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Index" sheetId="1" state="visible" r:id="rId2"/>
    <sheet name="TOURIST ARRIVALS BY MONTH(000's" sheetId="2" state="visible" r:id="rId3"/>
    <sheet name="TOURIST ARRIVALS BY COUNTRY000S" sheetId="3" state="visible" r:id="rId4"/>
    <sheet name="C" sheetId="4" state="visible" r:id="rId5"/>
    <sheet name="D" sheetId="5" state="visible" r:id="rId6"/>
    <sheet name="E1" sheetId="6" state="visible" r:id="rId7"/>
    <sheet name="E2" sheetId="7" state="visible" r:id="rId8"/>
    <sheet name="Dashboard" sheetId="8" state="visible" r:id="rId9"/>
  </sheets>
  <definedNames>
    <definedName function="false" hidden="false" localSheetId="3" name="_xlnm.Print_Area" vbProcedure="false">C!$A$1:$AF$56</definedName>
    <definedName function="false" hidden="false" localSheetId="4" name="_xlnm.Print_Area" vbProcedure="false">D!$A$1:$AE$240</definedName>
    <definedName function="false" hidden="false" localSheetId="5" name="_xlnm.Print_Area" vbProcedure="false">E1!$A$1:$AV$38</definedName>
    <definedName function="false" hidden="false" localSheetId="6" name="_xlnm.Print_Area" vbProcedure="false">E2!$A$1:$AP$38</definedName>
    <definedName function="false" hidden="false" localSheetId="0" name="_xlnm.Print_Area" vbProcedure="false">Index!$A$1:$Q$28</definedName>
    <definedName function="false" hidden="false" localSheetId="2" name="_xlnm.Print_Area" vbProcedure="false">'TOURIST ARRIVALS BY COUNTRY000S'!$A$1:$AE$39</definedName>
    <definedName function="false" hidden="false" localSheetId="1" name="_xlnm.Print_Area" vbProcedure="false">'TOURIST ARRIVALS BY MONTH(000''s'!$A$1:$AL$26</definedName>
    <definedName function="false" hidden="false" localSheetId="0" name="_xlnm.Print_Area" vbProcedure="false">Index!$A$1:$Q$28</definedName>
    <definedName function="false" hidden="false" localSheetId="1" name="_xlnm.Print_Area" vbProcedure="false">'TOURIST ARRIVALS BY MONTH(000''s'!$A$1:$AL$26</definedName>
    <definedName function="false" hidden="false" localSheetId="2" name="_xlnm.Print_Area" vbProcedure="false">'TOURIST ARRIVALS BY COUNTRY000S'!$A$1:$AE$39</definedName>
    <definedName function="false" hidden="false" localSheetId="3" name="_xlnm.Print_Area" vbProcedure="false">C!$A$1:$AF$56</definedName>
    <definedName function="false" hidden="false" localSheetId="4" name="_xlnm.Print_Area" vbProcedure="false">D!$A$1:$AE$240</definedName>
    <definedName function="false" hidden="false" localSheetId="5" name="_xlnm.Print_Area" vbProcedure="false">E1!$A$1:$AV$38</definedName>
    <definedName function="false" hidden="false" localSheetId="6" name="_xlnm.Print_Area" vbProcedure="false">E2!$A$1:$AP$38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<sst xmlns="http://schemas.openxmlformats.org/spreadsheetml/2006/main" count="1382" uniqueCount="138">
  <si>
    <t xml:space="preserve">File: Tourism</t>
  </si>
  <si>
    <t xml:space="preserve">               Contents:</t>
  </si>
  <si>
    <t xml:space="preserve">A. Tourist Arrivals by month</t>
  </si>
  <si>
    <t xml:space="preserve">B. Tourist Arrivals by country</t>
  </si>
  <si>
    <t xml:space="preserve">C. Airport Arrivals </t>
  </si>
  <si>
    <t xml:space="preserve">D. Tourist Expenditure per capita</t>
  </si>
  <si>
    <t xml:space="preserve">E. Revenue and per capita revenue from tourism by month</t>
  </si>
  <si>
    <r>
      <rPr>
        <sz val="12"/>
        <rFont val="Arial"/>
        <family val="2"/>
        <charset val="1"/>
      </rPr>
      <t xml:space="preserve">Parity €/</t>
    </r>
    <r>
      <rPr>
        <sz val="12"/>
        <rFont val="Arial"/>
        <family val="2"/>
        <charset val="161"/>
      </rPr>
      <t xml:space="preserve">£</t>
    </r>
  </si>
  <si>
    <t xml:space="preserve">Monthly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</si>
  <si>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</si>
  <si>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</si>
  <si>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</si>
  <si>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</si>
  <si>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</si>
  <si>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</si>
  <si>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</si>
  <si>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</si>
  <si>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</si>
  <si>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</si>
  <si>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</si>
  <si>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</si>
  <si>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</si>
  <si>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</si>
  <si>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2012 Vs 2011</t>
  </si>
  <si>
    <t xml:space="preserve">2013 Vs 2012</t>
  </si>
  <si>
    <t xml:space="preserve">2014 Vs 2013</t>
  </si>
  <si>
    <t xml:space="preserve">2015 Vs 2014</t>
  </si>
  <si>
    <t xml:space="preserve">2016 Vs 2015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</si>
  <si>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</si>
  <si>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</si>
  <si>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</si>
  <si>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</si>
  <si>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</si>
  <si>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</si>
  <si>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</si>
  <si>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</si>
  <si>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</si>
  <si>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</si>
  <si>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</si>
  <si>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</si>
  <si>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J-Dec </t>
  </si>
  <si>
    <t xml:space="preserve">2004</t>
  </si>
  <si>
    <t xml:space="preserve">Jan-July</t>
  </si>
  <si>
    <t xml:space="preserve">   United Kingdom</t>
  </si>
  <si>
    <t xml:space="preserve">   Germany</t>
  </si>
  <si>
    <t xml:space="preserve">   Switzerland</t>
  </si>
  <si>
    <t xml:space="preserve">   France</t>
  </si>
  <si>
    <t xml:space="preserve">   Netherlands</t>
  </si>
  <si>
    <t xml:space="preserve">   Belgium / Luxembourg</t>
  </si>
  <si>
    <t xml:space="preserve">   Austria </t>
  </si>
  <si>
    <t xml:space="preserve">   Italy</t>
  </si>
  <si>
    <t xml:space="preserve">   Ireland</t>
  </si>
  <si>
    <t xml:space="preserve">   Greece </t>
  </si>
  <si>
    <t xml:space="preserve">   Israel</t>
  </si>
  <si>
    <t xml:space="preserve">   Russia    </t>
  </si>
  <si>
    <t xml:space="preserve">   Sweden</t>
  </si>
  <si>
    <t xml:space="preserve">   Denmark</t>
  </si>
  <si>
    <t xml:space="preserve">   Norway</t>
  </si>
  <si>
    <t xml:space="preserve">   Finland</t>
  </si>
  <si>
    <t xml:space="preserve">   Czech Republic</t>
  </si>
  <si>
    <t xml:space="preserve">Total Tourist Arrivals</t>
  </si>
  <si>
    <t xml:space="preserve">Table C. Airport Arrivals</t>
  </si>
  <si>
    <t xml:space="preserve">LARNACA AIRPORT</t>
  </si>
  <si>
    <t xml:space="preserve">MONTH</t>
  </si>
  <si>
    <t xml:space="preserve">% change 2002/2001</t>
  </si>
  <si>
    <t xml:space="preserve">% change 2003/2002</t>
  </si>
  <si>
    <t xml:space="preserve">% change 2004/2003</t>
  </si>
  <si>
    <t xml:space="preserve">% change 2005/2004</t>
  </si>
  <si>
    <t xml:space="preserve">% change 2006/2005</t>
  </si>
  <si>
    <t xml:space="preserve">% change 2007/2006</t>
  </si>
  <si>
    <t xml:space="preserve">% change 2008/2007</t>
  </si>
  <si>
    <t xml:space="preserve">% change 2009/2008</t>
  </si>
  <si>
    <t xml:space="preserve">% change 2010/2009</t>
  </si>
  <si>
    <t xml:space="preserve">% change 2011/2010</t>
  </si>
  <si>
    <t xml:space="preserve">% change 2012/2011</t>
  </si>
  <si>
    <t xml:space="preserve">% change 2013/2012</t>
  </si>
  <si>
    <t xml:space="preserve">% change 2014/2013</t>
  </si>
  <si>
    <t xml:space="preserve">% change 2015/2014</t>
  </si>
  <si>
    <t xml:space="preserve">% change 2016/2015</t>
  </si>
  <si>
    <t xml:space="preserve">J-Dec</t>
  </si>
  <si>
    <t xml:space="preserve">PAPHOS AIRPORT</t>
  </si>
  <si>
    <t xml:space="preserve">ARRIVALS OF PASSENGERS AT LARNACA AND PAPHOS AIRPORTS</t>
  </si>
  <si>
    <t xml:space="preserve">Table D1. Tourist Expenditure per capita (£ and €)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</si>
  <si>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</si>
  <si>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</si>
  <si>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</si>
  <si>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</si>
  <si>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</si>
  <si>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JUNE</t>
  </si>
  <si>
    <t xml:space="preserve">JULY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</si>
  <si>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</si>
  <si>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</si>
  <si>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</si>
  <si>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</si>
  <si>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</si>
  <si>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ΙΑΝ</t>
  </si>
  <si>
    <t xml:space="preserve">ΦΕΒ</t>
  </si>
  <si>
    <t xml:space="preserve">ΜΑΡ</t>
  </si>
  <si>
    <t xml:space="preserve">ΑΠΡ</t>
  </si>
  <si>
    <t xml:space="preserve">£</t>
  </si>
  <si>
    <t xml:space="preserve">€</t>
  </si>
  <si>
    <t xml:space="preserve">Amount in Accommodation</t>
  </si>
  <si>
    <t xml:space="preserve">Extra out Accommodation</t>
  </si>
  <si>
    <t xml:space="preserve">Total Expenditure</t>
  </si>
  <si>
    <t xml:space="preserve">Per Day Expenditure</t>
  </si>
  <si>
    <t xml:space="preserve">…</t>
  </si>
  <si>
    <t xml:space="preserve">Notes:</t>
  </si>
  <si>
    <t xml:space="preserve">(1) Data for the month of March 2012 is based on estimations.</t>
  </si>
  <si>
    <t xml:space="preserve">(2) Data for the month of January 2013 is based on estimations.</t>
  </si>
  <si>
    <t xml:space="preserve">(3) Revised figures for the month of February 2013.</t>
  </si>
  <si>
    <t xml:space="preserve">Table D2. Tourist Expenditure per capita (% change)</t>
  </si>
  <si>
    <t xml:space="preserve">….</t>
  </si>
  <si>
    <t xml:space="preserve">Table E1. Revenue from tourism by month (£ and € - ml)</t>
  </si>
  <si>
    <t xml:space="preserve">2012</t>
  </si>
  <si>
    <t xml:space="preserve">2013</t>
  </si>
  <si>
    <t xml:space="preserve">2014</t>
  </si>
  <si>
    <t xml:space="preserve">2015</t>
  </si>
  <si>
    <t xml:space="preserve">% change</t>
  </si>
  <si>
    <t xml:space="preserve">Cumulative</t>
  </si>
  <si>
    <t xml:space="preserve">J-Feb</t>
  </si>
  <si>
    <t xml:space="preserve">J-Mar</t>
  </si>
  <si>
    <t xml:space="preserve">J-Apr</t>
  </si>
  <si>
    <t xml:space="preserve">J-May</t>
  </si>
  <si>
    <t xml:space="preserve">J-Jun</t>
  </si>
  <si>
    <t xml:space="preserve">J-Jul</t>
  </si>
  <si>
    <t xml:space="preserve">J-Aug</t>
  </si>
  <si>
    <t xml:space="preserve">J-Sep</t>
  </si>
  <si>
    <t xml:space="preserve">J-Oct</t>
  </si>
  <si>
    <t xml:space="preserve">J-Nov</t>
  </si>
  <si>
    <t xml:space="preserve">Table E2. Per capita revenue from tourism by month (£ and €)</t>
  </si>
  <si>
    <t xml:space="preserve">J-Dec average</t>
  </si>
  <si>
    <t xml:space="preserve">Number of Tourists Current Year (projected)</t>
  </si>
  <si>
    <t xml:space="preserve">Number of Tourists Previous Year</t>
  </si>
  <si>
    <t xml:space="preserve">Tourist Expenditure Per Captal Current Year</t>
  </si>
  <si>
    <t xml:space="preserve">Tourist Expenditure Per Captal Previous Year</t>
  </si>
  <si>
    <t xml:space="preserve">Revenue from tourism by month (Current Year) **projected</t>
  </si>
  <si>
    <t xml:space="preserve">Revenue from tourism by month (Previous Year)</t>
  </si>
  <si>
    <t xml:space="preserve">Difference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</si>
</sst>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_-* #,##0.00\ _Δ_ρ_χ_-;\-* #,##0.00\ _Δ_ρ_χ_-;_-* \-??\ _Δ_ρ_χ_-;_-@_-"/>
    <numFmt numFmtId="166" formatCode="_-* #.##0\.00\ _Δ_ρ_χ_-;\-* #.##0\.00\ _Δ_ρ_χ_-;_-* \-??\ _Δ_ρ_χ_-;_-@_-"/>
    <numFmt numFmtId="167" formatCode="_-* #,##0.00\ _€_-;\-* #,##0.00\ _€_-;_-* \-??\ _€_-;_-@_-"/>
    <numFmt numFmtId="168" formatCode="0.000000"/>
    <numFmt numFmtId="169" formatCode="0.000"/>
    <numFmt numFmtId="170" formatCode="0"/>
    <numFmt numFmtId="171" formatCode="0%"/>
    <numFmt numFmtId="172" formatCode="0.0%"/>
    <numFmt numFmtId="173" formatCode="0.0"/>
    <numFmt numFmtId="174" formatCode="0.00%"/>
    <numFmt numFmtId="175" formatCode="0_)"/>
    <numFmt numFmtId="176" formatCode="0.00"/>
    <numFmt numFmtId="177" formatCode="#,##0.0"/>
    <numFmt numFmtId="178" formatCode="0.00000"/>
    <numFmt numFmtId="179" formatCode="_([$€-2]\ * #,##0.00_);_([$€-2]\ * \(#,##0.00\);_([$€-2]\ * \-??_);_(@_)"/>
  </numFmts>
  <fonts count="4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61"/>
    </font>
    <font>
      <sz val="11"/>
      <color rgb="FF000000"/>
      <name val="Arial "/>
      <family val="2"/>
      <charset val="161"/>
    </font>
    <font>
      <b val="true"/>
      <u val="single"/>
      <sz val="12"/>
      <color rgb="FF000000"/>
      <name val="Arial "/>
      <family val="2"/>
      <charset val="161"/>
    </font>
    <font>
      <b val="true"/>
      <sz val="12"/>
      <color rgb="FF000000"/>
      <name val="Arial "/>
      <family val="2"/>
      <charset val="161"/>
    </font>
    <font>
      <b val="true"/>
      <sz val="12"/>
      <name val="Arial "/>
      <family val="2"/>
      <charset val="161"/>
    </font>
    <font>
      <b val="true"/>
      <sz val="10"/>
      <name val="Arial "/>
      <family val="2"/>
      <charset val="161"/>
    </font>
    <font>
      <sz val="12"/>
      <name val="Arial "/>
      <family val="2"/>
      <charset val="161"/>
    </font>
    <font>
      <sz val="10"/>
      <name val="Arial "/>
      <family val="2"/>
      <charset val="161"/>
    </font>
    <font>
      <sz val="12"/>
      <color rgb="FF000000"/>
      <name val="Arial "/>
      <family val="2"/>
      <charset val="161"/>
    </font>
    <font>
      <sz val="11"/>
      <color rgb="FF000000"/>
      <name val="Arial"/>
      <family val="2"/>
      <charset val="161"/>
    </font>
    <font>
      <b val="true"/>
      <sz val="12"/>
      <color rgb="FF000000"/>
      <name val="Arial"/>
      <family val="2"/>
      <charset val="161"/>
    </font>
    <font>
      <b val="true"/>
      <sz val="12"/>
      <name val="Arial"/>
      <family val="2"/>
      <charset val="161"/>
    </font>
    <font>
      <sz val="10"/>
      <color rgb="FFFF0000"/>
      <name val="Arial"/>
      <family val="2"/>
      <charset val="161"/>
    </font>
    <font>
      <sz val="12"/>
      <color rgb="FF000000"/>
      <name val="Arial"/>
      <family val="2"/>
      <charset val="161"/>
    </font>
    <font>
      <sz val="10"/>
      <color rgb="FF000000"/>
      <name val="Arial"/>
      <family val="2"/>
      <charset val="161"/>
    </font>
    <font>
      <b val="true"/>
      <sz val="12"/>
      <color rgb="FFFFFFFF"/>
      <name val="Arial"/>
      <family val="2"/>
      <charset val="161"/>
    </font>
    <font>
      <b val="true"/>
      <u val="single"/>
      <sz val="10"/>
      <name val="Arial"/>
      <family val="2"/>
      <charset val="161"/>
    </font>
    <font>
      <b val="true"/>
      <sz val="10"/>
      <name val="Arial"/>
      <family val="2"/>
      <charset val="161"/>
    </font>
    <font>
      <b val="true"/>
      <sz val="10"/>
      <color rgb="FF000000"/>
      <name val="Arial"/>
      <family val="2"/>
      <charset val="161"/>
    </font>
    <font>
      <sz val="10"/>
      <color rgb="FFC00000"/>
      <name val="Arial"/>
      <family val="2"/>
      <charset val="161"/>
    </font>
    <font>
      <sz val="11"/>
      <name val="Arial"/>
      <family val="2"/>
      <charset val="161"/>
    </font>
    <font>
      <sz val="11"/>
      <color rgb="FFC00000"/>
      <name val="Arial"/>
      <family val="2"/>
      <charset val="161"/>
    </font>
    <font>
      <b val="true"/>
      <sz val="11"/>
      <color rgb="FFFFFFFF"/>
      <name val="Arial"/>
      <family val="2"/>
      <charset val="161"/>
    </font>
    <font>
      <b val="true"/>
      <u val="single"/>
      <sz val="11"/>
      <color rgb="FFFFFFFF"/>
      <name val="Arial"/>
      <family val="2"/>
      <charset val="161"/>
    </font>
    <font>
      <b val="true"/>
      <u val="single"/>
      <sz val="11"/>
      <name val="Arial"/>
      <family val="2"/>
      <charset val="161"/>
    </font>
    <font>
      <b val="true"/>
      <sz val="11"/>
      <name val="Arial"/>
      <family val="2"/>
      <charset val="161"/>
    </font>
    <font>
      <u val="single"/>
      <sz val="11"/>
      <color rgb="FF000000"/>
      <name val="Arial"/>
      <family val="2"/>
      <charset val="161"/>
    </font>
    <font>
      <sz val="11"/>
      <color rgb="FFFFFFFF"/>
      <name val="Arial"/>
      <family val="2"/>
      <charset val="161"/>
    </font>
    <font>
      <b val="true"/>
      <u val="single"/>
      <sz val="12"/>
      <name val="Arial"/>
      <family val="2"/>
      <charset val="161"/>
    </font>
    <font>
      <b val="true"/>
      <u val="single"/>
      <sz val="12"/>
      <color rgb="FF000000"/>
      <name val="Arial"/>
      <family val="2"/>
      <charset val="161"/>
    </font>
    <font>
      <u val="single"/>
      <sz val="10"/>
      <color rgb="FF000000"/>
      <name val="Arial"/>
      <family val="2"/>
      <charset val="161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4"/>
      <color rgb="FF595959"/>
      <name val="Calibri"/>
      <family val="2"/>
    </font>
    <font>
      <b val="true"/>
      <sz val="9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000080"/>
        <bgColor rgb="FF000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dashed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8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1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2" fontId="9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1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2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3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8" fillId="0" borderId="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1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9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9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8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8" fillId="0" borderId="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9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2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2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32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3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3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3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3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3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28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3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3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23" fillId="3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23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9" fontId="19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9" fontId="8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9" fontId="21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21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18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8" fillId="0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8" fillId="0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6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8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8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73" fontId="21" fillId="0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7" fontId="8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0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8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3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8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1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73" fontId="18" fillId="0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18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19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3" fontId="19" fillId="0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19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9" fontId="3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3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9" fontId="3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3" fontId="21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3" fontId="21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8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3" fontId="18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18" fillId="0" borderId="2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19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3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21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7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3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3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21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3" fontId="21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18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4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Comma 2 2" xfId="21" builtinId="53" customBuiltin="true"/>
    <cellStyle name="Comma 3" xfId="22" builtinId="53" customBuiltin="true"/>
    <cellStyle name="Normal 2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F7530"/>
      <rgbColor rgb="FF800080"/>
      <rgbColor rgb="FF276A7C"/>
      <rgbColor rgb="FFAFC97A"/>
      <rgbColor rgb="FF4F81BD"/>
      <rgbColor rgb="FF729ACA"/>
      <rgbColor rgb="FFC0504D"/>
      <rgbColor rgb="FFFFFFCC"/>
      <rgbColor rgb="FFCCFFFF"/>
      <rgbColor rgb="FF660066"/>
      <rgbColor rgb="FFCD737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FBDD1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B65708"/>
      <rgbColor rgb="FF8064A2"/>
      <rgbColor rgb="FF9983B5"/>
      <rgbColor rgb="FF002060"/>
      <rgbColor rgb="FF339966"/>
      <rgbColor rgb="FF003300"/>
      <rgbColor rgb="FF333300"/>
      <rgbColor rgb="FF772C2A"/>
      <rgbColor rgb="FF595959"/>
      <rgbColor rgb="FF2C4D75"/>
      <rgbColor rgb="FF4D3B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'TOURIST ARRIVALS BY MONTH(000''s'!$V$1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'TOURIST ARRIVALS BY MONTH(000''s'!$V$2:$V$13</c:f>
              <c:numCache>
                <c:formatCode>General</c:formatCode>
                <c:ptCount val="12"/>
                <c:pt idx="0">
                  <c:v>45.952</c:v>
                </c:pt>
                <c:pt idx="1">
                  <c:v>55.25</c:v>
                </c:pt>
                <c:pt idx="2">
                  <c:v>103.803</c:v>
                </c:pt>
                <c:pt idx="3">
                  <c:v>139.658</c:v>
                </c:pt>
                <c:pt idx="4">
                  <c:v>258.014</c:v>
                </c:pt>
                <c:pt idx="5">
                  <c:v>275.28</c:v>
                </c:pt>
                <c:pt idx="6">
                  <c:v>306.106</c:v>
                </c:pt>
                <c:pt idx="7">
                  <c:v>304.264</c:v>
                </c:pt>
                <c:pt idx="8">
                  <c:v>289.126</c:v>
                </c:pt>
                <c:pt idx="9">
                  <c:v>241.698</c:v>
                </c:pt>
                <c:pt idx="10">
                  <c:v>92.643</c:v>
                </c:pt>
                <c:pt idx="11">
                  <c:v>61.199</c:v>
                </c:pt>
              </c:numCache>
            </c:numRef>
          </c:val>
        </c:ser>
        <c:ser>
          <c:idx val="1"/>
          <c:order val="1"/>
          <c:tx>
            <c:strRef>
              <c:f>'TOURIST ARRIVALS BY MONTH(000''s'!$W$1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'TOURIST ARRIVALS BY MONTH(000''s'!$X$2:$X$13</c:f>
              <c:numCache>
                <c:formatCode>General</c:formatCode>
                <c:ptCount val="12"/>
                <c:pt idx="0">
                  <c:v>47.61</c:v>
                </c:pt>
                <c:pt idx="1">
                  <c:v>55.42</c:v>
                </c:pt>
                <c:pt idx="2">
                  <c:v>94.3</c:v>
                </c:pt>
                <c:pt idx="3">
                  <c:v>189.648</c:v>
                </c:pt>
                <c:pt idx="4">
                  <c:v>276.781</c:v>
                </c:pt>
                <c:pt idx="5">
                  <c:v>329.977</c:v>
                </c:pt>
                <c:pt idx="6">
                  <c:v>371.453</c:v>
                </c:pt>
                <c:pt idx="7">
                  <c:v>363.573</c:v>
                </c:pt>
                <c:pt idx="8">
                  <c:v>335.352</c:v>
                </c:pt>
                <c:pt idx="9">
                  <c:v>261.997</c:v>
                </c:pt>
                <c:pt idx="10">
                  <c:v>84.02</c:v>
                </c:pt>
                <c:pt idx="11">
                  <c:v>54.772</c:v>
                </c:pt>
              </c:numCache>
            </c:numRef>
          </c:val>
        </c:ser>
        <c:ser>
          <c:idx val="2"/>
          <c:order val="2"/>
          <c:tx>
            <c:strRef>
              <c:f>'TOURIST ARRIVALS BY MONTH(000''s'!$X$1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'TOURIST ARRIVALS BY MONTH(000''s'!$Y$2:$Y$13</c:f>
              <c:numCache>
                <c:formatCode>General</c:formatCode>
                <c:ptCount val="12"/>
                <c:pt idx="0">
                  <c:v>42.286</c:v>
                </c:pt>
                <c:pt idx="1">
                  <c:v>42.327</c:v>
                </c:pt>
                <c:pt idx="2">
                  <c:v>92.62</c:v>
                </c:pt>
                <c:pt idx="3">
                  <c:v>162.439</c:v>
                </c:pt>
                <c:pt idx="4">
                  <c:v>276.244</c:v>
                </c:pt>
                <c:pt idx="5">
                  <c:v>308.219</c:v>
                </c:pt>
                <c:pt idx="6">
                  <c:v>361.442</c:v>
                </c:pt>
                <c:pt idx="7">
                  <c:v>352.215</c:v>
                </c:pt>
                <c:pt idx="8">
                  <c:v>357.653</c:v>
                </c:pt>
                <c:pt idx="9">
                  <c:v>273.587</c:v>
                </c:pt>
                <c:pt idx="10">
                  <c:v>81.542</c:v>
                </c:pt>
                <c:pt idx="11">
                  <c:v>54.813</c:v>
                </c:pt>
              </c:numCache>
            </c:numRef>
          </c:val>
        </c:ser>
        <c:ser>
          <c:idx val="3"/>
          <c:order val="3"/>
          <c:tx>
            <c:strRef>
              <c:f>'TOURIST ARRIVALS BY MONTH(000''s'!$Z$1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'TOURIST ARRIVALS BY MONTH(000''s'!$Z$2:$Z$13</c:f>
              <c:numCache>
                <c:formatCode>General</c:formatCode>
                <c:ptCount val="12"/>
                <c:pt idx="0">
                  <c:v>40.675</c:v>
                </c:pt>
                <c:pt idx="1">
                  <c:v>45.227</c:v>
                </c:pt>
                <c:pt idx="2">
                  <c:v>77.533</c:v>
                </c:pt>
                <c:pt idx="3">
                  <c:v>180.998</c:v>
                </c:pt>
                <c:pt idx="4">
                  <c:v>293.181</c:v>
                </c:pt>
                <c:pt idx="5">
                  <c:v>342.221</c:v>
                </c:pt>
                <c:pt idx="6">
                  <c:v>381.955</c:v>
                </c:pt>
                <c:pt idx="7">
                  <c:v>373.086</c:v>
                </c:pt>
                <c:pt idx="8">
                  <c:v>316.602</c:v>
                </c:pt>
                <c:pt idx="9">
                  <c:v>251.453</c:v>
                </c:pt>
                <c:pt idx="10">
                  <c:v>81.437</c:v>
                </c:pt>
                <c:pt idx="11">
                  <c:v>56.863</c:v>
                </c:pt>
              </c:numCache>
            </c:numRef>
          </c:val>
        </c:ser>
        <c:ser>
          <c:idx val="4"/>
          <c:order val="4"/>
          <c:tx>
            <c:strRef>
              <c:f>'TOURIST ARRIVALS BY MONTH(000''s'!$AA$1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'TOURIST ARRIVALS BY MONTH(000''s'!$AA$2:$AA$13</c:f>
              <c:numCache>
                <c:formatCode>General</c:formatCode>
                <c:ptCount val="12"/>
                <c:pt idx="0">
                  <c:v>41.799</c:v>
                </c:pt>
                <c:pt idx="1">
                  <c:v>50.709</c:v>
                </c:pt>
                <c:pt idx="2">
                  <c:v>97.479</c:v>
                </c:pt>
                <c:pt idx="3">
                  <c:v>201.495</c:v>
                </c:pt>
                <c:pt idx="4">
                  <c:v>307.449</c:v>
                </c:pt>
                <c:pt idx="5">
                  <c:v>336.967</c:v>
                </c:pt>
                <c:pt idx="6">
                  <c:v>414.527</c:v>
                </c:pt>
                <c:pt idx="7">
                  <c:v>392.272</c:v>
                </c:pt>
                <c:pt idx="8">
                  <c:v>360.899</c:v>
                </c:pt>
                <c:pt idx="9">
                  <c:v>269.363</c:v>
                </c:pt>
                <c:pt idx="10">
                  <c:v>108.093</c:v>
                </c:pt>
                <c:pt idx="11">
                  <c:v>78.348</c:v>
                </c:pt>
              </c:numCache>
            </c:numRef>
          </c:val>
        </c:ser>
        <c:ser>
          <c:idx val="5"/>
          <c:order val="5"/>
          <c:tx>
            <c:strRef>
              <c:f>'TOURIST ARRIVALS BY MONTH(000''s'!$AB$1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'TOURIST ARRIVALS BY MONTH(000''s'!$AB$2:$AB$13</c:f>
              <c:numCache>
                <c:formatCode>General</c:formatCode>
                <c:ptCount val="12"/>
                <c:pt idx="0">
                  <c:v>48.607</c:v>
                </c:pt>
                <c:pt idx="1">
                  <c:v>65.988</c:v>
                </c:pt>
                <c:pt idx="2">
                  <c:v>137.013</c:v>
                </c:pt>
                <c:pt idx="3">
                  <c:v>225.575</c:v>
                </c:pt>
                <c:pt idx="4">
                  <c:v>364.943</c:v>
                </c:pt>
                <c:pt idx="5">
                  <c:v>413.114</c:v>
                </c:pt>
                <c:pt idx="6">
                  <c:v>482.132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gapWidth val="219"/>
        <c:overlap val="-27"/>
        <c:axId val="88526449"/>
        <c:axId val="4691641"/>
      </c:barChart>
      <c:catAx>
        <c:axId val="885264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91641"/>
        <c:crosses val="autoZero"/>
        <c:auto val="1"/>
        <c:lblAlgn val="ctr"/>
        <c:lblOffset val="100"/>
      </c:catAx>
      <c:valAx>
        <c:axId val="46916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Tourist Arrivals by Months (000's)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52644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'TOURIST ARRIVALS BY MONTH(000''s'!$AE$1</c:f>
              <c:strCache>
                <c:ptCount val="1"/>
                <c:pt idx="0">
                  <c:v>2012 Vs 2011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'TOURIST ARRIVALS BY MONTH(000''s'!$AE$2:$AE$13</c:f>
              <c:numCache>
                <c:formatCode>General</c:formatCode>
                <c:ptCount val="12"/>
                <c:pt idx="0">
                  <c:v>0.0712839206156338</c:v>
                </c:pt>
                <c:pt idx="1">
                  <c:v>-0.110347706039105</c:v>
                </c:pt>
                <c:pt idx="2">
                  <c:v>-0.047128248656077</c:v>
                </c:pt>
                <c:pt idx="3">
                  <c:v>-0.0506302499974971</c:v>
                </c:pt>
                <c:pt idx="4">
                  <c:v>0.0347456138055307</c:v>
                </c:pt>
                <c:pt idx="5">
                  <c:v>0.0969360109302332</c:v>
                </c:pt>
                <c:pt idx="6">
                  <c:v>0.0343883666013188</c:v>
                </c:pt>
                <c:pt idx="7">
                  <c:v>0.0788100162308279</c:v>
                </c:pt>
                <c:pt idx="8">
                  <c:v>0.102188917373299</c:v>
                </c:pt>
                <c:pt idx="9">
                  <c:v>0.00821201941022775</c:v>
                </c:pt>
                <c:pt idx="10">
                  <c:v>-0.0953724240401387</c:v>
                </c:pt>
                <c:pt idx="11">
                  <c:v>-0.161725768683329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'TOURIST ARRIVALS BY MONTH(000''s'!$AF$1</c:f>
              <c:strCache>
                <c:ptCount val="1"/>
                <c:pt idx="0">
                  <c:v>2013 Vs 2012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'TOURIST ARRIVALS BY MONTH(000''s'!$AF$2:$AF$13</c:f>
              <c:numCache>
                <c:formatCode>General</c:formatCode>
                <c:ptCount val="12"/>
                <c:pt idx="0">
                  <c:v>-0.111825246796891</c:v>
                </c:pt>
                <c:pt idx="1">
                  <c:v>-0.236250451100686</c:v>
                </c:pt>
                <c:pt idx="2">
                  <c:v>-0.017815482502651</c:v>
                </c:pt>
                <c:pt idx="3">
                  <c:v>-0.143471062178351</c:v>
                </c:pt>
                <c:pt idx="4">
                  <c:v>-0.00194016207759918</c:v>
                </c:pt>
                <c:pt idx="5">
                  <c:v>-0.0659379290071732</c:v>
                </c:pt>
                <c:pt idx="6">
                  <c:v>-0.0269509197664307</c:v>
                </c:pt>
                <c:pt idx="7">
                  <c:v>-0.0312399435601654</c:v>
                </c:pt>
                <c:pt idx="8">
                  <c:v>0.0665002743386055</c:v>
                </c:pt>
                <c:pt idx="9">
                  <c:v>0.0442371477536001</c:v>
                </c:pt>
                <c:pt idx="10">
                  <c:v>-0.0294929778624136</c:v>
                </c:pt>
                <c:pt idx="11">
                  <c:v>0.00074855765719718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'TOURIST ARRIVALS BY MONTH(000''s'!$AG$1</c:f>
              <c:strCache>
                <c:ptCount val="1"/>
                <c:pt idx="0">
                  <c:v>2014 Vs 2013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'TOURIST ARRIVALS BY MONTH(000''s'!$AG$2:$AG$13</c:f>
              <c:numCache>
                <c:formatCode>General</c:formatCode>
                <c:ptCount val="12"/>
                <c:pt idx="0">
                  <c:v>-0.0380977155559761</c:v>
                </c:pt>
                <c:pt idx="1">
                  <c:v>0.0685141871618588</c:v>
                </c:pt>
                <c:pt idx="2">
                  <c:v>-0.162891384150292</c:v>
                </c:pt>
                <c:pt idx="3">
                  <c:v>0.114252119257075</c:v>
                </c:pt>
                <c:pt idx="4">
                  <c:v>0.0613117388974962</c:v>
                </c:pt>
                <c:pt idx="5">
                  <c:v>0.110317663739095</c:v>
                </c:pt>
                <c:pt idx="6">
                  <c:v>0.0567532273504462</c:v>
                </c:pt>
                <c:pt idx="7">
                  <c:v>0.0592564200843236</c:v>
                </c:pt>
                <c:pt idx="8">
                  <c:v>-0.114778849890816</c:v>
                </c:pt>
                <c:pt idx="9">
                  <c:v>-0.0809029668807362</c:v>
                </c:pt>
                <c:pt idx="10">
                  <c:v>-0.00128767996860518</c:v>
                </c:pt>
                <c:pt idx="11">
                  <c:v>0.0373998868881469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'TOURIST ARRIVALS BY MONTH(000''s'!$AH$1</c:f>
              <c:strCache>
                <c:ptCount val="1"/>
                <c:pt idx="0">
                  <c:v>2015 Vs 2014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'TOURIST ARRIVALS BY MONTH(000''s'!$AH$2:$AH$13</c:f>
              <c:numCache>
                <c:formatCode>General</c:formatCode>
                <c:ptCount val="12"/>
                <c:pt idx="0">
                  <c:v>0.0276336816226184</c:v>
                </c:pt>
                <c:pt idx="1">
                  <c:v>0.12121078117054</c:v>
                </c:pt>
                <c:pt idx="2">
                  <c:v>0.257258199734307</c:v>
                </c:pt>
                <c:pt idx="3">
                  <c:v>0.113244345241384</c:v>
                </c:pt>
                <c:pt idx="4">
                  <c:v>0.0486661823242299</c:v>
                </c:pt>
                <c:pt idx="5">
                  <c:v>-0.0153526522334983</c:v>
                </c:pt>
                <c:pt idx="6">
                  <c:v>0.0852770614339386</c:v>
                </c:pt>
                <c:pt idx="7">
                  <c:v>0.0514251405842084</c:v>
                </c:pt>
                <c:pt idx="8">
                  <c:v>0.139913835035786</c:v>
                </c:pt>
                <c:pt idx="9">
                  <c:v>0.071226034288714</c:v>
                </c:pt>
                <c:pt idx="10">
                  <c:v>0.327320505421369</c:v>
                </c:pt>
                <c:pt idx="11">
                  <c:v>0.377837961416035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'TOURIST ARRIVALS BY MONTH(000''s'!$AI$1</c:f>
              <c:strCache>
                <c:ptCount val="1"/>
                <c:pt idx="0">
                  <c:v>2016 Vs 2015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'TOURIST ARRIVALS BY MONTH(000''s'!$AI$2:$AI$8</c:f>
              <c:numCache>
                <c:formatCode>General</c:formatCode>
                <c:ptCount val="7"/>
                <c:pt idx="0">
                  <c:v>0.16287470992129</c:v>
                </c:pt>
                <c:pt idx="1">
                  <c:v>0.301307460214163</c:v>
                </c:pt>
                <c:pt idx="2">
                  <c:v>0.40556427538239</c:v>
                </c:pt>
                <c:pt idx="3">
                  <c:v>0.119506687510856</c:v>
                </c:pt>
                <c:pt idx="4">
                  <c:v>0.187003372917134</c:v>
                </c:pt>
                <c:pt idx="5">
                  <c:v>0.225977617986331</c:v>
                </c:pt>
                <c:pt idx="6">
                  <c:v>0.163089497185949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0232077"/>
        <c:axId val="95549780"/>
      </c:lineChart>
      <c:catAx>
        <c:axId val="402320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549780"/>
        <c:crosses val="autoZero"/>
        <c:auto val="1"/>
        <c:lblAlgn val="ctr"/>
        <c:lblOffset val="100"/>
      </c:catAx>
      <c:valAx>
        <c:axId val="955497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% change </a:t>
                </a:r>
              </a:p>
            </c:rich>
          </c:tx>
          <c:overlay val="0"/>
        </c:title>
        <c:numFmt formatCode="0.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23207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Tourist Arrivals by Country 2015</a:t>
            </a:r>
          </a:p>
        </c:rich>
      </c:tx>
      <c:layout>
        <c:manualLayout>
          <c:xMode val="edge"/>
          <c:yMode val="edge"/>
          <c:x val="0.0750974983353943"/>
          <c:y val="0.0380073299850685"/>
        </c:manualLayout>
      </c:layout>
      <c:overlay val="0"/>
    </c:title>
    <c:autoTitleDeleted val="0"/>
    <c:plotArea>
      <c:doughnutChart>
        <c:ser>
          <c:idx val="0"/>
          <c:order val="0"/>
          <c:tx>
            <c:strRef>
              <c:f>'TOURIST ARRIVALS BY COUNTRY000S'!$V$2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c0504d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9bbb59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8064a2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4"/>
            <c:spPr>
              <a:solidFill>
                <a:srgbClr val="4bacc6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5"/>
            <c:spPr>
              <a:solidFill>
                <a:srgbClr val="f79646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6"/>
            <c:spPr>
              <a:solidFill>
                <a:srgbClr val="2c4d7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7"/>
            <c:spPr>
              <a:solidFill>
                <a:srgbClr val="772c2a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8"/>
            <c:spPr>
              <a:solidFill>
                <a:srgbClr val="5f753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9"/>
            <c:spPr>
              <a:solidFill>
                <a:srgbClr val="4d3b62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0"/>
            <c:spPr>
              <a:solidFill>
                <a:srgbClr val="276a7c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1"/>
            <c:spPr>
              <a:solidFill>
                <a:srgbClr val="b65708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2"/>
            <c:spPr>
              <a:solidFill>
                <a:srgbClr val="729aca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3"/>
            <c:spPr>
              <a:solidFill>
                <a:srgbClr val="cd737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4"/>
            <c:spPr>
              <a:solidFill>
                <a:srgbClr val="afc97a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5"/>
            <c:spPr>
              <a:solidFill>
                <a:srgbClr val="9983b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6"/>
            <c:spPr>
              <a:solidFill>
                <a:srgbClr val="6fbdd1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showLegendKey val="0"/>
              <c:showVal val="0"/>
              <c:showCatName val="0"/>
              <c:showSerName val="0"/>
              <c:showPercent val="1"/>
            </c:dLbl>
            <c:dLbl>
              <c:idx val="1"/>
              <c:showLegendKey val="0"/>
              <c:showVal val="0"/>
              <c:showCatName val="0"/>
              <c:showSerName val="0"/>
              <c:showPercent val="1"/>
            </c:dLbl>
            <c:dLbl>
              <c:idx val="2"/>
              <c:showLegendKey val="0"/>
              <c:showVal val="0"/>
              <c:showCatName val="0"/>
              <c:showSerName val="0"/>
              <c:showPercent val="1"/>
            </c:dLbl>
            <c:dLbl>
              <c:idx val="3"/>
              <c:showLegendKey val="0"/>
              <c:showVal val="0"/>
              <c:showCatName val="0"/>
              <c:showSerName val="0"/>
              <c:showPercent val="1"/>
            </c:dLbl>
            <c:dLbl>
              <c:idx val="4"/>
              <c:showLegendKey val="0"/>
              <c:showVal val="0"/>
              <c:showCatName val="0"/>
              <c:showSerName val="0"/>
              <c:showPercent val="1"/>
            </c:dLbl>
            <c:dLbl>
              <c:idx val="5"/>
              <c:showLegendKey val="0"/>
              <c:showVal val="0"/>
              <c:showCatName val="0"/>
              <c:showSerName val="0"/>
              <c:showPercent val="1"/>
            </c:dLbl>
            <c:dLbl>
              <c:idx val="6"/>
              <c:showLegendKey val="0"/>
              <c:showVal val="0"/>
              <c:showCatName val="0"/>
              <c:showSerName val="0"/>
              <c:showPercent val="1"/>
            </c:dLbl>
            <c:dLbl>
              <c:idx val="7"/>
              <c:showLegendKey val="0"/>
              <c:showVal val="0"/>
              <c:showCatName val="0"/>
              <c:showSerName val="0"/>
              <c:showPercent val="1"/>
            </c:dLbl>
            <c:dLbl>
              <c:idx val="8"/>
              <c:showLegendKey val="0"/>
              <c:showVal val="0"/>
              <c:showCatName val="0"/>
              <c:showSerName val="0"/>
              <c:showPercent val="1"/>
            </c:dLbl>
            <c:dLbl>
              <c:idx val="9"/>
              <c:showLegendKey val="0"/>
              <c:showVal val="0"/>
              <c:showCatName val="0"/>
              <c:showSerName val="0"/>
              <c:showPercent val="1"/>
            </c:dLbl>
            <c:dLbl>
              <c:idx val="10"/>
              <c:showLegendKey val="0"/>
              <c:showVal val="0"/>
              <c:showCatName val="0"/>
              <c:showSerName val="0"/>
              <c:showPercent val="1"/>
            </c:dLbl>
            <c:dLbl>
              <c:idx val="11"/>
              <c:showLegendKey val="0"/>
              <c:showVal val="0"/>
              <c:showCatName val="0"/>
              <c:showSerName val="0"/>
              <c:showPercent val="1"/>
            </c:dLbl>
            <c:dLbl>
              <c:idx val="12"/>
              <c:showLegendKey val="0"/>
              <c:showVal val="0"/>
              <c:showCatName val="0"/>
              <c:showSerName val="0"/>
              <c:showPercent val="1"/>
            </c:dLbl>
            <c:dLbl>
              <c:idx val="13"/>
              <c:showLegendKey val="0"/>
              <c:showVal val="0"/>
              <c:showCatName val="0"/>
              <c:showSerName val="0"/>
              <c:showPercent val="1"/>
            </c:dLbl>
            <c:dLbl>
              <c:idx val="14"/>
              <c:showLegendKey val="0"/>
              <c:showVal val="0"/>
              <c:showCatName val="0"/>
              <c:showSerName val="0"/>
              <c:showPercent val="1"/>
            </c:dLbl>
            <c:dLbl>
              <c:idx val="15"/>
              <c:showLegendKey val="0"/>
              <c:showVal val="0"/>
              <c:showCatName val="0"/>
              <c:showSerName val="0"/>
              <c:showPercent val="1"/>
            </c:dLbl>
            <c:dLbl>
              <c:idx val="16"/>
              <c:showLegendKey val="0"/>
              <c:showVal val="0"/>
              <c:showCatName val="0"/>
              <c:showSerName val="0"/>
              <c:showPercent val="1"/>
            </c:dLbl>
            <c:showLegendKey val="0"/>
            <c:showVal val="0"/>
            <c:showCatName val="0"/>
            <c:showSerName val="0"/>
            <c:showPercent val="1"/>
            <c:showLeaderLines val="0"/>
          </c:dLbls>
          <c:cat>
            <c:strRef>
              <c:f>'TOURIST ARRIVALS BY COUNTRY000S'!$A$4:$A$20</c:f>
              <c:strCache>
                <c:ptCount val="17"/>
                <c:pt idx="0">
                  <c:v>   United Kingdom</c:v>
                </c:pt>
                <c:pt idx="1">
                  <c:v>   Germany</c:v>
                </c:pt>
                <c:pt idx="2">
                  <c:v>   Switzerland</c:v>
                </c:pt>
                <c:pt idx="3">
                  <c:v>   France</c:v>
                </c:pt>
                <c:pt idx="4">
                  <c:v>   Netherlands</c:v>
                </c:pt>
                <c:pt idx="5">
                  <c:v>   Belgium / Luxembourg</c:v>
                </c:pt>
                <c:pt idx="6">
                  <c:v>   Austria </c:v>
                </c:pt>
                <c:pt idx="7">
                  <c:v>   Italy</c:v>
                </c:pt>
                <c:pt idx="8">
                  <c:v>   Ireland</c:v>
                </c:pt>
                <c:pt idx="9">
                  <c:v>   Greece </c:v>
                </c:pt>
                <c:pt idx="10">
                  <c:v>   Israel</c:v>
                </c:pt>
                <c:pt idx="11">
                  <c:v>   Russia    </c:v>
                </c:pt>
                <c:pt idx="12">
                  <c:v>   Sweden</c:v>
                </c:pt>
                <c:pt idx="13">
                  <c:v>   Denmark</c:v>
                </c:pt>
                <c:pt idx="14">
                  <c:v>   Norway</c:v>
                </c:pt>
                <c:pt idx="15">
                  <c:v>   Finland</c:v>
                </c:pt>
                <c:pt idx="16">
                  <c:v>   Czech Republic</c:v>
                </c:pt>
              </c:strCache>
            </c:strRef>
          </c:cat>
          <c:val>
            <c:numRef>
              <c:f>'TOURIST ARRIVALS BY COUNTRY000S'!$V$4:$V$20</c:f>
              <c:numCache>
                <c:formatCode>General</c:formatCode>
                <c:ptCount val="17"/>
                <c:pt idx="0">
                  <c:v>1041.203</c:v>
                </c:pt>
                <c:pt idx="1">
                  <c:v>112.214</c:v>
                </c:pt>
                <c:pt idx="2">
                  <c:v>46.596</c:v>
                </c:pt>
                <c:pt idx="3">
                  <c:v>36.464</c:v>
                </c:pt>
                <c:pt idx="4">
                  <c:v>29.328</c:v>
                </c:pt>
                <c:pt idx="5">
                  <c:v>23.484</c:v>
                </c:pt>
                <c:pt idx="6">
                  <c:v>32.01</c:v>
                </c:pt>
                <c:pt idx="7">
                  <c:v>16.295</c:v>
                </c:pt>
                <c:pt idx="8">
                  <c:v>2.979</c:v>
                </c:pt>
                <c:pt idx="9">
                  <c:v>139.534</c:v>
                </c:pt>
                <c:pt idx="10">
                  <c:v>98.593</c:v>
                </c:pt>
                <c:pt idx="11">
                  <c:v>524.848</c:v>
                </c:pt>
                <c:pt idx="12">
                  <c:v>108.6</c:v>
                </c:pt>
                <c:pt idx="13">
                  <c:v>25.334</c:v>
                </c:pt>
                <c:pt idx="14">
                  <c:v>46.644</c:v>
                </c:pt>
                <c:pt idx="15">
                  <c:v>19.392</c:v>
                </c:pt>
                <c:pt idx="16">
                  <c:v>9.774</c:v>
                </c:pt>
              </c:numCache>
            </c:numRef>
          </c:val>
        </c:ser>
        <c:firstSliceAng val="0"/>
        <c:holeSize val="50"/>
      </c:doughnutChart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699667496679499"/>
          <c:y val="0.0193236714975845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D!$B$92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D!$C$97,D!$E$97,D!$G$97,D!$I$97,D!$K$97,D!$M$97,D!$O$97,D!$Q$97,D!$S$97,D!$U$97,D!$W$97,D!$Y$97</c:f>
              <c:numCache>
                <c:formatCode>General</c:formatCode>
                <c:ptCount val="12"/>
                <c:pt idx="0">
                  <c:v>629.59</c:v>
                </c:pt>
                <c:pt idx="1">
                  <c:v>583.7</c:v>
                </c:pt>
                <c:pt idx="2">
                  <c:v>662.778366914104</c:v>
                </c:pt>
                <c:pt idx="3">
                  <c:v>604.5</c:v>
                </c:pt>
                <c:pt idx="4">
                  <c:v>774.295762520952</c:v>
                </c:pt>
                <c:pt idx="5">
                  <c:v>771.130942047125</c:v>
                </c:pt>
                <c:pt idx="6">
                  <c:v>811.8</c:v>
                </c:pt>
                <c:pt idx="7">
                  <c:v>858.382721586469</c:v>
                </c:pt>
                <c:pt idx="8">
                  <c:v>864.358165967583</c:v>
                </c:pt>
                <c:pt idx="9">
                  <c:v>807.34386753777</c:v>
                </c:pt>
                <c:pt idx="10">
                  <c:v>747.763157723285</c:v>
                </c:pt>
                <c:pt idx="11">
                  <c:v>759.326644741562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D!$B$100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D!$C$113,D!$E$113,D!$G$113,D!$I$113,D!$K$113,D!$M$113,D!$O$113,D!$Q$113,D!$S$113,D!$U$113,D!$W$113,D!$Y$113</c:f>
              <c:numCache>
                <c:formatCode>General</c:formatCode>
                <c:ptCount val="12"/>
                <c:pt idx="0">
                  <c:v>755.733912740011</c:v>
                </c:pt>
                <c:pt idx="1">
                  <c:v>692.52022414336</c:v>
                </c:pt>
                <c:pt idx="2">
                  <c:v>728.218237864983</c:v>
                </c:pt>
                <c:pt idx="3">
                  <c:v>734.209214788271</c:v>
                </c:pt>
                <c:pt idx="4">
                  <c:v>764.267094048813</c:v>
                </c:pt>
                <c:pt idx="5">
                  <c:v>885.999588787391</c:v>
                </c:pt>
                <c:pt idx="6">
                  <c:v>840.965893921337</c:v>
                </c:pt>
                <c:pt idx="7">
                  <c:v>869.177724435549</c:v>
                </c:pt>
                <c:pt idx="8">
                  <c:v>863.608717702913</c:v>
                </c:pt>
                <c:pt idx="9">
                  <c:v>863.542479582292</c:v>
                </c:pt>
                <c:pt idx="10">
                  <c:v>798.611803877353</c:v>
                </c:pt>
                <c:pt idx="11">
                  <c:v>767.932401087307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D!$B$108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2c4d75"/>
            </a:solidFill>
            <a:ln w="28440">
              <a:solidFill>
                <a:srgbClr val="2c4d75"/>
              </a:solidFill>
              <a:round/>
            </a:ln>
          </c:spPr>
          <c:marker>
            <c:symbol val="circle"/>
            <c:size val="5"/>
            <c:spPr>
              <a:solidFill>
                <a:srgbClr val="2c4d7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D!$C$113,D!$E$113,D!$G$113,D!$I$113,D!$K$113,D!$M$113,D!$O$113,D!$Q$113,D!$S$113,D!$U$113,D!$W$113,D!$Y$113</c:f>
              <c:numCache>
                <c:formatCode>General</c:formatCode>
                <c:ptCount val="12"/>
                <c:pt idx="0">
                  <c:v>755.733912740011</c:v>
                </c:pt>
                <c:pt idx="1">
                  <c:v>692.52022414336</c:v>
                </c:pt>
                <c:pt idx="2">
                  <c:v>728.218237864983</c:v>
                </c:pt>
                <c:pt idx="3">
                  <c:v>734.209214788271</c:v>
                </c:pt>
                <c:pt idx="4">
                  <c:v>764.267094048813</c:v>
                </c:pt>
                <c:pt idx="5">
                  <c:v>885.999588787391</c:v>
                </c:pt>
                <c:pt idx="6">
                  <c:v>840.965893921337</c:v>
                </c:pt>
                <c:pt idx="7">
                  <c:v>869.177724435549</c:v>
                </c:pt>
                <c:pt idx="8">
                  <c:v>863.608717702913</c:v>
                </c:pt>
                <c:pt idx="9">
                  <c:v>863.542479582292</c:v>
                </c:pt>
                <c:pt idx="10">
                  <c:v>798.611803877353</c:v>
                </c:pt>
                <c:pt idx="11">
                  <c:v>767.932401087307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D!$B$116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D!$C$121,D!$E$121,D!$G$121,D!$I$121,D!$K$121,D!$M$121,D!$O$121,D!$Q$121,D!$S$121,D!$U$121,D!$W$121,D!$Y$121</c:f>
              <c:numCache>
                <c:formatCode>General</c:formatCode>
                <c:ptCount val="12"/>
                <c:pt idx="0">
                  <c:v>679.2</c:v>
                </c:pt>
                <c:pt idx="1">
                  <c:v>609.83</c:v>
                </c:pt>
                <c:pt idx="2">
                  <c:v>667.22</c:v>
                </c:pt>
                <c:pt idx="3">
                  <c:v>647.71</c:v>
                </c:pt>
                <c:pt idx="4">
                  <c:v>706.27</c:v>
                </c:pt>
                <c:pt idx="5">
                  <c:v>768.57</c:v>
                </c:pt>
                <c:pt idx="6">
                  <c:v>825.37</c:v>
                </c:pt>
                <c:pt idx="7">
                  <c:v>914.02</c:v>
                </c:pt>
                <c:pt idx="8">
                  <c:v>889.81</c:v>
                </c:pt>
                <c:pt idx="9">
                  <c:v>835.18</c:v>
                </c:pt>
                <c:pt idx="10">
                  <c:v>757.45</c:v>
                </c:pt>
                <c:pt idx="11">
                  <c:v>671.25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D!$B$124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f79646"/>
            </a:solidFill>
            <a:ln w="28440">
              <a:solidFill>
                <a:srgbClr val="f79646"/>
              </a:solidFill>
              <a:round/>
            </a:ln>
          </c:spPr>
          <c:marker>
            <c:symbol val="circle"/>
            <c:size val="5"/>
            <c:spPr>
              <a:solidFill>
                <a:srgbClr val="f7964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D!$C$129,D!$E$129,D!$G$129,D!$I$129,D!$K$129,D!$M$129</c:f>
              <c:numCache>
                <c:formatCode>General</c:formatCode>
                <c:ptCount val="6"/>
                <c:pt idx="0">
                  <c:v>598.39</c:v>
                </c:pt>
                <c:pt idx="1">
                  <c:v>570.45</c:v>
                </c:pt>
                <c:pt idx="2">
                  <c:v>590.39</c:v>
                </c:pt>
                <c:pt idx="3">
                  <c:v>611.37</c:v>
                </c:pt>
                <c:pt idx="4">
                  <c:v>670.64</c:v>
                </c:pt>
                <c:pt idx="5">
                  <c:v>728.53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8380058"/>
        <c:axId val="21669025"/>
      </c:lineChart>
      <c:catAx>
        <c:axId val="4838005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1669025"/>
        <c:crosses val="autoZero"/>
        <c:auto val="1"/>
        <c:lblAlgn val="ctr"/>
        <c:lblOffset val="100"/>
      </c:catAx>
      <c:valAx>
        <c:axId val="216690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Tourist Expenditure per capital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38005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5884326453213"/>
          <c:y val="0.0209781041038416"/>
          <c:w val="0.848807526803297"/>
          <c:h val="0.828110659499148"/>
        </c:manualLayout>
      </c:layout>
      <c:lineChart>
        <c:grouping val="standard"/>
        <c:ser>
          <c:idx val="0"/>
          <c:order val="0"/>
          <c:tx>
            <c:strRef>
              <c:f>D!$B$229</c:f>
              <c:strCache>
                <c:ptCount val="1"/>
                <c:pt idx="0">
                  <c:v>% change 2015/2014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D!$B$236,D!$D$236,D!$F$236,D!$H$236,D!$J$236,D!$L$236,D!$N$236,D!$N$236,D!$P$236,D!$R$236,D!$T$236,D!$V$236,D!$X$236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JULY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D!$B$233,D!$D$233,D!$F$233,D!$H$233,D!$J$233,D!$L$233,D!$N$233,D!$P$233,D!$R$233,D!$T$233,D!$V$233,D!$X$233</c:f>
              <c:numCache>
                <c:formatCode>General</c:formatCode>
                <c:ptCount val="12"/>
                <c:pt idx="0">
                  <c:v>-10.1270978382493</c:v>
                </c:pt>
                <c:pt idx="1">
                  <c:v>-11.9404778749454</c:v>
                </c:pt>
                <c:pt idx="2">
                  <c:v>-8.37636778279819</c:v>
                </c:pt>
                <c:pt idx="3">
                  <c:v>-11.781276105778</c:v>
                </c:pt>
                <c:pt idx="4">
                  <c:v>-7.58858970907218</c:v>
                </c:pt>
                <c:pt idx="5">
                  <c:v>-13.2539100777811</c:v>
                </c:pt>
                <c:pt idx="6">
                  <c:v>-1.8545215726425</c:v>
                </c:pt>
                <c:pt idx="7">
                  <c:v>5.15916069910469</c:v>
                </c:pt>
                <c:pt idx="8">
                  <c:v>3.03392980640337</c:v>
                </c:pt>
                <c:pt idx="9">
                  <c:v>-3.2844336269377</c:v>
                </c:pt>
                <c:pt idx="10">
                  <c:v>-5.15416923184796</c:v>
                </c:pt>
                <c:pt idx="11">
                  <c:v>-12.5899624694069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D!$B$235</c:f>
              <c:strCache>
                <c:ptCount val="1"/>
                <c:pt idx="0">
                  <c:v>% change 2016/2015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D!$B$236,D!$D$236,D!$F$236,D!$H$236,D!$J$236,D!$L$236,D!$N$236,D!$N$236,D!$P$236,D!$R$236,D!$T$236,D!$V$236,D!$X$236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JULY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D!$B$239,D!$D$239,D!$F$239,D!$H$239,D!$J$239,D!$L$239</c:f>
              <c:numCache>
                <c:formatCode>General</c:formatCode>
                <c:ptCount val="6"/>
                <c:pt idx="0">
                  <c:v>-11.8978209658422</c:v>
                </c:pt>
                <c:pt idx="1">
                  <c:v>-6.45753734647361</c:v>
                </c:pt>
                <c:pt idx="2">
                  <c:v>-11.514942597644</c:v>
                </c:pt>
                <c:pt idx="3">
                  <c:v>-5.6105355791944</c:v>
                </c:pt>
                <c:pt idx="4">
                  <c:v>-5.04481289025444</c:v>
                </c:pt>
                <c:pt idx="5">
                  <c:v>-5.20967511092029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125809"/>
        <c:axId val="63245624"/>
      </c:lineChart>
      <c:catAx>
        <c:axId val="21258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245624"/>
        <c:crosses val="autoZero"/>
        <c:auto val="1"/>
        <c:lblAlgn val="ctr"/>
        <c:lblOffset val="100"/>
      </c:catAx>
      <c:valAx>
        <c:axId val="632456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% change Total Expenditure per Capital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12580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E1!$AB$4:$AC$4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E1!$AC$7:$AC$18</c:f>
              <c:numCache>
                <c:formatCode>General</c:formatCode>
                <c:ptCount val="12"/>
                <c:pt idx="0">
                  <c:v>30.7</c:v>
                </c:pt>
                <c:pt idx="1">
                  <c:v>31.3</c:v>
                </c:pt>
                <c:pt idx="2">
                  <c:v>56.5</c:v>
                </c:pt>
                <c:pt idx="3">
                  <c:v>132.9</c:v>
                </c:pt>
                <c:pt idx="4">
                  <c:v>224.1</c:v>
                </c:pt>
                <c:pt idx="5">
                  <c:v>303.2</c:v>
                </c:pt>
                <c:pt idx="6">
                  <c:v>321.2</c:v>
                </c:pt>
                <c:pt idx="7">
                  <c:v>324.3</c:v>
                </c:pt>
                <c:pt idx="8">
                  <c:v>273.4</c:v>
                </c:pt>
                <c:pt idx="9">
                  <c:v>217.1</c:v>
                </c:pt>
                <c:pt idx="10">
                  <c:v>65</c:v>
                </c:pt>
                <c:pt idx="11">
                  <c:v>43.7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E1!$AD$4:$AE$4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E1!$AE$7:$AE$18</c:f>
              <c:numCache>
                <c:formatCode>General</c:formatCode>
                <c:ptCount val="12"/>
                <c:pt idx="0">
                  <c:v>28.4</c:v>
                </c:pt>
                <c:pt idx="1">
                  <c:v>30.9</c:v>
                </c:pt>
                <c:pt idx="2">
                  <c:v>65</c:v>
                </c:pt>
                <c:pt idx="3">
                  <c:v>130.5</c:v>
                </c:pt>
                <c:pt idx="4">
                  <c:v>217.1</c:v>
                </c:pt>
                <c:pt idx="5">
                  <c:v>259</c:v>
                </c:pt>
                <c:pt idx="6">
                  <c:v>342.1</c:v>
                </c:pt>
                <c:pt idx="7">
                  <c:v>358.5</c:v>
                </c:pt>
                <c:pt idx="8">
                  <c:v>321.1</c:v>
                </c:pt>
                <c:pt idx="9">
                  <c:v>225</c:v>
                </c:pt>
                <c:pt idx="10">
                  <c:v>81.9</c:v>
                </c:pt>
                <c:pt idx="11">
                  <c:v>52.6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E1!$AF$4:$AG$4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E1!$AG$7:$AG$12</c:f>
              <c:numCache>
                <c:formatCode>General</c:formatCode>
                <c:ptCount val="6"/>
                <c:pt idx="0">
                  <c:v>29.1</c:v>
                </c:pt>
                <c:pt idx="1">
                  <c:v>37.6</c:v>
                </c:pt>
                <c:pt idx="2">
                  <c:v>80.9</c:v>
                </c:pt>
                <c:pt idx="3">
                  <c:v>137.9</c:v>
                </c:pt>
                <c:pt idx="4">
                  <c:v>244.7</c:v>
                </c:pt>
                <c:pt idx="5">
                  <c:v>301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430508"/>
        <c:axId val="16830215"/>
      </c:lineChart>
      <c:catAx>
        <c:axId val="24305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830215"/>
        <c:crosses val="autoZero"/>
        <c:auto val="1"/>
        <c:lblAlgn val="ctr"/>
        <c:lblOffset val="100"/>
      </c:catAx>
      <c:valAx>
        <c:axId val="168302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Revenue from tourism by month (€ - ml)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3050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E1!$AT$5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E1!$AT$7:$AT$18</c:f>
              <c:numCache>
                <c:formatCode>General</c:formatCode>
                <c:ptCount val="12"/>
                <c:pt idx="0">
                  <c:v>-0.647249190938509</c:v>
                </c:pt>
                <c:pt idx="1">
                  <c:v>10.6007067137809</c:v>
                </c:pt>
                <c:pt idx="2">
                  <c:v>-14.3939393939394</c:v>
                </c:pt>
                <c:pt idx="3">
                  <c:v>20.3804347826087</c:v>
                </c:pt>
                <c:pt idx="4">
                  <c:v>10.8857001484414</c:v>
                </c:pt>
                <c:pt idx="5">
                  <c:v>16.7051578137028</c:v>
                </c:pt>
                <c:pt idx="6">
                  <c:v>-5.13880685174248</c:v>
                </c:pt>
                <c:pt idx="7">
                  <c:v>-7.21030042918455</c:v>
                </c:pt>
                <c:pt idx="8">
                  <c:v>-22.6372382569327</c:v>
                </c:pt>
                <c:pt idx="9">
                  <c:v>-11.9626926196269</c:v>
                </c:pt>
                <c:pt idx="10">
                  <c:v>9.79729729729729</c:v>
                </c:pt>
                <c:pt idx="11">
                  <c:v>16.2234042553192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E1!$AU$5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E1!$AU$7:$AU$18</c:f>
              <c:numCache>
                <c:formatCode>General</c:formatCode>
                <c:ptCount val="12"/>
                <c:pt idx="0">
                  <c:v>-7.49185667752443</c:v>
                </c:pt>
                <c:pt idx="1">
                  <c:v>-1.2779552715655</c:v>
                </c:pt>
                <c:pt idx="2">
                  <c:v>15.0442477876106</c:v>
                </c:pt>
                <c:pt idx="3">
                  <c:v>-1.8058690744921</c:v>
                </c:pt>
                <c:pt idx="4">
                  <c:v>-3.12360553324409</c:v>
                </c:pt>
                <c:pt idx="5">
                  <c:v>-14.5778364116095</c:v>
                </c:pt>
                <c:pt idx="6">
                  <c:v>6.5068493150685</c:v>
                </c:pt>
                <c:pt idx="7">
                  <c:v>10.5457909343201</c:v>
                </c:pt>
                <c:pt idx="8">
                  <c:v>17.4469641550841</c:v>
                </c:pt>
                <c:pt idx="9">
                  <c:v>3.63887609396592</c:v>
                </c:pt>
                <c:pt idx="10">
                  <c:v>26</c:v>
                </c:pt>
                <c:pt idx="11">
                  <c:v>20.3661327231121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E1!$AV$5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E1!$AV$7:$AV$18</c:f>
              <c:numCache>
                <c:formatCode>General</c:formatCode>
                <c:ptCount val="12"/>
                <c:pt idx="0">
                  <c:v>2.46478873239438</c:v>
                </c:pt>
                <c:pt idx="1">
                  <c:v>21.6828478964401</c:v>
                </c:pt>
                <c:pt idx="2">
                  <c:v>24.4615384615385</c:v>
                </c:pt>
                <c:pt idx="3">
                  <c:v>5.67049808429119</c:v>
                </c:pt>
                <c:pt idx="4">
                  <c:v>12.7130354675265</c:v>
                </c:pt>
                <c:pt idx="5">
                  <c:v>16.2162162162162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0555812"/>
        <c:axId val="67654672"/>
      </c:lineChart>
      <c:catAx>
        <c:axId val="505558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654672"/>
        <c:crosses val="autoZero"/>
        <c:auto val="1"/>
        <c:lblAlgn val="ctr"/>
        <c:lblOffset val="100"/>
      </c:catAx>
      <c:valAx>
        <c:axId val="676546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Revenue % change from tourism by month (€ - ml)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55581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E1!$AB$4:$AC$4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E1!$AC$7:$AC$18</c:f>
              <c:numCache>
                <c:formatCode>General</c:formatCode>
                <c:ptCount val="12"/>
                <c:pt idx="0">
                  <c:v>30.7</c:v>
                </c:pt>
                <c:pt idx="1">
                  <c:v>31.3</c:v>
                </c:pt>
                <c:pt idx="2">
                  <c:v>56.5</c:v>
                </c:pt>
                <c:pt idx="3">
                  <c:v>132.9</c:v>
                </c:pt>
                <c:pt idx="4">
                  <c:v>224.1</c:v>
                </c:pt>
                <c:pt idx="5">
                  <c:v>303.2</c:v>
                </c:pt>
                <c:pt idx="6">
                  <c:v>321.2</c:v>
                </c:pt>
                <c:pt idx="7">
                  <c:v>324.3</c:v>
                </c:pt>
                <c:pt idx="8">
                  <c:v>273.4</c:v>
                </c:pt>
                <c:pt idx="9">
                  <c:v>217.1</c:v>
                </c:pt>
                <c:pt idx="10">
                  <c:v>65</c:v>
                </c:pt>
                <c:pt idx="11">
                  <c:v>43.7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E1!$AD$4:$AE$4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E1!$AE$7:$AE$18</c:f>
              <c:numCache>
                <c:formatCode>General</c:formatCode>
                <c:ptCount val="12"/>
                <c:pt idx="0">
                  <c:v>28.4</c:v>
                </c:pt>
                <c:pt idx="1">
                  <c:v>30.9</c:v>
                </c:pt>
                <c:pt idx="2">
                  <c:v>65</c:v>
                </c:pt>
                <c:pt idx="3">
                  <c:v>130.5</c:v>
                </c:pt>
                <c:pt idx="4">
                  <c:v>217.1</c:v>
                </c:pt>
                <c:pt idx="5">
                  <c:v>259</c:v>
                </c:pt>
                <c:pt idx="6">
                  <c:v>342.1</c:v>
                </c:pt>
                <c:pt idx="7">
                  <c:v>358.5</c:v>
                </c:pt>
                <c:pt idx="8">
                  <c:v>321.1</c:v>
                </c:pt>
                <c:pt idx="9">
                  <c:v>225</c:v>
                </c:pt>
                <c:pt idx="10">
                  <c:v>81.9</c:v>
                </c:pt>
                <c:pt idx="11">
                  <c:v>52.6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E1!$AF$4:$AG$4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E1!$AG$7:$AG$12</c:f>
              <c:numCache>
                <c:formatCode>General</c:formatCode>
                <c:ptCount val="6"/>
                <c:pt idx="0">
                  <c:v>29.1</c:v>
                </c:pt>
                <c:pt idx="1">
                  <c:v>37.6</c:v>
                </c:pt>
                <c:pt idx="2">
                  <c:v>80.9</c:v>
                </c:pt>
                <c:pt idx="3">
                  <c:v>137.9</c:v>
                </c:pt>
                <c:pt idx="4">
                  <c:v>244.7</c:v>
                </c:pt>
                <c:pt idx="5">
                  <c:v>301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2553212"/>
        <c:axId val="72968565"/>
      </c:lineChart>
      <c:catAx>
        <c:axId val="925532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2968565"/>
        <c:crosses val="autoZero"/>
        <c:auto val="1"/>
        <c:lblAlgn val="ctr"/>
        <c:lblOffset val="100"/>
      </c:catAx>
      <c:valAx>
        <c:axId val="729685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Revenue from tourism by month (€ - ml)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55321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581040</xdr:colOff>
      <xdr:row>5</xdr:row>
      <xdr:rowOff>47520</xdr:rowOff>
    </xdr:from>
    <xdr:to>
      <xdr:col>2</xdr:col>
      <xdr:colOff>3209760</xdr:colOff>
      <xdr:row>18</xdr:row>
      <xdr:rowOff>180360</xdr:rowOff>
    </xdr:to>
    <xdr:graphicFrame>
      <xdr:nvGraphicFramePr>
        <xdr:cNvPr id="0" name="Chart 2"/>
        <xdr:cNvGraphicFramePr/>
      </xdr:nvGraphicFramePr>
      <xdr:xfrm>
        <a:off x="581040" y="1190520"/>
        <a:ext cx="7610040" cy="260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590400</xdr:colOff>
      <xdr:row>19</xdr:row>
      <xdr:rowOff>76320</xdr:rowOff>
    </xdr:from>
    <xdr:to>
      <xdr:col>2</xdr:col>
      <xdr:colOff>3209400</xdr:colOff>
      <xdr:row>33</xdr:row>
      <xdr:rowOff>152280</xdr:rowOff>
    </xdr:to>
    <xdr:graphicFrame>
      <xdr:nvGraphicFramePr>
        <xdr:cNvPr id="1" name="Chart 3"/>
        <xdr:cNvGraphicFramePr/>
      </xdr:nvGraphicFramePr>
      <xdr:xfrm>
        <a:off x="590400" y="3886200"/>
        <a:ext cx="76003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568800</xdr:colOff>
      <xdr:row>34</xdr:row>
      <xdr:rowOff>178200</xdr:rowOff>
    </xdr:from>
    <xdr:to>
      <xdr:col>2</xdr:col>
      <xdr:colOff>3156480</xdr:colOff>
      <xdr:row>48</xdr:row>
      <xdr:rowOff>162720</xdr:rowOff>
    </xdr:to>
    <xdr:graphicFrame>
      <xdr:nvGraphicFramePr>
        <xdr:cNvPr id="2" name="Chart 4"/>
        <xdr:cNvGraphicFramePr/>
      </xdr:nvGraphicFramePr>
      <xdr:xfrm>
        <a:off x="568800" y="6845400"/>
        <a:ext cx="7569000" cy="265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341640</xdr:colOff>
      <xdr:row>4</xdr:row>
      <xdr:rowOff>179640</xdr:rowOff>
    </xdr:from>
    <xdr:to>
      <xdr:col>7</xdr:col>
      <xdr:colOff>13320</xdr:colOff>
      <xdr:row>18</xdr:row>
      <xdr:rowOff>163080</xdr:rowOff>
    </xdr:to>
    <xdr:graphicFrame>
      <xdr:nvGraphicFramePr>
        <xdr:cNvPr id="3" name="Chart 5"/>
        <xdr:cNvGraphicFramePr/>
      </xdr:nvGraphicFramePr>
      <xdr:xfrm>
        <a:off x="10476000" y="1131840"/>
        <a:ext cx="9911160" cy="265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380880</xdr:colOff>
      <xdr:row>19</xdr:row>
      <xdr:rowOff>97920</xdr:rowOff>
    </xdr:from>
    <xdr:to>
      <xdr:col>7</xdr:col>
      <xdr:colOff>12960</xdr:colOff>
      <xdr:row>33</xdr:row>
      <xdr:rowOff>176400</xdr:rowOff>
    </xdr:to>
    <xdr:graphicFrame>
      <xdr:nvGraphicFramePr>
        <xdr:cNvPr id="4" name="Chart 6"/>
        <xdr:cNvGraphicFramePr/>
      </xdr:nvGraphicFramePr>
      <xdr:xfrm>
        <a:off x="10515240" y="3907800"/>
        <a:ext cx="9871560" cy="274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13680</xdr:colOff>
      <xdr:row>4</xdr:row>
      <xdr:rowOff>57240</xdr:rowOff>
    </xdr:from>
    <xdr:to>
      <xdr:col>11</xdr:col>
      <xdr:colOff>13320</xdr:colOff>
      <xdr:row>19</xdr:row>
      <xdr:rowOff>67680</xdr:rowOff>
    </xdr:to>
    <xdr:graphicFrame>
      <xdr:nvGraphicFramePr>
        <xdr:cNvPr id="5" name="Chart 7"/>
        <xdr:cNvGraphicFramePr/>
      </xdr:nvGraphicFramePr>
      <xdr:xfrm>
        <a:off x="21911400" y="1009440"/>
        <a:ext cx="10115280" cy="286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9</xdr:col>
      <xdr:colOff>0</xdr:colOff>
      <xdr:row>21</xdr:row>
      <xdr:rowOff>0</xdr:rowOff>
    </xdr:from>
    <xdr:to>
      <xdr:col>10</xdr:col>
      <xdr:colOff>5209920</xdr:colOff>
      <xdr:row>36</xdr:row>
      <xdr:rowOff>10440</xdr:rowOff>
    </xdr:to>
    <xdr:graphicFrame>
      <xdr:nvGraphicFramePr>
        <xdr:cNvPr id="6" name="Chart 9"/>
        <xdr:cNvGraphicFramePr/>
      </xdr:nvGraphicFramePr>
      <xdr:xfrm>
        <a:off x="21897720" y="4190760"/>
        <a:ext cx="10115280" cy="286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13</xdr:col>
      <xdr:colOff>0</xdr:colOff>
      <xdr:row>4</xdr:row>
      <xdr:rowOff>0</xdr:rowOff>
    </xdr:from>
    <xdr:to>
      <xdr:col>17</xdr:col>
      <xdr:colOff>344880</xdr:colOff>
      <xdr:row>19</xdr:row>
      <xdr:rowOff>10440</xdr:rowOff>
    </xdr:to>
    <xdr:graphicFrame>
      <xdr:nvGraphicFramePr>
        <xdr:cNvPr id="7" name="Chart 10"/>
        <xdr:cNvGraphicFramePr/>
      </xdr:nvGraphicFramePr>
      <xdr:xfrm>
        <a:off x="33537240" y="952200"/>
        <a:ext cx="9879480" cy="286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1" width="58.4858299595142"/>
    <col collapsed="false" hidden="false" max="2" min="2" style="1" width="12.9595141700405"/>
    <col collapsed="false" hidden="false" max="4" min="3" style="1" width="8.89068825910931"/>
    <col collapsed="false" hidden="false" max="5" min="5" style="1" width="10.3886639676113"/>
    <col collapsed="false" hidden="false" max="6" min="6" style="1" width="13.7125506072874"/>
    <col collapsed="false" hidden="false" max="1025" min="7" style="1" width="8.8906882591093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5.75" hidden="false" customHeight="false" outlineLevel="0" collapsed="false">
      <c r="A2" s="2" t="s">
        <v>0</v>
      </c>
    </row>
    <row r="3" customFormat="false" ht="15" hidden="false" customHeight="false" outlineLevel="0" collapsed="false">
      <c r="A3" s="0"/>
      <c r="B3" s="0"/>
    </row>
    <row r="4" customFormat="false" ht="15" hidden="false" customHeight="false" outlineLevel="0" collapsed="false">
      <c r="A4" s="4" t="s">
        <v>1</v>
      </c>
      <c r="B4" s="0"/>
    </row>
    <row r="5" customFormat="false" ht="15" hidden="false" customHeight="false" outlineLevel="0" collapsed="false">
      <c r="A5" s="0"/>
      <c r="B5" s="0"/>
    </row>
    <row r="6" customFormat="false" ht="15" hidden="false" customHeight="false" outlineLevel="0" collapsed="false">
      <c r="A6" s="1" t="s">
        <v>2</v>
      </c>
      <c r="B6" s="0"/>
    </row>
    <row r="7" customFormat="false" ht="15" hidden="false" customHeight="false" outlineLevel="0" collapsed="false">
      <c r="A7" s="1" t="s">
        <v>3</v>
      </c>
      <c r="B7" s="0"/>
    </row>
    <row r="8" customFormat="false" ht="15" hidden="false" customHeight="false" outlineLevel="0" collapsed="false">
      <c r="A8" s="1" t="s">
        <v>4</v>
      </c>
      <c r="B8" s="0"/>
    </row>
    <row r="9" customFormat="false" ht="15" hidden="false" customHeight="false" outlineLevel="0" collapsed="false">
      <c r="A9" s="1" t="s">
        <v>5</v>
      </c>
      <c r="B9" s="0"/>
    </row>
    <row r="10" customFormat="false" ht="15" hidden="false" customHeight="false" outlineLevel="0" collapsed="false">
      <c r="A10" s="1" t="s">
        <v>6</v>
      </c>
      <c r="B10" s="0"/>
    </row>
    <row r="11" customFormat="false" ht="15" hidden="false" customHeight="false" outlineLevel="0" collapsed="false">
      <c r="A11" s="0"/>
      <c r="B11" s="0"/>
    </row>
    <row r="12" customFormat="false" ht="15" hidden="false" customHeight="false" outlineLevel="0" collapsed="false">
      <c r="A12" s="0"/>
      <c r="B12" s="0"/>
    </row>
    <row r="13" customFormat="false" ht="15" hidden="false" customHeight="false" outlineLevel="0" collapsed="false">
      <c r="A13" s="5" t="s">
        <v>7</v>
      </c>
      <c r="B13" s="6" t="n">
        <v>0.585274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70" workbookViewId="0">
      <selection pane="topLeft" activeCell="AI2" activeCellId="0" sqref="AI2"/>
    </sheetView>
  </sheetViews>
  <sheetFormatPr defaultRowHeight="14.25"/>
  <cols>
    <col collapsed="false" hidden="false" max="1" min="1" style="7" width="12.6396761133603"/>
    <col collapsed="false" hidden="false" max="13" min="2" style="7" width="7.39271255060729"/>
    <col collapsed="false" hidden="false" max="24" min="14" style="8" width="7.39271255060729"/>
    <col collapsed="false" hidden="false" max="28" min="25" style="7" width="7.39271255060729"/>
    <col collapsed="false" hidden="false" max="30" min="29" style="7" width="9.10526315789474"/>
    <col collapsed="false" hidden="false" max="35" min="31" style="7" width="13.0688259109312"/>
    <col collapsed="false" hidden="false" max="1025" min="36" style="7" width="9.10526315789474"/>
  </cols>
  <sheetData>
    <row r="1" s="14" customFormat="true" ht="15.75" hidden="false" customHeight="false" outlineLevel="0" collapsed="false">
      <c r="A1" s="9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1" t="s">
        <v>21</v>
      </c>
      <c r="O1" s="11" t="s">
        <v>22</v>
      </c>
      <c r="P1" s="12" t="n">
        <v>2004</v>
      </c>
      <c r="Q1" s="12" t="n">
        <v>2005</v>
      </c>
      <c r="R1" s="12" t="n">
        <v>2006</v>
      </c>
      <c r="S1" s="12" t="n">
        <v>2007</v>
      </c>
      <c r="T1" s="12" t="n">
        <v>2008</v>
      </c>
      <c r="U1" s="12" t="n">
        <v>2009</v>
      </c>
      <c r="V1" s="12" t="n">
        <v>2010</v>
      </c>
      <c r="W1" s="12" t="n">
        <v>2011</v>
      </c>
      <c r="X1" s="12" t="n">
        <v>2012</v>
      </c>
      <c r="Y1" s="13" t="n">
        <v>2013</v>
      </c>
      <c r="Z1" s="13" t="n">
        <v>2014</v>
      </c>
      <c r="AA1" s="13" t="n">
        <v>2015</v>
      </c>
      <c r="AB1" s="13" t="n">
        <v>2016</v>
      </c>
      <c r="AE1" s="14" t="s">
        <v>23</v>
      </c>
      <c r="AF1" s="14" t="s">
        <v>24</v>
      </c>
      <c r="AG1" s="14" t="s">
        <v>25</v>
      </c>
      <c r="AH1" s="14" t="s">
        <v>26</v>
      </c>
      <c r="AI1" s="14" t="s">
        <v>27</v>
      </c>
    </row>
    <row r="2" customFormat="false" ht="15.75" hidden="false" customHeight="false" outlineLevel="0" collapsed="false">
      <c r="A2" s="15" t="s">
        <v>28</v>
      </c>
      <c r="B2" s="16" t="n">
        <v>46.398</v>
      </c>
      <c r="C2" s="16" t="n">
        <v>27.528</v>
      </c>
      <c r="D2" s="16" t="n">
        <v>52.7</v>
      </c>
      <c r="E2" s="16" t="n">
        <v>67.2</v>
      </c>
      <c r="F2" s="16" t="n">
        <v>55</v>
      </c>
      <c r="G2" s="16" t="n">
        <v>53</v>
      </c>
      <c r="H2" s="16" t="n">
        <v>69.9</v>
      </c>
      <c r="I2" s="16" t="n">
        <v>67.731</v>
      </c>
      <c r="J2" s="16" t="n">
        <v>54.291</v>
      </c>
      <c r="K2" s="16" t="n">
        <v>57.74</v>
      </c>
      <c r="L2" s="16" t="n">
        <v>63.553</v>
      </c>
      <c r="M2" s="16" t="n">
        <v>64.213</v>
      </c>
      <c r="N2" s="16" t="n">
        <v>54.067</v>
      </c>
      <c r="O2" s="16" t="n">
        <v>59.529</v>
      </c>
      <c r="P2" s="17" t="n">
        <v>56.504</v>
      </c>
      <c r="Q2" s="17" t="n">
        <v>58.894</v>
      </c>
      <c r="R2" s="17" t="n">
        <v>54.875</v>
      </c>
      <c r="S2" s="17" t="n">
        <v>51.848</v>
      </c>
      <c r="T2" s="17" t="n">
        <v>50.658</v>
      </c>
      <c r="U2" s="17" t="n">
        <v>47.066</v>
      </c>
      <c r="V2" s="17" t="n">
        <v>45.952</v>
      </c>
      <c r="W2" s="17" t="n">
        <v>44.442</v>
      </c>
      <c r="X2" s="17" t="n">
        <v>47.61</v>
      </c>
      <c r="Y2" s="17" t="n">
        <v>42.286</v>
      </c>
      <c r="Z2" s="17" t="n">
        <v>40.675</v>
      </c>
      <c r="AA2" s="17" t="n">
        <v>41.799</v>
      </c>
      <c r="AB2" s="17" t="n">
        <v>48.607</v>
      </c>
      <c r="AC2" s="0"/>
      <c r="AD2" s="0"/>
      <c r="AE2" s="18" t="n">
        <f aca="false">(X2-W2)/W2</f>
        <v>0.0712839206156338</v>
      </c>
      <c r="AF2" s="18" t="n">
        <f aca="false">(Y2-X2)/X2</f>
        <v>-0.111825246796891</v>
      </c>
      <c r="AG2" s="18" t="n">
        <f aca="false">(Z2-Y2)/Y2</f>
        <v>-0.0380977155559761</v>
      </c>
      <c r="AH2" s="18" t="n">
        <f aca="false">(AA2-Z2)/Z2</f>
        <v>0.0276336816226184</v>
      </c>
      <c r="AI2" s="18" t="n">
        <f aca="false">(AB2-AA2)/AA2</f>
        <v>0.16287470992129</v>
      </c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false" outlineLevel="0" collapsed="false">
      <c r="A3" s="15" t="s">
        <v>29</v>
      </c>
      <c r="B3" s="16" t="n">
        <v>62.295</v>
      </c>
      <c r="C3" s="16" t="n">
        <v>16.748</v>
      </c>
      <c r="D3" s="16" t="n">
        <v>62.3</v>
      </c>
      <c r="E3" s="16" t="n">
        <v>69.4</v>
      </c>
      <c r="F3" s="16" t="n">
        <v>62</v>
      </c>
      <c r="G3" s="16" t="n">
        <v>64</v>
      </c>
      <c r="H3" s="16" t="n">
        <v>82.4</v>
      </c>
      <c r="I3" s="16" t="n">
        <v>67.848</v>
      </c>
      <c r="J3" s="16" t="n">
        <v>71.634</v>
      </c>
      <c r="K3" s="16" t="n">
        <v>74.041</v>
      </c>
      <c r="L3" s="16" t="n">
        <v>87.243</v>
      </c>
      <c r="M3" s="16" t="n">
        <v>83.568</v>
      </c>
      <c r="N3" s="16" t="n">
        <v>71.95</v>
      </c>
      <c r="O3" s="16" t="n">
        <v>77.972</v>
      </c>
      <c r="P3" s="17" t="n">
        <v>75.705</v>
      </c>
      <c r="Q3" s="17" t="n">
        <v>72.6</v>
      </c>
      <c r="R3" s="17" t="n">
        <v>66.151</v>
      </c>
      <c r="S3" s="17" t="n">
        <v>63.098</v>
      </c>
      <c r="T3" s="17" t="n">
        <v>70.14</v>
      </c>
      <c r="U3" s="17" t="n">
        <v>56.626</v>
      </c>
      <c r="V3" s="17" t="n">
        <v>55.25</v>
      </c>
      <c r="W3" s="17" t="n">
        <v>62.294</v>
      </c>
      <c r="X3" s="17" t="n">
        <v>55.42</v>
      </c>
      <c r="Y3" s="17" t="n">
        <v>42.327</v>
      </c>
      <c r="Z3" s="17" t="n">
        <v>45.227</v>
      </c>
      <c r="AA3" s="17" t="n">
        <v>50.709</v>
      </c>
      <c r="AB3" s="17" t="n">
        <v>65.988</v>
      </c>
      <c r="AC3" s="0"/>
      <c r="AD3" s="0"/>
      <c r="AE3" s="18" t="n">
        <f aca="false">(X3-W3)/W3</f>
        <v>-0.110347706039105</v>
      </c>
      <c r="AF3" s="18" t="n">
        <f aca="false">(Y3-X3)/X3</f>
        <v>-0.236250451100686</v>
      </c>
      <c r="AG3" s="18" t="n">
        <f aca="false">(Z3-Y3)/Y3</f>
        <v>0.0685141871618588</v>
      </c>
      <c r="AH3" s="18" t="n">
        <f aca="false">(AA3-Z3)/Z3</f>
        <v>0.12121078117054</v>
      </c>
      <c r="AI3" s="18" t="n">
        <f aca="false">(AB3-AA3)/AA3</f>
        <v>0.301307460214163</v>
      </c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15" t="s">
        <v>30</v>
      </c>
      <c r="B4" s="16" t="n">
        <v>112.452</v>
      </c>
      <c r="C4" s="16" t="n">
        <v>44.815</v>
      </c>
      <c r="D4" s="16" t="n">
        <v>107</v>
      </c>
      <c r="E4" s="16" t="n">
        <v>119.6</v>
      </c>
      <c r="F4" s="16" t="n">
        <v>118</v>
      </c>
      <c r="G4" s="16" t="n">
        <v>112</v>
      </c>
      <c r="H4" s="16" t="n">
        <v>133.7</v>
      </c>
      <c r="I4" s="16" t="n">
        <v>134</v>
      </c>
      <c r="J4" s="16" t="n">
        <v>101.575</v>
      </c>
      <c r="K4" s="16" t="n">
        <v>126.494</v>
      </c>
      <c r="L4" s="16" t="n">
        <v>135.487</v>
      </c>
      <c r="M4" s="16" t="n">
        <v>137.577</v>
      </c>
      <c r="N4" s="16" t="n">
        <v>138.625</v>
      </c>
      <c r="O4" s="16" t="n">
        <v>91.634</v>
      </c>
      <c r="P4" s="17" t="n">
        <v>111.945</v>
      </c>
      <c r="Q4" s="17" t="n">
        <v>137.075</v>
      </c>
      <c r="R4" s="17" t="n">
        <v>107.071</v>
      </c>
      <c r="S4" s="17" t="n">
        <v>104.316</v>
      </c>
      <c r="T4" s="17" t="n">
        <v>108.164</v>
      </c>
      <c r="U4" s="17" t="n">
        <v>90.434</v>
      </c>
      <c r="V4" s="17" t="n">
        <v>103.803</v>
      </c>
      <c r="W4" s="17" t="n">
        <v>98.964</v>
      </c>
      <c r="X4" s="17" t="n">
        <v>94.3</v>
      </c>
      <c r="Y4" s="17" t="n">
        <v>92.62</v>
      </c>
      <c r="Z4" s="17" t="n">
        <v>77.533</v>
      </c>
      <c r="AA4" s="17" t="n">
        <v>97.479</v>
      </c>
      <c r="AB4" s="17" t="n">
        <v>137.013</v>
      </c>
      <c r="AC4" s="0"/>
      <c r="AD4" s="0"/>
      <c r="AE4" s="18" t="n">
        <f aca="false">(X4-W4)/W4</f>
        <v>-0.047128248656077</v>
      </c>
      <c r="AF4" s="18" t="n">
        <f aca="false">(Y4-X4)/X4</f>
        <v>-0.017815482502651</v>
      </c>
      <c r="AG4" s="18" t="n">
        <f aca="false">(Z4-Y4)/Y4</f>
        <v>-0.162891384150292</v>
      </c>
      <c r="AH4" s="18" t="n">
        <f aca="false">(AA4-Z4)/Z4</f>
        <v>0.257258199734307</v>
      </c>
      <c r="AI4" s="18" t="n">
        <f aca="false">(AB4-AA4)/AA4</f>
        <v>0.40556427538239</v>
      </c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15.75" hidden="false" customHeight="false" outlineLevel="0" collapsed="false">
      <c r="A5" s="15" t="s">
        <v>31</v>
      </c>
      <c r="B5" s="16" t="n">
        <v>168.848</v>
      </c>
      <c r="C5" s="16" t="n">
        <v>81.168</v>
      </c>
      <c r="D5" s="16" t="n">
        <v>187.1</v>
      </c>
      <c r="E5" s="16" t="n">
        <v>172.5</v>
      </c>
      <c r="F5" s="16" t="n">
        <v>160</v>
      </c>
      <c r="G5" s="16" t="n">
        <v>200</v>
      </c>
      <c r="H5" s="16" t="n">
        <v>180.7</v>
      </c>
      <c r="I5" s="16" t="n">
        <v>161.356</v>
      </c>
      <c r="J5" s="16" t="n">
        <v>179.452</v>
      </c>
      <c r="K5" s="16" t="n">
        <v>180.076</v>
      </c>
      <c r="L5" s="16" t="n">
        <v>221.785</v>
      </c>
      <c r="M5" s="16" t="n">
        <v>237.228</v>
      </c>
      <c r="N5" s="16" t="n">
        <v>180.481</v>
      </c>
      <c r="O5" s="16" t="n">
        <v>169.891</v>
      </c>
      <c r="P5" s="17" t="n">
        <v>191.251</v>
      </c>
      <c r="Q5" s="17" t="n">
        <v>183.561</v>
      </c>
      <c r="R5" s="17" t="n">
        <v>206.548</v>
      </c>
      <c r="S5" s="17" t="n">
        <v>189.31</v>
      </c>
      <c r="T5" s="17" t="n">
        <v>182.091</v>
      </c>
      <c r="U5" s="17" t="n">
        <v>181.395</v>
      </c>
      <c r="V5" s="17" t="n">
        <v>139.658</v>
      </c>
      <c r="W5" s="17" t="n">
        <v>199.762</v>
      </c>
      <c r="X5" s="17" t="n">
        <v>189.648</v>
      </c>
      <c r="Y5" s="17" t="n">
        <v>162.439</v>
      </c>
      <c r="Z5" s="17" t="n">
        <v>180.998</v>
      </c>
      <c r="AA5" s="17" t="n">
        <v>201.495</v>
      </c>
      <c r="AB5" s="17" t="n">
        <v>225.575</v>
      </c>
      <c r="AE5" s="18" t="n">
        <f aca="false">(X5-W5)/W5</f>
        <v>-0.0506302499974971</v>
      </c>
      <c r="AF5" s="18" t="n">
        <f aca="false">(Y5-X5)/X5</f>
        <v>-0.143471062178351</v>
      </c>
      <c r="AG5" s="18" t="n">
        <f aca="false">(Z5-Y5)/Y5</f>
        <v>0.114252119257075</v>
      </c>
      <c r="AH5" s="18" t="n">
        <f aca="false">(AA5-Z5)/Z5</f>
        <v>0.113244345241384</v>
      </c>
      <c r="AI5" s="18" t="n">
        <f aca="false">(AB5-AA5)/AA5</f>
        <v>0.119506687510856</v>
      </c>
    </row>
    <row r="6" s="20" customFormat="true" ht="15.75" hidden="false" customHeight="false" outlineLevel="0" collapsed="false">
      <c r="A6" s="15" t="s">
        <v>32</v>
      </c>
      <c r="B6" s="16" t="n">
        <v>168.553</v>
      </c>
      <c r="C6" s="16" t="n">
        <v>124.753</v>
      </c>
      <c r="D6" s="16" t="n">
        <v>230.3</v>
      </c>
      <c r="E6" s="16" t="n">
        <v>186.5</v>
      </c>
      <c r="F6" s="16" t="n">
        <v>236</v>
      </c>
      <c r="G6" s="16" t="n">
        <v>240</v>
      </c>
      <c r="H6" s="16" t="n">
        <v>202.8</v>
      </c>
      <c r="I6" s="16" t="n">
        <v>206.345</v>
      </c>
      <c r="J6" s="16" t="n">
        <v>242.833</v>
      </c>
      <c r="K6" s="16" t="n">
        <v>273.317</v>
      </c>
      <c r="L6" s="16" t="n">
        <v>299.355</v>
      </c>
      <c r="M6" s="16" t="n">
        <v>324.901</v>
      </c>
      <c r="N6" s="16" t="n">
        <v>279.07</v>
      </c>
      <c r="O6" s="16" t="n">
        <v>231.527</v>
      </c>
      <c r="P6" s="17" t="n">
        <v>261.646</v>
      </c>
      <c r="Q6" s="17" t="n">
        <v>284.132</v>
      </c>
      <c r="R6" s="17" t="n">
        <v>283.513</v>
      </c>
      <c r="S6" s="17" t="n">
        <v>273.058</v>
      </c>
      <c r="T6" s="17" t="n">
        <v>271.559</v>
      </c>
      <c r="U6" s="17" t="n">
        <v>246.546</v>
      </c>
      <c r="V6" s="17" t="n">
        <v>258.014</v>
      </c>
      <c r="W6" s="17" t="n">
        <v>267.487</v>
      </c>
      <c r="X6" s="17" t="n">
        <v>276.781</v>
      </c>
      <c r="Y6" s="17" t="n">
        <v>276.244</v>
      </c>
      <c r="Z6" s="19" t="n">
        <v>293.181</v>
      </c>
      <c r="AA6" s="19" t="n">
        <v>307.449</v>
      </c>
      <c r="AB6" s="19" t="n">
        <v>364.943</v>
      </c>
      <c r="AE6" s="18" t="n">
        <f aca="false">(X6-W6)/W6</f>
        <v>0.0347456138055307</v>
      </c>
      <c r="AF6" s="18" t="n">
        <f aca="false">(Y6-X6)/X6</f>
        <v>-0.00194016207759918</v>
      </c>
      <c r="AG6" s="18" t="n">
        <f aca="false">(Z6-Y6)/Y6</f>
        <v>0.0613117388974962</v>
      </c>
      <c r="AH6" s="18" t="n">
        <f aca="false">(AA6-Z6)/Z6</f>
        <v>0.0486661823242299</v>
      </c>
      <c r="AI6" s="18" t="n">
        <f aca="false">(AB6-AA6)/AA6</f>
        <v>0.187003372917134</v>
      </c>
    </row>
    <row r="7" s="20" customFormat="true" ht="15.75" hidden="false" customHeight="false" outlineLevel="0" collapsed="false">
      <c r="A7" s="15" t="s">
        <v>33</v>
      </c>
      <c r="B7" s="16" t="n">
        <v>157.25</v>
      </c>
      <c r="C7" s="16" t="n">
        <v>145.217</v>
      </c>
      <c r="D7" s="16" t="n">
        <v>217</v>
      </c>
      <c r="E7" s="16" t="n">
        <v>172.2</v>
      </c>
      <c r="F7" s="16" t="n">
        <v>223</v>
      </c>
      <c r="G7" s="16" t="n">
        <v>222</v>
      </c>
      <c r="H7" s="16" t="n">
        <v>195</v>
      </c>
      <c r="I7" s="16" t="n">
        <v>219.46</v>
      </c>
      <c r="J7" s="16" t="n">
        <v>248.426</v>
      </c>
      <c r="K7" s="16" t="n">
        <v>276.879</v>
      </c>
      <c r="L7" s="16" t="n">
        <v>302.011</v>
      </c>
      <c r="M7" s="16" t="n">
        <v>322.835</v>
      </c>
      <c r="N7" s="16" t="n">
        <v>293.192</v>
      </c>
      <c r="O7" s="16" t="n">
        <v>262.1</v>
      </c>
      <c r="P7" s="17" t="n">
        <v>264.799</v>
      </c>
      <c r="Q7" s="17" t="n">
        <v>282.652</v>
      </c>
      <c r="R7" s="17" t="n">
        <v>280.164</v>
      </c>
      <c r="S7" s="17" t="n">
        <v>282.465</v>
      </c>
      <c r="T7" s="17" t="n">
        <v>307.237</v>
      </c>
      <c r="U7" s="17" t="n">
        <v>260.931</v>
      </c>
      <c r="V7" s="17" t="n">
        <v>275.28</v>
      </c>
      <c r="W7" s="17" t="n">
        <v>300.817</v>
      </c>
      <c r="X7" s="17" t="n">
        <v>329.977</v>
      </c>
      <c r="Y7" s="17" t="n">
        <v>308.219</v>
      </c>
      <c r="Z7" s="19" t="n">
        <v>342.221</v>
      </c>
      <c r="AA7" s="19" t="n">
        <v>336.967</v>
      </c>
      <c r="AB7" s="19" t="n">
        <v>413.114</v>
      </c>
      <c r="AE7" s="18" t="n">
        <f aca="false">(X7-W7)/W7</f>
        <v>0.0969360109302332</v>
      </c>
      <c r="AF7" s="18" t="n">
        <f aca="false">(Y7-X7)/X7</f>
        <v>-0.0659379290071732</v>
      </c>
      <c r="AG7" s="18" t="n">
        <f aca="false">(Z7-Y7)/Y7</f>
        <v>0.110317663739095</v>
      </c>
      <c r="AH7" s="18" t="n">
        <f aca="false">(AA7-Z7)/Z7</f>
        <v>-0.0153526522334983</v>
      </c>
      <c r="AI7" s="18" t="n">
        <f aca="false">(AB7-AA7)/AA7</f>
        <v>0.225977617986331</v>
      </c>
    </row>
    <row r="8" s="20" customFormat="true" ht="15.75" hidden="false" customHeight="false" outlineLevel="0" collapsed="false">
      <c r="A8" s="15" t="s">
        <v>34</v>
      </c>
      <c r="B8" s="16" t="n">
        <v>204.337</v>
      </c>
      <c r="C8" s="16" t="n">
        <v>192</v>
      </c>
      <c r="D8" s="16" t="n">
        <v>253.1</v>
      </c>
      <c r="E8" s="16" t="n">
        <v>224.5</v>
      </c>
      <c r="F8" s="16" t="n">
        <v>277</v>
      </c>
      <c r="G8" s="16" t="n">
        <v>278</v>
      </c>
      <c r="H8" s="16" t="n">
        <v>244.4</v>
      </c>
      <c r="I8" s="16" t="n">
        <v>275.535</v>
      </c>
      <c r="J8" s="16" t="n">
        <v>309.983</v>
      </c>
      <c r="K8" s="16" t="n">
        <v>322.041</v>
      </c>
      <c r="L8" s="16" t="n">
        <v>362.299</v>
      </c>
      <c r="M8" s="16" t="n">
        <v>373.385</v>
      </c>
      <c r="N8" s="16" t="n">
        <v>327.404</v>
      </c>
      <c r="O8" s="16" t="n">
        <v>318.143</v>
      </c>
      <c r="P8" s="17" t="n">
        <v>305.978</v>
      </c>
      <c r="Q8" s="17" t="n">
        <v>338.972</v>
      </c>
      <c r="R8" s="17" t="n">
        <v>341.443</v>
      </c>
      <c r="S8" s="17" t="n">
        <v>352.423</v>
      </c>
      <c r="T8" s="17" t="n">
        <v>342.554</v>
      </c>
      <c r="U8" s="17" t="n">
        <v>304.126</v>
      </c>
      <c r="V8" s="17" t="n">
        <v>306.106</v>
      </c>
      <c r="W8" s="17" t="n">
        <v>359.104</v>
      </c>
      <c r="X8" s="17" t="n">
        <v>371.453</v>
      </c>
      <c r="Y8" s="17" t="n">
        <v>361.442</v>
      </c>
      <c r="Z8" s="19" t="n">
        <v>381.955</v>
      </c>
      <c r="AA8" s="19" t="n">
        <v>414.527</v>
      </c>
      <c r="AB8" s="19" t="n">
        <v>482.132</v>
      </c>
      <c r="AE8" s="18" t="n">
        <f aca="false">(X8-W8)/W8</f>
        <v>0.0343883666013188</v>
      </c>
      <c r="AF8" s="18" t="n">
        <f aca="false">(Y8-X8)/X8</f>
        <v>-0.0269509197664307</v>
      </c>
      <c r="AG8" s="18" t="n">
        <f aca="false">(Z8-Y8)/Y8</f>
        <v>0.0567532273504462</v>
      </c>
      <c r="AH8" s="18" t="n">
        <f aca="false">(AA8-Z8)/Z8</f>
        <v>0.0852770614339386</v>
      </c>
      <c r="AI8" s="18" t="n">
        <f aca="false">(AB8-AA8)/AA8</f>
        <v>0.163089497185949</v>
      </c>
    </row>
    <row r="9" customFormat="false" ht="15.75" hidden="false" customHeight="false" outlineLevel="0" collapsed="false">
      <c r="A9" s="15" t="s">
        <v>35</v>
      </c>
      <c r="B9" s="16" t="n">
        <v>197.925</v>
      </c>
      <c r="C9" s="16" t="n">
        <v>204</v>
      </c>
      <c r="D9" s="16" t="n">
        <v>249.8</v>
      </c>
      <c r="E9" s="16" t="n">
        <v>244.8</v>
      </c>
      <c r="F9" s="16" t="n">
        <v>285</v>
      </c>
      <c r="G9" s="16" t="n">
        <v>263</v>
      </c>
      <c r="H9" s="16" t="n">
        <v>252</v>
      </c>
      <c r="I9" s="16" t="n">
        <v>293.887</v>
      </c>
      <c r="J9" s="16" t="n">
        <v>326.854</v>
      </c>
      <c r="K9" s="16" t="n">
        <v>341.088</v>
      </c>
      <c r="L9" s="16" t="n">
        <v>356.686</v>
      </c>
      <c r="M9" s="16" t="n">
        <v>371.536</v>
      </c>
      <c r="N9" s="16" t="n">
        <v>301.724</v>
      </c>
      <c r="O9" s="16" t="n">
        <v>325.39</v>
      </c>
      <c r="P9" s="17" t="n">
        <v>305.926</v>
      </c>
      <c r="Q9" s="17" t="n">
        <v>336.587</v>
      </c>
      <c r="R9" s="17" t="n">
        <v>314.872</v>
      </c>
      <c r="S9" s="17" t="n">
        <v>340.534</v>
      </c>
      <c r="T9" s="17" t="n">
        <v>328.1</v>
      </c>
      <c r="U9" s="17" t="n">
        <v>291.583</v>
      </c>
      <c r="V9" s="17" t="n">
        <v>304.264</v>
      </c>
      <c r="W9" s="17" t="n">
        <v>337.013</v>
      </c>
      <c r="X9" s="17" t="n">
        <v>363.573</v>
      </c>
      <c r="Y9" s="17" t="n">
        <v>352.215</v>
      </c>
      <c r="Z9" s="19" t="n">
        <v>373.086</v>
      </c>
      <c r="AA9" s="17" t="n">
        <v>392.272</v>
      </c>
      <c r="AB9" s="17"/>
      <c r="AC9" s="0"/>
      <c r="AD9" s="0"/>
      <c r="AE9" s="18" t="n">
        <f aca="false">(X9-W9)/W9</f>
        <v>0.0788100162308279</v>
      </c>
      <c r="AF9" s="18" t="n">
        <f aca="false">(Y9-X9)/X9</f>
        <v>-0.0312399435601654</v>
      </c>
      <c r="AG9" s="18" t="n">
        <f aca="false">(Z9-Y9)/Y9</f>
        <v>0.0592564200843236</v>
      </c>
      <c r="AH9" s="18" t="n">
        <f aca="false">(AA9-Z9)/Z9</f>
        <v>0.0514251405842084</v>
      </c>
      <c r="AI9" s="18" t="n">
        <f aca="false">(AB9-AA9)/AA9</f>
        <v>-1</v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75" hidden="false" customHeight="false" outlineLevel="0" collapsed="false">
      <c r="A10" s="15" t="s">
        <v>36</v>
      </c>
      <c r="B10" s="16" t="n">
        <v>174.949</v>
      </c>
      <c r="C10" s="16" t="n">
        <v>190.1</v>
      </c>
      <c r="D10" s="16" t="n">
        <v>244</v>
      </c>
      <c r="E10" s="16" t="n">
        <v>222.5</v>
      </c>
      <c r="F10" s="16" t="n">
        <v>247</v>
      </c>
      <c r="G10" s="16" t="n">
        <v>254</v>
      </c>
      <c r="H10" s="16" t="n">
        <v>220.9</v>
      </c>
      <c r="I10" s="16" t="n">
        <v>242.625</v>
      </c>
      <c r="J10" s="16" t="n">
        <v>270.283</v>
      </c>
      <c r="K10" s="16" t="n">
        <v>309.498</v>
      </c>
      <c r="L10" s="16" t="n">
        <v>329.964</v>
      </c>
      <c r="M10" s="16" t="n">
        <v>329.4</v>
      </c>
      <c r="N10" s="16" t="n">
        <v>306.731</v>
      </c>
      <c r="O10" s="16" t="n">
        <v>287.358</v>
      </c>
      <c r="P10" s="17" t="n">
        <v>303.506</v>
      </c>
      <c r="Q10" s="17" t="n">
        <v>302.833</v>
      </c>
      <c r="R10" s="17" t="n">
        <v>296.532</v>
      </c>
      <c r="S10" s="17" t="n">
        <v>315.437</v>
      </c>
      <c r="T10" s="17" t="n">
        <v>305.348</v>
      </c>
      <c r="U10" s="17" t="n">
        <v>276.178</v>
      </c>
      <c r="V10" s="17" t="n">
        <v>289.126</v>
      </c>
      <c r="W10" s="17" t="n">
        <v>304.26</v>
      </c>
      <c r="X10" s="17" t="n">
        <v>335.352</v>
      </c>
      <c r="Y10" s="17" t="n">
        <v>357.653</v>
      </c>
      <c r="Z10" s="17" t="n">
        <v>316.602</v>
      </c>
      <c r="AA10" s="17" t="n">
        <v>360.899</v>
      </c>
      <c r="AB10" s="17"/>
      <c r="AC10" s="0"/>
      <c r="AD10" s="0"/>
      <c r="AE10" s="18" t="n">
        <f aca="false">(X10-W10)/W10</f>
        <v>0.102188917373299</v>
      </c>
      <c r="AF10" s="18" t="n">
        <f aca="false">(Y10-X10)/X10</f>
        <v>0.0665002743386055</v>
      </c>
      <c r="AG10" s="18" t="n">
        <f aca="false">(Z10-Y10)/Y10</f>
        <v>-0.114778849890816</v>
      </c>
      <c r="AH10" s="18" t="n">
        <f aca="false">(AA10-Z10)/Z10</f>
        <v>0.139913835035786</v>
      </c>
      <c r="AI10" s="18" t="n">
        <f aca="false">(AB10-AA10)/AA10</f>
        <v>-1</v>
      </c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5" hidden="false" customHeight="false" outlineLevel="0" collapsed="false">
      <c r="A11" s="15" t="s">
        <v>37</v>
      </c>
      <c r="B11" s="16" t="n">
        <v>147.128</v>
      </c>
      <c r="C11" s="16" t="n">
        <v>172.3</v>
      </c>
      <c r="D11" s="16" t="n">
        <v>200.7</v>
      </c>
      <c r="E11" s="16" t="n">
        <v>205.3</v>
      </c>
      <c r="F11" s="16" t="n">
        <v>231</v>
      </c>
      <c r="G11" s="16" t="n">
        <v>231</v>
      </c>
      <c r="H11" s="16" t="n">
        <v>194.5</v>
      </c>
      <c r="I11" s="16" t="n">
        <v>224.371</v>
      </c>
      <c r="J11" s="16" t="n">
        <v>228.881</v>
      </c>
      <c r="K11" s="16" t="n">
        <v>270.732</v>
      </c>
      <c r="L11" s="16" t="n">
        <v>300.597</v>
      </c>
      <c r="M11" s="16" t="n">
        <v>269.744</v>
      </c>
      <c r="N11" s="16" t="n">
        <v>275.84</v>
      </c>
      <c r="O11" s="16" t="n">
        <v>271.98</v>
      </c>
      <c r="P11" s="17" t="n">
        <v>278.976</v>
      </c>
      <c r="Q11" s="17" t="n">
        <v>292.273</v>
      </c>
      <c r="R11" s="17" t="n">
        <v>283.046</v>
      </c>
      <c r="S11" s="17" t="n">
        <v>275.103</v>
      </c>
      <c r="T11" s="17" t="n">
        <v>267.866</v>
      </c>
      <c r="U11" s="17" t="n">
        <v>230.431</v>
      </c>
      <c r="V11" s="17" t="n">
        <v>241.698</v>
      </c>
      <c r="W11" s="17" t="n">
        <v>259.863</v>
      </c>
      <c r="X11" s="17" t="n">
        <v>261.997</v>
      </c>
      <c r="Y11" s="17" t="n">
        <v>273.587</v>
      </c>
      <c r="Z11" s="17" t="n">
        <v>251.453</v>
      </c>
      <c r="AA11" s="17" t="n">
        <v>269.363</v>
      </c>
      <c r="AB11" s="17"/>
      <c r="AC11" s="0"/>
      <c r="AD11" s="0"/>
      <c r="AE11" s="18" t="n">
        <f aca="false">(X11-W11)/W11</f>
        <v>0.00821201941022775</v>
      </c>
      <c r="AF11" s="18" t="n">
        <f aca="false">(Y11-X11)/X11</f>
        <v>0.0442371477536001</v>
      </c>
      <c r="AG11" s="18" t="n">
        <f aca="false">(Z11-Y11)/Y11</f>
        <v>-0.0809029668807362</v>
      </c>
      <c r="AH11" s="18" t="n">
        <f aca="false">(AA11-Z11)/Z11</f>
        <v>0.071226034288714</v>
      </c>
      <c r="AI11" s="18" t="n">
        <f aca="false">(AB11-AA11)/AA11</f>
        <v>-1</v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5" hidden="false" customHeight="false" outlineLevel="0" collapsed="false">
      <c r="A12" s="15" t="s">
        <v>38</v>
      </c>
      <c r="B12" s="16" t="n">
        <v>59.523</v>
      </c>
      <c r="C12" s="16" t="n">
        <v>90.3</v>
      </c>
      <c r="D12" s="16" t="n">
        <v>111.5</v>
      </c>
      <c r="E12" s="16" t="n">
        <v>91.5</v>
      </c>
      <c r="F12" s="16" t="n">
        <v>106</v>
      </c>
      <c r="G12" s="16" t="n">
        <v>108</v>
      </c>
      <c r="H12" s="16" t="n">
        <v>92.5</v>
      </c>
      <c r="I12" s="16" t="n">
        <v>111.11</v>
      </c>
      <c r="J12" s="16" t="n">
        <v>105.773</v>
      </c>
      <c r="K12" s="16" t="n">
        <v>118.105</v>
      </c>
      <c r="L12" s="16" t="n">
        <v>133.5</v>
      </c>
      <c r="M12" s="16" t="n">
        <v>107.454</v>
      </c>
      <c r="N12" s="16" t="n">
        <v>111.327</v>
      </c>
      <c r="O12" s="16" t="n">
        <v>123.8</v>
      </c>
      <c r="P12" s="17" t="n">
        <v>114.048</v>
      </c>
      <c r="Q12" s="17" t="n">
        <v>104.822</v>
      </c>
      <c r="R12" s="17" t="n">
        <v>95.682</v>
      </c>
      <c r="S12" s="17" t="n">
        <v>94.741</v>
      </c>
      <c r="T12" s="17" t="n">
        <v>97.9</v>
      </c>
      <c r="U12" s="17" t="n">
        <v>89.67</v>
      </c>
      <c r="V12" s="17" t="n">
        <v>92.643</v>
      </c>
      <c r="W12" s="17" t="n">
        <v>92.878</v>
      </c>
      <c r="X12" s="17" t="n">
        <v>84.02</v>
      </c>
      <c r="Y12" s="17" t="n">
        <v>81.542</v>
      </c>
      <c r="Z12" s="17" t="n">
        <v>81.437</v>
      </c>
      <c r="AA12" s="17" t="n">
        <v>108.093</v>
      </c>
      <c r="AB12" s="17"/>
      <c r="AC12" s="0"/>
      <c r="AD12" s="0"/>
      <c r="AE12" s="18" t="n">
        <f aca="false">(X12-W12)/W12</f>
        <v>-0.0953724240401387</v>
      </c>
      <c r="AF12" s="18" t="n">
        <f aca="false">(Y12-X12)/X12</f>
        <v>-0.0294929778624136</v>
      </c>
      <c r="AG12" s="18" t="n">
        <f aca="false">(Z12-Y12)/Y12</f>
        <v>-0.00128767996860518</v>
      </c>
      <c r="AH12" s="18" t="n">
        <f aca="false">(AA12-Z12)/Z12</f>
        <v>0.327320505421369</v>
      </c>
      <c r="AI12" s="18" t="n">
        <f aca="false">(AB12-AA12)/AA12</f>
        <v>-1</v>
      </c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75" hidden="false" customHeight="false" outlineLevel="0" collapsed="false">
      <c r="A13" s="15" t="s">
        <v>39</v>
      </c>
      <c r="B13" s="16" t="n">
        <v>61.821</v>
      </c>
      <c r="C13" s="16" t="n">
        <v>96.2</v>
      </c>
      <c r="D13" s="16" t="n">
        <v>75.5</v>
      </c>
      <c r="E13" s="16" t="n">
        <v>65</v>
      </c>
      <c r="F13" s="16" t="n">
        <v>69</v>
      </c>
      <c r="G13" s="16" t="n">
        <v>75</v>
      </c>
      <c r="H13" s="16" t="n">
        <v>81.2</v>
      </c>
      <c r="I13" s="16" t="n">
        <v>83.732</v>
      </c>
      <c r="J13" s="16" t="n">
        <v>82.716</v>
      </c>
      <c r="K13" s="16" t="n">
        <v>84.274</v>
      </c>
      <c r="L13" s="16" t="n">
        <v>93.722</v>
      </c>
      <c r="M13" s="16" t="n">
        <v>74.887</v>
      </c>
      <c r="N13" s="16" t="n">
        <v>77.822</v>
      </c>
      <c r="O13" s="16" t="n">
        <v>83.919</v>
      </c>
      <c r="P13" s="17" t="n">
        <v>78.723</v>
      </c>
      <c r="Q13" s="17" t="n">
        <v>75.656</v>
      </c>
      <c r="R13" s="17" t="n">
        <v>71.022</v>
      </c>
      <c r="S13" s="17" t="n">
        <v>73.742</v>
      </c>
      <c r="T13" s="17" t="n">
        <v>72.127</v>
      </c>
      <c r="U13" s="17" t="n">
        <v>66.201</v>
      </c>
      <c r="V13" s="17" t="n">
        <v>61.199</v>
      </c>
      <c r="W13" s="17" t="n">
        <v>65.339</v>
      </c>
      <c r="X13" s="17" t="n">
        <v>54.772</v>
      </c>
      <c r="Y13" s="17" t="n">
        <v>54.813</v>
      </c>
      <c r="Z13" s="17" t="n">
        <v>56.863</v>
      </c>
      <c r="AA13" s="17" t="n">
        <v>78.348</v>
      </c>
      <c r="AB13" s="17"/>
      <c r="AC13" s="0"/>
      <c r="AD13" s="0"/>
      <c r="AE13" s="18" t="n">
        <f aca="false">(X13-W13)/W13</f>
        <v>-0.161725768683329</v>
      </c>
      <c r="AF13" s="18" t="n">
        <f aca="false">(Y13-X13)/X13</f>
        <v>0.00074855765719718</v>
      </c>
      <c r="AG13" s="18" t="n">
        <f aca="false">(Z13-Y13)/Y13</f>
        <v>0.0373998868881469</v>
      </c>
      <c r="AH13" s="18" t="n">
        <f aca="false">(AA13-Z13)/Z13</f>
        <v>0.377837961416035</v>
      </c>
      <c r="AI13" s="18" t="n">
        <f aca="false">(AB13-AA13)/AA13</f>
        <v>-1</v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3"/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5"/>
      <c r="Z14" s="24"/>
      <c r="AA14" s="24"/>
      <c r="AB14" s="24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false" outlineLevel="0" collapsed="false">
      <c r="A15" s="15" t="s">
        <v>40</v>
      </c>
      <c r="B15" s="26" t="n">
        <f aca="false">SUM(B2:B13)</f>
        <v>1561.479</v>
      </c>
      <c r="C15" s="26" t="n">
        <f aca="false">SUM(C2:C13)</f>
        <v>1385.129</v>
      </c>
      <c r="D15" s="26" t="n">
        <f aca="false">SUM(D2:D13)</f>
        <v>1991</v>
      </c>
      <c r="E15" s="26" t="n">
        <f aca="false">SUM(E2:E13)</f>
        <v>1841</v>
      </c>
      <c r="F15" s="26" t="n">
        <f aca="false">SUM(F2:F13)</f>
        <v>2069</v>
      </c>
      <c r="G15" s="26" t="n">
        <f aca="false">SUM(G2:G13)</f>
        <v>2100</v>
      </c>
      <c r="H15" s="26" t="n">
        <f aca="false">SUM(H2:H13)</f>
        <v>1950</v>
      </c>
      <c r="I15" s="26" t="n">
        <f aca="false">SUM(I2:I13)</f>
        <v>2088</v>
      </c>
      <c r="J15" s="26" t="n">
        <f aca="false">SUM(J2:J13)</f>
        <v>2222.701</v>
      </c>
      <c r="K15" s="26" t="n">
        <f aca="false">SUM(K2:K13)</f>
        <v>2434.285</v>
      </c>
      <c r="L15" s="26" t="n">
        <f aca="false">SUM(L2:L13)</f>
        <v>2686.202</v>
      </c>
      <c r="M15" s="26" t="n">
        <f aca="false">SUM(M2:M13)</f>
        <v>2696.728</v>
      </c>
      <c r="N15" s="26" t="n">
        <f aca="false">SUM(N2:N13)</f>
        <v>2418.233</v>
      </c>
      <c r="O15" s="26" t="n">
        <f aca="false">SUM(O2:O13)</f>
        <v>2303.243</v>
      </c>
      <c r="P15" s="26" t="n">
        <f aca="false">SUM(P2:P13)</f>
        <v>2349.007</v>
      </c>
      <c r="Q15" s="26" t="n">
        <f aca="false">SUM(Q2:Q13)</f>
        <v>2470.057</v>
      </c>
      <c r="R15" s="26" t="n">
        <f aca="false">SUM(R2:R13)</f>
        <v>2400.919</v>
      </c>
      <c r="S15" s="26" t="n">
        <f aca="false">SUM(S2:S13)</f>
        <v>2416.075</v>
      </c>
      <c r="T15" s="26" t="n">
        <f aca="false">SUM(T2:T13)</f>
        <v>2403.744</v>
      </c>
      <c r="U15" s="26" t="n">
        <f aca="false">SUM(U2:U13)</f>
        <v>2141.187</v>
      </c>
      <c r="V15" s="26" t="n">
        <f aca="false">SUM(V2:V13)</f>
        <v>2172.993</v>
      </c>
      <c r="W15" s="26" t="n">
        <f aca="false">SUM(W2:W13)</f>
        <v>2392.223</v>
      </c>
      <c r="X15" s="26" t="n">
        <f aca="false">SUM(X2:X13)</f>
        <v>2464.903</v>
      </c>
      <c r="Y15" s="26" t="n">
        <f aca="false">SUM(Y2:Y13)</f>
        <v>2405.387</v>
      </c>
      <c r="Z15" s="26" t="n">
        <f aca="false">SUM(Z2:Z13)</f>
        <v>2441.231</v>
      </c>
      <c r="AA15" s="26" t="n">
        <f aca="false">SUM(AA2:AA13)</f>
        <v>2659.4</v>
      </c>
      <c r="AB15" s="26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RowHeight="15.75"/>
  <cols>
    <col collapsed="false" hidden="false" max="1" min="1" style="27" width="29.1376518218623"/>
    <col collapsed="false" hidden="true" max="5" min="2" style="27" width="0"/>
    <col collapsed="false" hidden="true" max="6" min="6" style="28" width="0"/>
    <col collapsed="false" hidden="false" max="13" min="7" style="28" width="9.31983805668016"/>
    <col collapsed="false" hidden="false" max="14" min="14" style="29" width="9.31983805668016"/>
    <col collapsed="false" hidden="false" max="19" min="15" style="28" width="9.31983805668016"/>
    <col collapsed="false" hidden="false" max="20" min="20" style="30" width="9.31983805668016"/>
    <col collapsed="false" hidden="false" max="22" min="21" style="27" width="9.31983805668016"/>
    <col collapsed="false" hidden="false" max="23" min="23" style="0" width="11.6761133603239"/>
    <col collapsed="false" hidden="false" max="1025" min="24" style="27" width="20.246963562753"/>
  </cols>
  <sheetData>
    <row r="1" s="36" customFormat="true" ht="15.75" hidden="false" customHeight="true" outlineLevel="0" collapsed="false">
      <c r="A1" s="31"/>
      <c r="B1" s="32"/>
      <c r="C1" s="32"/>
      <c r="D1" s="32"/>
      <c r="E1" s="32"/>
      <c r="F1" s="33"/>
      <c r="G1" s="33"/>
      <c r="H1" s="33"/>
      <c r="I1" s="33"/>
      <c r="J1" s="33"/>
      <c r="K1" s="33"/>
      <c r="L1" s="34"/>
      <c r="M1" s="34"/>
      <c r="N1" s="34"/>
      <c r="O1" s="34"/>
      <c r="P1" s="34"/>
      <c r="Q1" s="34"/>
      <c r="R1" s="34"/>
      <c r="S1" s="35" t="n">
        <f aca="false">(S21-R21)/R21</f>
        <v>0.0303817194682112</v>
      </c>
      <c r="T1" s="35" t="n">
        <f aca="false">(T21-S21)/S21</f>
        <v>-0.0241473515441549</v>
      </c>
      <c r="U1" s="35" t="n">
        <f aca="false">(U21-T21)/T21</f>
        <v>0.0149015522242367</v>
      </c>
      <c r="V1" s="35" t="n">
        <f aca="false">(V21-U21)/U21</f>
        <v>0.0893684374809266</v>
      </c>
      <c r="W1" s="34"/>
    </row>
    <row r="2" s="43" customFormat="true" ht="15.75" hidden="false" customHeight="true" outlineLevel="0" collapsed="false">
      <c r="A2" s="37"/>
      <c r="B2" s="38" t="s">
        <v>14</v>
      </c>
      <c r="C2" s="38" t="s">
        <v>15</v>
      </c>
      <c r="D2" s="38" t="s">
        <v>16</v>
      </c>
      <c r="E2" s="38" t="s">
        <v>17</v>
      </c>
      <c r="F2" s="39" t="n">
        <v>1999</v>
      </c>
      <c r="G2" s="40" t="n">
        <v>2000</v>
      </c>
      <c r="H2" s="41" t="s">
        <v>20</v>
      </c>
      <c r="I2" s="41" t="s">
        <v>21</v>
      </c>
      <c r="J2" s="41" t="s">
        <v>22</v>
      </c>
      <c r="K2" s="41" t="s">
        <v>41</v>
      </c>
      <c r="L2" s="42" t="n">
        <v>2005</v>
      </c>
      <c r="M2" s="42" t="n">
        <v>2006</v>
      </c>
      <c r="N2" s="42" t="n">
        <v>2007</v>
      </c>
      <c r="O2" s="42" t="n">
        <v>2008</v>
      </c>
      <c r="P2" s="42" t="n">
        <v>2009</v>
      </c>
      <c r="Q2" s="42" t="n">
        <v>2010</v>
      </c>
      <c r="R2" s="42" t="n">
        <v>2011</v>
      </c>
      <c r="S2" s="42" t="n">
        <v>2012</v>
      </c>
      <c r="T2" s="42" t="n">
        <v>2013</v>
      </c>
      <c r="U2" s="42" t="n">
        <v>2014</v>
      </c>
      <c r="V2" s="42" t="n">
        <v>2015</v>
      </c>
      <c r="W2" s="42" t="n">
        <v>2016</v>
      </c>
    </row>
    <row r="3" s="48" customFormat="true" ht="15.75" hidden="false" customHeight="true" outlineLevel="0" collapsed="false">
      <c r="A3" s="44"/>
      <c r="B3" s="45"/>
      <c r="C3" s="45"/>
      <c r="D3" s="45"/>
      <c r="E3" s="45"/>
      <c r="F3" s="45"/>
      <c r="G3" s="46" t="n">
        <f aca="false">G21/($G$21+$H$21+$I$21+$J$21+$K$21+$L$21+$M$21+$N$21+$O$21+$P$21+$Q$21+$R$21+$S$21+$T$21+$U$21+$V$21)</f>
        <v>0.0691935728455478</v>
      </c>
      <c r="H3" s="46" t="n">
        <f aca="false">H21/($G$21+$H$21+$I$21+$J$21+$K$21+$L$21+$M$21+$N$21+$O$21+$P$21+$Q$21+$R$21+$S$21+$T$21+$U$21+$V$21)</f>
        <v>0.0694647363425054</v>
      </c>
      <c r="I3" s="46" t="n">
        <f aca="false">I21/($G$21+$H$21+$I$21+$J$21+$K$21+$L$21+$M$21+$N$21+$O$21+$P$21+$Q$21+$R$21+$S$21+$T$21+$U$21+$V$21)</f>
        <v>0.062291048974621</v>
      </c>
      <c r="J3" s="46" t="n">
        <f aca="false">J21/($G$21+$H$21+$I$21+$J$21+$K$21+$L$21+$M$21+$N$21+$O$21+$P$21+$Q$21+$R$21+$S$21+$T$21+$U$21+$V$21)</f>
        <v>0.0593290121475425</v>
      </c>
      <c r="K3" s="46" t="n">
        <f aca="false">K21/($G$21+$H$21+$I$21+$J$21+$K$21+$L$21+$M$21+$N$21+$O$21+$P$21+$Q$21+$R$21+$S$21+$T$21+$U$21+$V$21)</f>
        <v>0.0605078662786593</v>
      </c>
      <c r="L3" s="46" t="n">
        <f aca="false">L21/($G$21+$H$21+$I$21+$J$21+$K$21+$L$21+$M$21+$N$21+$O$21+$P$21+$Q$21+$R$21+$S$21+$T$21+$U$21+$V$21)</f>
        <v>0.0636260017845222</v>
      </c>
      <c r="M3" s="46" t="n">
        <f aca="false">M21/($G$21+$H$21+$I$21+$J$21+$K$21+$L$21+$M$21+$N$21+$O$21+$P$21+$Q$21+$R$21+$S$21+$T$21+$U$21+$V$21)</f>
        <v>0.0618450601091964</v>
      </c>
      <c r="N3" s="46" t="n">
        <f aca="false">N21/($G$21+$H$21+$I$21+$J$21+$K$21+$L$21+$M$21+$N$21+$O$21+$P$21+$Q$21+$R$21+$S$21+$T$21+$U$21+$V$21)</f>
        <v>0.0622354871181626</v>
      </c>
      <c r="O3" s="46" t="n">
        <f aca="false">O21/($G$21+$H$21+$I$21+$J$21+$K$21+$L$21+$M$21+$N$21+$O$21+$P$21+$Q$21+$R$21+$S$21+$T$21+$U$21+$V$21)</f>
        <v>0.06191785464158</v>
      </c>
      <c r="P3" s="46" t="n">
        <f aca="false">P21/($G$21+$H$21+$I$21+$J$21+$K$21+$L$21+$M$21+$N$21+$O$21+$P$21+$Q$21+$R$21+$S$21+$T$21+$U$21+$V$21)</f>
        <v>0.0551546861918123</v>
      </c>
      <c r="Q3" s="46" t="n">
        <f aca="false">Q21/($G$21+$H$21+$I$21+$J$21+$K$21+$L$21+$M$21+$N$21+$O$21+$P$21+$Q$21+$R$21+$S$21+$T$21+$U$21+$V$21)</f>
        <v>0.0559739466668515</v>
      </c>
      <c r="R3" s="46" t="n">
        <f aca="false">R21/($G$21+$H$21+$I$21+$J$21+$K$21+$L$21+$M$21+$N$21+$O$21+$P$21+$Q$21+$R$21+$S$21+$T$21+$U$21+$V$21)</f>
        <v>0.0616210610810266</v>
      </c>
      <c r="S3" s="46" t="n">
        <f aca="false">S21/($G$21+$H$21+$I$21+$J$21+$K$21+$L$21+$M$21+$N$21+$O$21+$P$21+$Q$21+$R$21+$S$21+$T$21+$U$21+$V$21)</f>
        <v>0.0634932148721239</v>
      </c>
      <c r="T3" s="46" t="n">
        <f aca="false">T21/($G$21+$H$21+$I$21+$J$21+$K$21+$L$21+$M$21+$N$21+$O$21+$P$21+$Q$21+$R$21+$S$21+$T$21+$U$21+$V$21)</f>
        <v>0.0619600218919381</v>
      </c>
      <c r="U3" s="46" t="n">
        <f aca="false">U21/($G$21+$H$21+$I$21+$J$21+$K$21+$L$21+$M$21+$N$21+$O$21+$P$21+$Q$21+$R$21+$S$21+$T$21+$U$21+$V$21)</f>
        <v>0.0628833223939757</v>
      </c>
      <c r="V3" s="46" t="n">
        <f aca="false">V21/($G$21+$H$21+$I$21+$J$21+$K$21+$L$21+$M$21+$N$21+$O$21+$P$21+$Q$21+$R$21+$S$21+$T$21+$U$21+$V$21)</f>
        <v>0.0685031066599347</v>
      </c>
      <c r="W3" s="47" t="s">
        <v>42</v>
      </c>
    </row>
    <row r="4" s="56" customFormat="true" ht="15" hidden="false" customHeight="true" outlineLevel="0" collapsed="false">
      <c r="A4" s="49" t="s">
        <v>43</v>
      </c>
      <c r="B4" s="50" t="n">
        <v>850</v>
      </c>
      <c r="C4" s="50" t="n">
        <v>720</v>
      </c>
      <c r="D4" s="50" t="n">
        <v>846.309</v>
      </c>
      <c r="E4" s="50" t="n">
        <v>1015.234</v>
      </c>
      <c r="F4" s="51" t="n">
        <v>1155.623</v>
      </c>
      <c r="G4" s="51" t="n">
        <v>1362.913</v>
      </c>
      <c r="H4" s="51" t="n">
        <v>1486.703</v>
      </c>
      <c r="I4" s="52" t="n">
        <v>1337.646</v>
      </c>
      <c r="J4" s="52" t="n">
        <v>1347.043</v>
      </c>
      <c r="K4" s="53" t="n">
        <v>1332.852</v>
      </c>
      <c r="L4" s="53" t="n">
        <v>1391.849</v>
      </c>
      <c r="M4" s="53" t="n">
        <v>1360.136</v>
      </c>
      <c r="N4" s="53" t="n">
        <v>1282.873</v>
      </c>
      <c r="O4" s="53" t="n">
        <v>1242.655</v>
      </c>
      <c r="P4" s="53" t="n">
        <v>1069.196</v>
      </c>
      <c r="Q4" s="53" t="n">
        <v>996.046</v>
      </c>
      <c r="R4" s="53" t="n">
        <v>1020.709</v>
      </c>
      <c r="S4" s="53" t="n">
        <v>959.463</v>
      </c>
      <c r="T4" s="54" t="n">
        <v>891.229</v>
      </c>
      <c r="U4" s="54" t="n">
        <v>871.517</v>
      </c>
      <c r="V4" s="53" t="n">
        <v>1041.203</v>
      </c>
      <c r="W4" s="55" t="n">
        <v>632.851</v>
      </c>
      <c r="Y4" s="57"/>
      <c r="Z4" s="58"/>
    </row>
    <row r="5" customFormat="false" ht="15" hidden="false" customHeight="false" outlineLevel="0" collapsed="false">
      <c r="A5" s="49" t="s">
        <v>44</v>
      </c>
      <c r="B5" s="50" t="n">
        <v>235</v>
      </c>
      <c r="C5" s="50" t="n">
        <v>240</v>
      </c>
      <c r="D5" s="50" t="n">
        <v>250.053</v>
      </c>
      <c r="E5" s="50" t="n">
        <v>208.356</v>
      </c>
      <c r="F5" s="51" t="n">
        <v>238.763</v>
      </c>
      <c r="G5" s="51" t="n">
        <v>233.687</v>
      </c>
      <c r="H5" s="51" t="n">
        <v>214.153</v>
      </c>
      <c r="I5" s="52" t="n">
        <v>173.718</v>
      </c>
      <c r="J5" s="59" t="n">
        <v>129.034</v>
      </c>
      <c r="K5" s="53" t="n">
        <v>161.574</v>
      </c>
      <c r="L5" s="53" t="n">
        <v>182.689</v>
      </c>
      <c r="M5" s="53" t="n">
        <v>152.808</v>
      </c>
      <c r="N5" s="53" t="n">
        <v>138.451</v>
      </c>
      <c r="O5" s="53" t="n">
        <v>132.058</v>
      </c>
      <c r="P5" s="53" t="n">
        <v>131.161</v>
      </c>
      <c r="Q5" s="53" t="n">
        <v>139.19</v>
      </c>
      <c r="R5" s="53" t="n">
        <v>157.89</v>
      </c>
      <c r="S5" s="53" t="n">
        <v>144.407</v>
      </c>
      <c r="T5" s="54" t="n">
        <v>98.93</v>
      </c>
      <c r="U5" s="54" t="n">
        <v>86.394</v>
      </c>
      <c r="V5" s="53" t="n">
        <v>112.214</v>
      </c>
      <c r="W5" s="55" t="n">
        <v>62.414</v>
      </c>
      <c r="X5" s="57"/>
      <c r="Y5" s="57"/>
      <c r="Z5" s="58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61" customFormat="true" ht="15" hidden="false" customHeight="false" outlineLevel="0" collapsed="false">
      <c r="A6" s="49" t="s">
        <v>45</v>
      </c>
      <c r="B6" s="50" t="n">
        <v>110</v>
      </c>
      <c r="C6" s="50" t="n">
        <v>88</v>
      </c>
      <c r="D6" s="50" t="n">
        <v>95.256</v>
      </c>
      <c r="E6" s="50" t="n">
        <v>83.72</v>
      </c>
      <c r="F6" s="51" t="n">
        <v>88.989</v>
      </c>
      <c r="G6" s="51" t="n">
        <v>79.202</v>
      </c>
      <c r="H6" s="51" t="n">
        <v>76.912</v>
      </c>
      <c r="I6" s="52" t="n">
        <v>64.691</v>
      </c>
      <c r="J6" s="52" t="n">
        <v>37.619</v>
      </c>
      <c r="K6" s="53" t="n">
        <v>41.292</v>
      </c>
      <c r="L6" s="53" t="n">
        <v>40.287</v>
      </c>
      <c r="M6" s="53" t="n">
        <v>41.559</v>
      </c>
      <c r="N6" s="53" t="n">
        <v>41.543</v>
      </c>
      <c r="O6" s="53" t="n">
        <v>38.603</v>
      </c>
      <c r="P6" s="53" t="n">
        <v>38.755</v>
      </c>
      <c r="Q6" s="53" t="n">
        <v>41.744</v>
      </c>
      <c r="R6" s="53" t="n">
        <v>45.45</v>
      </c>
      <c r="S6" s="53" t="n">
        <v>46.853</v>
      </c>
      <c r="T6" s="60" t="n">
        <v>41.705</v>
      </c>
      <c r="U6" s="54" t="n">
        <v>48.941</v>
      </c>
      <c r="V6" s="53" t="n">
        <v>46.596</v>
      </c>
      <c r="W6" s="55" t="n">
        <v>26.956</v>
      </c>
      <c r="X6" s="57"/>
      <c r="Y6" s="57"/>
      <c r="Z6" s="58"/>
    </row>
    <row r="7" s="61" customFormat="true" ht="15" hidden="false" customHeight="false" outlineLevel="0" collapsed="false">
      <c r="A7" s="49" t="s">
        <v>46</v>
      </c>
      <c r="B7" s="50" t="n">
        <v>46</v>
      </c>
      <c r="C7" s="50" t="n">
        <v>46</v>
      </c>
      <c r="D7" s="50" t="n">
        <v>32.356</v>
      </c>
      <c r="E7" s="50" t="n">
        <v>28.603</v>
      </c>
      <c r="F7" s="51" t="n">
        <v>32.461</v>
      </c>
      <c r="G7" s="51" t="n">
        <v>36.587</v>
      </c>
      <c r="H7" s="51" t="n">
        <v>32.829</v>
      </c>
      <c r="I7" s="52" t="n">
        <v>29.545</v>
      </c>
      <c r="J7" s="52" t="n">
        <v>31.419</v>
      </c>
      <c r="K7" s="53" t="n">
        <v>46.798</v>
      </c>
      <c r="L7" s="53" t="n">
        <v>52.783</v>
      </c>
      <c r="M7" s="53" t="n">
        <v>37.779</v>
      </c>
      <c r="N7" s="53" t="n">
        <v>41.394</v>
      </c>
      <c r="O7" s="53" t="n">
        <v>36.099</v>
      </c>
      <c r="P7" s="53" t="n">
        <v>26.187</v>
      </c>
      <c r="Q7" s="53" t="n">
        <v>28.749</v>
      </c>
      <c r="R7" s="53" t="n">
        <v>34.363</v>
      </c>
      <c r="S7" s="53" t="n">
        <v>35.955</v>
      </c>
      <c r="T7" s="60" t="n">
        <v>27.154</v>
      </c>
      <c r="U7" s="54" t="n">
        <v>29.16</v>
      </c>
      <c r="V7" s="53" t="n">
        <v>36.464</v>
      </c>
      <c r="W7" s="55" t="n">
        <v>22.553</v>
      </c>
      <c r="X7" s="57"/>
      <c r="Y7" s="57"/>
      <c r="Z7" s="58"/>
    </row>
    <row r="8" customFormat="false" ht="15.75" hidden="false" customHeight="true" outlineLevel="0" collapsed="false">
      <c r="A8" s="49" t="s">
        <v>47</v>
      </c>
      <c r="B8" s="50" t="n">
        <v>58</v>
      </c>
      <c r="C8" s="50" t="n">
        <v>58</v>
      </c>
      <c r="D8" s="50" t="n">
        <v>45.704</v>
      </c>
      <c r="E8" s="50" t="n">
        <v>48.213</v>
      </c>
      <c r="F8" s="51" t="n">
        <v>53.591</v>
      </c>
      <c r="G8" s="51" t="n">
        <v>55.433</v>
      </c>
      <c r="H8" s="51" t="n">
        <v>50.747</v>
      </c>
      <c r="I8" s="51" t="n">
        <v>39.788</v>
      </c>
      <c r="J8" s="52" t="n">
        <v>32.008</v>
      </c>
      <c r="K8" s="53" t="n">
        <v>32.234</v>
      </c>
      <c r="L8" s="53" t="n">
        <v>29.493</v>
      </c>
      <c r="M8" s="53" t="n">
        <v>28.21</v>
      </c>
      <c r="N8" s="62" t="n">
        <v>26.65</v>
      </c>
      <c r="O8" s="62" t="n">
        <v>26.302</v>
      </c>
      <c r="P8" s="62" t="n">
        <v>30.996</v>
      </c>
      <c r="Q8" s="53" t="n">
        <v>34.212</v>
      </c>
      <c r="R8" s="53" t="n">
        <v>41.631</v>
      </c>
      <c r="S8" s="53" t="n">
        <v>33.024</v>
      </c>
      <c r="T8" s="60" t="n">
        <v>20.241</v>
      </c>
      <c r="U8" s="54" t="n">
        <v>22.211</v>
      </c>
      <c r="V8" s="53" t="n">
        <v>29.328</v>
      </c>
      <c r="W8" s="55" t="n">
        <v>15.53</v>
      </c>
      <c r="X8" s="57"/>
      <c r="Y8" s="57"/>
      <c r="Z8" s="58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49" t="s">
        <v>48</v>
      </c>
      <c r="B9" s="50" t="n">
        <v>38</v>
      </c>
      <c r="C9" s="50" t="n">
        <v>35</v>
      </c>
      <c r="D9" s="50" t="n">
        <v>34.319</v>
      </c>
      <c r="E9" s="50" t="n">
        <v>33.744</v>
      </c>
      <c r="F9" s="51" t="n">
        <v>37.781</v>
      </c>
      <c r="G9" s="51" t="n">
        <v>40.384</v>
      </c>
      <c r="H9" s="51" t="n">
        <v>31.007</v>
      </c>
      <c r="I9" s="51" t="n">
        <v>24.209</v>
      </c>
      <c r="J9" s="52" t="n">
        <v>20.596</v>
      </c>
      <c r="K9" s="53" t="n">
        <v>21.4</v>
      </c>
      <c r="L9" s="53" t="n">
        <v>23.536</v>
      </c>
      <c r="M9" s="53" t="n">
        <v>25.136</v>
      </c>
      <c r="N9" s="62" t="n">
        <v>27.845</v>
      </c>
      <c r="O9" s="62" t="n">
        <v>30.723</v>
      </c>
      <c r="P9" s="62" t="n">
        <v>25.986</v>
      </c>
      <c r="Q9" s="53" t="n">
        <v>27.499</v>
      </c>
      <c r="R9" s="53" t="n">
        <v>30.5</v>
      </c>
      <c r="S9" s="53" t="n">
        <v>28.521</v>
      </c>
      <c r="T9" s="60" t="n">
        <v>29.334</v>
      </c>
      <c r="U9" s="54" t="n">
        <v>27.023</v>
      </c>
      <c r="V9" s="53" t="n">
        <v>23.484</v>
      </c>
      <c r="W9" s="55" t="n">
        <v>16.084</v>
      </c>
      <c r="X9" s="57"/>
      <c r="Y9" s="57"/>
      <c r="Z9" s="58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49" t="s">
        <v>49</v>
      </c>
      <c r="B10" s="50" t="n">
        <v>43</v>
      </c>
      <c r="C10" s="50" t="n">
        <v>36</v>
      </c>
      <c r="D10" s="50" t="n">
        <v>26.841</v>
      </c>
      <c r="E10" s="50" t="n">
        <v>27.438</v>
      </c>
      <c r="F10" s="51" t="n">
        <v>31.626</v>
      </c>
      <c r="G10" s="51" t="n">
        <v>40.999</v>
      </c>
      <c r="H10" s="51" t="n">
        <v>31.035</v>
      </c>
      <c r="I10" s="51" t="n">
        <v>29.053</v>
      </c>
      <c r="J10" s="52" t="n">
        <v>25.894</v>
      </c>
      <c r="K10" s="53" t="n">
        <v>28.643</v>
      </c>
      <c r="L10" s="53" t="n">
        <v>36.988</v>
      </c>
      <c r="M10" s="53" t="n">
        <v>23.788</v>
      </c>
      <c r="N10" s="62" t="n">
        <v>24.359</v>
      </c>
      <c r="O10" s="62" t="n">
        <v>26.62</v>
      </c>
      <c r="P10" s="62" t="n">
        <v>27.463</v>
      </c>
      <c r="Q10" s="53" t="n">
        <v>21.559</v>
      </c>
      <c r="R10" s="53" t="n">
        <v>23.341</v>
      </c>
      <c r="S10" s="53" t="n">
        <v>23.166</v>
      </c>
      <c r="T10" s="60" t="n">
        <v>16.8</v>
      </c>
      <c r="U10" s="54" t="n">
        <v>23.658</v>
      </c>
      <c r="V10" s="53" t="n">
        <v>32.01</v>
      </c>
      <c r="W10" s="55" t="n">
        <v>14.986</v>
      </c>
      <c r="X10" s="57"/>
      <c r="Y10" s="57"/>
      <c r="Z10" s="58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49" t="s">
        <v>50</v>
      </c>
      <c r="B11" s="50" t="n">
        <v>21</v>
      </c>
      <c r="C11" s="50" t="n">
        <v>22</v>
      </c>
      <c r="D11" s="50" t="n">
        <v>19.593</v>
      </c>
      <c r="E11" s="50" t="n">
        <v>21.583</v>
      </c>
      <c r="F11" s="51" t="n">
        <v>21.832</v>
      </c>
      <c r="G11" s="51" t="n">
        <v>27.238</v>
      </c>
      <c r="H11" s="51" t="n">
        <v>21.91</v>
      </c>
      <c r="I11" s="51" t="n">
        <v>12.185</v>
      </c>
      <c r="J11" s="52" t="n">
        <v>13.381</v>
      </c>
      <c r="K11" s="53" t="n">
        <v>20.681</v>
      </c>
      <c r="L11" s="53" t="n">
        <v>20.202</v>
      </c>
      <c r="M11" s="53" t="n">
        <v>17.865</v>
      </c>
      <c r="N11" s="62" t="n">
        <v>19.225</v>
      </c>
      <c r="O11" s="62" t="n">
        <v>16.859</v>
      </c>
      <c r="P11" s="62" t="n">
        <v>15.604</v>
      </c>
      <c r="Q11" s="53" t="n">
        <v>12.992</v>
      </c>
      <c r="R11" s="53" t="n">
        <v>16.828</v>
      </c>
      <c r="S11" s="53" t="n">
        <v>34.415</v>
      </c>
      <c r="T11" s="60" t="n">
        <v>23.481</v>
      </c>
      <c r="U11" s="54" t="n">
        <v>14.452</v>
      </c>
      <c r="V11" s="53" t="n">
        <v>16.295</v>
      </c>
      <c r="W11" s="55" t="n">
        <v>9.581</v>
      </c>
      <c r="X11" s="57"/>
      <c r="Y11" s="57"/>
      <c r="Z11" s="58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49" t="s">
        <v>51</v>
      </c>
      <c r="B12" s="50" t="n">
        <v>16</v>
      </c>
      <c r="C12" s="50" t="n">
        <v>14.5</v>
      </c>
      <c r="D12" s="50" t="n">
        <v>20.141</v>
      </c>
      <c r="E12" s="50" t="n">
        <v>21.93</v>
      </c>
      <c r="F12" s="51" t="n">
        <v>31.138</v>
      </c>
      <c r="G12" s="51" t="n">
        <v>36.192</v>
      </c>
      <c r="H12" s="51" t="n">
        <v>51.881</v>
      </c>
      <c r="I12" s="51" t="n">
        <v>56.654</v>
      </c>
      <c r="J12" s="52" t="n">
        <v>61.571</v>
      </c>
      <c r="K12" s="53" t="n">
        <v>44.292</v>
      </c>
      <c r="L12" s="53" t="n">
        <v>52.711</v>
      </c>
      <c r="M12" s="53" t="n">
        <v>47.463</v>
      </c>
      <c r="N12" s="62" t="n">
        <v>35.875</v>
      </c>
      <c r="O12" s="62" t="n">
        <v>23.632</v>
      </c>
      <c r="P12" s="62" t="n">
        <v>18.537</v>
      </c>
      <c r="Q12" s="53" t="n">
        <v>10.527</v>
      </c>
      <c r="R12" s="53" t="n">
        <v>9.662</v>
      </c>
      <c r="S12" s="53" t="n">
        <v>7.832</v>
      </c>
      <c r="T12" s="60" t="n">
        <v>6.035</v>
      </c>
      <c r="U12" s="54" t="n">
        <v>2.868</v>
      </c>
      <c r="V12" s="53" t="n">
        <v>2.979</v>
      </c>
      <c r="W12" s="55" t="n">
        <v>2.204</v>
      </c>
      <c r="X12" s="57"/>
      <c r="Y12" s="57"/>
      <c r="Z12" s="58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9" customFormat="true" ht="15" hidden="false" customHeight="false" outlineLevel="0" collapsed="false">
      <c r="A13" s="49" t="s">
        <v>52</v>
      </c>
      <c r="B13" s="50" t="n">
        <v>65</v>
      </c>
      <c r="C13" s="50" t="n">
        <v>75</v>
      </c>
      <c r="D13" s="50" t="n">
        <v>67.749</v>
      </c>
      <c r="E13" s="50" t="n">
        <v>70.768</v>
      </c>
      <c r="F13" s="51" t="n">
        <v>83.134</v>
      </c>
      <c r="G13" s="51" t="n">
        <v>100.105</v>
      </c>
      <c r="H13" s="51" t="n">
        <v>89.763</v>
      </c>
      <c r="I13" s="51" t="n">
        <v>93.225</v>
      </c>
      <c r="J13" s="63" t="n">
        <v>110.226</v>
      </c>
      <c r="K13" s="53" t="n">
        <v>133.407</v>
      </c>
      <c r="L13" s="53" t="n">
        <v>130.156</v>
      </c>
      <c r="M13" s="53" t="n">
        <v>126.768</v>
      </c>
      <c r="N13" s="62" t="n">
        <v>139.815</v>
      </c>
      <c r="O13" s="62" t="n">
        <v>133.015</v>
      </c>
      <c r="P13" s="62" t="n">
        <v>131.875</v>
      </c>
      <c r="Q13" s="53" t="n">
        <v>127.667</v>
      </c>
      <c r="R13" s="53" t="n">
        <v>138.721</v>
      </c>
      <c r="S13" s="53" t="n">
        <v>132.99</v>
      </c>
      <c r="T13" s="60" t="n">
        <v>104.949</v>
      </c>
      <c r="U13" s="54" t="n">
        <v>100.949</v>
      </c>
      <c r="V13" s="53" t="n">
        <v>139.534</v>
      </c>
      <c r="W13" s="55" t="n">
        <v>92.096</v>
      </c>
      <c r="X13" s="57"/>
      <c r="Y13" s="57"/>
      <c r="Z13" s="58"/>
    </row>
    <row r="14" customFormat="false" ht="15" hidden="false" customHeight="false" outlineLevel="0" collapsed="false">
      <c r="A14" s="49" t="s">
        <v>53</v>
      </c>
      <c r="B14" s="50" t="n">
        <v>33</v>
      </c>
      <c r="C14" s="50" t="n">
        <v>40</v>
      </c>
      <c r="D14" s="50" t="n">
        <v>52.474</v>
      </c>
      <c r="E14" s="50" t="n">
        <v>53.597</v>
      </c>
      <c r="F14" s="51" t="n">
        <v>61.029</v>
      </c>
      <c r="G14" s="51" t="n">
        <v>44.404</v>
      </c>
      <c r="H14" s="64" t="n">
        <v>36.678</v>
      </c>
      <c r="I14" s="51" t="n">
        <v>39.943</v>
      </c>
      <c r="J14" s="63" t="n">
        <v>27.206</v>
      </c>
      <c r="K14" s="53" t="n">
        <v>36.917</v>
      </c>
      <c r="L14" s="53" t="n">
        <v>40.94</v>
      </c>
      <c r="M14" s="53" t="n">
        <v>34.197</v>
      </c>
      <c r="N14" s="62" t="n">
        <v>34.205</v>
      </c>
      <c r="O14" s="62" t="n">
        <v>32.034</v>
      </c>
      <c r="P14" s="62" t="n">
        <v>31.364</v>
      </c>
      <c r="Q14" s="53" t="n">
        <v>37.876</v>
      </c>
      <c r="R14" s="53" t="n">
        <v>31.91</v>
      </c>
      <c r="S14" s="53" t="n">
        <v>39.42</v>
      </c>
      <c r="T14" s="60" t="n">
        <v>43.653</v>
      </c>
      <c r="U14" s="54" t="n">
        <v>68.817</v>
      </c>
      <c r="V14" s="53" t="n">
        <v>98.593</v>
      </c>
      <c r="W14" s="55" t="n">
        <v>73.607</v>
      </c>
      <c r="X14" s="57"/>
      <c r="Y14" s="57"/>
      <c r="Z14" s="58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49" customFormat="true" ht="15" hidden="false" customHeight="false" outlineLevel="0" collapsed="false">
      <c r="A15" s="49" t="s">
        <v>54</v>
      </c>
      <c r="B15" s="50"/>
      <c r="C15" s="50"/>
      <c r="D15" s="50"/>
      <c r="E15" s="50" t="n">
        <v>175.709</v>
      </c>
      <c r="F15" s="51" t="n">
        <v>113.507</v>
      </c>
      <c r="G15" s="51" t="n">
        <v>129.889</v>
      </c>
      <c r="H15" s="51" t="n">
        <v>116.496</v>
      </c>
      <c r="I15" s="51" t="n">
        <v>108.821</v>
      </c>
      <c r="J15" s="63" t="n">
        <v>105.05</v>
      </c>
      <c r="K15" s="53" t="n">
        <v>83.818</v>
      </c>
      <c r="L15" s="53" t="n">
        <v>97.6</v>
      </c>
      <c r="M15" s="53" t="n">
        <v>114.763</v>
      </c>
      <c r="N15" s="62" t="n">
        <v>145.921</v>
      </c>
      <c r="O15" s="62" t="n">
        <v>180.926</v>
      </c>
      <c r="P15" s="62" t="n">
        <v>148.74</v>
      </c>
      <c r="Q15" s="53" t="n">
        <v>223.861</v>
      </c>
      <c r="R15" s="53" t="n">
        <v>334.083</v>
      </c>
      <c r="S15" s="53" t="n">
        <v>474.426</v>
      </c>
      <c r="T15" s="60" t="n">
        <v>608.576</v>
      </c>
      <c r="U15" s="54" t="n">
        <v>636.759</v>
      </c>
      <c r="V15" s="53" t="n">
        <v>524.848</v>
      </c>
      <c r="W15" s="55" t="n">
        <v>432.954</v>
      </c>
      <c r="X15" s="57"/>
      <c r="Y15" s="57"/>
      <c r="Z15" s="58"/>
    </row>
    <row r="16" s="49" customFormat="true" ht="15" hidden="false" customHeight="false" outlineLevel="0" collapsed="false">
      <c r="A16" s="49" t="s">
        <v>55</v>
      </c>
      <c r="B16" s="50" t="n">
        <v>99</v>
      </c>
      <c r="C16" s="50" t="n">
        <v>106</v>
      </c>
      <c r="D16" s="50" t="n">
        <v>90.813</v>
      </c>
      <c r="E16" s="50" t="n">
        <v>112.675</v>
      </c>
      <c r="F16" s="51" t="n">
        <v>126.728</v>
      </c>
      <c r="G16" s="51" t="n">
        <v>127.498</v>
      </c>
      <c r="H16" s="51" t="n">
        <v>127.419</v>
      </c>
      <c r="I16" s="51" t="n">
        <v>99.753</v>
      </c>
      <c r="J16" s="63" t="n">
        <v>86.824</v>
      </c>
      <c r="K16" s="53" t="n">
        <v>83.964</v>
      </c>
      <c r="L16" s="53" t="n">
        <v>88.125</v>
      </c>
      <c r="M16" s="53" t="n">
        <v>94.028</v>
      </c>
      <c r="N16" s="62" t="n">
        <v>120.989</v>
      </c>
      <c r="O16" s="62" t="n">
        <v>124.948</v>
      </c>
      <c r="P16" s="62" t="n">
        <v>108.253</v>
      </c>
      <c r="Q16" s="53" t="n">
        <v>109.746</v>
      </c>
      <c r="R16" s="53" t="n">
        <v>112.212</v>
      </c>
      <c r="S16" s="53" t="n">
        <v>117.286</v>
      </c>
      <c r="T16" s="60" t="n">
        <v>117.958</v>
      </c>
      <c r="U16" s="54" t="n">
        <v>106.661</v>
      </c>
      <c r="V16" s="53" t="n">
        <v>108.6</v>
      </c>
      <c r="W16" s="55" t="n">
        <v>61.794</v>
      </c>
      <c r="X16" s="57"/>
      <c r="Y16" s="57"/>
      <c r="Z16" s="58"/>
    </row>
    <row r="17" s="49" customFormat="true" ht="15" hidden="false" customHeight="false" outlineLevel="0" collapsed="false">
      <c r="A17" s="49" t="s">
        <v>56</v>
      </c>
      <c r="B17" s="50" t="n">
        <v>50</v>
      </c>
      <c r="C17" s="50" t="n">
        <v>43</v>
      </c>
      <c r="D17" s="50" t="n">
        <v>37.93</v>
      </c>
      <c r="E17" s="50" t="n">
        <v>40.104</v>
      </c>
      <c r="F17" s="51" t="n">
        <v>38.739</v>
      </c>
      <c r="G17" s="51" t="n">
        <v>34.591</v>
      </c>
      <c r="H17" s="51" t="n">
        <v>33.015</v>
      </c>
      <c r="I17" s="51" t="n">
        <v>31.805</v>
      </c>
      <c r="J17" s="63" t="n">
        <v>28.517</v>
      </c>
      <c r="K17" s="53" t="n">
        <v>30.281</v>
      </c>
      <c r="L17" s="53" t="n">
        <v>29.547</v>
      </c>
      <c r="M17" s="53" t="n">
        <v>30.802</v>
      </c>
      <c r="N17" s="62" t="n">
        <v>34.759</v>
      </c>
      <c r="O17" s="62" t="n">
        <v>38.216</v>
      </c>
      <c r="P17" s="62" t="n">
        <v>29.667</v>
      </c>
      <c r="Q17" s="53" t="n">
        <v>30.335</v>
      </c>
      <c r="R17" s="53" t="n">
        <v>34.064</v>
      </c>
      <c r="S17" s="53" t="n">
        <v>31.763</v>
      </c>
      <c r="T17" s="60" t="n">
        <v>30.011</v>
      </c>
      <c r="U17" s="54" t="n">
        <v>30.55</v>
      </c>
      <c r="V17" s="53" t="n">
        <v>25.334</v>
      </c>
      <c r="W17" s="55" t="n">
        <v>15.804</v>
      </c>
      <c r="X17" s="57"/>
      <c r="Y17" s="57"/>
      <c r="Z17" s="58"/>
    </row>
    <row r="18" customFormat="false" ht="15" hidden="false" customHeight="false" outlineLevel="0" collapsed="false">
      <c r="A18" s="49" t="s">
        <v>57</v>
      </c>
      <c r="B18" s="50" t="n">
        <v>43</v>
      </c>
      <c r="C18" s="50" t="n">
        <v>46</v>
      </c>
      <c r="D18" s="50" t="n">
        <v>47.895</v>
      </c>
      <c r="E18" s="50" t="n">
        <v>46.486</v>
      </c>
      <c r="F18" s="51" t="n">
        <v>52.724</v>
      </c>
      <c r="G18" s="51" t="n">
        <v>60.127</v>
      </c>
      <c r="H18" s="51" t="n">
        <v>61.62</v>
      </c>
      <c r="I18" s="51" t="n">
        <v>57.706</v>
      </c>
      <c r="J18" s="63" t="n">
        <v>56.098</v>
      </c>
      <c r="K18" s="53" t="n">
        <v>50.706</v>
      </c>
      <c r="L18" s="53" t="n">
        <v>48.281</v>
      </c>
      <c r="M18" s="53" t="n">
        <v>50.664</v>
      </c>
      <c r="N18" s="62" t="n">
        <v>53.442</v>
      </c>
      <c r="O18" s="62" t="n">
        <v>63.47</v>
      </c>
      <c r="P18" s="62" t="n">
        <v>60.245</v>
      </c>
      <c r="Q18" s="53" t="n">
        <v>63.347</v>
      </c>
      <c r="R18" s="53" t="n">
        <v>64.024</v>
      </c>
      <c r="S18" s="53" t="n">
        <v>69.41</v>
      </c>
      <c r="T18" s="60" t="n">
        <v>65.736</v>
      </c>
      <c r="U18" s="54" t="n">
        <v>56.739</v>
      </c>
      <c r="V18" s="53" t="n">
        <v>46.644</v>
      </c>
      <c r="W18" s="55" t="n">
        <v>28.716</v>
      </c>
      <c r="X18" s="57"/>
      <c r="Y18" s="57"/>
      <c r="Z18" s="58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49" t="s">
        <v>58</v>
      </c>
      <c r="B19" s="50" t="n">
        <v>38</v>
      </c>
      <c r="C19" s="50" t="n">
        <v>40</v>
      </c>
      <c r="D19" s="50" t="n">
        <v>48.38</v>
      </c>
      <c r="E19" s="50" t="n">
        <v>43.175</v>
      </c>
      <c r="F19" s="51" t="n">
        <v>47.147</v>
      </c>
      <c r="G19" s="51" t="n">
        <v>41.953</v>
      </c>
      <c r="H19" s="51" t="n">
        <v>48.758</v>
      </c>
      <c r="I19" s="51" t="n">
        <v>45.443</v>
      </c>
      <c r="J19" s="63" t="n">
        <v>28.865</v>
      </c>
      <c r="K19" s="53" t="n">
        <v>31.676</v>
      </c>
      <c r="L19" s="53" t="n">
        <v>29.29</v>
      </c>
      <c r="M19" s="53" t="n">
        <v>30.333</v>
      </c>
      <c r="N19" s="62" t="n">
        <v>21.461</v>
      </c>
      <c r="O19" s="62" t="n">
        <v>32.333</v>
      </c>
      <c r="P19" s="62" t="n">
        <v>32.758</v>
      </c>
      <c r="Q19" s="53" t="n">
        <v>32.886</v>
      </c>
      <c r="R19" s="53" t="n">
        <v>36.289</v>
      </c>
      <c r="S19" s="53" t="n">
        <v>29.216</v>
      </c>
      <c r="T19" s="60" t="n">
        <v>28.381</v>
      </c>
      <c r="U19" s="54" t="n">
        <v>23.917</v>
      </c>
      <c r="V19" s="53" t="n">
        <v>19.392</v>
      </c>
      <c r="W19" s="55" t="n">
        <v>10.375</v>
      </c>
      <c r="X19" s="57"/>
      <c r="Y19" s="57"/>
      <c r="Z19" s="58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49" t="s">
        <v>59</v>
      </c>
      <c r="B20" s="50"/>
      <c r="C20" s="50"/>
      <c r="D20" s="50"/>
      <c r="E20" s="50" t="n">
        <v>6.718</v>
      </c>
      <c r="F20" s="51" t="n">
        <v>10.721</v>
      </c>
      <c r="G20" s="51" t="n">
        <v>13.412</v>
      </c>
      <c r="H20" s="51" t="n">
        <v>9.895</v>
      </c>
      <c r="I20" s="51" t="n">
        <v>13.826</v>
      </c>
      <c r="J20" s="51" t="n">
        <v>13.082</v>
      </c>
      <c r="K20" s="51" t="n">
        <v>18.74</v>
      </c>
      <c r="L20" s="51" t="n">
        <v>14.58</v>
      </c>
      <c r="M20" s="63" t="n">
        <v>18.764</v>
      </c>
      <c r="N20" s="53" t="n">
        <v>20.972</v>
      </c>
      <c r="O20" s="53" t="n">
        <v>20.027</v>
      </c>
      <c r="P20" s="62" t="n">
        <v>20.477</v>
      </c>
      <c r="Q20" s="53" t="n">
        <v>15.458</v>
      </c>
      <c r="R20" s="53" t="n">
        <v>20.576</v>
      </c>
      <c r="S20" s="53" t="n">
        <v>14.741</v>
      </c>
      <c r="T20" s="60" t="n">
        <v>11.487</v>
      </c>
      <c r="U20" s="54" t="n">
        <v>10.421</v>
      </c>
      <c r="V20" s="53" t="n">
        <v>9.774</v>
      </c>
      <c r="W20" s="55" t="n">
        <v>4.533</v>
      </c>
      <c r="X20" s="57"/>
      <c r="Y20" s="57"/>
      <c r="Z20" s="58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5" customFormat="true" ht="19.5" hidden="false" customHeight="true" outlineLevel="0" collapsed="false">
      <c r="A21" s="65" t="s">
        <v>60</v>
      </c>
      <c r="B21" s="66" t="n">
        <v>2100</v>
      </c>
      <c r="C21" s="66" t="n">
        <v>1950</v>
      </c>
      <c r="D21" s="66" t="n">
        <v>2088</v>
      </c>
      <c r="E21" s="66" t="n">
        <v>2222.706</v>
      </c>
      <c r="F21" s="67" t="n">
        <v>2434.285</v>
      </c>
      <c r="G21" s="67" t="n">
        <v>2686.205</v>
      </c>
      <c r="H21" s="67" t="n">
        <v>2696.732</v>
      </c>
      <c r="I21" s="67" t="n">
        <v>2418.238</v>
      </c>
      <c r="J21" s="67" t="n">
        <v>2303.247</v>
      </c>
      <c r="K21" s="67" t="n">
        <v>2349.012</v>
      </c>
      <c r="L21" s="67" t="n">
        <v>2470.063</v>
      </c>
      <c r="M21" s="67" t="n">
        <v>2400.924</v>
      </c>
      <c r="N21" s="67" t="n">
        <v>2416.081</v>
      </c>
      <c r="O21" s="67" t="n">
        <v>2403.75</v>
      </c>
      <c r="P21" s="67" t="n">
        <v>2141.193</v>
      </c>
      <c r="Q21" s="67" t="n">
        <v>2172.998</v>
      </c>
      <c r="R21" s="67" t="n">
        <v>2392.228</v>
      </c>
      <c r="S21" s="67" t="n">
        <v>2464.908</v>
      </c>
      <c r="T21" s="68" t="n">
        <v>2405.387</v>
      </c>
      <c r="U21" s="68" t="n">
        <v>2441.231</v>
      </c>
      <c r="V21" s="69" t="n">
        <v>2659.4</v>
      </c>
      <c r="W21" s="70" t="n">
        <v>1737.372</v>
      </c>
      <c r="X21" s="57"/>
      <c r="Y21" s="57"/>
      <c r="Z21" s="58"/>
    </row>
    <row r="22" customFormat="false" ht="15.75" hidden="false" customHeight="false" outlineLevel="0" collapsed="false">
      <c r="A22" s="71"/>
      <c r="B22" s="72"/>
      <c r="C22" s="72"/>
      <c r="D22" s="72"/>
      <c r="E22" s="72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57"/>
      <c r="Y22" s="57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90" workbookViewId="0">
      <selection pane="topLeft" activeCell="T34" activeCellId="0" sqref="T34"/>
    </sheetView>
  </sheetViews>
  <sheetFormatPr defaultRowHeight="14.25"/>
  <cols>
    <col collapsed="false" hidden="false" max="1" min="1" style="75" width="9.10526315789474"/>
    <col collapsed="false" hidden="false" max="8" min="2" style="27" width="10.6032388663968"/>
    <col collapsed="false" hidden="false" max="9" min="9" style="76" width="10.6032388663968"/>
    <col collapsed="false" hidden="false" max="13" min="10" style="27" width="10.6032388663968"/>
    <col collapsed="false" hidden="false" max="17" min="14" style="27" width="10.0688259109312"/>
    <col collapsed="false" hidden="false" max="18" min="18" style="27" width="13.497975708502"/>
    <col collapsed="false" hidden="false" max="19" min="19" style="27" width="13.9271255060729"/>
    <col collapsed="false" hidden="false" max="20" min="20" style="27" width="13.6032388663968"/>
    <col collapsed="false" hidden="false" max="21" min="21" style="27" width="12.9595141700405"/>
    <col collapsed="false" hidden="false" max="22" min="22" style="27" width="13.7125506072874"/>
    <col collapsed="false" hidden="false" max="23" min="23" style="27" width="13.9271255060729"/>
    <col collapsed="false" hidden="false" max="24" min="24" style="27" width="12.9595141700405"/>
    <col collapsed="false" hidden="false" max="26" min="25" style="27" width="13.6032388663968"/>
    <col collapsed="false" hidden="false" max="27" min="27" style="27" width="13.1740890688259"/>
    <col collapsed="false" hidden="false" max="29" min="28" style="27" width="13.3886639676113"/>
    <col collapsed="false" hidden="false" max="30" min="30" style="27" width="12.748987854251"/>
    <col collapsed="false" hidden="false" max="31" min="31" style="27" width="13.0688259109312"/>
    <col collapsed="false" hidden="false" max="32" min="32" style="27" width="11.4615384615385"/>
    <col collapsed="false" hidden="false" max="1025" min="33" style="27" width="9.10526315789474"/>
  </cols>
  <sheetData>
    <row r="1" customFormat="false" ht="14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5" customFormat="true" ht="15.75" hidden="false" customHeight="false" outlineLevel="0" collapsed="false">
      <c r="A2" s="77" t="s">
        <v>61</v>
      </c>
      <c r="B2" s="78"/>
      <c r="C2" s="78"/>
      <c r="D2" s="79"/>
      <c r="E2" s="79"/>
      <c r="F2" s="79"/>
      <c r="G2" s="79"/>
      <c r="H2" s="79"/>
      <c r="I2" s="80"/>
      <c r="J2" s="79"/>
      <c r="K2" s="79"/>
      <c r="L2" s="79"/>
      <c r="M2" s="79"/>
      <c r="N2" s="79"/>
      <c r="O2" s="79"/>
      <c r="P2" s="79"/>
      <c r="Q2" s="79"/>
    </row>
    <row r="3" customFormat="false" ht="14.25" hidden="false" customHeight="false" outlineLevel="0" collapsed="false">
      <c r="A3" s="81"/>
      <c r="B3" s="61"/>
      <c r="C3" s="61"/>
      <c r="D3" s="61"/>
      <c r="E3" s="61"/>
      <c r="F3" s="61"/>
      <c r="G3" s="61"/>
      <c r="H3" s="61"/>
      <c r="I3" s="82"/>
      <c r="J3" s="61"/>
      <c r="K3" s="61"/>
      <c r="L3" s="61"/>
      <c r="M3" s="61"/>
      <c r="N3" s="61"/>
      <c r="O3" s="61"/>
      <c r="P3" s="61"/>
      <c r="Q3" s="61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85" customFormat="true" ht="12.75" hidden="false" customHeight="false" outlineLevel="0" collapsed="false">
      <c r="A4" s="83" t="s">
        <v>62</v>
      </c>
      <c r="B4" s="84"/>
      <c r="I4" s="86"/>
    </row>
    <row r="5" s="88" customFormat="true" ht="12.75" hidden="false" customHeight="false" outlineLevel="0" collapsed="false">
      <c r="A5" s="87"/>
      <c r="I5" s="76"/>
    </row>
    <row r="6" s="93" customFormat="true" ht="33.75" hidden="false" customHeight="true" outlineLevel="0" collapsed="false">
      <c r="A6" s="89" t="s">
        <v>63</v>
      </c>
      <c r="B6" s="90" t="n">
        <v>2001</v>
      </c>
      <c r="C6" s="90" t="n">
        <v>2002</v>
      </c>
      <c r="D6" s="90" t="n">
        <v>2003</v>
      </c>
      <c r="E6" s="90" t="n">
        <v>2004</v>
      </c>
      <c r="F6" s="90" t="n">
        <v>2005</v>
      </c>
      <c r="G6" s="90" t="n">
        <v>2006</v>
      </c>
      <c r="H6" s="90" t="n">
        <v>2007</v>
      </c>
      <c r="I6" s="91" t="n">
        <v>2008</v>
      </c>
      <c r="J6" s="90" t="n">
        <v>2009</v>
      </c>
      <c r="K6" s="90" t="n">
        <v>2010</v>
      </c>
      <c r="L6" s="90" t="n">
        <v>2011</v>
      </c>
      <c r="M6" s="90" t="n">
        <v>2012</v>
      </c>
      <c r="N6" s="90" t="n">
        <v>2013</v>
      </c>
      <c r="O6" s="90" t="n">
        <v>2014</v>
      </c>
      <c r="P6" s="90" t="n">
        <v>2015</v>
      </c>
      <c r="Q6" s="90" t="n">
        <v>2016</v>
      </c>
      <c r="R6" s="92" t="s">
        <v>64</v>
      </c>
      <c r="S6" s="92" t="s">
        <v>65</v>
      </c>
      <c r="T6" s="92" t="s">
        <v>66</v>
      </c>
      <c r="U6" s="92" t="s">
        <v>67</v>
      </c>
      <c r="V6" s="92" t="s">
        <v>68</v>
      </c>
      <c r="W6" s="92" t="s">
        <v>69</v>
      </c>
      <c r="X6" s="92" t="s">
        <v>70</v>
      </c>
      <c r="Y6" s="92" t="s">
        <v>71</v>
      </c>
      <c r="Z6" s="92" t="s">
        <v>72</v>
      </c>
      <c r="AA6" s="92" t="s">
        <v>73</v>
      </c>
      <c r="AB6" s="92" t="s">
        <v>74</v>
      </c>
      <c r="AC6" s="92" t="s">
        <v>75</v>
      </c>
      <c r="AD6" s="92" t="s">
        <v>76</v>
      </c>
      <c r="AE6" s="92" t="s">
        <v>77</v>
      </c>
      <c r="AF6" s="92" t="s">
        <v>78</v>
      </c>
    </row>
    <row r="7" s="88" customFormat="true" ht="12.75" hidden="false" customHeight="false" outlineLevel="0" collapsed="false">
      <c r="A7" s="94" t="s">
        <v>28</v>
      </c>
      <c r="B7" s="95" t="n">
        <v>82169</v>
      </c>
      <c r="C7" s="95" t="n">
        <v>74795</v>
      </c>
      <c r="D7" s="95" t="n">
        <v>87788</v>
      </c>
      <c r="E7" s="95" t="n">
        <v>88216</v>
      </c>
      <c r="F7" s="95" t="n">
        <v>95128</v>
      </c>
      <c r="G7" s="95" t="n">
        <v>94917</v>
      </c>
      <c r="H7" s="95" t="n">
        <v>99616</v>
      </c>
      <c r="I7" s="95" t="n">
        <v>104251</v>
      </c>
      <c r="J7" s="93" t="n">
        <v>102169</v>
      </c>
      <c r="K7" s="93" t="n">
        <v>107353</v>
      </c>
      <c r="L7" s="93" t="n">
        <v>110187</v>
      </c>
      <c r="M7" s="93" t="n">
        <v>101790</v>
      </c>
      <c r="N7" s="93" t="n">
        <v>84753</v>
      </c>
      <c r="O7" s="93" t="n">
        <v>87854</v>
      </c>
      <c r="P7" s="93" t="n">
        <v>91874</v>
      </c>
      <c r="Q7" s="93" t="n">
        <v>105023</v>
      </c>
      <c r="R7" s="96" t="n">
        <f aca="false">(C7-B7)/B7*100</f>
        <v>-8.97418734559262</v>
      </c>
      <c r="S7" s="96" t="n">
        <f aca="false">(D7-C7)/C7*100</f>
        <v>17.3714820509392</v>
      </c>
      <c r="T7" s="96" t="n">
        <f aca="false">(E7-D7)/D7*100</f>
        <v>0.487538160113</v>
      </c>
      <c r="U7" s="96" t="n">
        <f aca="false">(F7-E7)/E7*100</f>
        <v>7.83531332184638</v>
      </c>
      <c r="V7" s="96" t="n">
        <f aca="false">(G7-F7)/F7*100</f>
        <v>-0.221806408207888</v>
      </c>
      <c r="W7" s="96" t="n">
        <f aca="false">(H7-G7)/G7*100</f>
        <v>4.95064108642287</v>
      </c>
      <c r="X7" s="96" t="n">
        <f aca="false">(I7-H7)/H7*100</f>
        <v>4.65286700931577</v>
      </c>
      <c r="Y7" s="96" t="n">
        <f aca="false">(J7-I7)/I7*100</f>
        <v>-1.99710314529357</v>
      </c>
      <c r="Z7" s="96" t="n">
        <f aca="false">(K7-J7)/J7*100</f>
        <v>5.073946108898</v>
      </c>
      <c r="AA7" s="96" t="n">
        <f aca="false">(L7-K7)/K7*100</f>
        <v>2.6398889644444</v>
      </c>
      <c r="AB7" s="96" t="n">
        <f aca="false">(M7-L7)/L7*100</f>
        <v>-7.62068120558687</v>
      </c>
      <c r="AC7" s="96" t="n">
        <f aca="false">(N7-M7)/M7*100</f>
        <v>-16.737400530504</v>
      </c>
      <c r="AD7" s="96" t="n">
        <f aca="false">(O7-N7)/N7*100</f>
        <v>3.65886753271271</v>
      </c>
      <c r="AE7" s="96" t="n">
        <f aca="false">(P7-O7)/O7*100</f>
        <v>4.575773442302</v>
      </c>
      <c r="AF7" s="96" t="n">
        <f aca="false">(Q7-P7)/P7*100</f>
        <v>14.3119925114831</v>
      </c>
    </row>
    <row r="8" customFormat="false" ht="12.75" hidden="false" customHeight="false" outlineLevel="0" collapsed="false">
      <c r="A8" s="94" t="s">
        <v>29</v>
      </c>
      <c r="B8" s="95" t="n">
        <v>90971</v>
      </c>
      <c r="C8" s="95" t="n">
        <v>84968</v>
      </c>
      <c r="D8" s="95" t="n">
        <v>94087</v>
      </c>
      <c r="E8" s="95" t="n">
        <v>94929</v>
      </c>
      <c r="F8" s="95" t="n">
        <v>93105</v>
      </c>
      <c r="G8" s="95" t="n">
        <v>87970</v>
      </c>
      <c r="H8" s="95" t="n">
        <v>103805</v>
      </c>
      <c r="I8" s="95" t="n">
        <v>116766</v>
      </c>
      <c r="J8" s="95" t="n">
        <v>102377</v>
      </c>
      <c r="K8" s="95" t="n">
        <v>105701</v>
      </c>
      <c r="L8" s="95" t="n">
        <v>107034</v>
      </c>
      <c r="M8" s="95" t="n">
        <v>102163</v>
      </c>
      <c r="N8" s="93" t="n">
        <v>81029</v>
      </c>
      <c r="O8" s="93" t="n">
        <v>88132</v>
      </c>
      <c r="P8" s="93" t="n">
        <v>90806</v>
      </c>
      <c r="Q8" s="93" t="n">
        <v>110413</v>
      </c>
      <c r="R8" s="96" t="n">
        <f aca="false">(C8-B8)/B8*100</f>
        <v>-6.59880621296897</v>
      </c>
      <c r="S8" s="96" t="n">
        <f aca="false">(D8-C8)/C8*100</f>
        <v>10.7322756802561</v>
      </c>
      <c r="T8" s="96" t="n">
        <f aca="false">(E8-D8)/D8*100</f>
        <v>0.89491640715508</v>
      </c>
      <c r="U8" s="96" t="n">
        <f aca="false">(F8-E8)/E8*100</f>
        <v>-1.92143602060487</v>
      </c>
      <c r="V8" s="96" t="n">
        <f aca="false">(G8-F8)/F8*100</f>
        <v>-5.51527844906289</v>
      </c>
      <c r="W8" s="96" t="n">
        <f aca="false">(H8-G8)/G8*100</f>
        <v>18.0004547004661</v>
      </c>
      <c r="X8" s="96" t="n">
        <f aca="false">(I8-H8)/H8*100</f>
        <v>12.4859110832812</v>
      </c>
      <c r="Y8" s="96" t="n">
        <f aca="false">(J8-I8)/I8*100</f>
        <v>-12.3229364712331</v>
      </c>
      <c r="Z8" s="96" t="n">
        <f aca="false">(K8-J8)/J8*100</f>
        <v>3.24682301688856</v>
      </c>
      <c r="AA8" s="96" t="n">
        <f aca="false">(L8-K8)/K8*100</f>
        <v>1.26110443609805</v>
      </c>
      <c r="AB8" s="96" t="n">
        <f aca="false">(M8-L8)/L8*100</f>
        <v>-4.55089037128389</v>
      </c>
      <c r="AC8" s="96" t="n">
        <f aca="false">(N8-M8)/M8*100</f>
        <v>-20.6865499251197</v>
      </c>
      <c r="AD8" s="96" t="n">
        <f aca="false">(O8-N8)/N8*100</f>
        <v>8.76599735897025</v>
      </c>
      <c r="AE8" s="96" t="n">
        <f aca="false">(P8-O8)/O8*100</f>
        <v>3.03408523578269</v>
      </c>
      <c r="AF8" s="96" t="n">
        <f aca="false">(Q8-P8)/P8*100</f>
        <v>21.5921855384005</v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94" t="s">
        <v>30</v>
      </c>
      <c r="B9" s="95" t="n">
        <v>131215</v>
      </c>
      <c r="C9" s="95" t="n">
        <v>142250</v>
      </c>
      <c r="D9" s="95" t="n">
        <v>99607</v>
      </c>
      <c r="E9" s="95" t="n">
        <v>129967</v>
      </c>
      <c r="F9" s="95" t="n">
        <v>129967</v>
      </c>
      <c r="G9" s="95" t="n">
        <v>117996</v>
      </c>
      <c r="H9" s="95" t="n">
        <v>146880</v>
      </c>
      <c r="I9" s="95" t="n">
        <v>147497</v>
      </c>
      <c r="J9" s="95" t="n">
        <v>135557</v>
      </c>
      <c r="K9" s="95" t="n">
        <v>159075</v>
      </c>
      <c r="L9" s="93" t="n">
        <v>141584</v>
      </c>
      <c r="M9" s="93" t="n">
        <v>133697</v>
      </c>
      <c r="N9" s="93" t="n">
        <v>117499</v>
      </c>
      <c r="O9" s="93" t="n">
        <v>114209</v>
      </c>
      <c r="P9" s="93" t="n">
        <v>121607</v>
      </c>
      <c r="Q9" s="93" t="n">
        <v>153323</v>
      </c>
      <c r="R9" s="96" t="n">
        <f aca="false">(C9-B9)/B9*100</f>
        <v>8.40986167739969</v>
      </c>
      <c r="S9" s="96" t="n">
        <f aca="false">(D9-C9)/C9*100</f>
        <v>-29.9775043936731</v>
      </c>
      <c r="T9" s="96" t="n">
        <f aca="false">(E9-D9)/D9*100</f>
        <v>30.47978555724</v>
      </c>
      <c r="U9" s="96" t="n">
        <f aca="false">(F9-E9)/E9*100</f>
        <v>0</v>
      </c>
      <c r="V9" s="96" t="n">
        <f aca="false">(G9-F9)/F9*100</f>
        <v>-9.21079966453023</v>
      </c>
      <c r="W9" s="96" t="n">
        <f aca="false">(H9-G9)/G9*100</f>
        <v>24.4787958913861</v>
      </c>
      <c r="X9" s="96" t="n">
        <f aca="false">(I9-H9)/H9*100</f>
        <v>0.420070806100218</v>
      </c>
      <c r="Y9" s="96" t="n">
        <f aca="false">(J9-I9)/I9*100</f>
        <v>-8.09507989993017</v>
      </c>
      <c r="Z9" s="96" t="n">
        <f aca="false">(K9-J9)/J9*100</f>
        <v>17.3491593942032</v>
      </c>
      <c r="AA9" s="96" t="n">
        <f aca="false">(L9-K9)/K9*100</f>
        <v>-10.995442401383</v>
      </c>
      <c r="AB9" s="96" t="n">
        <f aca="false">(M9-L9)/L9*100</f>
        <v>-5.57054469431574</v>
      </c>
      <c r="AC9" s="96" t="n">
        <f aca="false">(N9-M9)/M9*100</f>
        <v>-12.115455096225</v>
      </c>
      <c r="AD9" s="96" t="n">
        <f aca="false">(O9-N9)/N9*100</f>
        <v>-2.80002382999004</v>
      </c>
      <c r="AE9" s="96" t="n">
        <f aca="false">(P9-O9)/O9*100</f>
        <v>6.47759808771638</v>
      </c>
      <c r="AF9" s="96" t="n">
        <f aca="false">(Q9-P9)/P9*100</f>
        <v>26.0807354839771</v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94" t="s">
        <v>31</v>
      </c>
      <c r="B10" s="95" t="n">
        <v>224962</v>
      </c>
      <c r="C10" s="95" t="n">
        <v>177409</v>
      </c>
      <c r="D10" s="95" t="n">
        <v>159395</v>
      </c>
      <c r="E10" s="95" t="n">
        <v>188920</v>
      </c>
      <c r="F10" s="95" t="n">
        <v>194961</v>
      </c>
      <c r="G10" s="95" t="n">
        <v>208470</v>
      </c>
      <c r="H10" s="95" t="n">
        <v>199250</v>
      </c>
      <c r="I10" s="95" t="n">
        <v>203607</v>
      </c>
      <c r="J10" s="95" t="n">
        <v>224463</v>
      </c>
      <c r="K10" s="95" t="n">
        <v>182291</v>
      </c>
      <c r="L10" s="95" t="n">
        <v>236616</v>
      </c>
      <c r="M10" s="95" t="n">
        <v>202313</v>
      </c>
      <c r="N10" s="93" t="n">
        <v>161956</v>
      </c>
      <c r="O10" s="93" t="n">
        <v>194300</v>
      </c>
      <c r="P10" s="93" t="n">
        <v>191869</v>
      </c>
      <c r="Q10" s="93" t="n">
        <v>214902</v>
      </c>
      <c r="R10" s="96" t="n">
        <f aca="false">(C10-B10)/B10*100</f>
        <v>-21.1382366799726</v>
      </c>
      <c r="S10" s="96" t="n">
        <f aca="false">(D10-C10)/C10*100</f>
        <v>-10.1539380752949</v>
      </c>
      <c r="T10" s="96" t="n">
        <f aca="false">(E10-D10)/D10*100</f>
        <v>18.5231657203802</v>
      </c>
      <c r="U10" s="96" t="n">
        <f aca="false">(F10-E10)/E10*100</f>
        <v>3.19764979885666</v>
      </c>
      <c r="V10" s="96" t="n">
        <f aca="false">(G10-F10)/F10*100</f>
        <v>6.92907812331697</v>
      </c>
      <c r="W10" s="96" t="n">
        <f aca="false">(H10-G10)/G10*100</f>
        <v>-4.42269870964647</v>
      </c>
      <c r="X10" s="96" t="n">
        <f aca="false">(I10-H10)/H10*100</f>
        <v>2.18670012547051</v>
      </c>
      <c r="Y10" s="96" t="n">
        <f aca="false">(J10-I10)/I10*100</f>
        <v>10.2432627561921</v>
      </c>
      <c r="Z10" s="96" t="n">
        <f aca="false">(K10-J10)/J10*100</f>
        <v>-18.7879516891425</v>
      </c>
      <c r="AA10" s="96" t="n">
        <f aca="false">(L10-K10)/K10*100</f>
        <v>29.8012518445782</v>
      </c>
      <c r="AB10" s="96" t="n">
        <f aca="false">(M10-L10)/L10*100</f>
        <v>-14.4973290056463</v>
      </c>
      <c r="AC10" s="96" t="n">
        <f aca="false">(N10-M10)/M10*100</f>
        <v>-19.9478036507787</v>
      </c>
      <c r="AD10" s="96" t="n">
        <f aca="false">(O10-N10)/N10*100</f>
        <v>19.9708562819531</v>
      </c>
      <c r="AE10" s="96" t="n">
        <f aca="false">(P10-O10)/O10*100</f>
        <v>-1.25115800308801</v>
      </c>
      <c r="AF10" s="96" t="n">
        <f aca="false">(Q10-P10)/P10*100</f>
        <v>12.0045447675237</v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94" t="s">
        <v>32</v>
      </c>
      <c r="B11" s="95" t="n">
        <v>272310</v>
      </c>
      <c r="C11" s="95" t="n">
        <v>246053</v>
      </c>
      <c r="D11" s="95" t="n">
        <v>214270</v>
      </c>
      <c r="E11" s="95" t="n">
        <v>239067</v>
      </c>
      <c r="F11" s="95" t="n">
        <v>263645</v>
      </c>
      <c r="G11" s="95" t="n">
        <v>251317</v>
      </c>
      <c r="H11" s="95" t="n">
        <v>249601</v>
      </c>
      <c r="I11" s="95" t="n">
        <v>272955</v>
      </c>
      <c r="J11" s="95" t="n">
        <v>250355</v>
      </c>
      <c r="K11" s="95" t="n">
        <v>267145</v>
      </c>
      <c r="L11" s="95" t="n">
        <v>267265</v>
      </c>
      <c r="M11" s="95" t="n">
        <v>237759</v>
      </c>
      <c r="N11" s="93" t="n">
        <v>265761</v>
      </c>
      <c r="O11" s="93" t="n">
        <v>273204</v>
      </c>
      <c r="P11" s="93" t="n">
        <v>269529</v>
      </c>
      <c r="Q11" s="93" t="n">
        <v>343806</v>
      </c>
      <c r="R11" s="96" t="n">
        <f aca="false">(C11-B11)/B11*100</f>
        <v>-9.64231941537219</v>
      </c>
      <c r="S11" s="96" t="n">
        <f aca="false">(D11-C11)/C11*100</f>
        <v>-12.9171357390481</v>
      </c>
      <c r="T11" s="96" t="n">
        <f aca="false">(E11-D11)/D11*100</f>
        <v>11.5727820040136</v>
      </c>
      <c r="U11" s="96" t="n">
        <f aca="false">(F11-E11)/E11*100</f>
        <v>10.2807999431122</v>
      </c>
      <c r="V11" s="96" t="n">
        <f aca="false">(G11-F11)/F11*100</f>
        <v>-4.67598475222363</v>
      </c>
      <c r="W11" s="96" t="n">
        <f aca="false">(H11-G11)/G11*100</f>
        <v>-0.682802993828511</v>
      </c>
      <c r="X11" s="96" t="n">
        <f aca="false">(I11-H11)/H11*100</f>
        <v>9.35653302671063</v>
      </c>
      <c r="Y11" s="96" t="n">
        <f aca="false">(J11-I11)/I11*100</f>
        <v>-8.27975307285084</v>
      </c>
      <c r="Z11" s="96" t="n">
        <f aca="false">(K11-J11)/J11*100</f>
        <v>6.70647680293983</v>
      </c>
      <c r="AA11" s="96" t="n">
        <f aca="false">(L11-K11)/K11*100</f>
        <v>0.0449194257800071</v>
      </c>
      <c r="AB11" s="96" t="n">
        <f aca="false">(M11-L11)/L11*100</f>
        <v>-11.0399790470133</v>
      </c>
      <c r="AC11" s="96" t="n">
        <f aca="false">(N11-M11)/M11*100</f>
        <v>11.7774721461648</v>
      </c>
      <c r="AD11" s="96" t="n">
        <f aca="false">(O11-N11)/N11*100</f>
        <v>2.80063666226421</v>
      </c>
      <c r="AE11" s="96" t="n">
        <f aca="false">(P11-O11)/O11*100</f>
        <v>-1.34514868010717</v>
      </c>
      <c r="AF11" s="96" t="n">
        <f aca="false">(Q11-P11)/P11*100</f>
        <v>27.558073528266</v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94" t="s">
        <v>33</v>
      </c>
      <c r="B12" s="95" t="n">
        <v>287615</v>
      </c>
      <c r="C12" s="95" t="n">
        <v>257836</v>
      </c>
      <c r="D12" s="95" t="n">
        <v>246223</v>
      </c>
      <c r="E12" s="95" t="n">
        <v>235780</v>
      </c>
      <c r="F12" s="95" t="n">
        <v>266054</v>
      </c>
      <c r="G12" s="95" t="n">
        <v>264738</v>
      </c>
      <c r="H12" s="95" t="n">
        <v>273078</v>
      </c>
      <c r="I12" s="95" t="n">
        <v>308917</v>
      </c>
      <c r="J12" s="93" t="n">
        <v>276768</v>
      </c>
      <c r="K12" s="93" t="n">
        <v>291677</v>
      </c>
      <c r="L12" s="93" t="n">
        <v>304860</v>
      </c>
      <c r="M12" s="93" t="n">
        <v>304174</v>
      </c>
      <c r="N12" s="93" t="n">
        <v>293438</v>
      </c>
      <c r="O12" s="93" t="n">
        <v>320102</v>
      </c>
      <c r="P12" s="93" t="n">
        <v>310366</v>
      </c>
      <c r="Q12" s="93" t="n">
        <v>380807</v>
      </c>
      <c r="R12" s="96" t="n">
        <f aca="false">(C12-B12)/B12*100</f>
        <v>-10.3537715348643</v>
      </c>
      <c r="S12" s="96" t="n">
        <f aca="false">(D12-C12)/C12*100</f>
        <v>-4.50402581485906</v>
      </c>
      <c r="T12" s="96" t="n">
        <f aca="false">(E12-D12)/D12*100</f>
        <v>-4.24127721618208</v>
      </c>
      <c r="U12" s="96" t="n">
        <f aca="false">(F12-E12)/E12*100</f>
        <v>12.8399355331241</v>
      </c>
      <c r="V12" s="96" t="n">
        <f aca="false">(G12-F12)/F12*100</f>
        <v>-0.494636427191472</v>
      </c>
      <c r="W12" s="96" t="n">
        <f aca="false">(H12-G12)/G12*100</f>
        <v>3.15028443215557</v>
      </c>
      <c r="X12" s="96" t="n">
        <f aca="false">(I12-H12)/H12*100</f>
        <v>13.1240890880994</v>
      </c>
      <c r="Y12" s="96" t="n">
        <f aca="false">(J12-I12)/I12*100</f>
        <v>-10.4070025281872</v>
      </c>
      <c r="Z12" s="96" t="n">
        <f aca="false">(K12-J12)/J12*100</f>
        <v>5.3868221759741</v>
      </c>
      <c r="AA12" s="96" t="n">
        <f aca="false">(L12-K12)/K12*100</f>
        <v>4.51972558686492</v>
      </c>
      <c r="AB12" s="96" t="n">
        <f aca="false">(M12-L12)/L12*100</f>
        <v>-0.225021321262219</v>
      </c>
      <c r="AC12" s="96" t="n">
        <f aca="false">(N12-M12)/M12*100</f>
        <v>-3.52955873940573</v>
      </c>
      <c r="AD12" s="96" t="n">
        <f aca="false">(O12-N12)/N12*100</f>
        <v>9.08675767964613</v>
      </c>
      <c r="AE12" s="96" t="n">
        <f aca="false">(P12-O12)/O12*100</f>
        <v>-3.04153051214925</v>
      </c>
      <c r="AF12" s="96" t="n">
        <f aca="false">(Q12-P12)/P12*100</f>
        <v>22.6961071766882</v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94" t="s">
        <v>34</v>
      </c>
      <c r="B13" s="95" t="n">
        <v>348253</v>
      </c>
      <c r="C13" s="95" t="n">
        <v>307372</v>
      </c>
      <c r="D13" s="95" t="n">
        <v>301900</v>
      </c>
      <c r="E13" s="95" t="n">
        <v>308606</v>
      </c>
      <c r="F13" s="95" t="n">
        <v>336154</v>
      </c>
      <c r="G13" s="95" t="n">
        <v>328047</v>
      </c>
      <c r="H13" s="95" t="n">
        <v>359425</v>
      </c>
      <c r="I13" s="95" t="n">
        <v>358533</v>
      </c>
      <c r="J13" s="93" t="n">
        <v>338008</v>
      </c>
      <c r="K13" s="93" t="n">
        <v>353474</v>
      </c>
      <c r="L13" s="93" t="n">
        <v>373214</v>
      </c>
      <c r="M13" s="93" t="n">
        <v>351344</v>
      </c>
      <c r="N13" s="93" t="n">
        <v>330878</v>
      </c>
      <c r="O13" s="93" t="n">
        <v>373267</v>
      </c>
      <c r="P13" s="93" t="n">
        <v>384534</v>
      </c>
      <c r="Q13" s="93" t="n">
        <v>466164</v>
      </c>
      <c r="R13" s="96" t="n">
        <f aca="false">(C13-B13)/B13*100</f>
        <v>-11.7388794927825</v>
      </c>
      <c r="S13" s="96" t="n">
        <f aca="false">(D13-C13)/C13*100</f>
        <v>-1.78025324362662</v>
      </c>
      <c r="T13" s="96" t="n">
        <f aca="false">(E13-D13)/D13*100</f>
        <v>2.22126531964227</v>
      </c>
      <c r="U13" s="96" t="n">
        <f aca="false">(F13-E13)/E13*100</f>
        <v>8.92659248361989</v>
      </c>
      <c r="V13" s="96" t="n">
        <f aca="false">(G13-F13)/F13*100</f>
        <v>-2.41169226009508</v>
      </c>
      <c r="W13" s="96" t="n">
        <f aca="false">(H13-G13)/G13*100</f>
        <v>9.56509280682341</v>
      </c>
      <c r="X13" s="96" t="n">
        <f aca="false">(I13-H13)/H13*100</f>
        <v>-0.248174167072407</v>
      </c>
      <c r="Y13" s="96" t="n">
        <f aca="false">(J13-I13)/I13*100</f>
        <v>-5.72471711111669</v>
      </c>
      <c r="Z13" s="96" t="n">
        <f aca="false">(K13-J13)/J13*100</f>
        <v>4.57563134600365</v>
      </c>
      <c r="AA13" s="96" t="n">
        <f aca="false">(L13-K13)/K13*100</f>
        <v>5.5845691620883</v>
      </c>
      <c r="AB13" s="96" t="n">
        <f aca="false">(M13-L13)/L13*100</f>
        <v>-5.85990879227467</v>
      </c>
      <c r="AC13" s="96" t="n">
        <f aca="false">(N13-M13)/M13*100</f>
        <v>-5.82506033972403</v>
      </c>
      <c r="AD13" s="96" t="n">
        <f aca="false">(O13-N13)/N13*100</f>
        <v>12.8110663144724</v>
      </c>
      <c r="AE13" s="96" t="n">
        <f aca="false">(P13-O13)/O13*100</f>
        <v>3.01848274827402</v>
      </c>
      <c r="AF13" s="96" t="n">
        <f aca="false">(Q13-P13)/P13*100</f>
        <v>21.2282919065674</v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94" t="s">
        <v>35</v>
      </c>
      <c r="B14" s="95" t="n">
        <v>351217</v>
      </c>
      <c r="C14" s="95" t="n">
        <v>320556</v>
      </c>
      <c r="D14" s="95" t="n">
        <v>330654</v>
      </c>
      <c r="E14" s="95" t="n">
        <v>338584</v>
      </c>
      <c r="F14" s="95" t="n">
        <v>368580</v>
      </c>
      <c r="G14" s="95" t="n">
        <v>322853</v>
      </c>
      <c r="H14" s="95" t="n">
        <v>374323</v>
      </c>
      <c r="I14" s="95" t="n">
        <v>388380</v>
      </c>
      <c r="J14" s="95" t="n">
        <v>354382</v>
      </c>
      <c r="K14" s="95" t="n">
        <v>379455</v>
      </c>
      <c r="L14" s="95" t="n">
        <v>383049</v>
      </c>
      <c r="M14" s="95" t="n">
        <v>362828</v>
      </c>
      <c r="N14" s="93" t="n">
        <v>337021</v>
      </c>
      <c r="O14" s="93" t="n">
        <v>380910</v>
      </c>
      <c r="P14" s="93" t="n">
        <v>387261</v>
      </c>
      <c r="Q14" s="93" t="n">
        <v>470984</v>
      </c>
      <c r="R14" s="96" t="n">
        <f aca="false">(C14-B14)/B14*100</f>
        <v>-8.72993049880843</v>
      </c>
      <c r="S14" s="96" t="n">
        <f aca="false">(D14-C14)/C14*100</f>
        <v>3.15015161157489</v>
      </c>
      <c r="T14" s="96" t="n">
        <f aca="false">(E14-D14)/D14*100</f>
        <v>2.39827735336636</v>
      </c>
      <c r="U14" s="96" t="n">
        <f aca="false">(F14-E14)/E14*100</f>
        <v>8.85924910805</v>
      </c>
      <c r="V14" s="96" t="n">
        <f aca="false">(G14-F14)/F14*100</f>
        <v>-12.406261869879</v>
      </c>
      <c r="W14" s="96" t="n">
        <f aca="false">(H14-G14)/G14*100</f>
        <v>15.942239966796</v>
      </c>
      <c r="X14" s="96" t="n">
        <f aca="false">(I14-H14)/H14*100</f>
        <v>3.75531292493381</v>
      </c>
      <c r="Y14" s="96" t="n">
        <f aca="false">(J14-I14)/I14*100</f>
        <v>-8.75379782687059</v>
      </c>
      <c r="Z14" s="96" t="n">
        <f aca="false">(K14-J14)/J14*100</f>
        <v>7.07513361288102</v>
      </c>
      <c r="AA14" s="96" t="n">
        <f aca="false">(L14-K14)/K14*100</f>
        <v>0.947147883148199</v>
      </c>
      <c r="AB14" s="96" t="n">
        <f aca="false">(M14-L14)/L14*100</f>
        <v>-5.27895908878499</v>
      </c>
      <c r="AC14" s="96" t="n">
        <f aca="false">(N14-M14)/M14*100</f>
        <v>-7.11273661349179</v>
      </c>
      <c r="AD14" s="96" t="n">
        <f aca="false">(O14-N14)/N14*100</f>
        <v>13.02263063726</v>
      </c>
      <c r="AE14" s="96" t="n">
        <f aca="false">(P14-O14)/O14*100</f>
        <v>1.6673229896826</v>
      </c>
      <c r="AF14" s="96" t="n">
        <f aca="false">(Q14-P14)/P14*100</f>
        <v>21.6192696915</v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94" t="s">
        <v>36</v>
      </c>
      <c r="B15" s="95" t="n">
        <v>292052</v>
      </c>
      <c r="C15" s="95" t="n">
        <v>282954</v>
      </c>
      <c r="D15" s="95" t="n">
        <v>257600</v>
      </c>
      <c r="E15" s="95" t="n">
        <v>272347</v>
      </c>
      <c r="F15" s="95" t="n">
        <v>273396</v>
      </c>
      <c r="G15" s="95" t="n">
        <v>273647</v>
      </c>
      <c r="H15" s="95" t="n">
        <v>310146</v>
      </c>
      <c r="I15" s="95" t="n">
        <v>312796</v>
      </c>
      <c r="J15" s="95" t="n">
        <v>290982</v>
      </c>
      <c r="K15" s="95" t="n">
        <v>308187</v>
      </c>
      <c r="L15" s="95" t="n">
        <v>310123</v>
      </c>
      <c r="M15" s="95" t="n">
        <v>305376</v>
      </c>
      <c r="N15" s="95" t="n">
        <v>303840</v>
      </c>
      <c r="O15" s="95" t="n">
        <v>311659</v>
      </c>
      <c r="P15" s="95" t="n">
        <v>326745</v>
      </c>
      <c r="Q15" s="95"/>
      <c r="R15" s="96" t="n">
        <f aca="false">(C15-B15)/B15*100</f>
        <v>-3.11519866325175</v>
      </c>
      <c r="S15" s="96" t="n">
        <f aca="false">(D15-C15)/C15*100</f>
        <v>-8.96046707238632</v>
      </c>
      <c r="T15" s="96" t="n">
        <f aca="false">(E15-D15)/D15*100</f>
        <v>5.72476708074534</v>
      </c>
      <c r="U15" s="96" t="n">
        <f aca="false">(F15-E15)/E15*100</f>
        <v>0.385170389246072</v>
      </c>
      <c r="V15" s="96" t="n">
        <f aca="false">(G15-F15)/F15*100</f>
        <v>0.0918082195789258</v>
      </c>
      <c r="W15" s="96" t="n">
        <f aca="false">(H15-G15)/G15*100</f>
        <v>13.3379865300917</v>
      </c>
      <c r="X15" s="96" t="n">
        <f aca="false">(I15-H15)/H15*100</f>
        <v>0.854436297743643</v>
      </c>
      <c r="Y15" s="96" t="n">
        <f aca="false">(J15-I15)/I15*100</f>
        <v>-6.97387434621926</v>
      </c>
      <c r="Z15" s="96" t="n">
        <f aca="false">(K15-J15)/J15*100</f>
        <v>5.91273687032188</v>
      </c>
      <c r="AA15" s="96" t="n">
        <f aca="false">(L15-K15)/K15*100</f>
        <v>0.628190027483314</v>
      </c>
      <c r="AB15" s="96" t="n">
        <f aca="false">(M15-L15)/L15*100</f>
        <v>-1.53068298707287</v>
      </c>
      <c r="AC15" s="96" t="n">
        <f aca="false">(N15-M15)/M15*100</f>
        <v>-0.50298648223829</v>
      </c>
      <c r="AD15" s="96" t="n">
        <f aca="false">(O15-N15)/N15*100</f>
        <v>2.57339389152185</v>
      </c>
      <c r="AE15" s="96" t="n">
        <f aca="false">(P15-O15)/O15*100</f>
        <v>4.84054687976282</v>
      </c>
      <c r="AF15" s="96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94" t="s">
        <v>37</v>
      </c>
      <c r="B16" s="95" t="n">
        <v>230180</v>
      </c>
      <c r="C16" s="95" t="n">
        <v>243620</v>
      </c>
      <c r="D16" s="95" t="n">
        <v>240540</v>
      </c>
      <c r="E16" s="95" t="n">
        <v>249549</v>
      </c>
      <c r="F16" s="95" t="n">
        <v>258257</v>
      </c>
      <c r="G16" s="95" t="n">
        <v>253577</v>
      </c>
      <c r="H16" s="95" t="n">
        <v>267352</v>
      </c>
      <c r="I16" s="95" t="n">
        <v>268034</v>
      </c>
      <c r="J16" s="95" t="n">
        <v>249461</v>
      </c>
      <c r="K16" s="95" t="n">
        <v>265446</v>
      </c>
      <c r="L16" s="95" t="n">
        <v>266999</v>
      </c>
      <c r="M16" s="95" t="n">
        <v>252241</v>
      </c>
      <c r="N16" s="95" t="n">
        <v>237597</v>
      </c>
      <c r="O16" s="95" t="n">
        <v>247495</v>
      </c>
      <c r="P16" s="95" t="n">
        <v>241165</v>
      </c>
      <c r="Q16" s="95"/>
      <c r="R16" s="96" t="n">
        <f aca="false">(C16-B16)/B16*100</f>
        <v>5.83890868016335</v>
      </c>
      <c r="S16" s="96" t="n">
        <f aca="false">(D16-C16)/C16*100</f>
        <v>-1.26426401773253</v>
      </c>
      <c r="T16" s="96" t="n">
        <f aca="false">(E16-D16)/D16*100</f>
        <v>3.74532302319781</v>
      </c>
      <c r="U16" s="96" t="n">
        <f aca="false">(F16-E16)/E16*100</f>
        <v>3.48949504906852</v>
      </c>
      <c r="V16" s="96" t="n">
        <f aca="false">(G16-F16)/F16*100</f>
        <v>-1.81214836383912</v>
      </c>
      <c r="W16" s="96" t="n">
        <f aca="false">(H16-G16)/G16*100</f>
        <v>5.43227500916881</v>
      </c>
      <c r="X16" s="96" t="n">
        <f aca="false">(I16-H16)/H16*100</f>
        <v>0.255094407373051</v>
      </c>
      <c r="Y16" s="96" t="n">
        <f aca="false">(J16-I16)/I16*100</f>
        <v>-6.92934478461688</v>
      </c>
      <c r="Z16" s="96" t="n">
        <f aca="false">(K16-J16)/J16*100</f>
        <v>6.40781524967831</v>
      </c>
      <c r="AA16" s="96" t="n">
        <f aca="false">(L16-K16)/K16*100</f>
        <v>0.585053080475878</v>
      </c>
      <c r="AB16" s="96" t="n">
        <f aca="false">(M16-L16)/L16*100</f>
        <v>-5.5273615256986</v>
      </c>
      <c r="AC16" s="96" t="n">
        <f aca="false">(N16-M16)/M16*100</f>
        <v>-5.80555896939831</v>
      </c>
      <c r="AD16" s="96" t="n">
        <f aca="false">(O16-N16)/N16*100</f>
        <v>4.16587751528849</v>
      </c>
      <c r="AE16" s="96" t="n">
        <f aca="false">(P16-O16)/O16*100</f>
        <v>-2.5576274268167</v>
      </c>
      <c r="AF16" s="96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94" t="s">
        <v>38</v>
      </c>
      <c r="B17" s="95" t="n">
        <v>97183</v>
      </c>
      <c r="C17" s="95" t="n">
        <v>105920</v>
      </c>
      <c r="D17" s="95" t="n">
        <v>107554</v>
      </c>
      <c r="E17" s="95" t="n">
        <v>109059</v>
      </c>
      <c r="F17" s="95" t="n">
        <v>106677</v>
      </c>
      <c r="G17" s="95" t="n">
        <v>111809</v>
      </c>
      <c r="H17" s="95" t="n">
        <v>120225</v>
      </c>
      <c r="I17" s="95" t="n">
        <v>129822</v>
      </c>
      <c r="J17" s="97" t="n">
        <v>126211</v>
      </c>
      <c r="K17" s="97" t="n">
        <v>134002</v>
      </c>
      <c r="L17" s="93" t="n">
        <v>120398</v>
      </c>
      <c r="M17" s="93" t="n">
        <v>108539</v>
      </c>
      <c r="N17" s="93" t="n">
        <v>100285</v>
      </c>
      <c r="O17" s="93" t="n">
        <v>112264</v>
      </c>
      <c r="P17" s="95" t="n">
        <v>125836</v>
      </c>
      <c r="Q17" s="95"/>
      <c r="R17" s="96" t="n">
        <f aca="false">(C17-B17)/B17*100</f>
        <v>8.99025549736065</v>
      </c>
      <c r="S17" s="96" t="n">
        <f aca="false">(D17-C17)/C17*100</f>
        <v>1.54267371601208</v>
      </c>
      <c r="T17" s="96" t="n">
        <f aca="false">(E17-D17)/D17*100</f>
        <v>1.39929709727207</v>
      </c>
      <c r="U17" s="96" t="n">
        <f aca="false">(F17-E17)/E17*100</f>
        <v>-2.18413886061673</v>
      </c>
      <c r="V17" s="96" t="n">
        <f aca="false">(G17-F17)/F17*100</f>
        <v>4.81078395530433</v>
      </c>
      <c r="W17" s="96" t="n">
        <f aca="false">(H17-G17)/G17*100</f>
        <v>7.52712214580222</v>
      </c>
      <c r="X17" s="96" t="n">
        <f aca="false">(I17-H17)/H17*100</f>
        <v>7.9825327510917</v>
      </c>
      <c r="Y17" s="96" t="n">
        <f aca="false">(J17-I17)/I17*100</f>
        <v>-2.78150082420545</v>
      </c>
      <c r="Z17" s="96" t="n">
        <f aca="false">(K17-J17)/J17*100</f>
        <v>6.17299601461045</v>
      </c>
      <c r="AA17" s="96" t="n">
        <f aca="false">(L17-K17)/K17*100</f>
        <v>-10.1520872822794</v>
      </c>
      <c r="AB17" s="96" t="n">
        <f aca="false">(M17-L17)/L17*100</f>
        <v>-9.84983139254805</v>
      </c>
      <c r="AC17" s="96" t="n">
        <f aca="false">(N17-M17)/M17*100</f>
        <v>-7.60463980688969</v>
      </c>
      <c r="AD17" s="96" t="n">
        <f aca="false">(O17-N17)/N17*100</f>
        <v>11.9449568729122</v>
      </c>
      <c r="AE17" s="96" t="n">
        <f aca="false">(P17-O17)/O17*100</f>
        <v>12.0893607924179</v>
      </c>
      <c r="AF17" s="96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5" customFormat="true" ht="12.75" hidden="false" customHeight="false" outlineLevel="0" collapsed="false">
      <c r="A18" s="94" t="s">
        <v>39</v>
      </c>
      <c r="B18" s="95" t="n">
        <v>97869</v>
      </c>
      <c r="C18" s="95" t="n">
        <v>108801</v>
      </c>
      <c r="D18" s="95" t="n">
        <v>112377</v>
      </c>
      <c r="E18" s="95" t="n">
        <v>114902</v>
      </c>
      <c r="F18" s="95" t="n">
        <v>112047</v>
      </c>
      <c r="G18" s="95" t="n">
        <v>121548</v>
      </c>
      <c r="H18" s="95" t="n">
        <v>136684</v>
      </c>
      <c r="I18" s="93" t="n">
        <v>134363</v>
      </c>
      <c r="J18" s="93" t="n">
        <v>129434</v>
      </c>
      <c r="K18" s="93" t="n">
        <v>128300</v>
      </c>
      <c r="L18" s="93" t="n">
        <v>118676</v>
      </c>
      <c r="M18" s="93" t="n">
        <v>108110</v>
      </c>
      <c r="N18" s="93" t="n">
        <v>102646</v>
      </c>
      <c r="O18" s="93" t="n">
        <v>112624</v>
      </c>
      <c r="P18" s="93" t="n">
        <v>117172</v>
      </c>
      <c r="Q18" s="93"/>
      <c r="R18" s="96" t="n">
        <f aca="false">(C18-B18)/B18*100</f>
        <v>11.1700334120099</v>
      </c>
      <c r="S18" s="96" t="n">
        <f aca="false">(D18-C18)/C18*100</f>
        <v>3.28673449692558</v>
      </c>
      <c r="T18" s="96" t="n">
        <f aca="false">(E18-D18)/D18*100</f>
        <v>2.24690105626596</v>
      </c>
      <c r="U18" s="96" t="n">
        <f aca="false">(F18-E18)/E18*100</f>
        <v>-2.48472611442795</v>
      </c>
      <c r="V18" s="96" t="n">
        <f aca="false">(G18-F18)/F18*100</f>
        <v>8.47947736217837</v>
      </c>
      <c r="W18" s="96" t="n">
        <f aca="false">(H18-G18)/G18*100</f>
        <v>12.452693586073</v>
      </c>
      <c r="X18" s="96" t="n">
        <f aca="false">(I18-H18)/H18*100</f>
        <v>-1.69807731702321</v>
      </c>
      <c r="Y18" s="96" t="n">
        <f aca="false">(J18-I18)/I18*100</f>
        <v>-3.66842062174855</v>
      </c>
      <c r="Z18" s="96" t="n">
        <f aca="false">(K18-J18)/J18*100</f>
        <v>-0.876122193550381</v>
      </c>
      <c r="AA18" s="96" t="n">
        <f aca="false">(L18-K18)/K18*100</f>
        <v>-7.50116913484022</v>
      </c>
      <c r="AB18" s="96" t="n">
        <f aca="false">(M18-L18)/L18*100</f>
        <v>-8.90323233004146</v>
      </c>
      <c r="AC18" s="96" t="n">
        <f aca="false">(N18-M18)/M18*100</f>
        <v>-5.05411155304782</v>
      </c>
      <c r="AD18" s="96" t="n">
        <f aca="false">(O18-N18)/N18*100</f>
        <v>9.72078795082127</v>
      </c>
      <c r="AE18" s="96" t="n">
        <f aca="false">(P18-O18)/O18*100</f>
        <v>4.0382156556329</v>
      </c>
      <c r="AF18" s="96"/>
    </row>
    <row r="19" s="93" customFormat="true" ht="12.75" hidden="false" customHeight="false" outlineLevel="0" collapsed="false">
      <c r="A19" s="98" t="s">
        <v>79</v>
      </c>
      <c r="B19" s="99" t="n">
        <f aca="false">SUM(B7:B18)</f>
        <v>2505996</v>
      </c>
      <c r="C19" s="99" t="n">
        <f aca="false">SUM(C7:C18)</f>
        <v>2352534</v>
      </c>
      <c r="D19" s="99" t="n">
        <f aca="false">SUM(D7:D18)</f>
        <v>2251995</v>
      </c>
      <c r="E19" s="99" t="n">
        <f aca="false">SUM(E7:E18)</f>
        <v>2369926</v>
      </c>
      <c r="F19" s="99" t="n">
        <f aca="false">SUM(F7:F18)</f>
        <v>2497971</v>
      </c>
      <c r="G19" s="99" t="n">
        <f aca="false">SUM(G7:G18)</f>
        <v>2436889</v>
      </c>
      <c r="H19" s="99" t="n">
        <f aca="false">SUM(H7:H18)</f>
        <v>2640385</v>
      </c>
      <c r="I19" s="100" t="n">
        <f aca="false">SUM(I7:I18)</f>
        <v>2745921</v>
      </c>
      <c r="J19" s="100" t="n">
        <f aca="false">SUM(J7:J18)</f>
        <v>2580167</v>
      </c>
      <c r="K19" s="100" t="n">
        <f aca="false">SUM(K7:K18)</f>
        <v>2682106</v>
      </c>
      <c r="L19" s="100" t="n">
        <f aca="false">SUM(L7:L18)</f>
        <v>2740005</v>
      </c>
      <c r="M19" s="100" t="n">
        <f aca="false">SUM(M7:M18)</f>
        <v>2570334</v>
      </c>
      <c r="N19" s="100" t="n">
        <f aca="false">SUM(N7:N18)</f>
        <v>2416703</v>
      </c>
      <c r="O19" s="100" t="n">
        <f aca="false">SUM(O7:O18)</f>
        <v>2616020</v>
      </c>
      <c r="P19" s="100" t="n">
        <f aca="false">SUM(P7:P18)</f>
        <v>2658764</v>
      </c>
      <c r="Q19" s="100"/>
      <c r="R19" s="101" t="n">
        <f aca="false">(C19-B19)/B19*100</f>
        <v>-6.12379269559888</v>
      </c>
      <c r="S19" s="101" t="n">
        <f aca="false">(D19-C19)/C19*100</f>
        <v>-4.2736470546228</v>
      </c>
      <c r="T19" s="102" t="n">
        <f aca="false">(E19-D19)/D19*100</f>
        <v>5.23673453981914</v>
      </c>
      <c r="U19" s="101" t="n">
        <f aca="false">(F19-E19)/E19*100</f>
        <v>5.4029113145305</v>
      </c>
      <c r="V19" s="102" t="n">
        <f aca="false">(G19-F19)/F19*100</f>
        <v>-2.44526457673047</v>
      </c>
      <c r="W19" s="102" t="n">
        <f aca="false">(H19-G19)/G19*100</f>
        <v>8.35064707502065</v>
      </c>
      <c r="X19" s="102" t="n">
        <f aca="false">(I19-H19)/H19*100</f>
        <v>3.99699286278327</v>
      </c>
      <c r="Y19" s="102" t="n">
        <f aca="false">(J19-I19)/I19*100</f>
        <v>-6.03637176743249</v>
      </c>
      <c r="Z19" s="102" t="n">
        <f aca="false">(K19-J19)/J19*100</f>
        <v>3.95086829650949</v>
      </c>
      <c r="AA19" s="102" t="n">
        <f aca="false">(L19-K19)/K19*100</f>
        <v>2.15871408512564</v>
      </c>
      <c r="AB19" s="102" t="n">
        <f aca="false">(M19-L19)/L19*100</f>
        <v>-6.19236096284496</v>
      </c>
      <c r="AC19" s="102" t="n">
        <f aca="false">(N19-M19)/M19*100</f>
        <v>-5.9770831339429</v>
      </c>
      <c r="AD19" s="102" t="n">
        <f aca="false">(O19-N19)/N19*100</f>
        <v>8.24747600346422</v>
      </c>
      <c r="AE19" s="102" t="n">
        <f aca="false">(P19-O19)/O19*100</f>
        <v>1.63393246229004</v>
      </c>
      <c r="AF19" s="102"/>
    </row>
    <row r="20" s="88" customFormat="true" ht="12.75" hidden="false" customHeight="false" outlineLevel="0" collapsed="false">
      <c r="A20" s="87"/>
      <c r="I20" s="76"/>
      <c r="J20" s="99"/>
      <c r="K20" s="99"/>
      <c r="L20" s="103"/>
      <c r="M20" s="103"/>
      <c r="N20" s="103"/>
      <c r="O20" s="103"/>
      <c r="P20" s="103"/>
      <c r="Q20" s="103"/>
    </row>
    <row r="21" customFormat="false" ht="12.75" hidden="false" customHeight="false" outlineLevel="0" collapsed="false">
      <c r="A21" s="87"/>
      <c r="B21" s="88"/>
      <c r="C21" s="88"/>
      <c r="D21" s="88"/>
      <c r="E21" s="88"/>
      <c r="F21" s="88"/>
      <c r="G21" s="88"/>
      <c r="H21" s="88"/>
      <c r="I21" s="0"/>
      <c r="J21" s="0"/>
      <c r="K21" s="56"/>
      <c r="L21" s="56"/>
      <c r="M21" s="104"/>
      <c r="N21" s="104"/>
      <c r="O21" s="104"/>
      <c r="P21" s="104"/>
      <c r="Q21" s="10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83" t="s">
        <v>80</v>
      </c>
      <c r="B22" s="84"/>
      <c r="C22" s="85"/>
      <c r="D22" s="85"/>
      <c r="E22" s="85"/>
      <c r="F22" s="85"/>
      <c r="G22" s="85"/>
      <c r="H22" s="85"/>
      <c r="I22" s="86"/>
      <c r="J22" s="85"/>
      <c r="K22" s="105"/>
      <c r="L22" s="105"/>
      <c r="M22" s="106"/>
      <c r="N22" s="107"/>
      <c r="O22" s="107"/>
      <c r="P22" s="107"/>
      <c r="Q22" s="10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87"/>
      <c r="B23" s="0"/>
      <c r="C23" s="0"/>
      <c r="D23" s="0"/>
      <c r="E23" s="0"/>
      <c r="F23" s="0"/>
      <c r="G23" s="0"/>
      <c r="H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08" customFormat="true" ht="35.25" hidden="false" customHeight="true" outlineLevel="0" collapsed="false">
      <c r="A24" s="89" t="s">
        <v>63</v>
      </c>
      <c r="B24" s="90" t="n">
        <v>2001</v>
      </c>
      <c r="C24" s="90" t="n">
        <v>2002</v>
      </c>
      <c r="D24" s="90" t="n">
        <v>2003</v>
      </c>
      <c r="E24" s="90" t="n">
        <v>2004</v>
      </c>
      <c r="F24" s="90" t="n">
        <v>2005</v>
      </c>
      <c r="G24" s="90" t="n">
        <v>2006</v>
      </c>
      <c r="H24" s="90" t="n">
        <v>2007</v>
      </c>
      <c r="I24" s="91" t="n">
        <v>2008</v>
      </c>
      <c r="J24" s="90" t="n">
        <v>2009</v>
      </c>
      <c r="K24" s="90" t="n">
        <v>2010</v>
      </c>
      <c r="L24" s="90" t="n">
        <v>2011</v>
      </c>
      <c r="M24" s="90" t="n">
        <v>2012</v>
      </c>
      <c r="N24" s="90" t="n">
        <v>2013</v>
      </c>
      <c r="O24" s="90" t="n">
        <v>2014</v>
      </c>
      <c r="P24" s="90" t="n">
        <v>2015</v>
      </c>
      <c r="Q24" s="90" t="n">
        <v>2016</v>
      </c>
      <c r="R24" s="92" t="s">
        <v>64</v>
      </c>
      <c r="S24" s="92" t="s">
        <v>65</v>
      </c>
      <c r="T24" s="92" t="s">
        <v>66</v>
      </c>
      <c r="U24" s="92" t="s">
        <v>67</v>
      </c>
      <c r="V24" s="92" t="s">
        <v>68</v>
      </c>
      <c r="W24" s="92" t="s">
        <v>69</v>
      </c>
      <c r="X24" s="92" t="s">
        <v>70</v>
      </c>
      <c r="Y24" s="92" t="s">
        <v>71</v>
      </c>
      <c r="Z24" s="92" t="s">
        <v>72</v>
      </c>
      <c r="AA24" s="92" t="s">
        <v>73</v>
      </c>
      <c r="AB24" s="92" t="s">
        <v>74</v>
      </c>
      <c r="AC24" s="92" t="s">
        <v>75</v>
      </c>
      <c r="AD24" s="92" t="s">
        <v>76</v>
      </c>
      <c r="AE24" s="92" t="s">
        <v>77</v>
      </c>
      <c r="AF24" s="92" t="s">
        <v>78</v>
      </c>
    </row>
    <row r="25" s="88" customFormat="true" ht="12.75" hidden="false" customHeight="false" outlineLevel="0" collapsed="false">
      <c r="A25" s="94" t="s">
        <v>28</v>
      </c>
      <c r="B25" s="95" t="n">
        <v>28759</v>
      </c>
      <c r="C25" s="95" t="n">
        <v>27035</v>
      </c>
      <c r="D25" s="95" t="n">
        <v>29096</v>
      </c>
      <c r="E25" s="95" t="n">
        <v>27162</v>
      </c>
      <c r="F25" s="95" t="n">
        <v>29059</v>
      </c>
      <c r="G25" s="95" t="n">
        <v>29487</v>
      </c>
      <c r="H25" s="95" t="n">
        <v>26209</v>
      </c>
      <c r="I25" s="95" t="n">
        <v>25967</v>
      </c>
      <c r="J25" s="93" t="n">
        <v>24574</v>
      </c>
      <c r="K25" s="93" t="n">
        <v>24162</v>
      </c>
      <c r="L25" s="93" t="n">
        <v>22870</v>
      </c>
      <c r="M25" s="93" t="n">
        <v>23070</v>
      </c>
      <c r="N25" s="93" t="n">
        <v>24188</v>
      </c>
      <c r="O25" s="93" t="n">
        <v>28283</v>
      </c>
      <c r="P25" s="93" t="n">
        <v>34434</v>
      </c>
      <c r="Q25" s="93" t="n">
        <v>33866</v>
      </c>
      <c r="R25" s="96" t="n">
        <f aca="false">(C25-B25)/B25*100</f>
        <v>-5.99464515456031</v>
      </c>
      <c r="S25" s="96" t="n">
        <f aca="false">(D25-C25)/C25*100</f>
        <v>7.62345108193083</v>
      </c>
      <c r="T25" s="96" t="n">
        <f aca="false">(E25-D25)/D25*100</f>
        <v>-6.6469617816882</v>
      </c>
      <c r="U25" s="96" t="n">
        <f aca="false">(F25-E25)/E25*100</f>
        <v>6.984021795155</v>
      </c>
      <c r="V25" s="96" t="n">
        <f aca="false">(G25-F25)/F25*100</f>
        <v>1.4728655493995</v>
      </c>
      <c r="W25" s="96" t="n">
        <f aca="false">(H25-G25)/G25*100</f>
        <v>-11.1167633194289</v>
      </c>
      <c r="X25" s="96" t="n">
        <f aca="false">(I25-H25)/H25*100</f>
        <v>-0.92334694189019</v>
      </c>
      <c r="Y25" s="96" t="n">
        <f aca="false">(J25-I25)/I25*100</f>
        <v>-5.36450109754689</v>
      </c>
      <c r="Z25" s="96" t="n">
        <f aca="false">(K25-J25)/J25*100</f>
        <v>-1.6765687311793</v>
      </c>
      <c r="AA25" s="96" t="n">
        <f aca="false">(L25-K25)/K25*100</f>
        <v>-5.34723946693155</v>
      </c>
      <c r="AB25" s="96" t="n">
        <f aca="false">(M25-L25)/L25*100</f>
        <v>0.874508089199825</v>
      </c>
      <c r="AC25" s="96" t="n">
        <f aca="false">(N25-M25)/M25*100</f>
        <v>4.84612050281751</v>
      </c>
      <c r="AD25" s="96" t="n">
        <f aca="false">(O25-N25)/N25*100</f>
        <v>16.9298825864065</v>
      </c>
      <c r="AE25" s="96" t="n">
        <f aca="false">(P25-O25)/O25*100</f>
        <v>21.7480465297175</v>
      </c>
      <c r="AF25" s="96" t="n">
        <f aca="false">(Q25-P25)/P25*100</f>
        <v>-1.64953243886856</v>
      </c>
    </row>
    <row r="26" s="88" customFormat="true" ht="12.75" hidden="false" customHeight="false" outlineLevel="0" collapsed="false">
      <c r="A26" s="94" t="s">
        <v>29</v>
      </c>
      <c r="B26" s="95" t="n">
        <v>35219</v>
      </c>
      <c r="C26" s="95" t="n">
        <v>34047</v>
      </c>
      <c r="D26" s="95" t="n">
        <v>37602</v>
      </c>
      <c r="E26" s="95" t="n">
        <v>37289</v>
      </c>
      <c r="F26" s="95" t="n">
        <v>36168</v>
      </c>
      <c r="G26" s="95" t="n">
        <v>36386</v>
      </c>
      <c r="H26" s="95" t="n">
        <v>31581</v>
      </c>
      <c r="I26" s="95" t="n">
        <v>32284</v>
      </c>
      <c r="J26" s="95" t="n">
        <v>26954</v>
      </c>
      <c r="K26" s="95" t="n">
        <v>27750</v>
      </c>
      <c r="L26" s="95" t="n">
        <v>28293</v>
      </c>
      <c r="M26" s="95" t="n">
        <v>29724</v>
      </c>
      <c r="N26" s="95" t="n">
        <v>25042</v>
      </c>
      <c r="O26" s="95" t="n">
        <v>30207</v>
      </c>
      <c r="P26" s="95" t="n">
        <v>36412</v>
      </c>
      <c r="Q26" s="95" t="n">
        <v>37172</v>
      </c>
      <c r="R26" s="96" t="n">
        <f aca="false">(C26-B26)/B26*100</f>
        <v>-3.32774922626991</v>
      </c>
      <c r="S26" s="96" t="n">
        <f aca="false">(D26-C26)/C26*100</f>
        <v>10.4414485857785</v>
      </c>
      <c r="T26" s="96" t="n">
        <f aca="false">(E26-D26)/D26*100</f>
        <v>-0.832402531780224</v>
      </c>
      <c r="U26" s="96" t="n">
        <f aca="false">(F26-E26)/E26*100</f>
        <v>-3.00624849151224</v>
      </c>
      <c r="V26" s="96" t="n">
        <f aca="false">(G26-F26)/F26*100</f>
        <v>0.602742756027428</v>
      </c>
      <c r="W26" s="96" t="n">
        <f aca="false">(H26-G26)/G26*100</f>
        <v>-13.2056285384489</v>
      </c>
      <c r="X26" s="96" t="n">
        <f aca="false">(I26-H26)/H26*100</f>
        <v>2.22602197523828</v>
      </c>
      <c r="Y26" s="96" t="n">
        <f aca="false">(J26-I26)/I26*100</f>
        <v>-16.5097261801512</v>
      </c>
      <c r="Z26" s="96" t="n">
        <f aca="false">(K26-J26)/J26*100</f>
        <v>2.95317949098464</v>
      </c>
      <c r="AA26" s="96" t="n">
        <f aca="false">(L26-K26)/K26*100</f>
        <v>1.95675675675676</v>
      </c>
      <c r="AB26" s="96" t="n">
        <f aca="false">(M26-L26)/L26*100</f>
        <v>5.05778814547768</v>
      </c>
      <c r="AC26" s="96" t="n">
        <f aca="false">(N26-M26)/M26*100</f>
        <v>-15.7515812138339</v>
      </c>
      <c r="AD26" s="96" t="n">
        <f aca="false">(O26-N26)/N26*100</f>
        <v>20.6253494129862</v>
      </c>
      <c r="AE26" s="96" t="n">
        <f aca="false">(P26-O26)/O26*100</f>
        <v>20.5415963187341</v>
      </c>
      <c r="AF26" s="96" t="n">
        <f aca="false">(Q26-P26)/P26*100</f>
        <v>2.08722399209052</v>
      </c>
    </row>
    <row r="27" s="88" customFormat="true" ht="12.75" hidden="false" customHeight="false" outlineLevel="0" collapsed="false">
      <c r="A27" s="94" t="s">
        <v>30</v>
      </c>
      <c r="B27" s="95" t="n">
        <v>47559</v>
      </c>
      <c r="C27" s="95" t="n">
        <v>53545</v>
      </c>
      <c r="D27" s="95" t="n">
        <v>47428</v>
      </c>
      <c r="E27" s="95" t="n">
        <v>58192</v>
      </c>
      <c r="F27" s="95" t="n">
        <v>61621</v>
      </c>
      <c r="G27" s="95" t="n">
        <v>58537</v>
      </c>
      <c r="H27" s="95" t="n">
        <v>50238</v>
      </c>
      <c r="I27" s="95" t="n">
        <v>54948</v>
      </c>
      <c r="J27" s="95" t="n">
        <v>43347</v>
      </c>
      <c r="K27" s="95" t="n">
        <v>50201</v>
      </c>
      <c r="L27" s="95" t="n">
        <v>41872</v>
      </c>
      <c r="M27" s="95" t="n">
        <v>43914</v>
      </c>
      <c r="N27" s="93" t="n">
        <v>52990</v>
      </c>
      <c r="O27" s="93" t="n">
        <v>46078</v>
      </c>
      <c r="P27" s="93" t="n">
        <v>61656</v>
      </c>
      <c r="Q27" s="93" t="n">
        <v>71801</v>
      </c>
      <c r="R27" s="96" t="n">
        <f aca="false">(C27-B27)/B27*100</f>
        <v>12.5864715406127</v>
      </c>
      <c r="S27" s="96" t="n">
        <f aca="false">(D27-C27)/C27*100</f>
        <v>-11.4240358576898</v>
      </c>
      <c r="T27" s="96" t="n">
        <f aca="false">(E27-D27)/D27*100</f>
        <v>22.6954541620983</v>
      </c>
      <c r="U27" s="96" t="n">
        <f aca="false">(F27-E27)/E27*100</f>
        <v>5.89256255155348</v>
      </c>
      <c r="V27" s="96" t="n">
        <f aca="false">(G27-F27)/F27*100</f>
        <v>-5.00478732899499</v>
      </c>
      <c r="W27" s="96" t="n">
        <f aca="false">(H27-G27)/G27*100</f>
        <v>-14.1773579103815</v>
      </c>
      <c r="X27" s="96" t="n">
        <f aca="false">(I27-H27)/H27*100</f>
        <v>9.37537322345635</v>
      </c>
      <c r="Y27" s="96" t="n">
        <f aca="false">(J27-I27)/I27*100</f>
        <v>-21.1126883599039</v>
      </c>
      <c r="Z27" s="96" t="n">
        <f aca="false">(K27-J27)/J27*100</f>
        <v>15.811936235495</v>
      </c>
      <c r="AA27" s="96" t="n">
        <f aca="false">(L27-K27)/K27*100</f>
        <v>-16.5913029620924</v>
      </c>
      <c r="AB27" s="96" t="n">
        <f aca="false">(M27-L27)/L27*100</f>
        <v>4.87676729079098</v>
      </c>
      <c r="AC27" s="96" t="n">
        <f aca="false">(N27-M27)/M27*100</f>
        <v>20.6676686250398</v>
      </c>
      <c r="AD27" s="96" t="n">
        <f aca="false">(O27-N27)/N27*100</f>
        <v>-13.0439705604831</v>
      </c>
      <c r="AE27" s="96" t="n">
        <f aca="false">(P27-O27)/O27*100</f>
        <v>33.8078909674899</v>
      </c>
      <c r="AF27" s="96" t="n">
        <f aca="false">(Q27-P27)/P27*100</f>
        <v>16.4541974828078</v>
      </c>
    </row>
    <row r="28" s="88" customFormat="true" ht="12.75" hidden="false" customHeight="false" outlineLevel="0" collapsed="false">
      <c r="A28" s="94" t="s">
        <v>31</v>
      </c>
      <c r="B28" s="95" t="n">
        <v>62696</v>
      </c>
      <c r="C28" s="95" t="n">
        <v>55224</v>
      </c>
      <c r="D28" s="95" t="n">
        <v>70820</v>
      </c>
      <c r="E28" s="95" t="n">
        <v>73408</v>
      </c>
      <c r="F28" s="95" t="n">
        <v>69542</v>
      </c>
      <c r="G28" s="95" t="n">
        <v>85092</v>
      </c>
      <c r="H28" s="95" t="n">
        <v>74811</v>
      </c>
      <c r="I28" s="95" t="n">
        <v>74826</v>
      </c>
      <c r="J28" s="95" t="n">
        <v>66402</v>
      </c>
      <c r="K28" s="95" t="n">
        <v>52505</v>
      </c>
      <c r="L28" s="95" t="n">
        <v>72796</v>
      </c>
      <c r="M28" s="95" t="n">
        <v>91688</v>
      </c>
      <c r="N28" s="93" t="n">
        <v>85597</v>
      </c>
      <c r="O28" s="93" t="n">
        <v>98115</v>
      </c>
      <c r="P28" s="93" t="n">
        <v>105861</v>
      </c>
      <c r="Q28" s="93" t="n">
        <v>102747</v>
      </c>
      <c r="R28" s="96" t="n">
        <f aca="false">(C28-B28)/B28*100</f>
        <v>-11.9178256986092</v>
      </c>
      <c r="S28" s="96" t="n">
        <f aca="false">(D28-C28)/C28*100</f>
        <v>28.2413443430393</v>
      </c>
      <c r="T28" s="96" t="n">
        <f aca="false">(E28-D28)/D28*100</f>
        <v>3.65433493363457</v>
      </c>
      <c r="U28" s="96" t="n">
        <f aca="false">(F28-E28)/E28*100</f>
        <v>-5.26645597210113</v>
      </c>
      <c r="V28" s="96" t="n">
        <f aca="false">(G28-F28)/F28*100</f>
        <v>22.3605878461937</v>
      </c>
      <c r="W28" s="96" t="n">
        <f aca="false">(H28-G28)/G28*100</f>
        <v>-12.0822168946552</v>
      </c>
      <c r="X28" s="96" t="n">
        <f aca="false">(I28-H28)/H28*100</f>
        <v>0.0200505273288687</v>
      </c>
      <c r="Y28" s="96" t="n">
        <f aca="false">(J28-I28)/I28*100</f>
        <v>-11.2581188356988</v>
      </c>
      <c r="Z28" s="96" t="n">
        <f aca="false">(K28-J28)/J28*100</f>
        <v>-20.9285864883588</v>
      </c>
      <c r="AA28" s="96" t="n">
        <f aca="false">(L28-K28)/K28*100</f>
        <v>38.6458432530235</v>
      </c>
      <c r="AB28" s="96" t="n">
        <f aca="false">(M28-L28)/L28*100</f>
        <v>25.9519753832628</v>
      </c>
      <c r="AC28" s="96" t="n">
        <f aca="false">(N28-M28)/M28*100</f>
        <v>-6.64318122327895</v>
      </c>
      <c r="AD28" s="96" t="n">
        <f aca="false">(O28-N28)/N28*100</f>
        <v>14.6243443111324</v>
      </c>
      <c r="AE28" s="96" t="n">
        <f aca="false">(P28-O28)/O28*100</f>
        <v>7.89481730622229</v>
      </c>
      <c r="AF28" s="96" t="n">
        <f aca="false">(Q28-P28)/P28*100</f>
        <v>-2.94159322129963</v>
      </c>
    </row>
    <row r="29" s="88" customFormat="true" ht="12.75" hidden="false" customHeight="false" outlineLevel="0" collapsed="false">
      <c r="A29" s="94" t="s">
        <v>32</v>
      </c>
      <c r="B29" s="95" t="n">
        <v>89284</v>
      </c>
      <c r="C29" s="95" t="n">
        <v>79226</v>
      </c>
      <c r="D29" s="95" t="n">
        <v>71993</v>
      </c>
      <c r="E29" s="95" t="n">
        <v>87364</v>
      </c>
      <c r="F29" s="95" t="n">
        <v>94942</v>
      </c>
      <c r="G29" s="95" t="n">
        <v>103844</v>
      </c>
      <c r="H29" s="95" t="n">
        <v>97115</v>
      </c>
      <c r="I29" s="95" t="n">
        <v>93546</v>
      </c>
      <c r="J29" s="95" t="n">
        <v>87102</v>
      </c>
      <c r="K29" s="95" t="n">
        <v>89830</v>
      </c>
      <c r="L29" s="95" t="n">
        <v>95027</v>
      </c>
      <c r="M29" s="95" t="n">
        <v>132859</v>
      </c>
      <c r="N29" s="93" t="n">
        <v>119555</v>
      </c>
      <c r="O29" s="93" t="n">
        <v>115252</v>
      </c>
      <c r="P29" s="93" t="n">
        <v>128959</v>
      </c>
      <c r="Q29" s="93" t="n">
        <v>129146</v>
      </c>
      <c r="R29" s="96" t="n">
        <f aca="false">(C29-B29)/B29*100</f>
        <v>-11.2651762913848</v>
      </c>
      <c r="S29" s="96" t="n">
        <f aca="false">(D29-C29)/C29*100</f>
        <v>-9.12957867366774</v>
      </c>
      <c r="T29" s="96" t="n">
        <f aca="false">(E29-D29)/D29*100</f>
        <v>21.3506868723348</v>
      </c>
      <c r="U29" s="96" t="n">
        <f aca="false">(F29-E29)/E29*100</f>
        <v>8.67405338583398</v>
      </c>
      <c r="V29" s="96" t="n">
        <f aca="false">(G29-F29)/F29*100</f>
        <v>9.37625076362411</v>
      </c>
      <c r="W29" s="96" t="n">
        <f aca="false">(H29-G29)/G29*100</f>
        <v>-6.47991217595624</v>
      </c>
      <c r="X29" s="96" t="n">
        <f aca="false">(I29-H29)/H29*100</f>
        <v>-3.6750244555424</v>
      </c>
      <c r="Y29" s="96" t="n">
        <f aca="false">(J29-I29)/I29*100</f>
        <v>-6.88858957090629</v>
      </c>
      <c r="Z29" s="96" t="n">
        <f aca="false">(K29-J29)/J29*100</f>
        <v>3.13196023053432</v>
      </c>
      <c r="AA29" s="96" t="n">
        <f aca="false">(L29-K29)/K29*100</f>
        <v>5.78537237003228</v>
      </c>
      <c r="AB29" s="96" t="n">
        <f aca="false">(M29-L29)/L29*100</f>
        <v>39.8118429498984</v>
      </c>
      <c r="AC29" s="96" t="n">
        <f aca="false">(N29-M29)/M29*100</f>
        <v>-10.0136234654784</v>
      </c>
      <c r="AD29" s="96" t="n">
        <f aca="false">(O29-N29)/N29*100</f>
        <v>-3.59918029358872</v>
      </c>
      <c r="AE29" s="96" t="n">
        <f aca="false">(P29-O29)/O29*100</f>
        <v>11.8930691007531</v>
      </c>
      <c r="AF29" s="96" t="n">
        <f aca="false">(Q29-P29)/P29*100</f>
        <v>0.145007327910421</v>
      </c>
    </row>
    <row r="30" s="88" customFormat="true" ht="12.75" hidden="false" customHeight="false" outlineLevel="0" collapsed="false">
      <c r="A30" s="94" t="s">
        <v>33</v>
      </c>
      <c r="B30" s="95" t="n">
        <v>82773</v>
      </c>
      <c r="C30" s="95" t="n">
        <v>80146</v>
      </c>
      <c r="D30" s="95" t="n">
        <v>74774</v>
      </c>
      <c r="E30" s="95" t="n">
        <v>87599</v>
      </c>
      <c r="F30" s="95" t="n">
        <v>95238</v>
      </c>
      <c r="G30" s="95" t="n">
        <v>96121</v>
      </c>
      <c r="H30" s="95" t="n">
        <v>92729</v>
      </c>
      <c r="I30" s="95" t="n">
        <v>99772</v>
      </c>
      <c r="J30" s="93" t="n">
        <v>85893</v>
      </c>
      <c r="K30" s="93" t="n">
        <v>90492</v>
      </c>
      <c r="L30" s="93" t="n">
        <v>103654</v>
      </c>
      <c r="M30" s="93" t="n">
        <v>134762</v>
      </c>
      <c r="N30" s="93" t="n">
        <v>132722</v>
      </c>
      <c r="O30" s="93" t="n">
        <v>123112</v>
      </c>
      <c r="P30" s="93" t="n">
        <v>124031</v>
      </c>
      <c r="Q30" s="93" t="n">
        <v>136033</v>
      </c>
      <c r="R30" s="96" t="n">
        <f aca="false">(C30-B30)/B30*100</f>
        <v>-3.17374022930183</v>
      </c>
      <c r="S30" s="96" t="n">
        <f aca="false">(D30-C30)/C30*100</f>
        <v>-6.70276744940484</v>
      </c>
      <c r="T30" s="96" t="n">
        <f aca="false">(E30-D30)/D30*100</f>
        <v>17.1516837403375</v>
      </c>
      <c r="U30" s="96" t="n">
        <f aca="false">(F30-E30)/E30*100</f>
        <v>8.72041918286738</v>
      </c>
      <c r="V30" s="96" t="n">
        <f aca="false">(G30-F30)/F30*100</f>
        <v>0.927150927150927</v>
      </c>
      <c r="W30" s="96" t="n">
        <f aca="false">(H30-G30)/G30*100</f>
        <v>-3.52888546727562</v>
      </c>
      <c r="X30" s="96" t="n">
        <f aca="false">(I30-H30)/H30*100</f>
        <v>7.59525067670308</v>
      </c>
      <c r="Y30" s="96" t="n">
        <f aca="false">(J30-I30)/I30*100</f>
        <v>-13.9107164334683</v>
      </c>
      <c r="Z30" s="96" t="n">
        <f aca="false">(K30-J30)/J30*100</f>
        <v>5.35433620900423</v>
      </c>
      <c r="AA30" s="96" t="n">
        <f aca="false">(L30-K30)/K30*100</f>
        <v>14.5449321486982</v>
      </c>
      <c r="AB30" s="96" t="n">
        <f aca="false">(M30-L30)/L30*100</f>
        <v>30.0113840276304</v>
      </c>
      <c r="AC30" s="96" t="n">
        <f aca="false">(N30-M30)/M30*100</f>
        <v>-1.51377984891883</v>
      </c>
      <c r="AD30" s="96" t="n">
        <f aca="false">(O30-N30)/N30*100</f>
        <v>-7.24069860309519</v>
      </c>
      <c r="AE30" s="96" t="n">
        <f aca="false">(P30-O30)/O30*100</f>
        <v>0.746474754694912</v>
      </c>
      <c r="AF30" s="96" t="n">
        <f aca="false">(Q30-P30)/P30*100</f>
        <v>9.67661310478832</v>
      </c>
    </row>
    <row r="31" s="88" customFormat="true" ht="12.75" hidden="false" customHeight="false" outlineLevel="0" collapsed="false">
      <c r="A31" s="94" t="s">
        <v>34</v>
      </c>
      <c r="B31" s="95" t="n">
        <v>92877</v>
      </c>
      <c r="C31" s="95" t="n">
        <v>93229</v>
      </c>
      <c r="D31" s="95" t="n">
        <v>97031</v>
      </c>
      <c r="E31" s="95" t="n">
        <v>92323</v>
      </c>
      <c r="F31" s="95" t="n">
        <v>108621</v>
      </c>
      <c r="G31" s="95" t="n">
        <v>112261</v>
      </c>
      <c r="H31" s="95" t="n">
        <v>108758</v>
      </c>
      <c r="I31" s="95" t="n">
        <v>116564</v>
      </c>
      <c r="J31" s="93" t="n">
        <v>101353</v>
      </c>
      <c r="K31" s="93" t="n">
        <v>98254</v>
      </c>
      <c r="L31" s="93" t="n">
        <v>119837</v>
      </c>
      <c r="M31" s="93" t="n">
        <v>150344</v>
      </c>
      <c r="N31" s="93" t="n">
        <v>141924</v>
      </c>
      <c r="O31" s="93" t="n">
        <v>137206</v>
      </c>
      <c r="P31" s="93" t="n">
        <v>144772</v>
      </c>
      <c r="Q31" s="93" t="n">
        <v>149372</v>
      </c>
      <c r="R31" s="96" t="n">
        <f aca="false">(C31-B31)/B31*100</f>
        <v>0.37899587626646</v>
      </c>
      <c r="S31" s="96" t="n">
        <f aca="false">(D31-C31)/C31*100</f>
        <v>4.07813019554002</v>
      </c>
      <c r="T31" s="96" t="n">
        <f aca="false">(E31-D31)/D31*100</f>
        <v>-4.85205758984242</v>
      </c>
      <c r="U31" s="96" t="n">
        <f aca="false">(F31-E31)/E31*100</f>
        <v>17.6532391711708</v>
      </c>
      <c r="V31" s="96" t="n">
        <f aca="false">(G31-F31)/F31*100</f>
        <v>3.35110153653529</v>
      </c>
      <c r="W31" s="96" t="n">
        <f aca="false">(H31-G31)/G31*100</f>
        <v>-3.1204069088998</v>
      </c>
      <c r="X31" s="96" t="n">
        <f aca="false">(I31-H31)/H31*100</f>
        <v>7.17740304161533</v>
      </c>
      <c r="Y31" s="96" t="n">
        <f aca="false">(J31-I31)/I31*100</f>
        <v>-13.0494835455201</v>
      </c>
      <c r="Z31" s="96" t="n">
        <f aca="false">(K31-J31)/J31*100</f>
        <v>-3.05763026254773</v>
      </c>
      <c r="AA31" s="96" t="n">
        <f aca="false">(L31-K31)/K31*100</f>
        <v>21.9665357135587</v>
      </c>
      <c r="AB31" s="96" t="n">
        <f aca="false">(M31-L31)/L31*100</f>
        <v>25.4570791992456</v>
      </c>
      <c r="AC31" s="96" t="n">
        <f aca="false">(N31-M31)/M31*100</f>
        <v>-5.60048954397914</v>
      </c>
      <c r="AD31" s="96" t="n">
        <f aca="false">(O31-N31)/N31*100</f>
        <v>-3.32431442180322</v>
      </c>
      <c r="AE31" s="96" t="n">
        <f aca="false">(P31-O31)/O31*100</f>
        <v>5.51433610775039</v>
      </c>
      <c r="AF31" s="96" t="n">
        <f aca="false">(Q31-P31)/P31*100</f>
        <v>3.17740999640815</v>
      </c>
    </row>
    <row r="32" customFormat="false" ht="12.75" hidden="false" customHeight="false" outlineLevel="0" collapsed="false">
      <c r="A32" s="94" t="s">
        <v>35</v>
      </c>
      <c r="B32" s="95" t="n">
        <v>94285</v>
      </c>
      <c r="C32" s="95" t="n">
        <v>82615</v>
      </c>
      <c r="D32" s="95" t="n">
        <v>90515</v>
      </c>
      <c r="E32" s="95" t="n">
        <v>92805</v>
      </c>
      <c r="F32" s="95" t="n">
        <v>110873</v>
      </c>
      <c r="G32" s="95" t="n">
        <v>113206</v>
      </c>
      <c r="H32" s="95" t="n">
        <v>108303</v>
      </c>
      <c r="I32" s="95" t="n">
        <v>119285</v>
      </c>
      <c r="J32" s="95" t="n">
        <v>100007</v>
      </c>
      <c r="K32" s="95" t="n">
        <v>104040</v>
      </c>
      <c r="L32" s="95" t="n">
        <v>120310</v>
      </c>
      <c r="M32" s="95" t="n">
        <v>152647</v>
      </c>
      <c r="N32" s="93" t="n">
        <v>140588</v>
      </c>
      <c r="O32" s="93" t="n">
        <v>140583</v>
      </c>
      <c r="P32" s="93" t="n">
        <v>149235</v>
      </c>
      <c r="Q32" s="93" t="n">
        <v>149300</v>
      </c>
      <c r="R32" s="96" t="n">
        <f aca="false">(C32-B32)/B32*100</f>
        <v>-12.3773664952007</v>
      </c>
      <c r="S32" s="96" t="n">
        <f aca="false">(D32-C32)/C32*100</f>
        <v>9.56242813048478</v>
      </c>
      <c r="T32" s="96" t="n">
        <f aca="false">(E32-D32)/D32*100</f>
        <v>2.52996740871679</v>
      </c>
      <c r="U32" s="96" t="n">
        <f aca="false">(F32-E32)/E32*100</f>
        <v>19.4687786218415</v>
      </c>
      <c r="V32" s="96" t="n">
        <f aca="false">(G32-F32)/F32*100</f>
        <v>2.10420932057399</v>
      </c>
      <c r="W32" s="96" t="n">
        <f aca="false">(H32-G32)/G32*100</f>
        <v>-4.33104252424783</v>
      </c>
      <c r="X32" s="96" t="n">
        <f aca="false">(I32-H32)/H32*100</f>
        <v>10.1400699888276</v>
      </c>
      <c r="Y32" s="96" t="n">
        <f aca="false">(J32-I32)/I32*100</f>
        <v>-16.1612943790083</v>
      </c>
      <c r="Z32" s="96" t="n">
        <f aca="false">(K32-J32)/J32*100</f>
        <v>4.03271770976032</v>
      </c>
      <c r="AA32" s="96" t="n">
        <f aca="false">(L32-K32)/K32*100</f>
        <v>15.638216070742</v>
      </c>
      <c r="AB32" s="96" t="n">
        <f aca="false">(M32-L32)/L32*100</f>
        <v>26.8780649987532</v>
      </c>
      <c r="AC32" s="96" t="n">
        <f aca="false">(N32-M32)/M32*100</f>
        <v>-7.89992597299652</v>
      </c>
      <c r="AD32" s="96" t="n">
        <f aca="false">(O32-N32)/N32*100</f>
        <v>-0.00355649130793524</v>
      </c>
      <c r="AE32" s="96" t="n">
        <f aca="false">(P32-O32)/O32*100</f>
        <v>6.15437143893643</v>
      </c>
      <c r="AF32" s="96" t="n">
        <f aca="false">(Q32-P32)/P32*100</f>
        <v>0.0435554662110095</v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94" t="s">
        <v>36</v>
      </c>
      <c r="B33" s="95" t="n">
        <v>86766</v>
      </c>
      <c r="C33" s="95" t="n">
        <v>84180</v>
      </c>
      <c r="D33" s="95" t="n">
        <v>88817</v>
      </c>
      <c r="E33" s="95" t="n">
        <v>100440</v>
      </c>
      <c r="F33" s="95" t="n">
        <v>99827</v>
      </c>
      <c r="G33" s="95" t="n">
        <v>103729</v>
      </c>
      <c r="H33" s="95" t="n">
        <v>106486</v>
      </c>
      <c r="I33" s="95" t="n">
        <v>100397</v>
      </c>
      <c r="J33" s="95" t="n">
        <v>96411</v>
      </c>
      <c r="K33" s="95" t="n">
        <v>100748</v>
      </c>
      <c r="L33" s="95" t="n">
        <v>107000</v>
      </c>
      <c r="M33" s="95" t="n">
        <v>148512</v>
      </c>
      <c r="N33" s="95" t="n">
        <v>140825</v>
      </c>
      <c r="O33" s="95" t="n">
        <v>124036</v>
      </c>
      <c r="P33" s="95" t="n">
        <v>138418</v>
      </c>
      <c r="Q33" s="95"/>
      <c r="R33" s="96" t="n">
        <f aca="false">(C33-B33)/B33*100</f>
        <v>-2.98043012239817</v>
      </c>
      <c r="S33" s="96" t="n">
        <f aca="false">(D33-C33)/C33*100</f>
        <v>5.50843430743645</v>
      </c>
      <c r="T33" s="96" t="n">
        <f aca="false">(E33-D33)/D33*100</f>
        <v>13.0864586734522</v>
      </c>
      <c r="U33" s="96" t="n">
        <f aca="false">(F33-E33)/E33*100</f>
        <v>-0.61031461569096</v>
      </c>
      <c r="V33" s="96" t="n">
        <f aca="false">(G33-F33)/F33*100</f>
        <v>3.90876215853426</v>
      </c>
      <c r="W33" s="96" t="n">
        <f aca="false">(H33-G33)/G33*100</f>
        <v>2.65788737961419</v>
      </c>
      <c r="X33" s="96" t="n">
        <f aca="false">(I33-H33)/H33*100</f>
        <v>-5.71812257010311</v>
      </c>
      <c r="Y33" s="96" t="n">
        <f aca="false">(J33-I33)/I33*100</f>
        <v>-3.97023815452653</v>
      </c>
      <c r="Z33" s="96" t="n">
        <f aca="false">(K33-J33)/J33*100</f>
        <v>4.49844934706621</v>
      </c>
      <c r="AA33" s="96" t="n">
        <f aca="false">(L33-K33)/K33*100</f>
        <v>6.20558224480883</v>
      </c>
      <c r="AB33" s="96" t="n">
        <f aca="false">(M33-L33)/L33*100</f>
        <v>38.796261682243</v>
      </c>
      <c r="AC33" s="96" t="n">
        <f aca="false">(N33-M33)/M33*100</f>
        <v>-5.17601271277742</v>
      </c>
      <c r="AD33" s="96" t="n">
        <f aca="false">(O33-N33)/N33*100</f>
        <v>-11.9218888691639</v>
      </c>
      <c r="AE33" s="96" t="n">
        <f aca="false">(P33-O33)/O33*100</f>
        <v>11.5950208004128</v>
      </c>
      <c r="AF33" s="96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94" t="s">
        <v>37</v>
      </c>
      <c r="B34" s="95" t="n">
        <v>76825</v>
      </c>
      <c r="C34" s="95" t="n">
        <v>83140</v>
      </c>
      <c r="D34" s="95" t="n">
        <v>86074</v>
      </c>
      <c r="E34" s="95" t="n">
        <v>93595</v>
      </c>
      <c r="F34" s="95" t="n">
        <v>98949</v>
      </c>
      <c r="G34" s="95" t="n">
        <v>97352</v>
      </c>
      <c r="H34" s="95" t="n">
        <v>98236</v>
      </c>
      <c r="I34" s="95" t="n">
        <v>93452</v>
      </c>
      <c r="J34" s="95" t="n">
        <v>83678</v>
      </c>
      <c r="K34" s="95" t="n">
        <v>91468</v>
      </c>
      <c r="L34" s="95" t="n">
        <v>93895</v>
      </c>
      <c r="M34" s="95" t="n">
        <v>127988</v>
      </c>
      <c r="N34" s="95" t="n">
        <v>129769</v>
      </c>
      <c r="O34" s="95" t="n">
        <v>115134</v>
      </c>
      <c r="P34" s="95" t="n">
        <v>114955</v>
      </c>
      <c r="Q34" s="95"/>
      <c r="R34" s="96" t="n">
        <f aca="false">(C34-B34)/B34*100</f>
        <v>8.21998047510576</v>
      </c>
      <c r="S34" s="96" t="n">
        <f aca="false">(D34-C34)/C34*100</f>
        <v>3.52898725042098</v>
      </c>
      <c r="T34" s="96" t="n">
        <f aca="false">(E34-D34)/D34*100</f>
        <v>8.73783023909659</v>
      </c>
      <c r="U34" s="96" t="n">
        <f aca="false">(F34-E34)/E34*100</f>
        <v>5.72039104653026</v>
      </c>
      <c r="V34" s="96" t="n">
        <f aca="false">(G34-F34)/F34*100</f>
        <v>-1.61396274848659</v>
      </c>
      <c r="W34" s="96" t="n">
        <f aca="false">(H34-G34)/G34*100</f>
        <v>0.908045032459528</v>
      </c>
      <c r="X34" s="96" t="n">
        <f aca="false">(I34-H34)/H34*100</f>
        <v>-4.86990512643023</v>
      </c>
      <c r="Y34" s="96" t="n">
        <f aca="false">(J34-I34)/I34*100</f>
        <v>-10.4588451825536</v>
      </c>
      <c r="Z34" s="96" t="n">
        <f aca="false">(K34-J34)/J34*100</f>
        <v>9.3094959248548</v>
      </c>
      <c r="AA34" s="96" t="n">
        <f aca="false">(L34-K34)/K34*100</f>
        <v>2.65338697686623</v>
      </c>
      <c r="AB34" s="96" t="n">
        <f aca="false">(M34-L34)/L34*100</f>
        <v>36.3097076521647</v>
      </c>
      <c r="AC34" s="96" t="n">
        <f aca="false">(N34-M34)/M34*100</f>
        <v>1.39153670656624</v>
      </c>
      <c r="AD34" s="96" t="n">
        <f aca="false">(O34-N34)/N34*100</f>
        <v>-11.2777319698849</v>
      </c>
      <c r="AE34" s="96" t="n">
        <f aca="false">(P34-O34)/O34*100</f>
        <v>-0.155471016380913</v>
      </c>
      <c r="AF34" s="96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94" t="s">
        <v>38</v>
      </c>
      <c r="B35" s="95" t="n">
        <v>41764</v>
      </c>
      <c r="C35" s="95" t="n">
        <v>49735</v>
      </c>
      <c r="D35" s="95" t="n">
        <v>57639</v>
      </c>
      <c r="E35" s="95" t="n">
        <v>52792</v>
      </c>
      <c r="F35" s="95" t="n">
        <v>51876</v>
      </c>
      <c r="G35" s="95" t="n">
        <v>44591</v>
      </c>
      <c r="H35" s="95" t="n">
        <v>43503</v>
      </c>
      <c r="I35" s="95" t="n">
        <v>44458</v>
      </c>
      <c r="J35" s="93" t="n">
        <v>39977</v>
      </c>
      <c r="K35" s="93" t="n">
        <v>35750</v>
      </c>
      <c r="L35" s="93" t="n">
        <v>43211</v>
      </c>
      <c r="M35" s="93" t="n">
        <v>42145</v>
      </c>
      <c r="N35" s="93" t="n">
        <v>48076</v>
      </c>
      <c r="O35" s="93" t="n">
        <v>48369</v>
      </c>
      <c r="P35" s="95" t="n">
        <v>56055</v>
      </c>
      <c r="Q35" s="95"/>
      <c r="R35" s="96" t="n">
        <f aca="false">(C35-B35)/B35*100</f>
        <v>19.0858155349105</v>
      </c>
      <c r="S35" s="96" t="n">
        <f aca="false">(D35-C35)/C35*100</f>
        <v>15.8922288127073</v>
      </c>
      <c r="T35" s="96" t="n">
        <f aca="false">(E35-D35)/D35*100</f>
        <v>-8.40923680147123</v>
      </c>
      <c r="U35" s="96" t="n">
        <f aca="false">(F35-E35)/E35*100</f>
        <v>-1.7351113805122</v>
      </c>
      <c r="V35" s="96" t="n">
        <f aca="false">(G35-F35)/F35*100</f>
        <v>-14.0431027835608</v>
      </c>
      <c r="W35" s="96" t="n">
        <f aca="false">(H35-G35)/G35*100</f>
        <v>-2.4399542508578</v>
      </c>
      <c r="X35" s="96" t="n">
        <f aca="false">(I35-H35)/H35*100</f>
        <v>2.19525090223663</v>
      </c>
      <c r="Y35" s="96" t="n">
        <f aca="false">(J35-I35)/I35*100</f>
        <v>-10.0791758513653</v>
      </c>
      <c r="Z35" s="96" t="n">
        <f aca="false">(K35-J35)/J35*100</f>
        <v>-10.5735798083898</v>
      </c>
      <c r="AA35" s="96" t="n">
        <f aca="false">(L35-K35)/K35*100</f>
        <v>20.8699300699301</v>
      </c>
      <c r="AB35" s="96" t="n">
        <f aca="false">(M35-L35)/L35*100</f>
        <v>-2.46696443035338</v>
      </c>
      <c r="AC35" s="96" t="n">
        <f aca="false">(N35-M35)/M35*100</f>
        <v>14.0728437537074</v>
      </c>
      <c r="AD35" s="96" t="n">
        <f aca="false">(O35-N35)/N35*100</f>
        <v>0.609451701472668</v>
      </c>
      <c r="AE35" s="96" t="n">
        <f aca="false">(P35-O35)/O35*100</f>
        <v>15.8903429882776</v>
      </c>
      <c r="AF35" s="96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94" t="s">
        <v>39</v>
      </c>
      <c r="B36" s="95" t="n">
        <v>27576</v>
      </c>
      <c r="C36" s="95" t="n">
        <v>34190</v>
      </c>
      <c r="D36" s="95" t="n">
        <v>39536</v>
      </c>
      <c r="E36" s="95" t="n">
        <v>35093</v>
      </c>
      <c r="F36" s="95" t="n">
        <v>35080</v>
      </c>
      <c r="G36" s="95" t="n">
        <v>34531</v>
      </c>
      <c r="H36" s="109" t="n">
        <v>34326</v>
      </c>
      <c r="I36" s="93" t="n">
        <v>33549</v>
      </c>
      <c r="J36" s="93" t="n">
        <v>32236</v>
      </c>
      <c r="K36" s="93" t="n">
        <v>24773</v>
      </c>
      <c r="L36" s="110" t="n">
        <v>29898</v>
      </c>
      <c r="M36" s="110" t="n">
        <v>30980</v>
      </c>
      <c r="N36" s="110" t="n">
        <v>33911</v>
      </c>
      <c r="O36" s="110" t="n">
        <v>40233</v>
      </c>
      <c r="P36" s="110" t="n">
        <v>45078</v>
      </c>
      <c r="Q36" s="110"/>
      <c r="R36" s="96" t="n">
        <f aca="false">(C36-B36)/B36*100</f>
        <v>23.9846243109951</v>
      </c>
      <c r="S36" s="96" t="n">
        <f aca="false">(D36-C36)/C36*100</f>
        <v>15.636150921322</v>
      </c>
      <c r="T36" s="96" t="n">
        <f aca="false">(E36-D36)/D36*100</f>
        <v>-11.2378591663294</v>
      </c>
      <c r="U36" s="96" t="n">
        <f aca="false">(F36-E36)/E36*100</f>
        <v>-0.0370444248140655</v>
      </c>
      <c r="V36" s="96" t="n">
        <f aca="false">(G36-F36)/F36*100</f>
        <v>-1.56499429874572</v>
      </c>
      <c r="W36" s="96" t="n">
        <f aca="false">(H36-G36)/G36*100</f>
        <v>-0.593669456430454</v>
      </c>
      <c r="X36" s="96" t="n">
        <f aca="false">(I36-H36)/H36*100</f>
        <v>-2.26359028141933</v>
      </c>
      <c r="Y36" s="96" t="n">
        <f aca="false">(J36-I36)/I36*100</f>
        <v>-3.91367850010433</v>
      </c>
      <c r="Z36" s="96" t="n">
        <f aca="false">(K36-J36)/J36*100</f>
        <v>-23.1511353765976</v>
      </c>
      <c r="AA36" s="96" t="n">
        <f aca="false">(L36-K36)/K36*100</f>
        <v>20.6878456383966</v>
      </c>
      <c r="AB36" s="96" t="n">
        <f aca="false">(M36-L36)/L36*100</f>
        <v>3.61897116864004</v>
      </c>
      <c r="AC36" s="96" t="n">
        <f aca="false">(N36-M36)/M36*100</f>
        <v>9.4609425435765</v>
      </c>
      <c r="AD36" s="96" t="n">
        <f aca="false">(O36-N36)/N36*100</f>
        <v>18.6429182271239</v>
      </c>
      <c r="AE36" s="96" t="n">
        <f aca="false">(P36-O36)/O36*100</f>
        <v>12.0423532920737</v>
      </c>
      <c r="AF36" s="96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98" t="s">
        <v>79</v>
      </c>
      <c r="B37" s="99" t="n">
        <f aca="false">SUM(B25:B36)</f>
        <v>766383</v>
      </c>
      <c r="C37" s="99" t="n">
        <f aca="false">SUM(C25:C36)</f>
        <v>756312</v>
      </c>
      <c r="D37" s="99" t="n">
        <f aca="false">SUM(D25:D36)</f>
        <v>791325</v>
      </c>
      <c r="E37" s="99" t="n">
        <f aca="false">SUM(E25:E36)</f>
        <v>838062</v>
      </c>
      <c r="F37" s="99" t="n">
        <f aca="false">SUM(F25:F36)</f>
        <v>891796</v>
      </c>
      <c r="G37" s="99" t="n">
        <f aca="false">SUM(G25:G36)</f>
        <v>915137</v>
      </c>
      <c r="H37" s="99" t="n">
        <f aca="false">SUM(H25:H36)</f>
        <v>872295</v>
      </c>
      <c r="I37" s="100" t="n">
        <f aca="false">SUM(I25:I36)</f>
        <v>889048</v>
      </c>
      <c r="J37" s="100" t="n">
        <f aca="false">SUM(J25:J36)</f>
        <v>787934</v>
      </c>
      <c r="K37" s="100" t="n">
        <f aca="false">SUM(K25:K36)</f>
        <v>789973</v>
      </c>
      <c r="L37" s="100" t="n">
        <f aca="false">SUM(L25:L36)</f>
        <v>878663</v>
      </c>
      <c r="M37" s="100" t="n">
        <f aca="false">SUM(M25:M36)</f>
        <v>1108633</v>
      </c>
      <c r="N37" s="100" t="n">
        <f aca="false">SUM(N25:N36)</f>
        <v>1075187</v>
      </c>
      <c r="O37" s="100" t="n">
        <f aca="false">SUM(O25:O36)</f>
        <v>1046608</v>
      </c>
      <c r="P37" s="100" t="n">
        <f aca="false">SUM(P25:P36)</f>
        <v>1139866</v>
      </c>
      <c r="Q37" s="100"/>
      <c r="R37" s="102" t="n">
        <f aca="false">(C37-B37)/B37*100</f>
        <v>-1.31409491076916</v>
      </c>
      <c r="S37" s="102" t="n">
        <f aca="false">(D37-C37)/C37*100</f>
        <v>4.62943864436899</v>
      </c>
      <c r="T37" s="102" t="n">
        <f aca="false">(E37-D37)/D37*100</f>
        <v>5.90617003127666</v>
      </c>
      <c r="U37" s="102" t="n">
        <f aca="false">(F37-E37)/E37*100</f>
        <v>6.41169746391078</v>
      </c>
      <c r="V37" s="102" t="n">
        <f aca="false">(G37-F37)/F37*100</f>
        <v>2.61730261180808</v>
      </c>
      <c r="W37" s="102" t="n">
        <f aca="false">(H37-G37)/G37*100</f>
        <v>-4.68148484871664</v>
      </c>
      <c r="X37" s="102" t="n">
        <f aca="false">(I37-H37)/H37*100</f>
        <v>1.92056586361265</v>
      </c>
      <c r="Y37" s="102" t="n">
        <f aca="false">(J37-I37)/I37*100</f>
        <v>-11.3732891812366</v>
      </c>
      <c r="Z37" s="102" t="n">
        <f aca="false">(K37-J37)/J37*100</f>
        <v>0.258778019478789</v>
      </c>
      <c r="AA37" s="102" t="n">
        <f aca="false">(L37-K37)/K37*100</f>
        <v>11.2269659849134</v>
      </c>
      <c r="AB37" s="102" t="n">
        <f aca="false">(M37-L37)/L37*100</f>
        <v>26.1727192336539</v>
      </c>
      <c r="AC37" s="102" t="n">
        <f aca="false">(N37-M37)/M37*100</f>
        <v>-3.01686852186431</v>
      </c>
      <c r="AD37" s="102" t="n">
        <f aca="false">(O37-N37)/N37*100</f>
        <v>-2.65804925096751</v>
      </c>
      <c r="AE37" s="102" t="n">
        <f aca="false">(P37-O37)/O37*100</f>
        <v>8.91049944200694</v>
      </c>
      <c r="AF37" s="102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111"/>
      <c r="B38" s="99"/>
      <c r="C38" s="99"/>
      <c r="D38" s="99"/>
      <c r="E38" s="99"/>
      <c r="F38" s="99"/>
      <c r="G38" s="99"/>
      <c r="H38" s="99"/>
      <c r="I38" s="100"/>
      <c r="J38" s="99"/>
      <c r="K38" s="99"/>
      <c r="L38" s="99"/>
      <c r="M38" s="99"/>
      <c r="N38" s="99"/>
      <c r="O38" s="99"/>
      <c r="P38" s="99"/>
      <c r="Q38" s="99"/>
      <c r="R38" s="112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87"/>
      <c r="B39" s="0"/>
      <c r="C39" s="0"/>
      <c r="D39" s="0"/>
      <c r="E39" s="0"/>
      <c r="F39" s="0"/>
      <c r="G39" s="0"/>
      <c r="H39" s="0"/>
      <c r="I39" s="0"/>
      <c r="J39" s="0"/>
      <c r="K39" s="56"/>
      <c r="L39" s="56"/>
      <c r="M39" s="104"/>
      <c r="N39" s="104"/>
      <c r="O39" s="104"/>
      <c r="P39" s="104"/>
      <c r="Q39" s="104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25" hidden="false" customHeight="false" outlineLevel="0" collapsed="false">
      <c r="A40" s="111" t="s">
        <v>81</v>
      </c>
      <c r="B40" s="113"/>
      <c r="C40" s="113"/>
      <c r="D40" s="113"/>
      <c r="E40" s="113"/>
      <c r="F40" s="113"/>
      <c r="G40" s="99"/>
      <c r="H40" s="99"/>
      <c r="I40" s="86"/>
      <c r="J40" s="85"/>
      <c r="K40" s="105"/>
      <c r="L40" s="105"/>
      <c r="M40" s="106"/>
      <c r="N40" s="107"/>
      <c r="O40" s="107"/>
      <c r="P40" s="107"/>
      <c r="Q40" s="107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111"/>
      <c r="B41" s="99"/>
      <c r="C41" s="99"/>
      <c r="D41" s="99"/>
      <c r="E41" s="99"/>
      <c r="F41" s="99"/>
      <c r="G41" s="99"/>
      <c r="H41" s="99"/>
      <c r="I41" s="100"/>
      <c r="J41" s="99"/>
      <c r="K41" s="99"/>
      <c r="L41" s="99"/>
      <c r="M41" s="99"/>
      <c r="N41" s="99"/>
      <c r="O41" s="99"/>
      <c r="P41" s="99"/>
      <c r="Q41" s="99"/>
      <c r="R41" s="112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08" customFormat="true" ht="35.25" hidden="false" customHeight="true" outlineLevel="0" collapsed="false">
      <c r="A42" s="89" t="s">
        <v>63</v>
      </c>
      <c r="B42" s="90" t="n">
        <v>2001</v>
      </c>
      <c r="C42" s="90" t="n">
        <v>2002</v>
      </c>
      <c r="D42" s="90" t="n">
        <v>2003</v>
      </c>
      <c r="E42" s="90" t="n">
        <v>2004</v>
      </c>
      <c r="F42" s="90" t="n">
        <v>2005</v>
      </c>
      <c r="G42" s="90" t="n">
        <v>2006</v>
      </c>
      <c r="H42" s="90" t="n">
        <v>2007</v>
      </c>
      <c r="I42" s="91" t="n">
        <v>2008</v>
      </c>
      <c r="J42" s="90" t="n">
        <v>2009</v>
      </c>
      <c r="K42" s="90" t="n">
        <v>2010</v>
      </c>
      <c r="L42" s="90" t="n">
        <v>2011</v>
      </c>
      <c r="M42" s="90" t="n">
        <v>2012</v>
      </c>
      <c r="N42" s="90" t="n">
        <v>2013</v>
      </c>
      <c r="O42" s="90" t="n">
        <v>2014</v>
      </c>
      <c r="P42" s="90" t="n">
        <v>2015</v>
      </c>
      <c r="Q42" s="90" t="n">
        <v>2016</v>
      </c>
      <c r="R42" s="92" t="s">
        <v>64</v>
      </c>
      <c r="S42" s="92" t="s">
        <v>65</v>
      </c>
      <c r="T42" s="92" t="s">
        <v>66</v>
      </c>
      <c r="U42" s="92" t="s">
        <v>67</v>
      </c>
      <c r="V42" s="92" t="s">
        <v>68</v>
      </c>
      <c r="W42" s="92" t="s">
        <v>69</v>
      </c>
      <c r="X42" s="92" t="s">
        <v>70</v>
      </c>
      <c r="Y42" s="92" t="s">
        <v>71</v>
      </c>
      <c r="Z42" s="92" t="s">
        <v>72</v>
      </c>
      <c r="AA42" s="92" t="s">
        <v>73</v>
      </c>
      <c r="AB42" s="92" t="s">
        <v>74</v>
      </c>
      <c r="AC42" s="92" t="s">
        <v>75</v>
      </c>
      <c r="AD42" s="92" t="s">
        <v>76</v>
      </c>
      <c r="AE42" s="92" t="s">
        <v>77</v>
      </c>
      <c r="AF42" s="92" t="s">
        <v>78</v>
      </c>
    </row>
    <row r="43" s="88" customFormat="true" ht="12.75" hidden="false" customHeight="false" outlineLevel="0" collapsed="false">
      <c r="A43" s="94" t="s">
        <v>28</v>
      </c>
      <c r="B43" s="103" t="n">
        <f aca="false">B7+B25</f>
        <v>110928</v>
      </c>
      <c r="C43" s="103" t="n">
        <f aca="false">C7+C25</f>
        <v>101830</v>
      </c>
      <c r="D43" s="103" t="n">
        <f aca="false">D7+D25</f>
        <v>116884</v>
      </c>
      <c r="E43" s="103" t="n">
        <f aca="false">E7+E25</f>
        <v>115378</v>
      </c>
      <c r="F43" s="103" t="n">
        <f aca="false">F7+F25</f>
        <v>124187</v>
      </c>
      <c r="G43" s="103" t="n">
        <f aca="false">G7+G25</f>
        <v>124404</v>
      </c>
      <c r="H43" s="103" t="n">
        <f aca="false">H7+H25</f>
        <v>125825</v>
      </c>
      <c r="I43" s="114" t="n">
        <f aca="false">I7+I25</f>
        <v>130218</v>
      </c>
      <c r="J43" s="103" t="n">
        <f aca="false">J7+J25</f>
        <v>126743</v>
      </c>
      <c r="K43" s="103" t="n">
        <f aca="false">K7+K25</f>
        <v>131515</v>
      </c>
      <c r="L43" s="103" t="n">
        <f aca="false">L7+L25</f>
        <v>133057</v>
      </c>
      <c r="M43" s="103" t="n">
        <f aca="false">M7+M25</f>
        <v>124860</v>
      </c>
      <c r="N43" s="103" t="n">
        <f aca="false">N7+N25</f>
        <v>108941</v>
      </c>
      <c r="O43" s="103" t="n">
        <f aca="false">O7+O25</f>
        <v>116137</v>
      </c>
      <c r="P43" s="103" t="n">
        <f aca="false">P7+P25</f>
        <v>126308</v>
      </c>
      <c r="Q43" s="103" t="n">
        <f aca="false">Q7+Q25</f>
        <v>138889</v>
      </c>
      <c r="R43" s="96" t="n">
        <f aca="false">(C43-B43)/B43*100</f>
        <v>-8.20171642867446</v>
      </c>
      <c r="S43" s="96" t="n">
        <f aca="false">(D43-C43)/C43*100</f>
        <v>14.7834626338014</v>
      </c>
      <c r="T43" s="96" t="n">
        <f aca="false">(E43-D43)/D43*100</f>
        <v>-1.28845693165874</v>
      </c>
      <c r="U43" s="96" t="n">
        <f aca="false">(F43-E43)/E43*100</f>
        <v>7.63490440118567</v>
      </c>
      <c r="V43" s="96" t="n">
        <f aca="false">(G43-F43)/F43*100</f>
        <v>0.174736486105631</v>
      </c>
      <c r="W43" s="96" t="n">
        <f aca="false">(H43-G43)/G43*100</f>
        <v>1.14224623002476</v>
      </c>
      <c r="X43" s="96" t="n">
        <f aca="false">(I43-H43)/H43*100</f>
        <v>3.49135704351282</v>
      </c>
      <c r="Y43" s="96" t="n">
        <f aca="false">(J43-I43)/I43*100</f>
        <v>-2.66860188299621</v>
      </c>
      <c r="Z43" s="96" t="n">
        <f aca="false">(K43-J43)/J43*100</f>
        <v>3.76509945322424</v>
      </c>
      <c r="AA43" s="96" t="n">
        <f aca="false">(L43-K43)/K43*100</f>
        <v>1.17248983005741</v>
      </c>
      <c r="AB43" s="96" t="n">
        <f aca="false">(M43-L43)/L43*100</f>
        <v>-6.16051767287704</v>
      </c>
      <c r="AC43" s="96" t="n">
        <f aca="false">(N43-M43)/M43*100</f>
        <v>-12.749479416947</v>
      </c>
      <c r="AD43" s="96" t="n">
        <f aca="false">(O43-N43)/N43*100</f>
        <v>6.6054102679432</v>
      </c>
      <c r="AE43" s="96" t="n">
        <f aca="false">(P43-O43)/O43*100</f>
        <v>8.75776023145079</v>
      </c>
      <c r="AF43" s="96" t="n">
        <f aca="false">(Q43-P43)/P43*100</f>
        <v>9.96057256864173</v>
      </c>
    </row>
    <row r="44" s="88" customFormat="true" ht="12.75" hidden="false" customHeight="false" outlineLevel="0" collapsed="false">
      <c r="A44" s="94" t="s">
        <v>29</v>
      </c>
      <c r="B44" s="103" t="n">
        <f aca="false">B8+B26</f>
        <v>126190</v>
      </c>
      <c r="C44" s="103" t="n">
        <f aca="false">C8+C26</f>
        <v>119015</v>
      </c>
      <c r="D44" s="103" t="n">
        <f aca="false">D8+D26</f>
        <v>131689</v>
      </c>
      <c r="E44" s="103" t="n">
        <f aca="false">E8+E26</f>
        <v>132218</v>
      </c>
      <c r="F44" s="103" t="n">
        <f aca="false">F8+F26</f>
        <v>129273</v>
      </c>
      <c r="G44" s="103" t="n">
        <f aca="false">G8+G26</f>
        <v>124356</v>
      </c>
      <c r="H44" s="103" t="n">
        <f aca="false">H8+H26</f>
        <v>135386</v>
      </c>
      <c r="I44" s="114" t="n">
        <f aca="false">I8+I26</f>
        <v>149050</v>
      </c>
      <c r="J44" s="103" t="n">
        <f aca="false">J8+J26</f>
        <v>129331</v>
      </c>
      <c r="K44" s="103" t="n">
        <f aca="false">K8+K26</f>
        <v>133451</v>
      </c>
      <c r="L44" s="103" t="n">
        <f aca="false">L8+L26</f>
        <v>135327</v>
      </c>
      <c r="M44" s="103" t="n">
        <f aca="false">M8+M26</f>
        <v>131887</v>
      </c>
      <c r="N44" s="103" t="n">
        <f aca="false">N8+N26</f>
        <v>106071</v>
      </c>
      <c r="O44" s="103" t="n">
        <f aca="false">O8+O26</f>
        <v>118339</v>
      </c>
      <c r="P44" s="103" t="n">
        <f aca="false">P8+P26</f>
        <v>127218</v>
      </c>
      <c r="Q44" s="103" t="n">
        <f aca="false">Q8+Q26</f>
        <v>147585</v>
      </c>
      <c r="R44" s="96" t="n">
        <f aca="false">(C44-B44)/B44*100</f>
        <v>-5.68587051271892</v>
      </c>
      <c r="S44" s="96" t="n">
        <f aca="false">(D44-C44)/C44*100</f>
        <v>10.6490778473302</v>
      </c>
      <c r="T44" s="96" t="n">
        <f aca="false">(E44-D44)/D44*100</f>
        <v>0.401704014762053</v>
      </c>
      <c r="U44" s="96" t="n">
        <f aca="false">(F44-E44)/E44*100</f>
        <v>-2.22738205085541</v>
      </c>
      <c r="V44" s="96" t="n">
        <f aca="false">(G44-F44)/F44*100</f>
        <v>-3.80357847346314</v>
      </c>
      <c r="W44" s="96" t="n">
        <f aca="false">(H44-G44)/G44*100</f>
        <v>8.86969667728135</v>
      </c>
      <c r="X44" s="96" t="n">
        <f aca="false">(I44-H44)/H44*100</f>
        <v>10.0926240527086</v>
      </c>
      <c r="Y44" s="96" t="n">
        <f aca="false">(J44-I44)/I44*100</f>
        <v>-13.229788661523</v>
      </c>
      <c r="Z44" s="96" t="n">
        <f aca="false">(K44-J44)/J44*100</f>
        <v>3.18562448291593</v>
      </c>
      <c r="AA44" s="96" t="n">
        <f aca="false">(L44-K44)/K44*100</f>
        <v>1.40575941731422</v>
      </c>
      <c r="AB44" s="96" t="n">
        <f aca="false">(M44-L44)/L44*100</f>
        <v>-2.54199088134666</v>
      </c>
      <c r="AC44" s="96" t="n">
        <f aca="false">(N44-M44)/M44*100</f>
        <v>-19.5743325725811</v>
      </c>
      <c r="AD44" s="96" t="n">
        <f aca="false">(O44-N44)/N44*100</f>
        <v>11.5658379764497</v>
      </c>
      <c r="AE44" s="96" t="n">
        <f aca="false">(P44-O44)/O44*100</f>
        <v>7.50302098209382</v>
      </c>
      <c r="AF44" s="96" t="n">
        <f aca="false">(Q44-P44)/P44*100</f>
        <v>16.009526953733</v>
      </c>
    </row>
    <row r="45" s="88" customFormat="true" ht="12.75" hidden="false" customHeight="false" outlineLevel="0" collapsed="false">
      <c r="A45" s="94" t="s">
        <v>30</v>
      </c>
      <c r="B45" s="103" t="n">
        <f aca="false">B9+B27</f>
        <v>178774</v>
      </c>
      <c r="C45" s="103" t="n">
        <f aca="false">C9+C27</f>
        <v>195795</v>
      </c>
      <c r="D45" s="103" t="n">
        <f aca="false">D9+D27</f>
        <v>147035</v>
      </c>
      <c r="E45" s="103" t="n">
        <f aca="false">E9+E27</f>
        <v>188159</v>
      </c>
      <c r="F45" s="103" t="n">
        <f aca="false">F9+F27</f>
        <v>191588</v>
      </c>
      <c r="G45" s="103" t="n">
        <f aca="false">G9+G27</f>
        <v>176533</v>
      </c>
      <c r="H45" s="103" t="n">
        <f aca="false">H9+H27</f>
        <v>197118</v>
      </c>
      <c r="I45" s="114" t="n">
        <f aca="false">I9+I27</f>
        <v>202445</v>
      </c>
      <c r="J45" s="103" t="n">
        <f aca="false">J9+J27</f>
        <v>178904</v>
      </c>
      <c r="K45" s="103" t="n">
        <f aca="false">K9+K27</f>
        <v>209276</v>
      </c>
      <c r="L45" s="103" t="n">
        <f aca="false">L9+L27</f>
        <v>183456</v>
      </c>
      <c r="M45" s="103" t="n">
        <f aca="false">M9+M27</f>
        <v>177611</v>
      </c>
      <c r="N45" s="103" t="n">
        <f aca="false">N9+N27</f>
        <v>170489</v>
      </c>
      <c r="O45" s="103" t="n">
        <f aca="false">O9+O27</f>
        <v>160287</v>
      </c>
      <c r="P45" s="103" t="n">
        <f aca="false">P9+P27</f>
        <v>183263</v>
      </c>
      <c r="Q45" s="103" t="n">
        <f aca="false">Q9+Q27</f>
        <v>225124</v>
      </c>
      <c r="R45" s="96" t="n">
        <f aca="false">(C45-B45)/B45*100</f>
        <v>9.52095942362983</v>
      </c>
      <c r="S45" s="96" t="n">
        <f aca="false">(D45-C45)/C45*100</f>
        <v>-24.9035981511275</v>
      </c>
      <c r="T45" s="96" t="n">
        <f aca="false">(E45-D45)/D45*100</f>
        <v>27.9688509538545</v>
      </c>
      <c r="U45" s="96" t="n">
        <f aca="false">(F45-E45)/E45*100</f>
        <v>1.82239488942862</v>
      </c>
      <c r="V45" s="96" t="n">
        <f aca="false">(G45-F45)/F45*100</f>
        <v>-7.85800780842224</v>
      </c>
      <c r="W45" s="96" t="n">
        <f aca="false">(H45-G45)/G45*100</f>
        <v>11.6607093291339</v>
      </c>
      <c r="X45" s="96" t="n">
        <f aca="false">(I45-H45)/H45*100</f>
        <v>2.70244219198653</v>
      </c>
      <c r="Y45" s="96" t="n">
        <f aca="false">(J45-I45)/I45*100</f>
        <v>-11.6283435007039</v>
      </c>
      <c r="Z45" s="96" t="n">
        <f aca="false">(K45-J45)/J45*100</f>
        <v>16.9767025890981</v>
      </c>
      <c r="AA45" s="96" t="n">
        <f aca="false">(L45-K45)/K45*100</f>
        <v>-12.3377740400237</v>
      </c>
      <c r="AB45" s="96" t="n">
        <f aca="false">(M45-L45)/L45*100</f>
        <v>-3.18605006105006</v>
      </c>
      <c r="AC45" s="96" t="n">
        <f aca="false">(N45-M45)/M45*100</f>
        <v>-4.00988677503083</v>
      </c>
      <c r="AD45" s="96" t="n">
        <f aca="false">(O45-N45)/N45*100</f>
        <v>-5.98396377478899</v>
      </c>
      <c r="AE45" s="96" t="n">
        <f aca="false">(P45-O45)/O45*100</f>
        <v>14.3342878711312</v>
      </c>
      <c r="AF45" s="96" t="n">
        <f aca="false">(Q45-P45)/P45*100</f>
        <v>22.8420357628108</v>
      </c>
    </row>
    <row r="46" s="88" customFormat="true" ht="12.75" hidden="false" customHeight="false" outlineLevel="0" collapsed="false">
      <c r="A46" s="94" t="s">
        <v>31</v>
      </c>
      <c r="B46" s="103" t="n">
        <f aca="false">B10+B28</f>
        <v>287658</v>
      </c>
      <c r="C46" s="103" t="n">
        <f aca="false">C10+C28</f>
        <v>232633</v>
      </c>
      <c r="D46" s="103" t="n">
        <f aca="false">D10+D28</f>
        <v>230215</v>
      </c>
      <c r="E46" s="103" t="n">
        <f aca="false">E10+E28</f>
        <v>262328</v>
      </c>
      <c r="F46" s="103" t="n">
        <f aca="false">F10+F28</f>
        <v>264503</v>
      </c>
      <c r="G46" s="103" t="n">
        <f aca="false">G10+G28</f>
        <v>293562</v>
      </c>
      <c r="H46" s="103" t="n">
        <f aca="false">H10+H28</f>
        <v>274061</v>
      </c>
      <c r="I46" s="114" t="n">
        <f aca="false">I10+I28</f>
        <v>278433</v>
      </c>
      <c r="J46" s="103" t="n">
        <f aca="false">J10+J28</f>
        <v>290865</v>
      </c>
      <c r="K46" s="103" t="n">
        <f aca="false">K10+K28</f>
        <v>234796</v>
      </c>
      <c r="L46" s="103" t="n">
        <f aca="false">L10+L28</f>
        <v>309412</v>
      </c>
      <c r="M46" s="103" t="n">
        <f aca="false">M10+M28</f>
        <v>294001</v>
      </c>
      <c r="N46" s="103" t="n">
        <f aca="false">N10+N28</f>
        <v>247553</v>
      </c>
      <c r="O46" s="103" t="n">
        <f aca="false">O10+O28</f>
        <v>292415</v>
      </c>
      <c r="P46" s="103" t="n">
        <f aca="false">P10+P28</f>
        <v>297730</v>
      </c>
      <c r="Q46" s="103" t="n">
        <f aca="false">Q10+Q28</f>
        <v>317649</v>
      </c>
      <c r="R46" s="96" t="n">
        <f aca="false">(C46-B46)/B46*100</f>
        <v>-19.1286180116666</v>
      </c>
      <c r="S46" s="96" t="n">
        <f aca="false">(D46-C46)/C46*100</f>
        <v>-1.03940541539678</v>
      </c>
      <c r="T46" s="96" t="n">
        <f aca="false">(E46-D46)/D46*100</f>
        <v>13.9491345047021</v>
      </c>
      <c r="U46" s="96" t="n">
        <f aca="false">(F46-E46)/E46*100</f>
        <v>0.829114696105639</v>
      </c>
      <c r="V46" s="96" t="n">
        <f aca="false">(G46-F46)/F46*100</f>
        <v>10.9862648060703</v>
      </c>
      <c r="W46" s="96" t="n">
        <f aca="false">(H46-G46)/G46*100</f>
        <v>-6.64288974731062</v>
      </c>
      <c r="X46" s="96" t="n">
        <f aca="false">(I46-H46)/H46*100</f>
        <v>1.59526528765494</v>
      </c>
      <c r="Y46" s="96" t="n">
        <f aca="false">(J46-I46)/I46*100</f>
        <v>4.46498798633783</v>
      </c>
      <c r="Z46" s="96" t="n">
        <f aca="false">(K46-J46)/J46*100</f>
        <v>-19.2766403658054</v>
      </c>
      <c r="AA46" s="96" t="n">
        <f aca="false">(L46-K46)/K46*100</f>
        <v>31.7790763045367</v>
      </c>
      <c r="AB46" s="96" t="n">
        <f aca="false">(M46-L46)/L46*100</f>
        <v>-4.98073765723372</v>
      </c>
      <c r="AC46" s="96" t="n">
        <f aca="false">(N46-M46)/M46*100</f>
        <v>-15.7985857190962</v>
      </c>
      <c r="AD46" s="96" t="n">
        <f aca="false">(O46-N46)/N46*100</f>
        <v>18.1221798968302</v>
      </c>
      <c r="AE46" s="96" t="n">
        <f aca="false">(P46-O46)/O46*100</f>
        <v>1.81762221500265</v>
      </c>
      <c r="AF46" s="96" t="n">
        <f aca="false">(Q46-P46)/P46*100</f>
        <v>6.69028985994021</v>
      </c>
    </row>
    <row r="47" customFormat="false" ht="12.75" hidden="false" customHeight="false" outlineLevel="0" collapsed="false">
      <c r="A47" s="94" t="s">
        <v>32</v>
      </c>
      <c r="B47" s="103" t="n">
        <f aca="false">B11+B29</f>
        <v>361594</v>
      </c>
      <c r="C47" s="103" t="n">
        <f aca="false">C11+C29</f>
        <v>325279</v>
      </c>
      <c r="D47" s="103" t="n">
        <f aca="false">D11+D29</f>
        <v>286263</v>
      </c>
      <c r="E47" s="103" t="n">
        <f aca="false">E11+E29</f>
        <v>326431</v>
      </c>
      <c r="F47" s="103" t="n">
        <f aca="false">F11+F29</f>
        <v>358587</v>
      </c>
      <c r="G47" s="103" t="n">
        <f aca="false">G11+G29</f>
        <v>355161</v>
      </c>
      <c r="H47" s="103" t="n">
        <f aca="false">H11+H29</f>
        <v>346716</v>
      </c>
      <c r="I47" s="114" t="n">
        <f aca="false">I11+I29</f>
        <v>366501</v>
      </c>
      <c r="J47" s="114" t="n">
        <f aca="false">J11+J29</f>
        <v>337457</v>
      </c>
      <c r="K47" s="114" t="n">
        <f aca="false">K11+K29</f>
        <v>356975</v>
      </c>
      <c r="L47" s="103" t="n">
        <f aca="false">L11+L29</f>
        <v>362292</v>
      </c>
      <c r="M47" s="103" t="n">
        <f aca="false">M11+M29</f>
        <v>370618</v>
      </c>
      <c r="N47" s="103" t="n">
        <f aca="false">N11+N29</f>
        <v>385316</v>
      </c>
      <c r="O47" s="103" t="n">
        <f aca="false">O11+O29</f>
        <v>388456</v>
      </c>
      <c r="P47" s="103" t="n">
        <f aca="false">P11+P29</f>
        <v>398488</v>
      </c>
      <c r="Q47" s="103" t="n">
        <f aca="false">Q11+Q29</f>
        <v>472952</v>
      </c>
      <c r="R47" s="96" t="n">
        <f aca="false">(C47-B47)/B47*100</f>
        <v>-10.0430316874727</v>
      </c>
      <c r="S47" s="96" t="n">
        <f aca="false">(D47-C47)/C47*100</f>
        <v>-11.9946261517036</v>
      </c>
      <c r="T47" s="96" t="n">
        <f aca="false">(E47-D47)/D47*100</f>
        <v>14.0318518285632</v>
      </c>
      <c r="U47" s="96" t="n">
        <f aca="false">(F47-E47)/E47*100</f>
        <v>9.85078010360536</v>
      </c>
      <c r="V47" s="96" t="n">
        <f aca="false">(G47-F47)/F47*100</f>
        <v>-0.95541667712438</v>
      </c>
      <c r="W47" s="96" t="n">
        <f aca="false">(H47-G47)/G47*100</f>
        <v>-2.37779485923286</v>
      </c>
      <c r="X47" s="96" t="n">
        <f aca="false">(I47-H47)/H47*100</f>
        <v>5.70639947392102</v>
      </c>
      <c r="Y47" s="96" t="n">
        <f aca="false">(J47-I47)/I47*100</f>
        <v>-7.92467141972328</v>
      </c>
      <c r="Z47" s="96" t="n">
        <f aca="false">(K47-J47)/J47*100</f>
        <v>5.78384801619169</v>
      </c>
      <c r="AA47" s="96" t="n">
        <f aca="false">(L47-K47)/K47*100</f>
        <v>1.48946004622172</v>
      </c>
      <c r="AB47" s="96" t="n">
        <f aca="false">(M47-L47)/L47*100</f>
        <v>2.29814624667395</v>
      </c>
      <c r="AC47" s="96" t="n">
        <f aca="false">(N47-M47)/M47*100</f>
        <v>3.96580846046333</v>
      </c>
      <c r="AD47" s="96" t="n">
        <f aca="false">(O47-N47)/N47*100</f>
        <v>0.814915549834422</v>
      </c>
      <c r="AE47" s="96" t="n">
        <f aca="false">(P47-O47)/O47*100</f>
        <v>2.58253186976131</v>
      </c>
      <c r="AF47" s="96" t="n">
        <f aca="false">(Q47-P47)/P47*100</f>
        <v>18.6866354821224</v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94" t="s">
        <v>33</v>
      </c>
      <c r="B48" s="103" t="n">
        <f aca="false">B12+B30</f>
        <v>370388</v>
      </c>
      <c r="C48" s="103" t="n">
        <f aca="false">C12+C30</f>
        <v>337982</v>
      </c>
      <c r="D48" s="103" t="n">
        <f aca="false">D12+D30</f>
        <v>320997</v>
      </c>
      <c r="E48" s="103" t="n">
        <f aca="false">E12+E30</f>
        <v>323379</v>
      </c>
      <c r="F48" s="103" t="n">
        <f aca="false">F12+F30</f>
        <v>361292</v>
      </c>
      <c r="G48" s="103" t="n">
        <f aca="false">G12+G30</f>
        <v>360859</v>
      </c>
      <c r="H48" s="103" t="n">
        <f aca="false">H12+H30</f>
        <v>365807</v>
      </c>
      <c r="I48" s="114" t="n">
        <f aca="false">I12+I30</f>
        <v>408689</v>
      </c>
      <c r="J48" s="114" t="n">
        <f aca="false">J12+J30</f>
        <v>362661</v>
      </c>
      <c r="K48" s="114" t="n">
        <f aca="false">K12+K30</f>
        <v>382169</v>
      </c>
      <c r="L48" s="114" t="n">
        <f aca="false">L12+L30</f>
        <v>408514</v>
      </c>
      <c r="M48" s="103" t="n">
        <f aca="false">M12+M30</f>
        <v>438936</v>
      </c>
      <c r="N48" s="103" t="n">
        <f aca="false">N12+N30</f>
        <v>426160</v>
      </c>
      <c r="O48" s="103" t="n">
        <f aca="false">O12+O30</f>
        <v>443214</v>
      </c>
      <c r="P48" s="103" t="n">
        <f aca="false">P12+P30</f>
        <v>434397</v>
      </c>
      <c r="Q48" s="103" t="n">
        <f aca="false">Q12+Q30</f>
        <v>516840</v>
      </c>
      <c r="R48" s="96" t="n">
        <f aca="false">(C48-B48)/B48*100</f>
        <v>-8.7492035379116</v>
      </c>
      <c r="S48" s="96" t="n">
        <f aca="false">(D48-C48)/C48*100</f>
        <v>-5.02541555467451</v>
      </c>
      <c r="T48" s="96" t="n">
        <f aca="false">(E48-D48)/D48*100</f>
        <v>0.742063009934672</v>
      </c>
      <c r="U48" s="96" t="n">
        <f aca="false">(F48-E48)/E48*100</f>
        <v>11.7240142371644</v>
      </c>
      <c r="V48" s="96" t="n">
        <f aca="false">(G48-F48)/F48*100</f>
        <v>-0.11984765785016</v>
      </c>
      <c r="W48" s="96" t="n">
        <f aca="false">(H48-G48)/G48*100</f>
        <v>1.37117267409154</v>
      </c>
      <c r="X48" s="96" t="n">
        <f aca="false">(I48-H48)/H48*100</f>
        <v>11.7225750190674</v>
      </c>
      <c r="Y48" s="96" t="n">
        <f aca="false">(J48-I48)/I48*100</f>
        <v>-11.2623535255414</v>
      </c>
      <c r="Z48" s="96" t="n">
        <f aca="false">(K48-J48)/J48*100</f>
        <v>5.37912816652466</v>
      </c>
      <c r="AA48" s="96" t="n">
        <f aca="false">(L48-K48)/K48*100</f>
        <v>6.89354709565663</v>
      </c>
      <c r="AB48" s="96" t="n">
        <f aca="false">(M48-L48)/L48*100</f>
        <v>7.44699080080487</v>
      </c>
      <c r="AC48" s="96" t="n">
        <f aca="false">(N48-M48)/M48*100</f>
        <v>-2.91067490476972</v>
      </c>
      <c r="AD48" s="96" t="n">
        <f aca="false">(O48-N48)/N48*100</f>
        <v>4.0017833677492</v>
      </c>
      <c r="AE48" s="96" t="n">
        <f aca="false">(P48-O48)/O48*100</f>
        <v>-1.98933246693471</v>
      </c>
      <c r="AF48" s="96" t="n">
        <f aca="false">(Q48-P48)/P48*100</f>
        <v>18.9787222287447</v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94" t="s">
        <v>34</v>
      </c>
      <c r="B49" s="103" t="n">
        <f aca="false">B13+B31</f>
        <v>441130</v>
      </c>
      <c r="C49" s="103" t="n">
        <f aca="false">C13+C31</f>
        <v>400601</v>
      </c>
      <c r="D49" s="103" t="n">
        <f aca="false">D13+D31</f>
        <v>398931</v>
      </c>
      <c r="E49" s="103" t="n">
        <f aca="false">E13+E31</f>
        <v>400929</v>
      </c>
      <c r="F49" s="103" t="n">
        <f aca="false">F13+F31</f>
        <v>444775</v>
      </c>
      <c r="G49" s="103" t="n">
        <f aca="false">G13+G31</f>
        <v>440308</v>
      </c>
      <c r="H49" s="103" t="n">
        <f aca="false">H13+H31</f>
        <v>468183</v>
      </c>
      <c r="I49" s="114" t="n">
        <f aca="false">I13+I31</f>
        <v>475097</v>
      </c>
      <c r="J49" s="114" t="n">
        <f aca="false">J13+J31</f>
        <v>439361</v>
      </c>
      <c r="K49" s="114" t="n">
        <f aca="false">K13+K31</f>
        <v>451728</v>
      </c>
      <c r="L49" s="114" t="n">
        <f aca="false">L13+L31</f>
        <v>493051</v>
      </c>
      <c r="M49" s="103" t="n">
        <f aca="false">M13+M31</f>
        <v>501688</v>
      </c>
      <c r="N49" s="103" t="n">
        <f aca="false">N13+N31</f>
        <v>472802</v>
      </c>
      <c r="O49" s="103" t="n">
        <f aca="false">O13+O31</f>
        <v>510473</v>
      </c>
      <c r="P49" s="103" t="n">
        <f aca="false">P13+P31</f>
        <v>529306</v>
      </c>
      <c r="Q49" s="103" t="n">
        <f aca="false">Q13+Q31</f>
        <v>615536</v>
      </c>
      <c r="R49" s="96" t="n">
        <f aca="false">(C49-B49)/B49*100</f>
        <v>-9.18754108766123</v>
      </c>
      <c r="S49" s="96" t="n">
        <f aca="false">(D49-C49)/C49*100</f>
        <v>-0.416873647344864</v>
      </c>
      <c r="T49" s="96" t="n">
        <f aca="false">(E49-D49)/D49*100</f>
        <v>0.500838490866842</v>
      </c>
      <c r="U49" s="96" t="n">
        <f aca="false">(F49-E49)/E49*100</f>
        <v>10.9361009056466</v>
      </c>
      <c r="V49" s="96" t="n">
        <f aca="false">(G49-F49)/F49*100</f>
        <v>-1.00432803102692</v>
      </c>
      <c r="W49" s="96" t="n">
        <f aca="false">(H49-G49)/G49*100</f>
        <v>6.33079571572626</v>
      </c>
      <c r="X49" s="96" t="n">
        <f aca="false">(I49-H49)/H49*100</f>
        <v>1.47677297125269</v>
      </c>
      <c r="Y49" s="96" t="n">
        <f aca="false">(J49-I49)/I49*100</f>
        <v>-7.5218323837027</v>
      </c>
      <c r="Z49" s="96" t="n">
        <f aca="false">(K49-J49)/J49*100</f>
        <v>2.81476963135098</v>
      </c>
      <c r="AA49" s="96" t="n">
        <f aca="false">(L49-K49)/K49*100</f>
        <v>9.14776148478731</v>
      </c>
      <c r="AB49" s="96" t="n">
        <f aca="false">(M49-L49)/L49*100</f>
        <v>1.75174576260874</v>
      </c>
      <c r="AC49" s="96" t="n">
        <f aca="false">(N49-M49)/M49*100</f>
        <v>-5.75776179617611</v>
      </c>
      <c r="AD49" s="96" t="n">
        <f aca="false">(O49-N49)/N49*100</f>
        <v>7.96760588999201</v>
      </c>
      <c r="AE49" s="96" t="n">
        <f aca="false">(P49-O49)/O49*100</f>
        <v>3.68932343140577</v>
      </c>
      <c r="AF49" s="96" t="n">
        <f aca="false">(Q49-P49)/P49*100</f>
        <v>16.2911434973342</v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94" t="s">
        <v>35</v>
      </c>
      <c r="B50" s="103" t="n">
        <f aca="false">B14+B32</f>
        <v>445502</v>
      </c>
      <c r="C50" s="103" t="n">
        <f aca="false">C14+C32</f>
        <v>403171</v>
      </c>
      <c r="D50" s="103" t="n">
        <f aca="false">D14+D32</f>
        <v>421169</v>
      </c>
      <c r="E50" s="103" t="n">
        <f aca="false">E14+E32</f>
        <v>431389</v>
      </c>
      <c r="F50" s="103" t="n">
        <f aca="false">F14+F32</f>
        <v>479453</v>
      </c>
      <c r="G50" s="103" t="n">
        <f aca="false">G14+G32</f>
        <v>436059</v>
      </c>
      <c r="H50" s="103" t="n">
        <f aca="false">H14+H32</f>
        <v>482626</v>
      </c>
      <c r="I50" s="114" t="n">
        <f aca="false">I14+I32</f>
        <v>507665</v>
      </c>
      <c r="J50" s="114" t="n">
        <f aca="false">J14+J32</f>
        <v>454389</v>
      </c>
      <c r="K50" s="114" t="n">
        <f aca="false">K14+K32</f>
        <v>483495</v>
      </c>
      <c r="L50" s="114" t="n">
        <f aca="false">L14+L32</f>
        <v>503359</v>
      </c>
      <c r="M50" s="114" t="n">
        <f aca="false">M14+M32</f>
        <v>515475</v>
      </c>
      <c r="N50" s="103" t="n">
        <f aca="false">N14+N32</f>
        <v>477609</v>
      </c>
      <c r="O50" s="103" t="n">
        <f aca="false">O14+O32</f>
        <v>521493</v>
      </c>
      <c r="P50" s="103" t="n">
        <f aca="false">P14+P32</f>
        <v>536496</v>
      </c>
      <c r="Q50" s="103" t="n">
        <f aca="false">Q14+Q32</f>
        <v>620284</v>
      </c>
      <c r="R50" s="96" t="n">
        <f aca="false">(C50-B50)/B50*100</f>
        <v>-9.50186531149131</v>
      </c>
      <c r="S50" s="96" t="n">
        <f aca="false">(D50-C50)/C50*100</f>
        <v>4.46411076193476</v>
      </c>
      <c r="T50" s="96" t="n">
        <f aca="false">(E50-D50)/D50*100</f>
        <v>2.426579354131</v>
      </c>
      <c r="U50" s="96" t="n">
        <f aca="false">(F50-E50)/E50*100</f>
        <v>11.1416841875894</v>
      </c>
      <c r="V50" s="96" t="n">
        <f aca="false">(G50-F50)/F50*100</f>
        <v>-9.05073072855942</v>
      </c>
      <c r="W50" s="96" t="n">
        <f aca="false">(H50-G50)/G50*100</f>
        <v>10.6790594850697</v>
      </c>
      <c r="X50" s="96" t="n">
        <f aca="false">(I50-H50)/H50*100</f>
        <v>5.18807523838334</v>
      </c>
      <c r="Y50" s="96" t="n">
        <f aca="false">(J50-I50)/I50*100</f>
        <v>-10.4943220430796</v>
      </c>
      <c r="Z50" s="96" t="n">
        <f aca="false">(K50-J50)/J50*100</f>
        <v>6.40552478162984</v>
      </c>
      <c r="AA50" s="96" t="n">
        <f aca="false">(L50-K50)/K50*100</f>
        <v>4.10841890815831</v>
      </c>
      <c r="AB50" s="96" t="n">
        <f aca="false">(M50-L50)/L50*100</f>
        <v>2.40702957531305</v>
      </c>
      <c r="AC50" s="96" t="n">
        <f aca="false">(N50-M50)/M50*100</f>
        <v>-7.34584606430962</v>
      </c>
      <c r="AD50" s="96" t="n">
        <f aca="false">(O50-N50)/N50*100</f>
        <v>9.18826906528143</v>
      </c>
      <c r="AE50" s="96" t="n">
        <f aca="false">(P50-O50)/O50*100</f>
        <v>2.87693219276194</v>
      </c>
      <c r="AF50" s="96" t="n">
        <f aca="false">(Q50-P50)/P50*100</f>
        <v>15.6176374101578</v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94" t="s">
        <v>36</v>
      </c>
      <c r="B51" s="103" t="n">
        <f aca="false">B15+B33</f>
        <v>378818</v>
      </c>
      <c r="C51" s="103" t="n">
        <f aca="false">C15+C33</f>
        <v>367134</v>
      </c>
      <c r="D51" s="103" t="n">
        <f aca="false">D15+D33</f>
        <v>346417</v>
      </c>
      <c r="E51" s="103" t="n">
        <f aca="false">E15+E33</f>
        <v>372787</v>
      </c>
      <c r="F51" s="103" t="n">
        <f aca="false">F15+F33</f>
        <v>373223</v>
      </c>
      <c r="G51" s="103" t="n">
        <f aca="false">G15+G33</f>
        <v>377376</v>
      </c>
      <c r="H51" s="103" t="n">
        <f aca="false">H15+H33</f>
        <v>416632</v>
      </c>
      <c r="I51" s="114" t="n">
        <f aca="false">I15+I33</f>
        <v>413193</v>
      </c>
      <c r="J51" s="114" t="n">
        <f aca="false">J15+J33</f>
        <v>387393</v>
      </c>
      <c r="K51" s="114" t="n">
        <f aca="false">K15+K33</f>
        <v>408935</v>
      </c>
      <c r="L51" s="114" t="n">
        <f aca="false">L15+L33</f>
        <v>417123</v>
      </c>
      <c r="M51" s="114" t="n">
        <f aca="false">M15+M33</f>
        <v>453888</v>
      </c>
      <c r="N51" s="103" t="n">
        <f aca="false">N15+N33</f>
        <v>444665</v>
      </c>
      <c r="O51" s="103" t="n">
        <f aca="false">O15+O33</f>
        <v>435695</v>
      </c>
      <c r="P51" s="103" t="n">
        <f aca="false">P15+P33</f>
        <v>465163</v>
      </c>
      <c r="Q51" s="103"/>
      <c r="R51" s="96" t="n">
        <f aca="false">(C51-B51)/B51*100</f>
        <v>-3.08433073402003</v>
      </c>
      <c r="S51" s="96" t="n">
        <f aca="false">(D51-C51)/C51*100</f>
        <v>-5.64289877810282</v>
      </c>
      <c r="T51" s="96" t="n">
        <f aca="false">(E51-D51)/D51*100</f>
        <v>7.61221302649697</v>
      </c>
      <c r="U51" s="96" t="n">
        <f aca="false">(F51-E51)/E51*100</f>
        <v>0.116956868131131</v>
      </c>
      <c r="V51" s="96" t="n">
        <f aca="false">(G51-F51)/F51*100</f>
        <v>1.11273956856893</v>
      </c>
      <c r="W51" s="96" t="n">
        <f aca="false">(H51-G51)/G51*100</f>
        <v>10.4023573306199</v>
      </c>
      <c r="X51" s="96" t="n">
        <f aca="false">(I51-H51)/H51*100</f>
        <v>-0.825428675665815</v>
      </c>
      <c r="Y51" s="96" t="n">
        <f aca="false">(J51-I51)/I51*100</f>
        <v>-6.2440554414039</v>
      </c>
      <c r="Z51" s="96" t="n">
        <f aca="false">(K51-J51)/J51*100</f>
        <v>5.56076129408637</v>
      </c>
      <c r="AA51" s="96" t="n">
        <f aca="false">(L51-K51)/K51*100</f>
        <v>2.00227420005624</v>
      </c>
      <c r="AB51" s="96" t="n">
        <f aca="false">(M51-L51)/L51*100</f>
        <v>8.81394696528362</v>
      </c>
      <c r="AC51" s="96" t="n">
        <f aca="false">(N51-M51)/M51*100</f>
        <v>-2.03199908347434</v>
      </c>
      <c r="AD51" s="96" t="n">
        <f aca="false">(O51-N51)/N51*100</f>
        <v>-2.01724894021342</v>
      </c>
      <c r="AE51" s="96" t="n">
        <f aca="false">(P51-O51)/O51*100</f>
        <v>6.76344690666636</v>
      </c>
      <c r="AF51" s="96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94" t="s">
        <v>37</v>
      </c>
      <c r="B52" s="103" t="n">
        <f aca="false">B16+B34</f>
        <v>307005</v>
      </c>
      <c r="C52" s="103" t="n">
        <f aca="false">C16+C34</f>
        <v>326760</v>
      </c>
      <c r="D52" s="103" t="n">
        <f aca="false">D16+D34</f>
        <v>326614</v>
      </c>
      <c r="E52" s="103" t="n">
        <f aca="false">E16+E34</f>
        <v>343144</v>
      </c>
      <c r="F52" s="103" t="n">
        <f aca="false">F16+F34</f>
        <v>357206</v>
      </c>
      <c r="G52" s="103" t="n">
        <f aca="false">G16+G34</f>
        <v>350929</v>
      </c>
      <c r="H52" s="103" t="n">
        <f aca="false">H16+H34</f>
        <v>365588</v>
      </c>
      <c r="I52" s="114" t="n">
        <f aca="false">I16+I34</f>
        <v>361486</v>
      </c>
      <c r="J52" s="114" t="n">
        <f aca="false">J16+J34</f>
        <v>333139</v>
      </c>
      <c r="K52" s="114" t="n">
        <f aca="false">K16+K34</f>
        <v>356914</v>
      </c>
      <c r="L52" s="114" t="n">
        <f aca="false">L16+L34</f>
        <v>360894</v>
      </c>
      <c r="M52" s="114" t="n">
        <f aca="false">M16+M34</f>
        <v>380229</v>
      </c>
      <c r="N52" s="103" t="n">
        <f aca="false">N16+N34</f>
        <v>367366</v>
      </c>
      <c r="O52" s="103" t="n">
        <f aca="false">O16+O34</f>
        <v>362629</v>
      </c>
      <c r="P52" s="103" t="n">
        <f aca="false">P16+P34</f>
        <v>356120</v>
      </c>
      <c r="Q52" s="103"/>
      <c r="R52" s="96" t="n">
        <f aca="false">(C52-B52)/B52*100</f>
        <v>6.43474861972932</v>
      </c>
      <c r="S52" s="96" t="n">
        <f aca="false">(D52-C52)/C52*100</f>
        <v>-0.0446811115191578</v>
      </c>
      <c r="T52" s="96" t="n">
        <f aca="false">(E52-D52)/D52*100</f>
        <v>5.06102004200677</v>
      </c>
      <c r="U52" s="96" t="n">
        <f aca="false">(F52-E52)/E52*100</f>
        <v>4.0979880166927</v>
      </c>
      <c r="V52" s="96" t="n">
        <f aca="false">(G52-F52)/F52*100</f>
        <v>-1.75724931832052</v>
      </c>
      <c r="W52" s="96" t="n">
        <f aca="false">(H52-G52)/G52*100</f>
        <v>4.17719823668035</v>
      </c>
      <c r="X52" s="96" t="n">
        <f aca="false">(I52-H52)/H52*100</f>
        <v>-1.12202807531976</v>
      </c>
      <c r="Y52" s="96" t="n">
        <f aca="false">(J52-I52)/I52*100</f>
        <v>-7.84179746933491</v>
      </c>
      <c r="Z52" s="96" t="n">
        <f aca="false">(K52-J52)/J52*100</f>
        <v>7.13666067317246</v>
      </c>
      <c r="AA52" s="96" t="n">
        <f aca="false">(L52-K52)/K52*100</f>
        <v>1.11511456541352</v>
      </c>
      <c r="AB52" s="96" t="n">
        <f aca="false">(M52-L52)/L52*100</f>
        <v>5.35752880347138</v>
      </c>
      <c r="AC52" s="96" t="n">
        <f aca="false">(N52-M52)/M52*100</f>
        <v>-3.3829613206778</v>
      </c>
      <c r="AD52" s="96" t="n">
        <f aca="false">(O52-N52)/N52*100</f>
        <v>-1.28944975855142</v>
      </c>
      <c r="AE52" s="96" t="n">
        <f aca="false">(P52-O52)/O52*100</f>
        <v>-1.79494745318218</v>
      </c>
      <c r="AF52" s="96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56" customFormat="true" ht="12.75" hidden="false" customHeight="false" outlineLevel="0" collapsed="false">
      <c r="A53" s="94" t="s">
        <v>38</v>
      </c>
      <c r="B53" s="103" t="n">
        <f aca="false">B17+B35</f>
        <v>138947</v>
      </c>
      <c r="C53" s="103" t="n">
        <f aca="false">C17+C35</f>
        <v>155655</v>
      </c>
      <c r="D53" s="103" t="n">
        <f aca="false">D17+D35</f>
        <v>165193</v>
      </c>
      <c r="E53" s="103" t="n">
        <f aca="false">E17+E35</f>
        <v>161851</v>
      </c>
      <c r="F53" s="103" t="n">
        <f aca="false">F17+F35</f>
        <v>158553</v>
      </c>
      <c r="G53" s="103" t="n">
        <f aca="false">G17+G35</f>
        <v>156400</v>
      </c>
      <c r="H53" s="103" t="n">
        <f aca="false">H17+H35</f>
        <v>163728</v>
      </c>
      <c r="I53" s="114" t="n">
        <f aca="false">I17+I35</f>
        <v>174280</v>
      </c>
      <c r="J53" s="114" t="n">
        <f aca="false">J17+J35</f>
        <v>166188</v>
      </c>
      <c r="K53" s="114" t="n">
        <f aca="false">K17+K35</f>
        <v>169752</v>
      </c>
      <c r="L53" s="114" t="n">
        <f aca="false">L17+L35</f>
        <v>163609</v>
      </c>
      <c r="M53" s="114" t="n">
        <f aca="false">M17+M35</f>
        <v>150684</v>
      </c>
      <c r="N53" s="114" t="n">
        <f aca="false">N17+N35</f>
        <v>148361</v>
      </c>
      <c r="O53" s="114" t="n">
        <f aca="false">O17+O35</f>
        <v>160633</v>
      </c>
      <c r="P53" s="103" t="n">
        <f aca="false">P17+P35</f>
        <v>181891</v>
      </c>
      <c r="Q53" s="103"/>
      <c r="R53" s="96" t="n">
        <f aca="false">(C53-B53)/B53*100</f>
        <v>12.0247288534477</v>
      </c>
      <c r="S53" s="96" t="n">
        <f aca="false">(D53-C53)/C53*100</f>
        <v>6.12765410683884</v>
      </c>
      <c r="T53" s="96" t="n">
        <f aca="false">(E53-D53)/D53*100</f>
        <v>-2.02308814538146</v>
      </c>
      <c r="U53" s="96" t="n">
        <f aca="false">(F53-E53)/E53*100</f>
        <v>-2.03767662850399</v>
      </c>
      <c r="V53" s="96" t="n">
        <f aca="false">(G53-F53)/F53*100</f>
        <v>-1.35790555839372</v>
      </c>
      <c r="W53" s="96" t="n">
        <f aca="false">(H53-G53)/G53*100</f>
        <v>4.68542199488491</v>
      </c>
      <c r="X53" s="96" t="n">
        <f aca="false">(I53-H53)/H53*100</f>
        <v>6.44483533665592</v>
      </c>
      <c r="Y53" s="96" t="n">
        <f aca="false">(J53-I53)/I53*100</f>
        <v>-4.6431030525591</v>
      </c>
      <c r="Z53" s="96" t="n">
        <f aca="false">(K53-J53)/J53*100</f>
        <v>2.14455917394758</v>
      </c>
      <c r="AA53" s="96" t="n">
        <f aca="false">(L53-K53)/K53*100</f>
        <v>-3.61880861492059</v>
      </c>
      <c r="AB53" s="96" t="n">
        <f aca="false">(M53-L53)/L53*100</f>
        <v>-7.89993215532153</v>
      </c>
      <c r="AC53" s="96" t="n">
        <f aca="false">(N53-M53)/M53*100</f>
        <v>-1.54163680284569</v>
      </c>
      <c r="AD53" s="96" t="n">
        <f aca="false">(O53-N53)/N53*100</f>
        <v>8.27171561259361</v>
      </c>
      <c r="AE53" s="96" t="n">
        <f aca="false">(P53-O53)/O53*100</f>
        <v>13.2338934091999</v>
      </c>
      <c r="AF53" s="96"/>
    </row>
    <row r="54" s="116" customFormat="true" ht="12.75" hidden="false" customHeight="false" outlineLevel="0" collapsed="false">
      <c r="A54" s="94" t="s">
        <v>39</v>
      </c>
      <c r="B54" s="103" t="n">
        <f aca="false">B18+B36</f>
        <v>125445</v>
      </c>
      <c r="C54" s="103" t="n">
        <f aca="false">C18+C36</f>
        <v>142991</v>
      </c>
      <c r="D54" s="103" t="n">
        <f aca="false">D18+D36</f>
        <v>151913</v>
      </c>
      <c r="E54" s="103" t="n">
        <f aca="false">E18+E36</f>
        <v>149995</v>
      </c>
      <c r="F54" s="103" t="n">
        <f aca="false">F18+F36</f>
        <v>147127</v>
      </c>
      <c r="G54" s="103" t="n">
        <f aca="false">G18+G36</f>
        <v>156079</v>
      </c>
      <c r="H54" s="103" t="n">
        <f aca="false">H18+H36</f>
        <v>171010</v>
      </c>
      <c r="I54" s="97" t="n">
        <f aca="false">I18+I36</f>
        <v>167912</v>
      </c>
      <c r="J54" s="97" t="n">
        <f aca="false">J18+J36</f>
        <v>161670</v>
      </c>
      <c r="K54" s="114" t="n">
        <f aca="false">K18+K36</f>
        <v>153073</v>
      </c>
      <c r="L54" s="114" t="n">
        <f aca="false">L18+L36</f>
        <v>148574</v>
      </c>
      <c r="M54" s="115" t="n">
        <f aca="false">M18+M36</f>
        <v>139090</v>
      </c>
      <c r="N54" s="114" t="n">
        <f aca="false">N18+N36</f>
        <v>136557</v>
      </c>
      <c r="O54" s="115" t="n">
        <f aca="false">O18+O36</f>
        <v>152857</v>
      </c>
      <c r="P54" s="115" t="n">
        <f aca="false">P18+P36</f>
        <v>162250</v>
      </c>
      <c r="Q54" s="115"/>
      <c r="R54" s="96" t="n">
        <f aca="false">(C54-B54)/B54*100</f>
        <v>13.9870062577225</v>
      </c>
      <c r="S54" s="96" t="n">
        <f aca="false">(D54-C54)/C54*100</f>
        <v>6.23955353833458</v>
      </c>
      <c r="T54" s="96" t="n">
        <f aca="false">(E54-D54)/D54*100</f>
        <v>-1.26256475745986</v>
      </c>
      <c r="U54" s="96" t="n">
        <f aca="false">(F54-E54)/E54*100</f>
        <v>-1.91206373545785</v>
      </c>
      <c r="V54" s="96" t="n">
        <f aca="false">(G54-F54)/F54*100</f>
        <v>6.08453920762335</v>
      </c>
      <c r="W54" s="96" t="n">
        <f aca="false">(H54-G54)/G54*100</f>
        <v>9.5663093689734</v>
      </c>
      <c r="X54" s="96" t="n">
        <f aca="false">(I54-H54)/H54*100</f>
        <v>-1.81158996549909</v>
      </c>
      <c r="Y54" s="96" t="n">
        <f aca="false">(J54-I54)/I54*100</f>
        <v>-3.71742341226357</v>
      </c>
      <c r="Z54" s="96" t="n">
        <f aca="false">(K54-J54)/J54*100</f>
        <v>-5.31762231706563</v>
      </c>
      <c r="AA54" s="96" t="n">
        <f aca="false">(L54-K54)/K54*100</f>
        <v>-2.93912055032566</v>
      </c>
      <c r="AB54" s="96" t="n">
        <f aca="false">(M54-L54)/L54*100</f>
        <v>-6.38335105738555</v>
      </c>
      <c r="AC54" s="96" t="n">
        <f aca="false">(N54-M54)/M54*100</f>
        <v>-1.82112301387591</v>
      </c>
      <c r="AD54" s="96" t="n">
        <f aca="false">(O54-N54)/N54*100</f>
        <v>11.9364075074877</v>
      </c>
      <c r="AE54" s="96" t="n">
        <f aca="false">(P54-O54)/O54*100</f>
        <v>6.14495901398039</v>
      </c>
      <c r="AF54" s="96"/>
    </row>
    <row r="55" customFormat="false" ht="12.75" hidden="false" customHeight="false" outlineLevel="0" collapsed="false">
      <c r="A55" s="98" t="s">
        <v>79</v>
      </c>
      <c r="B55" s="117" t="n">
        <f aca="false">SUM(B43:B54)</f>
        <v>3272379</v>
      </c>
      <c r="C55" s="117" t="n">
        <f aca="false">SUM(C43:C54)</f>
        <v>3108846</v>
      </c>
      <c r="D55" s="117" t="n">
        <f aca="false">SUM(D43:D54)</f>
        <v>3043320</v>
      </c>
      <c r="E55" s="117" t="n">
        <f aca="false">SUM(E43:E54)</f>
        <v>3207988</v>
      </c>
      <c r="F55" s="117" t="n">
        <f aca="false">SUM(F43:F54)</f>
        <v>3389767</v>
      </c>
      <c r="G55" s="117" t="n">
        <f aca="false">SUM(G43:G54)</f>
        <v>3352026</v>
      </c>
      <c r="H55" s="117" t="n">
        <f aca="false">SUM(H43:H54)</f>
        <v>3512680</v>
      </c>
      <c r="I55" s="117" t="n">
        <f aca="false">SUM(I43:I54)</f>
        <v>3634969</v>
      </c>
      <c r="J55" s="117" t="n">
        <f aca="false">SUM(J43:J54)</f>
        <v>3368101</v>
      </c>
      <c r="K55" s="117" t="n">
        <f aca="false">SUM(K43:K54)</f>
        <v>3472079</v>
      </c>
      <c r="L55" s="117" t="n">
        <f aca="false">SUM(L43:L54)</f>
        <v>3618668</v>
      </c>
      <c r="M55" s="117" t="n">
        <f aca="false">SUM(M43:M54)</f>
        <v>3678967</v>
      </c>
      <c r="N55" s="117" t="n">
        <f aca="false">SUM(N43:N54)</f>
        <v>3491890</v>
      </c>
      <c r="O55" s="117" t="n">
        <f aca="false">SUM(O43:O54)</f>
        <v>3662628</v>
      </c>
      <c r="P55" s="117" t="n">
        <f aca="false">SUM(P43:P54)</f>
        <v>3798630</v>
      </c>
      <c r="Q55" s="117"/>
      <c r="R55" s="118" t="n">
        <f aca="false">(C55-B55)/B55*100</f>
        <v>-4.99737347049349</v>
      </c>
      <c r="S55" s="118" t="n">
        <f aca="false">(D55-C55)/C55*100</f>
        <v>-2.10772743326623</v>
      </c>
      <c r="T55" s="102" t="n">
        <f aca="false">(E55-D55)/D55*100</f>
        <v>5.41080136167081</v>
      </c>
      <c r="U55" s="102" t="n">
        <f aca="false">(F55-E55)/E55*100</f>
        <v>5.66644887699081</v>
      </c>
      <c r="V55" s="102" t="n">
        <f aca="false">(G55-F55)/F55*100</f>
        <v>-1.11338035918103</v>
      </c>
      <c r="W55" s="102" t="n">
        <f aca="false">(H55-G55)/G55*100</f>
        <v>4.7927432543781</v>
      </c>
      <c r="X55" s="102" t="n">
        <f aca="false">(I55-H55)/H55*100</f>
        <v>3.48135896238769</v>
      </c>
      <c r="Y55" s="102" t="n">
        <f aca="false">(J55-I55)/I55*100</f>
        <v>-7.34168572001577</v>
      </c>
      <c r="Z55" s="102" t="n">
        <f aca="false">(K55-J55)/J55*100</f>
        <v>3.08714020155571</v>
      </c>
      <c r="AA55" s="102" t="n">
        <f aca="false">(L55-K55)/K55*100</f>
        <v>4.22193734647167</v>
      </c>
      <c r="AB55" s="102" t="n">
        <f aca="false">(M55-L55)/L55*100</f>
        <v>1.66633136833774</v>
      </c>
      <c r="AC55" s="102" t="n">
        <f aca="false">(N55-M55)/M55*100</f>
        <v>-5.0850415347569</v>
      </c>
      <c r="AD55" s="102" t="n">
        <f aca="false">(O55-N55)/N55*100</f>
        <v>4.88955837669572</v>
      </c>
      <c r="AE55" s="102" t="n">
        <f aca="false">(P55-O55)/O55*100</f>
        <v>3.71323541457118</v>
      </c>
      <c r="AF55" s="102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9" customFormat="false" ht="12.75" hidden="false" customHeight="true" outlineLevel="0" collapsed="false"/>
    <row r="60" customFormat="false" ht="13.15" hidden="false" customHeight="true" outlineLevel="0" collapsed="false"/>
    <row r="63" customFormat="false" ht="12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7" man="true" max="65535" min="0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70" workbookViewId="0">
      <selection pane="topLeft" activeCell="Z129" activeCellId="0" sqref="Z129"/>
    </sheetView>
  </sheetViews>
  <sheetFormatPr defaultRowHeight="14.25"/>
  <cols>
    <col collapsed="false" hidden="false" max="1" min="1" style="27" width="41.9919028340081"/>
    <col collapsed="false" hidden="false" max="2" min="2" style="27" width="9"/>
    <col collapsed="false" hidden="false" max="3" min="3" style="119" width="9"/>
    <col collapsed="false" hidden="false" max="4" min="4" style="27" width="9"/>
    <col collapsed="false" hidden="false" max="5" min="5" style="119" width="9"/>
    <col collapsed="false" hidden="false" max="6" min="6" style="27" width="9"/>
    <col collapsed="false" hidden="false" max="7" min="7" style="119" width="9"/>
    <col collapsed="false" hidden="false" max="8" min="8" style="27" width="9"/>
    <col collapsed="false" hidden="false" max="9" min="9" style="119" width="9"/>
    <col collapsed="false" hidden="false" max="10" min="10" style="27" width="9"/>
    <col collapsed="false" hidden="false" max="11" min="11" style="119" width="9"/>
    <col collapsed="false" hidden="false" max="12" min="12" style="27" width="9"/>
    <col collapsed="false" hidden="false" max="13" min="13" style="119" width="9"/>
    <col collapsed="false" hidden="false" max="14" min="14" style="27" width="9"/>
    <col collapsed="false" hidden="false" max="15" min="15" style="119" width="9"/>
    <col collapsed="false" hidden="false" max="16" min="16" style="27" width="9"/>
    <col collapsed="false" hidden="false" max="17" min="17" style="119" width="9"/>
    <col collapsed="false" hidden="false" max="18" min="18" style="27" width="9"/>
    <col collapsed="false" hidden="false" max="19" min="19" style="119" width="9"/>
    <col collapsed="false" hidden="false" max="20" min="20" style="27" width="9"/>
    <col collapsed="false" hidden="false" max="21" min="21" style="119" width="9"/>
    <col collapsed="false" hidden="false" max="22" min="22" style="27" width="9"/>
    <col collapsed="false" hidden="false" max="23" min="23" style="119" width="9"/>
    <col collapsed="false" hidden="false" max="24" min="24" style="27" width="9"/>
    <col collapsed="false" hidden="false" max="25" min="25" style="119" width="9"/>
    <col collapsed="false" hidden="false" max="32" min="26" style="27" width="10.7125506072875"/>
    <col collapsed="false" hidden="false" max="34" min="33" style="27" width="9.10526315789474"/>
    <col collapsed="false" hidden="true" max="38" min="35" style="27" width="0"/>
    <col collapsed="false" hidden="false" max="1025" min="39" style="27" width="9.10526315789474"/>
  </cols>
  <sheetData>
    <row r="1" customFormat="false" ht="14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25" customFormat="true" ht="18.6" hidden="false" customHeight="true" outlineLevel="0" collapsed="false">
      <c r="A2" s="120" t="s">
        <v>82</v>
      </c>
      <c r="B2" s="121"/>
      <c r="C2" s="122"/>
      <c r="D2" s="123"/>
      <c r="E2" s="124"/>
      <c r="G2" s="124"/>
      <c r="I2" s="124"/>
      <c r="K2" s="124"/>
      <c r="M2" s="124"/>
      <c r="O2" s="124"/>
      <c r="Q2" s="124"/>
      <c r="S2" s="124"/>
      <c r="U2" s="124"/>
      <c r="W2" s="124"/>
      <c r="Y2" s="124"/>
      <c r="AM2" s="126"/>
      <c r="AN2" s="126"/>
      <c r="AO2" s="126"/>
      <c r="AP2" s="126"/>
    </row>
    <row r="3" customFormat="false" ht="15" hidden="false" customHeight="false" outlineLevel="0" collapsed="false">
      <c r="A3" s="0"/>
      <c r="B3" s="0"/>
      <c r="C3" s="124"/>
      <c r="D3" s="0"/>
      <c r="E3" s="124"/>
      <c r="F3" s="0"/>
      <c r="G3" s="124"/>
      <c r="H3" s="0"/>
      <c r="I3" s="124"/>
      <c r="J3" s="0"/>
      <c r="K3" s="124"/>
      <c r="L3" s="0"/>
      <c r="M3" s="124"/>
      <c r="N3" s="0"/>
      <c r="O3" s="124"/>
      <c r="P3" s="0"/>
      <c r="Q3" s="124"/>
      <c r="R3" s="127"/>
      <c r="S3" s="127"/>
      <c r="T3" s="127"/>
      <c r="U3" s="127"/>
      <c r="V3" s="127"/>
      <c r="W3" s="127"/>
      <c r="X3" s="127"/>
      <c r="Y3" s="127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126"/>
      <c r="AN3" s="126"/>
      <c r="AO3" s="126"/>
      <c r="AP3" s="126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128"/>
      <c r="B4" s="127" t="n">
        <v>2001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9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126"/>
      <c r="AN4" s="126"/>
      <c r="AO4" s="126"/>
      <c r="AP4" s="126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4" customFormat="true" ht="15.75" hidden="false" customHeight="false" outlineLevel="0" collapsed="false">
      <c r="A5" s="130"/>
      <c r="B5" s="131" t="s">
        <v>83</v>
      </c>
      <c r="C5" s="131"/>
      <c r="D5" s="132" t="s">
        <v>84</v>
      </c>
      <c r="E5" s="132"/>
      <c r="F5" s="132" t="s">
        <v>85</v>
      </c>
      <c r="G5" s="132"/>
      <c r="H5" s="132" t="s">
        <v>86</v>
      </c>
      <c r="I5" s="132"/>
      <c r="J5" s="132" t="s">
        <v>87</v>
      </c>
      <c r="K5" s="132"/>
      <c r="L5" s="132" t="s">
        <v>88</v>
      </c>
      <c r="M5" s="132"/>
      <c r="N5" s="132" t="s">
        <v>89</v>
      </c>
      <c r="O5" s="132"/>
      <c r="P5" s="132" t="s">
        <v>90</v>
      </c>
      <c r="Q5" s="132"/>
      <c r="R5" s="132" t="s">
        <v>91</v>
      </c>
      <c r="S5" s="132"/>
      <c r="T5" s="132" t="s">
        <v>92</v>
      </c>
      <c r="U5" s="132"/>
      <c r="V5" s="132" t="s">
        <v>93</v>
      </c>
      <c r="W5" s="132"/>
      <c r="X5" s="133" t="s">
        <v>94</v>
      </c>
      <c r="Y5" s="133"/>
      <c r="AI5" s="134" t="s">
        <v>95</v>
      </c>
      <c r="AJ5" s="134" t="s">
        <v>96</v>
      </c>
      <c r="AK5" s="134" t="s">
        <v>97</v>
      </c>
      <c r="AL5" s="134" t="s">
        <v>98</v>
      </c>
      <c r="AM5" s="135"/>
      <c r="AN5" s="135"/>
      <c r="AO5" s="135"/>
      <c r="AP5" s="135"/>
    </row>
    <row r="6" s="136" customFormat="true" ht="15" hidden="false" customHeight="false" outlineLevel="0" collapsed="false">
      <c r="B6" s="136" t="s">
        <v>99</v>
      </c>
      <c r="C6" s="137" t="s">
        <v>100</v>
      </c>
      <c r="D6" s="136" t="s">
        <v>99</v>
      </c>
      <c r="E6" s="137" t="s">
        <v>100</v>
      </c>
      <c r="F6" s="136" t="s">
        <v>99</v>
      </c>
      <c r="G6" s="137" t="s">
        <v>100</v>
      </c>
      <c r="H6" s="136" t="s">
        <v>99</v>
      </c>
      <c r="I6" s="137" t="s">
        <v>100</v>
      </c>
      <c r="J6" s="136" t="s">
        <v>99</v>
      </c>
      <c r="K6" s="137" t="s">
        <v>100</v>
      </c>
      <c r="L6" s="136" t="s">
        <v>99</v>
      </c>
      <c r="M6" s="137" t="s">
        <v>100</v>
      </c>
      <c r="N6" s="136" t="s">
        <v>99</v>
      </c>
      <c r="O6" s="137" t="s">
        <v>100</v>
      </c>
      <c r="P6" s="136" t="s">
        <v>99</v>
      </c>
      <c r="Q6" s="137" t="s">
        <v>100</v>
      </c>
      <c r="R6" s="136" t="s">
        <v>99</v>
      </c>
      <c r="S6" s="137" t="s">
        <v>100</v>
      </c>
      <c r="T6" s="136" t="s">
        <v>99</v>
      </c>
      <c r="U6" s="137" t="s">
        <v>100</v>
      </c>
      <c r="V6" s="136" t="s">
        <v>99</v>
      </c>
      <c r="W6" s="137" t="s">
        <v>100</v>
      </c>
      <c r="X6" s="136" t="s">
        <v>99</v>
      </c>
      <c r="Y6" s="137" t="s">
        <v>100</v>
      </c>
      <c r="AM6" s="138"/>
      <c r="AN6" s="138"/>
      <c r="AO6" s="138"/>
      <c r="AP6" s="138"/>
    </row>
    <row r="7" customFormat="false" ht="14.25" hidden="false" customHeight="false" outlineLevel="0" collapsed="false">
      <c r="A7" s="139" t="s">
        <v>101</v>
      </c>
      <c r="B7" s="140" t="n">
        <v>153.9</v>
      </c>
      <c r="C7" s="141" t="n">
        <f aca="false">+B7/Index!$B$13</f>
        <v>262.953761827793</v>
      </c>
      <c r="D7" s="140" t="n">
        <v>140.15</v>
      </c>
      <c r="E7" s="141" t="n">
        <f aca="false">+D7/Index!$B$13</f>
        <v>239.460492008871</v>
      </c>
      <c r="F7" s="140" t="n">
        <v>147.23</v>
      </c>
      <c r="G7" s="141" t="n">
        <f aca="false">+F7/Index!$B$13</f>
        <v>251.557390213814</v>
      </c>
      <c r="H7" s="140" t="n">
        <v>176.77</v>
      </c>
      <c r="I7" s="141" t="n">
        <f aca="false">+H7/Index!$B$13</f>
        <v>302.029476792067</v>
      </c>
      <c r="J7" s="140" t="n">
        <v>177.33</v>
      </c>
      <c r="K7" s="141" t="n">
        <f aca="false">+J7/Index!$B$13</f>
        <v>302.986293599237</v>
      </c>
      <c r="L7" s="140" t="n">
        <v>203.55</v>
      </c>
      <c r="M7" s="141" t="n">
        <f aca="false">+L7/Index!$B$13</f>
        <v>347.785823392121</v>
      </c>
      <c r="N7" s="140" t="n">
        <v>211.83</v>
      </c>
      <c r="O7" s="141" t="n">
        <f aca="false">+N7/Index!$B$13</f>
        <v>361.933043326715</v>
      </c>
      <c r="P7" s="140" t="n">
        <v>220.25</v>
      </c>
      <c r="Q7" s="141" t="n">
        <f aca="false">+P7/Index!$B$13</f>
        <v>376.319467463103</v>
      </c>
      <c r="R7" s="140" t="n">
        <v>208.53</v>
      </c>
      <c r="S7" s="141" t="n">
        <f aca="false">+R7/Index!$B$13</f>
        <v>356.294658570174</v>
      </c>
      <c r="T7" s="142" t="n">
        <v>188</v>
      </c>
      <c r="U7" s="141" t="n">
        <f aca="false">+T7/Index!$B$13</f>
        <v>321.217070978721</v>
      </c>
      <c r="V7" s="140" t="n">
        <v>167.43</v>
      </c>
      <c r="W7" s="141" t="n">
        <f aca="false">+V7/Index!$B$13</f>
        <v>286.071139329613</v>
      </c>
      <c r="X7" s="140" t="n">
        <v>119.27</v>
      </c>
      <c r="Y7" s="141" t="n">
        <f aca="false">+X7/Index!$B$13</f>
        <v>203.784893912937</v>
      </c>
      <c r="Z7" s="0"/>
      <c r="AA7" s="0"/>
      <c r="AB7" s="0"/>
      <c r="AC7" s="0"/>
      <c r="AD7" s="0"/>
      <c r="AE7" s="0"/>
      <c r="AF7" s="0"/>
      <c r="AG7" s="0"/>
      <c r="AH7" s="0"/>
      <c r="AI7" s="140" t="n">
        <v>149.73</v>
      </c>
      <c r="AJ7" s="140" t="n">
        <v>152.63</v>
      </c>
      <c r="AK7" s="140" t="n">
        <v>169.82</v>
      </c>
      <c r="AL7" s="140" t="n">
        <v>156.17</v>
      </c>
      <c r="AM7" s="143"/>
      <c r="AN7" s="143"/>
      <c r="AO7" s="143"/>
      <c r="AP7" s="143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39" t="s">
        <v>102</v>
      </c>
      <c r="B8" s="140" t="n">
        <v>239.05</v>
      </c>
      <c r="C8" s="141" t="n">
        <f aca="false">+B8/Index!$B$13</f>
        <v>408.441174560975</v>
      </c>
      <c r="D8" s="140" t="n">
        <v>201.11</v>
      </c>
      <c r="E8" s="141" t="n">
        <f aca="false">+D8/Index!$B$13</f>
        <v>343.616835875163</v>
      </c>
      <c r="F8" s="140" t="n">
        <v>208.32</v>
      </c>
      <c r="G8" s="141" t="n">
        <f aca="false">+F8/Index!$B$13</f>
        <v>355.935852267485</v>
      </c>
      <c r="H8" s="140" t="n">
        <v>201.59</v>
      </c>
      <c r="I8" s="141" t="n">
        <f aca="false">+H8/Index!$B$13</f>
        <v>344.436964567023</v>
      </c>
      <c r="J8" s="140" t="n">
        <v>238.33</v>
      </c>
      <c r="K8" s="141" t="n">
        <f aca="false">+J8/Index!$B$13</f>
        <v>407.210981523184</v>
      </c>
      <c r="L8" s="140" t="n">
        <v>268.82</v>
      </c>
      <c r="M8" s="141" t="n">
        <f aca="false">+L8/Index!$B$13</f>
        <v>459.306239470744</v>
      </c>
      <c r="N8" s="140" t="n">
        <v>286.14</v>
      </c>
      <c r="O8" s="141" t="n">
        <f aca="false">+N8/Index!$B$13</f>
        <v>488.899216435379</v>
      </c>
      <c r="P8" s="140" t="n">
        <v>307.42</v>
      </c>
      <c r="Q8" s="141" t="n">
        <f aca="false">+P8/Index!$B$13</f>
        <v>525.258255107864</v>
      </c>
      <c r="R8" s="140" t="n">
        <v>315.81</v>
      </c>
      <c r="S8" s="141" t="n">
        <f aca="false">+R8/Index!$B$13</f>
        <v>539.59342120101</v>
      </c>
      <c r="T8" s="140" t="n">
        <v>286.03</v>
      </c>
      <c r="U8" s="141" t="n">
        <f aca="false">+T8/Index!$B$13</f>
        <v>488.711270276828</v>
      </c>
      <c r="V8" s="140" t="n">
        <v>293.5</v>
      </c>
      <c r="W8" s="141" t="n">
        <f aca="false">+V8/Index!$B$13</f>
        <v>501.474523043908</v>
      </c>
      <c r="X8" s="140" t="n">
        <v>265.95</v>
      </c>
      <c r="Y8" s="141" t="n">
        <f aca="false">+X8/Index!$B$13</f>
        <v>454.402553333994</v>
      </c>
      <c r="Z8" s="0"/>
      <c r="AA8" s="0"/>
      <c r="AB8" s="144"/>
      <c r="AC8" s="144"/>
      <c r="AD8" s="144"/>
      <c r="AE8" s="0"/>
      <c r="AF8" s="0"/>
      <c r="AG8" s="0"/>
      <c r="AH8" s="0"/>
      <c r="AI8" s="140" t="n">
        <v>280.98</v>
      </c>
      <c r="AJ8" s="140" t="n">
        <v>250.43</v>
      </c>
      <c r="AK8" s="140" t="n">
        <v>243.05</v>
      </c>
      <c r="AL8" s="140" t="n">
        <v>238.54</v>
      </c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45" customFormat="true" ht="15" hidden="false" customHeight="false" outlineLevel="0" collapsed="false">
      <c r="A9" s="145" t="s">
        <v>103</v>
      </c>
      <c r="B9" s="146" t="n">
        <f aca="false">B7+B8</f>
        <v>392.95</v>
      </c>
      <c r="C9" s="147" t="n">
        <f aca="false">+B9/Index!$B$13</f>
        <v>671.394936388768</v>
      </c>
      <c r="D9" s="146" t="n">
        <f aca="false">D7+D8</f>
        <v>341.26</v>
      </c>
      <c r="E9" s="147" t="n">
        <f aca="false">+D9/Index!$B$13</f>
        <v>583.077327884034</v>
      </c>
      <c r="F9" s="146" t="n">
        <f aca="false">F7+F8</f>
        <v>355.55</v>
      </c>
      <c r="G9" s="147" t="n">
        <f aca="false">+F9/Index!$B$13</f>
        <v>607.493242481299</v>
      </c>
      <c r="H9" s="146" t="n">
        <f aca="false">H7+H8</f>
        <v>378.36</v>
      </c>
      <c r="I9" s="147" t="n">
        <f aca="false">+H9/Index!$B$13</f>
        <v>646.46644135909</v>
      </c>
      <c r="J9" s="146" t="n">
        <f aca="false">J7+J8</f>
        <v>415.66</v>
      </c>
      <c r="K9" s="147" t="n">
        <f aca="false">+J9/Index!$B$13</f>
        <v>710.197275122421</v>
      </c>
      <c r="L9" s="146" t="n">
        <f aca="false">L7+L8</f>
        <v>472.37</v>
      </c>
      <c r="M9" s="147" t="n">
        <f aca="false">+L9/Index!$B$13</f>
        <v>807.092062862864</v>
      </c>
      <c r="N9" s="146" t="n">
        <f aca="false">N7+N8</f>
        <v>497.97</v>
      </c>
      <c r="O9" s="147" t="n">
        <f aca="false">+N9/Index!$B$13</f>
        <v>850.832259762094</v>
      </c>
      <c r="P9" s="146" t="n">
        <f aca="false">P7+P8</f>
        <v>527.67</v>
      </c>
      <c r="Q9" s="147" t="n">
        <f aca="false">+P9/Index!$B$13</f>
        <v>901.577722570967</v>
      </c>
      <c r="R9" s="146" t="n">
        <f aca="false">R7+R8</f>
        <v>524.34</v>
      </c>
      <c r="S9" s="147" t="n">
        <f aca="false">+R9/Index!$B$13</f>
        <v>895.888079771184</v>
      </c>
      <c r="T9" s="146" t="n">
        <f aca="false">T7+T8</f>
        <v>474.03</v>
      </c>
      <c r="U9" s="147" t="n">
        <f aca="false">+T9/Index!$B$13</f>
        <v>809.928341255549</v>
      </c>
      <c r="V9" s="146" t="n">
        <f aca="false">V7+V8</f>
        <v>460.93</v>
      </c>
      <c r="W9" s="147" t="n">
        <f aca="false">+V9/Index!$B$13</f>
        <v>787.545662373521</v>
      </c>
      <c r="X9" s="146" t="n">
        <f aca="false">X7+X8</f>
        <v>385.22</v>
      </c>
      <c r="Y9" s="147" t="n">
        <f aca="false">+X9/Index!$B$13</f>
        <v>658.18744724693</v>
      </c>
      <c r="AB9" s="148"/>
      <c r="AC9" s="148"/>
      <c r="AD9" s="148"/>
      <c r="AI9" s="147" t="n">
        <v>430.7</v>
      </c>
      <c r="AJ9" s="146" t="n">
        <v>403.06</v>
      </c>
      <c r="AK9" s="145" t="n">
        <v>412.87</v>
      </c>
      <c r="AL9" s="146" t="n">
        <v>394.71</v>
      </c>
    </row>
    <row r="10" customFormat="false" ht="15" hidden="false" customHeight="true" outlineLevel="0" collapsed="false">
      <c r="A10" s="139" t="s">
        <v>104</v>
      </c>
      <c r="B10" s="140" t="n">
        <v>35.11</v>
      </c>
      <c r="C10" s="141" t="n">
        <f aca="false">+B10/Index!$B$13</f>
        <v>59.9889966067175</v>
      </c>
      <c r="D10" s="140" t="n">
        <v>33.57</v>
      </c>
      <c r="E10" s="141" t="n">
        <f aca="false">+D10/Index!$B$13</f>
        <v>57.3577503869982</v>
      </c>
      <c r="F10" s="140" t="n">
        <v>35.48</v>
      </c>
      <c r="G10" s="141" t="n">
        <f aca="false">+F10/Index!$B$13</f>
        <v>60.6211791400267</v>
      </c>
      <c r="H10" s="140" t="n">
        <v>40.82</v>
      </c>
      <c r="I10" s="141" t="n">
        <f aca="false">+H10/Index!$B$13</f>
        <v>69.7451108369755</v>
      </c>
      <c r="J10" s="140" t="n">
        <v>44.29</v>
      </c>
      <c r="K10" s="141" t="n">
        <f aca="false">+J10/Index!$B$13</f>
        <v>75.6739578385508</v>
      </c>
      <c r="L10" s="140" t="n">
        <v>46.8</v>
      </c>
      <c r="M10" s="141" t="n">
        <f aca="false">+L10/Index!$B$13</f>
        <v>79.962547456405</v>
      </c>
      <c r="N10" s="140" t="n">
        <v>45.85</v>
      </c>
      <c r="O10" s="141" t="n">
        <f aca="false">+N10/Index!$B$13</f>
        <v>78.3393760870977</v>
      </c>
      <c r="P10" s="140" t="n">
        <v>48.25</v>
      </c>
      <c r="Q10" s="141" t="n">
        <f aca="false">+P10/Index!$B$13</f>
        <v>82.4400195464005</v>
      </c>
      <c r="R10" s="140" t="n">
        <v>48.64</v>
      </c>
      <c r="S10" s="141" t="n">
        <f aca="false">+R10/Index!$B$13</f>
        <v>83.1063741085372</v>
      </c>
      <c r="T10" s="140" t="n">
        <v>47.31</v>
      </c>
      <c r="U10" s="141" t="n">
        <f aca="false">+T10/Index!$B$13</f>
        <v>80.8339341915069</v>
      </c>
      <c r="V10" s="140" t="n">
        <v>45.55</v>
      </c>
      <c r="W10" s="141" t="n">
        <f aca="false">+V10/Index!$B$13</f>
        <v>77.8267956546848</v>
      </c>
      <c r="X10" s="140" t="n">
        <v>35.41</v>
      </c>
      <c r="Y10" s="141" t="n">
        <f aca="false">+X10/Index!$B$13</f>
        <v>60.5015770391304</v>
      </c>
      <c r="Z10" s="140"/>
      <c r="AA10" s="140"/>
      <c r="AB10" s="144"/>
      <c r="AC10" s="149"/>
      <c r="AD10" s="149"/>
      <c r="AE10" s="150"/>
      <c r="AF10" s="151"/>
      <c r="AG10" s="150"/>
      <c r="AH10" s="150"/>
      <c r="AI10" s="150"/>
      <c r="AJ10" s="150"/>
      <c r="AK10" s="150"/>
      <c r="AL10" s="15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39"/>
      <c r="B11" s="140"/>
      <c r="C11" s="141"/>
      <c r="D11" s="140"/>
      <c r="E11" s="141"/>
      <c r="F11" s="140"/>
      <c r="G11" s="141"/>
      <c r="H11" s="140"/>
      <c r="I11" s="141"/>
      <c r="J11" s="140"/>
      <c r="K11" s="141"/>
      <c r="L11" s="140"/>
      <c r="M11" s="141"/>
      <c r="N11" s="140"/>
      <c r="O11" s="141"/>
      <c r="P11" s="140"/>
      <c r="Q11" s="141"/>
      <c r="R11" s="140"/>
      <c r="S11" s="141"/>
      <c r="T11" s="140"/>
      <c r="U11" s="141"/>
      <c r="V11" s="140"/>
      <c r="W11" s="141"/>
      <c r="X11" s="140"/>
      <c r="Y11" s="152"/>
      <c r="Z11" s="140"/>
      <c r="AA11" s="140"/>
      <c r="AB11" s="144"/>
      <c r="AC11" s="149"/>
      <c r="AD11" s="149"/>
      <c r="AE11" s="150"/>
      <c r="AF11" s="151"/>
      <c r="AG11" s="150"/>
      <c r="AH11" s="150"/>
      <c r="AI11" s="150"/>
      <c r="AJ11" s="150"/>
      <c r="AK11" s="150"/>
      <c r="AL11" s="15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61" customFormat="true" ht="15.75" hidden="false" customHeight="false" outlineLevel="0" collapsed="false">
      <c r="A12" s="153"/>
      <c r="B12" s="127" t="n">
        <v>2002</v>
      </c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52"/>
      <c r="Z12" s="154"/>
      <c r="AA12" s="154"/>
      <c r="AB12" s="155"/>
      <c r="AC12" s="149"/>
      <c r="AD12" s="149"/>
      <c r="AE12" s="150"/>
      <c r="AF12" s="151"/>
      <c r="AG12" s="150"/>
      <c r="AH12" s="150"/>
      <c r="AI12" s="150"/>
      <c r="AJ12" s="150"/>
      <c r="AK12" s="150"/>
      <c r="AL12" s="150"/>
    </row>
    <row r="13" s="134" customFormat="true" ht="15.75" hidden="false" customHeight="false" outlineLevel="0" collapsed="false">
      <c r="A13" s="130"/>
      <c r="B13" s="131" t="s">
        <v>83</v>
      </c>
      <c r="C13" s="131"/>
      <c r="D13" s="132" t="s">
        <v>84</v>
      </c>
      <c r="E13" s="132"/>
      <c r="F13" s="132" t="s">
        <v>85</v>
      </c>
      <c r="G13" s="132"/>
      <c r="H13" s="132" t="s">
        <v>86</v>
      </c>
      <c r="I13" s="132"/>
      <c r="J13" s="132" t="s">
        <v>87</v>
      </c>
      <c r="K13" s="132"/>
      <c r="L13" s="132" t="s">
        <v>88</v>
      </c>
      <c r="M13" s="132"/>
      <c r="N13" s="132" t="s">
        <v>89</v>
      </c>
      <c r="O13" s="132"/>
      <c r="P13" s="132" t="s">
        <v>90</v>
      </c>
      <c r="Q13" s="132"/>
      <c r="R13" s="132" t="s">
        <v>91</v>
      </c>
      <c r="S13" s="132"/>
      <c r="T13" s="132" t="s">
        <v>92</v>
      </c>
      <c r="U13" s="132"/>
      <c r="V13" s="132" t="s">
        <v>93</v>
      </c>
      <c r="W13" s="132"/>
      <c r="X13" s="133" t="s">
        <v>94</v>
      </c>
      <c r="Y13" s="133"/>
      <c r="AB13" s="156"/>
      <c r="AC13" s="156"/>
      <c r="AD13" s="156"/>
      <c r="AI13" s="134" t="s">
        <v>95</v>
      </c>
      <c r="AJ13" s="134" t="s">
        <v>96</v>
      </c>
      <c r="AK13" s="134" t="s">
        <v>97</v>
      </c>
      <c r="AL13" s="134" t="s">
        <v>98</v>
      </c>
      <c r="AM13" s="135"/>
      <c r="AN13" s="135"/>
      <c r="AO13" s="135"/>
      <c r="AP13" s="135"/>
    </row>
    <row r="14" s="136" customFormat="true" ht="15" hidden="false" customHeight="false" outlineLevel="0" collapsed="false">
      <c r="B14" s="136" t="s">
        <v>99</v>
      </c>
      <c r="C14" s="137" t="s">
        <v>100</v>
      </c>
      <c r="D14" s="136" t="s">
        <v>99</v>
      </c>
      <c r="E14" s="137" t="s">
        <v>100</v>
      </c>
      <c r="F14" s="136" t="s">
        <v>99</v>
      </c>
      <c r="G14" s="137" t="s">
        <v>100</v>
      </c>
      <c r="H14" s="136" t="s">
        <v>99</v>
      </c>
      <c r="I14" s="137" t="s">
        <v>100</v>
      </c>
      <c r="J14" s="136" t="s">
        <v>99</v>
      </c>
      <c r="K14" s="137" t="s">
        <v>100</v>
      </c>
      <c r="L14" s="136" t="s">
        <v>99</v>
      </c>
      <c r="M14" s="137" t="s">
        <v>100</v>
      </c>
      <c r="N14" s="136" t="s">
        <v>99</v>
      </c>
      <c r="O14" s="137" t="s">
        <v>100</v>
      </c>
      <c r="P14" s="136" t="s">
        <v>99</v>
      </c>
      <c r="Q14" s="137" t="s">
        <v>100</v>
      </c>
      <c r="R14" s="136" t="s">
        <v>99</v>
      </c>
      <c r="S14" s="137" t="s">
        <v>100</v>
      </c>
      <c r="T14" s="136" t="s">
        <v>99</v>
      </c>
      <c r="U14" s="137" t="s">
        <v>100</v>
      </c>
      <c r="V14" s="136" t="s">
        <v>99</v>
      </c>
      <c r="W14" s="137" t="s">
        <v>100</v>
      </c>
      <c r="X14" s="136" t="s">
        <v>99</v>
      </c>
      <c r="Y14" s="137" t="s">
        <v>100</v>
      </c>
      <c r="AB14" s="157"/>
      <c r="AC14" s="157"/>
      <c r="AD14" s="157"/>
      <c r="AM14" s="138"/>
      <c r="AN14" s="138"/>
      <c r="AO14" s="138"/>
      <c r="AP14" s="138"/>
    </row>
    <row r="15" customFormat="false" ht="14.25" hidden="false" customHeight="false" outlineLevel="0" collapsed="false">
      <c r="A15" s="139" t="s">
        <v>101</v>
      </c>
      <c r="B15" s="154" t="n">
        <v>113.87</v>
      </c>
      <c r="C15" s="141" t="n">
        <f aca="false">+B15/Index!$B$13</f>
        <v>194.558446129505</v>
      </c>
      <c r="D15" s="140" t="n">
        <v>116.19</v>
      </c>
      <c r="E15" s="141" t="n">
        <f aca="false">+D15/Index!$B$13</f>
        <v>198.522401473498</v>
      </c>
      <c r="F15" s="140" t="n">
        <v>131.82</v>
      </c>
      <c r="G15" s="141" t="n">
        <f aca="false">+F15/Index!$B$13</f>
        <v>225.227842002208</v>
      </c>
      <c r="H15" s="140" t="n">
        <v>191.35</v>
      </c>
      <c r="I15" s="141" t="n">
        <f aca="false">+H15/Index!$B$13</f>
        <v>326.940885807331</v>
      </c>
      <c r="J15" s="140" t="n">
        <v>160.42</v>
      </c>
      <c r="K15" s="141" t="n">
        <f aca="false">+J15/Index!$B$13</f>
        <v>274.093843225566</v>
      </c>
      <c r="L15" s="140" t="n">
        <v>187.81</v>
      </c>
      <c r="M15" s="141" t="n">
        <f aca="false">+L15/Index!$B$13</f>
        <v>320.89243670486</v>
      </c>
      <c r="N15" s="140" t="n">
        <v>184.71</v>
      </c>
      <c r="O15" s="141" t="n">
        <f aca="false">+N15/Index!$B$13</f>
        <v>315.595772236593</v>
      </c>
      <c r="P15" s="140" t="n">
        <v>198.39</v>
      </c>
      <c r="Q15" s="141" t="n">
        <f aca="false">+P15/Index!$B$13</f>
        <v>338.96943995462</v>
      </c>
      <c r="R15" s="140" t="n">
        <v>189.67</v>
      </c>
      <c r="S15" s="141" t="n">
        <f aca="false">+R15/Index!$B$13</f>
        <v>324.070435385819</v>
      </c>
      <c r="T15" s="140" t="n">
        <v>178.67</v>
      </c>
      <c r="U15" s="141" t="n">
        <f aca="false">+T15/Index!$B$13</f>
        <v>305.275819530681</v>
      </c>
      <c r="V15" s="140" t="n">
        <v>182.26</v>
      </c>
      <c r="W15" s="141" t="n">
        <f aca="false">+V15/Index!$B$13</f>
        <v>311.409698705222</v>
      </c>
      <c r="X15" s="140" t="n">
        <v>159.01</v>
      </c>
      <c r="Y15" s="141" t="n">
        <f aca="false">+X15/Index!$B$13</f>
        <v>271.684715193226</v>
      </c>
      <c r="Z15" s="140"/>
      <c r="AA15" s="140"/>
      <c r="AB15" s="144"/>
      <c r="AC15" s="149"/>
      <c r="AD15" s="149"/>
      <c r="AE15" s="150"/>
      <c r="AF15" s="151"/>
      <c r="AG15" s="150"/>
      <c r="AH15" s="150"/>
      <c r="AI15" s="150"/>
      <c r="AJ15" s="150"/>
      <c r="AK15" s="150"/>
      <c r="AL15" s="15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A16" s="139" t="s">
        <v>102</v>
      </c>
      <c r="B16" s="154" t="n">
        <v>281.52</v>
      </c>
      <c r="C16" s="141" t="n">
        <f aca="false">+B16/Index!$B$13</f>
        <v>481.005477776221</v>
      </c>
      <c r="D16" s="140" t="n">
        <v>279.85</v>
      </c>
      <c r="E16" s="141" t="n">
        <f aca="false">+D16/Index!$B$13</f>
        <v>478.152113369123</v>
      </c>
      <c r="F16" s="140" t="n">
        <v>295.74</v>
      </c>
      <c r="G16" s="141" t="n">
        <f aca="false">+F16/Index!$B$13</f>
        <v>505.30179027259</v>
      </c>
      <c r="H16" s="140" t="n">
        <v>238.03</v>
      </c>
      <c r="I16" s="141" t="n">
        <f aca="false">+H16/Index!$B$13</f>
        <v>406.698401090771</v>
      </c>
      <c r="J16" s="140" t="n">
        <v>267.95</v>
      </c>
      <c r="K16" s="141" t="n">
        <f aca="false">+J16/Index!$B$13</f>
        <v>457.819756216746</v>
      </c>
      <c r="L16" s="140" t="n">
        <v>287.36</v>
      </c>
      <c r="M16" s="141" t="n">
        <f aca="false">+L16/Index!$B$13</f>
        <v>490.983710193858</v>
      </c>
      <c r="N16" s="140" t="n">
        <v>306.08</v>
      </c>
      <c r="O16" s="141" t="n">
        <f aca="false">+N16/Index!$B$13</f>
        <v>522.96872917642</v>
      </c>
      <c r="P16" s="140" t="n">
        <v>311.23</v>
      </c>
      <c r="Q16" s="141" t="n">
        <f aca="false">+P16/Index!$B$13</f>
        <v>531.768026599507</v>
      </c>
      <c r="R16" s="140" t="n">
        <v>323.37</v>
      </c>
      <c r="S16" s="141" t="n">
        <f aca="false">+R16/Index!$B$13</f>
        <v>552.510448097814</v>
      </c>
      <c r="T16" s="140" t="n">
        <v>285.52</v>
      </c>
      <c r="U16" s="141" t="n">
        <f aca="false">+T16/Index!$B$13</f>
        <v>487.839883541726</v>
      </c>
      <c r="V16" s="140" t="n">
        <v>279.52</v>
      </c>
      <c r="W16" s="141" t="n">
        <f aca="false">+V16/Index!$B$13</f>
        <v>477.588274893469</v>
      </c>
      <c r="X16" s="140" t="n">
        <v>298.21</v>
      </c>
      <c r="Y16" s="141" t="n">
        <f aca="false">+X16/Index!$B$13</f>
        <v>509.522035832789</v>
      </c>
      <c r="Z16" s="140"/>
      <c r="AA16" s="140"/>
      <c r="AB16" s="144"/>
      <c r="AC16" s="149"/>
      <c r="AD16" s="149"/>
      <c r="AE16" s="150"/>
      <c r="AF16" s="151"/>
      <c r="AG16" s="150"/>
      <c r="AH16" s="150"/>
      <c r="AI16" s="150"/>
      <c r="AJ16" s="150"/>
      <c r="AK16" s="150"/>
      <c r="AL16" s="15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45" customFormat="true" ht="15" hidden="false" customHeight="false" outlineLevel="0" collapsed="false">
      <c r="A17" s="145" t="s">
        <v>103</v>
      </c>
      <c r="B17" s="136" t="n">
        <f aca="false">B15+B16</f>
        <v>395.39</v>
      </c>
      <c r="C17" s="147" t="n">
        <f aca="false">+B17/Index!$B$13</f>
        <v>675.563923905726</v>
      </c>
      <c r="D17" s="136" t="n">
        <f aca="false">D15+D16</f>
        <v>396.04</v>
      </c>
      <c r="E17" s="147" t="n">
        <f aca="false">+D17/Index!$B$13</f>
        <v>676.674514842621</v>
      </c>
      <c r="F17" s="136" t="n">
        <f aca="false">F15+F16</f>
        <v>427.56</v>
      </c>
      <c r="G17" s="147" t="n">
        <f aca="false">+F17/Index!$B$13</f>
        <v>730.529632274798</v>
      </c>
      <c r="H17" s="136" t="n">
        <f aca="false">H15+H16</f>
        <v>429.38</v>
      </c>
      <c r="I17" s="147" t="n">
        <f aca="false">+H17/Index!$B$13</f>
        <v>733.639286898103</v>
      </c>
      <c r="J17" s="136" t="n">
        <f aca="false">J15+J16</f>
        <v>428.37</v>
      </c>
      <c r="K17" s="147" t="n">
        <f aca="false">+J17/Index!$B$13</f>
        <v>731.913599442313</v>
      </c>
      <c r="L17" s="136" t="n">
        <f aca="false">L15+L16</f>
        <v>475.17</v>
      </c>
      <c r="M17" s="147" t="n">
        <f aca="false">+L17/Index!$B$13</f>
        <v>811.876146898718</v>
      </c>
      <c r="N17" s="136" t="n">
        <f aca="false">N15+N16</f>
        <v>490.79</v>
      </c>
      <c r="O17" s="147" t="n">
        <f aca="false">+N17/Index!$B$13</f>
        <v>838.564501413013</v>
      </c>
      <c r="P17" s="136" t="n">
        <f aca="false">P15+P16</f>
        <v>509.62</v>
      </c>
      <c r="Q17" s="147" t="n">
        <f aca="false">+P17/Index!$B$13</f>
        <v>870.737466554127</v>
      </c>
      <c r="R17" s="136" t="n">
        <f aca="false">R15+R16</f>
        <v>513.04</v>
      </c>
      <c r="S17" s="147" t="n">
        <f aca="false">+R17/Index!$B$13</f>
        <v>876.580883483633</v>
      </c>
      <c r="T17" s="136" t="n">
        <f aca="false">T15+T16</f>
        <v>464.19</v>
      </c>
      <c r="U17" s="147" t="n">
        <f aca="false">+T17/Index!$B$13</f>
        <v>793.115703072407</v>
      </c>
      <c r="V17" s="136" t="n">
        <f aca="false">V15+V16</f>
        <v>461.78</v>
      </c>
      <c r="W17" s="147" t="n">
        <f aca="false">+V17/Index!$B$13</f>
        <v>788.997973598691</v>
      </c>
      <c r="X17" s="136" t="n">
        <f aca="false">X15+X16</f>
        <v>457.22</v>
      </c>
      <c r="Y17" s="147" t="n">
        <f aca="false">+X17/Index!$B$13</f>
        <v>781.206751026015</v>
      </c>
      <c r="Z17" s="146"/>
      <c r="AA17" s="146"/>
      <c r="AB17" s="148"/>
      <c r="AC17" s="158"/>
      <c r="AD17" s="158"/>
      <c r="AE17" s="138"/>
      <c r="AF17" s="159"/>
      <c r="AG17" s="138"/>
      <c r="AH17" s="138"/>
      <c r="AI17" s="138"/>
      <c r="AJ17" s="138"/>
      <c r="AK17" s="138"/>
      <c r="AL17" s="138"/>
    </row>
    <row r="18" customFormat="false" ht="14.45" hidden="false" customHeight="true" outlineLevel="0" collapsed="false">
      <c r="A18" s="139" t="s">
        <v>104</v>
      </c>
      <c r="B18" s="140" t="n">
        <v>37.31</v>
      </c>
      <c r="C18" s="141" t="n">
        <f aca="false">+B18/Index!$B$13</f>
        <v>63.7479197777451</v>
      </c>
      <c r="D18" s="140" t="n">
        <v>40.08</v>
      </c>
      <c r="E18" s="141" t="n">
        <f aca="false">+D18/Index!$B$13</f>
        <v>68.4807457703571</v>
      </c>
      <c r="F18" s="140" t="n">
        <v>41.46</v>
      </c>
      <c r="G18" s="141" t="n">
        <f aca="false">+F18/Index!$B$13</f>
        <v>70.8386157594563</v>
      </c>
      <c r="H18" s="140" t="n">
        <v>38.9</v>
      </c>
      <c r="I18" s="141" t="n">
        <f aca="false">+H18/Index!$B$13</f>
        <v>66.4645960695332</v>
      </c>
      <c r="J18" s="140" t="n">
        <v>42.84</v>
      </c>
      <c r="K18" s="141" t="n">
        <f aca="false">+J18/Index!$B$13</f>
        <v>73.1964857485554</v>
      </c>
      <c r="L18" s="140" t="n">
        <v>42.35</v>
      </c>
      <c r="M18" s="141" t="n">
        <f aca="false">+L18/Index!$B$13</f>
        <v>72.3592710422811</v>
      </c>
      <c r="N18" s="140" t="n">
        <v>42.02</v>
      </c>
      <c r="O18" s="141" t="n">
        <f aca="false">+N18/Index!$B$13</f>
        <v>71.7954325666269</v>
      </c>
      <c r="P18" s="140" t="n">
        <v>40.47</v>
      </c>
      <c r="Q18" s="141" t="n">
        <f aca="false">+P18/Index!$B$13</f>
        <v>69.1471003324939</v>
      </c>
      <c r="R18" s="140" t="n">
        <v>45.42</v>
      </c>
      <c r="S18" s="141" t="n">
        <f aca="false">+R18/Index!$B$13</f>
        <v>77.6046774673059</v>
      </c>
      <c r="T18" s="140" t="n">
        <v>45.09</v>
      </c>
      <c r="U18" s="141" t="n">
        <f aca="false">+T18/Index!$B$13</f>
        <v>77.0408389916518</v>
      </c>
      <c r="V18" s="140" t="n">
        <v>43.51</v>
      </c>
      <c r="W18" s="141" t="n">
        <f aca="false">+V18/Index!$B$13</f>
        <v>74.3412487142774</v>
      </c>
      <c r="X18" s="140" t="n">
        <v>36.17</v>
      </c>
      <c r="Y18" s="141" t="n">
        <f aca="false">+X18/Index!$B$13</f>
        <v>61.8001141345763</v>
      </c>
      <c r="Z18" s="0"/>
      <c r="AA18" s="0"/>
      <c r="AB18" s="144"/>
      <c r="AC18" s="144"/>
      <c r="AD18" s="144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true" outlineLevel="0" collapsed="false">
      <c r="A19" s="139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63" customFormat="true" ht="14.45" hidden="false" customHeight="true" outlineLevel="0" collapsed="false">
      <c r="A20" s="160"/>
      <c r="B20" s="161" t="n">
        <v>2003</v>
      </c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2"/>
    </row>
    <row r="21" s="134" customFormat="true" ht="15.75" hidden="false" customHeight="false" outlineLevel="0" collapsed="false">
      <c r="A21" s="130"/>
      <c r="B21" s="131" t="s">
        <v>83</v>
      </c>
      <c r="C21" s="131"/>
      <c r="D21" s="132" t="s">
        <v>84</v>
      </c>
      <c r="E21" s="132"/>
      <c r="F21" s="132" t="s">
        <v>85</v>
      </c>
      <c r="G21" s="132"/>
      <c r="H21" s="132" t="s">
        <v>86</v>
      </c>
      <c r="I21" s="132"/>
      <c r="J21" s="132" t="s">
        <v>87</v>
      </c>
      <c r="K21" s="132"/>
      <c r="L21" s="132" t="s">
        <v>88</v>
      </c>
      <c r="M21" s="132"/>
      <c r="N21" s="132" t="s">
        <v>89</v>
      </c>
      <c r="O21" s="132"/>
      <c r="P21" s="132" t="s">
        <v>90</v>
      </c>
      <c r="Q21" s="132"/>
      <c r="R21" s="132" t="s">
        <v>91</v>
      </c>
      <c r="S21" s="132"/>
      <c r="T21" s="132" t="s">
        <v>92</v>
      </c>
      <c r="U21" s="132"/>
      <c r="V21" s="132" t="s">
        <v>93</v>
      </c>
      <c r="W21" s="132"/>
      <c r="X21" s="133" t="s">
        <v>94</v>
      </c>
      <c r="Y21" s="133"/>
      <c r="AI21" s="134" t="s">
        <v>95</v>
      </c>
      <c r="AJ21" s="134" t="s">
        <v>96</v>
      </c>
      <c r="AK21" s="134" t="s">
        <v>97</v>
      </c>
      <c r="AL21" s="134" t="s">
        <v>98</v>
      </c>
      <c r="AM21" s="135"/>
      <c r="AN21" s="135"/>
      <c r="AO21" s="135"/>
      <c r="AP21" s="135"/>
    </row>
    <row r="22" s="136" customFormat="true" ht="15" hidden="false" customHeight="false" outlineLevel="0" collapsed="false">
      <c r="B22" s="136" t="s">
        <v>99</v>
      </c>
      <c r="C22" s="137" t="s">
        <v>100</v>
      </c>
      <c r="D22" s="136" t="s">
        <v>99</v>
      </c>
      <c r="E22" s="137" t="s">
        <v>100</v>
      </c>
      <c r="F22" s="136" t="s">
        <v>99</v>
      </c>
      <c r="G22" s="137" t="s">
        <v>100</v>
      </c>
      <c r="H22" s="136" t="s">
        <v>99</v>
      </c>
      <c r="I22" s="137" t="s">
        <v>100</v>
      </c>
      <c r="J22" s="136" t="s">
        <v>99</v>
      </c>
      <c r="K22" s="137" t="s">
        <v>100</v>
      </c>
      <c r="L22" s="136" t="s">
        <v>99</v>
      </c>
      <c r="M22" s="137" t="s">
        <v>100</v>
      </c>
      <c r="N22" s="136" t="s">
        <v>99</v>
      </c>
      <c r="O22" s="137" t="s">
        <v>100</v>
      </c>
      <c r="P22" s="136" t="s">
        <v>99</v>
      </c>
      <c r="Q22" s="137" t="s">
        <v>100</v>
      </c>
      <c r="R22" s="136" t="s">
        <v>99</v>
      </c>
      <c r="S22" s="137" t="s">
        <v>100</v>
      </c>
      <c r="T22" s="136" t="s">
        <v>99</v>
      </c>
      <c r="U22" s="137" t="s">
        <v>100</v>
      </c>
      <c r="V22" s="136" t="s">
        <v>99</v>
      </c>
      <c r="W22" s="137" t="s">
        <v>100</v>
      </c>
      <c r="X22" s="136" t="s">
        <v>99</v>
      </c>
      <c r="Y22" s="137" t="s">
        <v>100</v>
      </c>
      <c r="AM22" s="138"/>
      <c r="AN22" s="138"/>
      <c r="AO22" s="138"/>
      <c r="AP22" s="138"/>
    </row>
    <row r="23" customFormat="false" ht="14.45" hidden="false" customHeight="true" outlineLevel="0" collapsed="false">
      <c r="A23" s="139" t="s">
        <v>101</v>
      </c>
      <c r="B23" s="154" t="n">
        <v>149.73</v>
      </c>
      <c r="C23" s="141" t="n">
        <f aca="false">+B23/Index!$B$13</f>
        <v>255.828893817255</v>
      </c>
      <c r="D23" s="140" t="n">
        <v>152.63</v>
      </c>
      <c r="E23" s="141" t="n">
        <f aca="false">+D23/Index!$B$13</f>
        <v>260.783837997246</v>
      </c>
      <c r="F23" s="140" t="n">
        <v>169.82</v>
      </c>
      <c r="G23" s="141" t="n">
        <f aca="false">+F23/Index!$B$13</f>
        <v>290.154696774502</v>
      </c>
      <c r="H23" s="140" t="n">
        <v>156.17</v>
      </c>
      <c r="I23" s="141" t="n">
        <f aca="false">+H23/Index!$B$13</f>
        <v>266.832287099717</v>
      </c>
      <c r="J23" s="140" t="n">
        <v>148.84</v>
      </c>
      <c r="K23" s="141" t="n">
        <f aca="false">+J23/Index!$B$13</f>
        <v>254.30823853443</v>
      </c>
      <c r="L23" s="140" t="n">
        <v>163.95</v>
      </c>
      <c r="M23" s="141" t="n">
        <f aca="false">+L23/Index!$B$13</f>
        <v>280.125206313624</v>
      </c>
      <c r="N23" s="140" t="n">
        <v>181.98</v>
      </c>
      <c r="O23" s="141" t="n">
        <f aca="false">+N23/Index!$B$13</f>
        <v>310.931290301637</v>
      </c>
      <c r="P23" s="140" t="n">
        <v>209.45</v>
      </c>
      <c r="Q23" s="141" t="n">
        <f aca="false">+P23/Index!$B$13</f>
        <v>357.86657189624</v>
      </c>
      <c r="R23" s="140" t="n">
        <v>179.04</v>
      </c>
      <c r="S23" s="141" t="n">
        <f aca="false">+R23/Index!$B$13</f>
        <v>305.908002063991</v>
      </c>
      <c r="T23" s="140" t="n">
        <v>164.44</v>
      </c>
      <c r="U23" s="141" t="n">
        <f aca="false">+T23/Index!$B$13</f>
        <v>280.962421019898</v>
      </c>
      <c r="V23" s="140" t="n">
        <v>159.23</v>
      </c>
      <c r="W23" s="141" t="n">
        <f aca="false">+V23/Index!$B$13</f>
        <v>272.060607510328</v>
      </c>
      <c r="X23" s="140" t="n">
        <v>134.27</v>
      </c>
      <c r="Y23" s="141" t="n">
        <f aca="false">+X23/Index!$B$13</f>
        <v>229.413915533579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45" hidden="false" customHeight="true" outlineLevel="0" collapsed="false">
      <c r="A24" s="139" t="s">
        <v>102</v>
      </c>
      <c r="B24" s="154" t="n">
        <v>280.98</v>
      </c>
      <c r="C24" s="141" t="n">
        <f aca="false">+B24/Index!$B$13</f>
        <v>480.082832997878</v>
      </c>
      <c r="D24" s="140" t="n">
        <v>250.43</v>
      </c>
      <c r="E24" s="141" t="n">
        <f aca="false">+D24/Index!$B$13</f>
        <v>427.885058963836</v>
      </c>
      <c r="F24" s="140" t="n">
        <v>243.05</v>
      </c>
      <c r="G24" s="141" t="n">
        <f aca="false">+F24/Index!$B$13</f>
        <v>415.27558032648</v>
      </c>
      <c r="H24" s="140" t="n">
        <v>238.54</v>
      </c>
      <c r="I24" s="141" t="n">
        <f aca="false">+H24/Index!$B$13</f>
        <v>407.569787825873</v>
      </c>
      <c r="J24" s="140" t="n">
        <v>250.76</v>
      </c>
      <c r="K24" s="141" t="n">
        <f aca="false">+J24/Index!$B$13</f>
        <v>428.44889743949</v>
      </c>
      <c r="L24" s="140" t="n">
        <v>273.99</v>
      </c>
      <c r="M24" s="141" t="n">
        <f aca="false">+L24/Index!$B$13</f>
        <v>468.139708922659</v>
      </c>
      <c r="N24" s="140" t="n">
        <v>297.12</v>
      </c>
      <c r="O24" s="141" t="n">
        <f aca="false">+N24/Index!$B$13</f>
        <v>507.659660261689</v>
      </c>
      <c r="P24" s="140" t="n">
        <v>298.54</v>
      </c>
      <c r="Q24" s="141" t="n">
        <f aca="false">+P24/Index!$B$13</f>
        <v>510.085874308444</v>
      </c>
      <c r="R24" s="140" t="n">
        <v>287.65</v>
      </c>
      <c r="S24" s="141" t="n">
        <f aca="false">+R24/Index!$B$13</f>
        <v>491.479204611857</v>
      </c>
      <c r="T24" s="140" t="n">
        <v>248.99</v>
      </c>
      <c r="U24" s="141" t="n">
        <f aca="false">+T24/Index!$B$13</f>
        <v>425.424672888254</v>
      </c>
      <c r="V24" s="140" t="n">
        <v>233.91</v>
      </c>
      <c r="W24" s="141" t="n">
        <f aca="false">+V24/Index!$B$13</f>
        <v>399.658963152301</v>
      </c>
      <c r="X24" s="140" t="n">
        <v>257.31</v>
      </c>
      <c r="Y24" s="141" t="n">
        <f aca="false">+X24/Index!$B$13</f>
        <v>439.640236880504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45" customFormat="true" ht="14.45" hidden="false" customHeight="true" outlineLevel="0" collapsed="false">
      <c r="A25" s="145" t="s">
        <v>103</v>
      </c>
      <c r="B25" s="136" t="n">
        <f aca="false">B23+B24</f>
        <v>430.71</v>
      </c>
      <c r="C25" s="147" t="n">
        <f aca="false">+B25/Index!$B$13</f>
        <v>735.911726815133</v>
      </c>
      <c r="D25" s="136" t="n">
        <f aca="false">D23+D24</f>
        <v>403.06</v>
      </c>
      <c r="E25" s="147" t="n">
        <f aca="false">+D25/Index!$B$13</f>
        <v>688.668896961082</v>
      </c>
      <c r="F25" s="136" t="n">
        <f aca="false">F23+F24</f>
        <v>412.87</v>
      </c>
      <c r="G25" s="147" t="n">
        <f aca="false">+F25/Index!$B$13</f>
        <v>705.430277100982</v>
      </c>
      <c r="H25" s="136" t="n">
        <f aca="false">H23+H24</f>
        <v>394.71</v>
      </c>
      <c r="I25" s="147" t="n">
        <f aca="false">+H25/Index!$B$13</f>
        <v>674.40207492559</v>
      </c>
      <c r="J25" s="136" t="n">
        <f aca="false">J23+J24</f>
        <v>399.6</v>
      </c>
      <c r="K25" s="147" t="n">
        <f aca="false">+J25/Index!$B$13</f>
        <v>682.75713597392</v>
      </c>
      <c r="L25" s="136" t="n">
        <f aca="false">L23+L24</f>
        <v>437.94</v>
      </c>
      <c r="M25" s="147" t="n">
        <f aca="false">+L25/Index!$B$13</f>
        <v>748.264915236283</v>
      </c>
      <c r="N25" s="136" t="n">
        <f aca="false">N23+N24</f>
        <v>479.1</v>
      </c>
      <c r="O25" s="147" t="n">
        <f aca="false">+N25/Index!$B$13</f>
        <v>818.590950563326</v>
      </c>
      <c r="P25" s="136" t="n">
        <f aca="false">P23+P24</f>
        <v>507.99</v>
      </c>
      <c r="Q25" s="147" t="n">
        <f aca="false">+P25/Index!$B$13</f>
        <v>867.952446204684</v>
      </c>
      <c r="R25" s="136" t="n">
        <f aca="false">R23+R24</f>
        <v>466.69</v>
      </c>
      <c r="S25" s="147" t="n">
        <f aca="false">+R25/Index!$B$13</f>
        <v>797.387206675848</v>
      </c>
      <c r="T25" s="136" t="n">
        <f aca="false">T23+T24</f>
        <v>413.43</v>
      </c>
      <c r="U25" s="147" t="n">
        <f aca="false">+T25/Index!$B$13</f>
        <v>706.387093908152</v>
      </c>
      <c r="V25" s="136" t="n">
        <f aca="false">V23+V24</f>
        <v>393.14</v>
      </c>
      <c r="W25" s="147" t="n">
        <f aca="false">+V25/Index!$B$13</f>
        <v>671.71957066263</v>
      </c>
      <c r="X25" s="136" t="n">
        <f aca="false">X23+X24</f>
        <v>391.58</v>
      </c>
      <c r="Y25" s="147" t="n">
        <f aca="false">+X25/Index!$B$13</f>
        <v>669.054152414083</v>
      </c>
    </row>
    <row r="26" s="139" customFormat="true" ht="14.45" hidden="false" customHeight="true" outlineLevel="0" collapsed="false">
      <c r="A26" s="139" t="s">
        <v>104</v>
      </c>
      <c r="B26" s="164" t="n">
        <v>34.86</v>
      </c>
      <c r="C26" s="141" t="n">
        <f aca="false">+B26/Index!$B$13</f>
        <v>59.5618462463735</v>
      </c>
      <c r="D26" s="164" t="n">
        <v>34.24</v>
      </c>
      <c r="E26" s="141" t="n">
        <f aca="false">+D26/Index!$B$13</f>
        <v>58.5025133527203</v>
      </c>
      <c r="F26" s="164" t="n">
        <v>36.62</v>
      </c>
      <c r="G26" s="141" t="n">
        <f aca="false">+F26/Index!$B$13</f>
        <v>62.5689847831956</v>
      </c>
      <c r="H26" s="164" t="n">
        <v>40.17</v>
      </c>
      <c r="I26" s="141" t="n">
        <f aca="false">+H26/Index!$B$13</f>
        <v>68.634519900081</v>
      </c>
      <c r="J26" s="164" t="n">
        <v>41.75</v>
      </c>
      <c r="K26" s="141" t="n">
        <f aca="false">+J26/Index!$B$13</f>
        <v>71.3341101774553</v>
      </c>
      <c r="L26" s="164" t="n">
        <v>42.35</v>
      </c>
      <c r="M26" s="141" t="n">
        <f aca="false">+L26/Index!$B$13</f>
        <v>72.3592710422811</v>
      </c>
      <c r="N26" s="164" t="n">
        <v>43.58</v>
      </c>
      <c r="O26" s="141" t="n">
        <f aca="false">+N26/Index!$B$13</f>
        <v>74.4608508151738</v>
      </c>
      <c r="P26" s="164" t="n">
        <v>39.9</v>
      </c>
      <c r="Q26" s="141" t="n">
        <f aca="false">+P26/Index!$B$13</f>
        <v>68.1731975109094</v>
      </c>
      <c r="R26" s="164" t="n">
        <v>42.46</v>
      </c>
      <c r="S26" s="141" t="n">
        <f aca="false">+R26/Index!$B$13</f>
        <v>72.5472172008324</v>
      </c>
      <c r="T26" s="164" t="n">
        <v>40.18</v>
      </c>
      <c r="U26" s="141" t="n">
        <f aca="false">+T26/Index!$B$13</f>
        <v>68.6516059144948</v>
      </c>
      <c r="V26" s="164" t="n">
        <v>35.84</v>
      </c>
      <c r="W26" s="141" t="n">
        <f aca="false">+V26/Index!$B$13</f>
        <v>61.2362756589222</v>
      </c>
      <c r="X26" s="164" t="n">
        <v>31.75</v>
      </c>
      <c r="Y26" s="141" t="n">
        <f aca="false">+X26/Index!$B$13</f>
        <v>54.2480957636936</v>
      </c>
    </row>
    <row r="27" customFormat="false" ht="14.45" hidden="false" customHeight="true" outlineLevel="0" collapsed="false">
      <c r="A27" s="145"/>
      <c r="B27" s="136"/>
      <c r="C27" s="137"/>
      <c r="D27" s="136"/>
      <c r="E27" s="137"/>
      <c r="F27" s="136"/>
      <c r="G27" s="137"/>
      <c r="H27" s="136"/>
      <c r="I27" s="137"/>
      <c r="J27" s="136"/>
      <c r="K27" s="137"/>
      <c r="L27" s="136"/>
      <c r="M27" s="137"/>
      <c r="N27" s="136"/>
      <c r="O27" s="137"/>
      <c r="P27" s="136"/>
      <c r="Q27" s="137"/>
      <c r="R27" s="136"/>
      <c r="S27" s="137"/>
      <c r="T27" s="136"/>
      <c r="U27" s="137"/>
      <c r="V27" s="136"/>
      <c r="W27" s="137"/>
      <c r="X27" s="136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61" customFormat="true" ht="14.45" hidden="false" customHeight="true" outlineLevel="0" collapsed="false">
      <c r="A28" s="153"/>
      <c r="B28" s="127" t="n">
        <v>2004</v>
      </c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65"/>
    </row>
    <row r="29" s="134" customFormat="true" ht="15.75" hidden="false" customHeight="false" outlineLevel="0" collapsed="false">
      <c r="A29" s="130"/>
      <c r="B29" s="131" t="s">
        <v>83</v>
      </c>
      <c r="C29" s="131"/>
      <c r="D29" s="132" t="s">
        <v>84</v>
      </c>
      <c r="E29" s="132"/>
      <c r="F29" s="132" t="s">
        <v>85</v>
      </c>
      <c r="G29" s="132"/>
      <c r="H29" s="132" t="s">
        <v>86</v>
      </c>
      <c r="I29" s="132"/>
      <c r="J29" s="132" t="s">
        <v>87</v>
      </c>
      <c r="K29" s="132"/>
      <c r="L29" s="132" t="s">
        <v>88</v>
      </c>
      <c r="M29" s="132"/>
      <c r="N29" s="132" t="s">
        <v>89</v>
      </c>
      <c r="O29" s="132"/>
      <c r="P29" s="132" t="s">
        <v>90</v>
      </c>
      <c r="Q29" s="132"/>
      <c r="R29" s="132" t="s">
        <v>91</v>
      </c>
      <c r="S29" s="132"/>
      <c r="T29" s="132" t="s">
        <v>92</v>
      </c>
      <c r="U29" s="132"/>
      <c r="V29" s="132" t="s">
        <v>93</v>
      </c>
      <c r="W29" s="132"/>
      <c r="X29" s="133" t="s">
        <v>94</v>
      </c>
      <c r="Y29" s="133"/>
      <c r="AI29" s="134" t="s">
        <v>95</v>
      </c>
      <c r="AJ29" s="134" t="s">
        <v>96</v>
      </c>
      <c r="AK29" s="134" t="s">
        <v>97</v>
      </c>
      <c r="AL29" s="134" t="s">
        <v>98</v>
      </c>
      <c r="AM29" s="135"/>
      <c r="AN29" s="135"/>
      <c r="AO29" s="135"/>
      <c r="AP29" s="135"/>
    </row>
    <row r="30" s="136" customFormat="true" ht="15" hidden="false" customHeight="false" outlineLevel="0" collapsed="false">
      <c r="B30" s="136" t="s">
        <v>99</v>
      </c>
      <c r="C30" s="137" t="s">
        <v>100</v>
      </c>
      <c r="D30" s="136" t="s">
        <v>99</v>
      </c>
      <c r="E30" s="137" t="s">
        <v>100</v>
      </c>
      <c r="F30" s="136" t="s">
        <v>99</v>
      </c>
      <c r="G30" s="137" t="s">
        <v>100</v>
      </c>
      <c r="H30" s="136" t="s">
        <v>99</v>
      </c>
      <c r="I30" s="137" t="s">
        <v>100</v>
      </c>
      <c r="J30" s="136" t="s">
        <v>99</v>
      </c>
      <c r="K30" s="137" t="s">
        <v>100</v>
      </c>
      <c r="L30" s="136" t="s">
        <v>99</v>
      </c>
      <c r="M30" s="137" t="s">
        <v>100</v>
      </c>
      <c r="N30" s="136" t="s">
        <v>99</v>
      </c>
      <c r="O30" s="137" t="s">
        <v>100</v>
      </c>
      <c r="P30" s="136" t="s">
        <v>99</v>
      </c>
      <c r="Q30" s="137" t="s">
        <v>100</v>
      </c>
      <c r="R30" s="136" t="s">
        <v>99</v>
      </c>
      <c r="S30" s="137" t="s">
        <v>100</v>
      </c>
      <c r="T30" s="136" t="s">
        <v>99</v>
      </c>
      <c r="U30" s="137" t="s">
        <v>100</v>
      </c>
      <c r="V30" s="136" t="s">
        <v>99</v>
      </c>
      <c r="W30" s="137" t="s">
        <v>100</v>
      </c>
      <c r="X30" s="136" t="s">
        <v>99</v>
      </c>
      <c r="Y30" s="137" t="s">
        <v>100</v>
      </c>
      <c r="AM30" s="138"/>
      <c r="AN30" s="138"/>
      <c r="AO30" s="138"/>
      <c r="AP30" s="138"/>
    </row>
    <row r="31" customFormat="false" ht="14.45" hidden="false" customHeight="true" outlineLevel="0" collapsed="false">
      <c r="A31" s="139" t="s">
        <v>101</v>
      </c>
      <c r="B31" s="154" t="n">
        <v>126.44</v>
      </c>
      <c r="C31" s="141" t="n">
        <f aca="false">+B31/Index!$B$13</f>
        <v>216.035566247604</v>
      </c>
      <c r="D31" s="140" t="n">
        <v>127.5</v>
      </c>
      <c r="E31" s="141" t="n">
        <f aca="false">+D31/Index!$B$13</f>
        <v>217.846683775462</v>
      </c>
      <c r="F31" s="140" t="n">
        <v>153.33</v>
      </c>
      <c r="G31" s="141" t="n">
        <f aca="false">+F31/Index!$B$13</f>
        <v>261.979859006209</v>
      </c>
      <c r="H31" s="140" t="n">
        <v>155.85</v>
      </c>
      <c r="I31" s="141" t="n">
        <f aca="false">+H31/Index!$B$13</f>
        <v>266.285534638477</v>
      </c>
      <c r="J31" s="140" t="n">
        <v>152.24</v>
      </c>
      <c r="K31" s="141" t="n">
        <f aca="false">+J31/Index!$B$13</f>
        <v>260.117483435109</v>
      </c>
      <c r="L31" s="140" t="n">
        <v>177.54</v>
      </c>
      <c r="M31" s="141" t="n">
        <f aca="false">+L31/Index!$B$13</f>
        <v>303.345099901926</v>
      </c>
      <c r="N31" s="140" t="n">
        <v>190.93</v>
      </c>
      <c r="O31" s="141" t="n">
        <f aca="false">+N31/Index!$B$13</f>
        <v>326.223273201953</v>
      </c>
      <c r="P31" s="140" t="n">
        <v>223.89</v>
      </c>
      <c r="Q31" s="141" t="n">
        <f aca="false">+P31/Index!$B$13</f>
        <v>382.538776709712</v>
      </c>
      <c r="R31" s="140" t="n">
        <v>201.63</v>
      </c>
      <c r="S31" s="141" t="n">
        <f aca="false">+R31/Index!$B$13</f>
        <v>344.505308624678</v>
      </c>
      <c r="T31" s="140" t="n">
        <v>193.52</v>
      </c>
      <c r="U31" s="141" t="n">
        <f aca="false">+T31/Index!$B$13</f>
        <v>330.648550935118</v>
      </c>
      <c r="V31" s="140" t="n">
        <v>157.94</v>
      </c>
      <c r="W31" s="141" t="n">
        <f aca="false">+V31/Index!$B$13</f>
        <v>269.856511650953</v>
      </c>
      <c r="X31" s="140" t="n">
        <v>134.82</v>
      </c>
      <c r="Y31" s="141" t="n">
        <f aca="false">+X31/Index!$B$13</f>
        <v>230.353646326336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45" hidden="false" customHeight="true" outlineLevel="0" collapsed="false">
      <c r="A32" s="139" t="s">
        <v>102</v>
      </c>
      <c r="B32" s="154" t="n">
        <v>259.13</v>
      </c>
      <c r="C32" s="141" t="n">
        <f aca="false">+B32/Index!$B$13</f>
        <v>442.749891503809</v>
      </c>
      <c r="D32" s="140" t="n">
        <v>208.13</v>
      </c>
      <c r="E32" s="141" t="n">
        <f aca="false">+D32/Index!$B$13</f>
        <v>355.611217993624</v>
      </c>
      <c r="F32" s="140" t="n">
        <v>222.34</v>
      </c>
      <c r="G32" s="141" t="n">
        <f aca="false">+F32/Index!$B$13</f>
        <v>379.890444475579</v>
      </c>
      <c r="H32" s="140" t="n">
        <v>220.97</v>
      </c>
      <c r="I32" s="141" t="n">
        <f aca="false">+H32/Index!$B$13</f>
        <v>377.549660500894</v>
      </c>
      <c r="J32" s="140" t="n">
        <v>227.99</v>
      </c>
      <c r="K32" s="141" t="n">
        <f aca="false">+J32/Index!$B$13</f>
        <v>389.544042619354</v>
      </c>
      <c r="L32" s="140" t="n">
        <v>235.2</v>
      </c>
      <c r="M32" s="141" t="n">
        <f aca="false">+L32/Index!$B$13</f>
        <v>401.863059011677</v>
      </c>
      <c r="N32" s="140" t="n">
        <v>250.63</v>
      </c>
      <c r="O32" s="141" t="n">
        <f aca="false">+N32/Index!$B$13</f>
        <v>428.226779252111</v>
      </c>
      <c r="P32" s="140" t="n">
        <v>260.18</v>
      </c>
      <c r="Q32" s="141" t="n">
        <f aca="false">+P32/Index!$B$13</f>
        <v>444.543923017254</v>
      </c>
      <c r="R32" s="140" t="n">
        <v>263.63</v>
      </c>
      <c r="S32" s="141" t="n">
        <f aca="false">+R32/Index!$B$13</f>
        <v>450.438597990001</v>
      </c>
      <c r="T32" s="140" t="n">
        <v>222.02</v>
      </c>
      <c r="U32" s="141" t="n">
        <f aca="false">+T32/Index!$B$13</f>
        <v>379.343692014339</v>
      </c>
      <c r="V32" s="140" t="n">
        <v>220.02</v>
      </c>
      <c r="W32" s="141" t="n">
        <f aca="false">+V32/Index!$B$13</f>
        <v>375.926489131586</v>
      </c>
      <c r="X32" s="140" t="n">
        <v>231.03</v>
      </c>
      <c r="Y32" s="141" t="n">
        <f aca="false">+X32/Index!$B$13</f>
        <v>394.738191001138</v>
      </c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45" customFormat="true" ht="14.45" hidden="false" customHeight="true" outlineLevel="0" collapsed="false">
      <c r="A33" s="145" t="s">
        <v>103</v>
      </c>
      <c r="B33" s="136" t="n">
        <f aca="false">B31+B32</f>
        <v>385.57</v>
      </c>
      <c r="C33" s="147" t="n">
        <f aca="false">+B33/Index!$B$13</f>
        <v>658.785457751412</v>
      </c>
      <c r="D33" s="136" t="n">
        <f aca="false">D31+D32</f>
        <v>335.63</v>
      </c>
      <c r="E33" s="147" t="n">
        <f aca="false">+D33/Index!$B$13</f>
        <v>573.457901769086</v>
      </c>
      <c r="F33" s="136" t="n">
        <f aca="false">F31+F32</f>
        <v>375.67</v>
      </c>
      <c r="G33" s="147" t="n">
        <f aca="false">+F33/Index!$B$13</f>
        <v>641.870303481788</v>
      </c>
      <c r="H33" s="136" t="n">
        <f aca="false">H31+H32</f>
        <v>376.82</v>
      </c>
      <c r="I33" s="147" t="n">
        <f aca="false">+H33/Index!$B$13</f>
        <v>643.835195139371</v>
      </c>
      <c r="J33" s="136" t="n">
        <f aca="false">J31+J32</f>
        <v>380.23</v>
      </c>
      <c r="K33" s="147" t="n">
        <f aca="false">+J33/Index!$B$13</f>
        <v>649.661526054464</v>
      </c>
      <c r="L33" s="136" t="n">
        <f aca="false">L31+L32</f>
        <v>412.74</v>
      </c>
      <c r="M33" s="147" t="n">
        <f aca="false">+L33/Index!$B$13</f>
        <v>705.208158913603</v>
      </c>
      <c r="N33" s="136" t="n">
        <f aca="false">N31+N32</f>
        <v>441.56</v>
      </c>
      <c r="O33" s="147" t="n">
        <f aca="false">+N33/Index!$B$13</f>
        <v>754.450052454064</v>
      </c>
      <c r="P33" s="136" t="n">
        <f aca="false">P31+P32</f>
        <v>484.07</v>
      </c>
      <c r="Q33" s="147" t="n">
        <f aca="false">+P33/Index!$B$13</f>
        <v>827.082699726966</v>
      </c>
      <c r="R33" s="136" t="n">
        <f aca="false">R31+R32</f>
        <v>465.26</v>
      </c>
      <c r="S33" s="147" t="n">
        <f aca="false">+R33/Index!$B$13</f>
        <v>794.94390661468</v>
      </c>
      <c r="T33" s="136" t="n">
        <f aca="false">T31+T32</f>
        <v>415.54</v>
      </c>
      <c r="U33" s="147" t="n">
        <f aca="false">+T33/Index!$B$13</f>
        <v>709.992242949456</v>
      </c>
      <c r="V33" s="136" t="n">
        <f aca="false">V31+V32</f>
        <v>377.96</v>
      </c>
      <c r="W33" s="147" t="n">
        <f aca="false">+V33/Index!$B$13</f>
        <v>645.78300078254</v>
      </c>
      <c r="X33" s="136" t="n">
        <f aca="false">X31+X32</f>
        <v>365.85</v>
      </c>
      <c r="Y33" s="147" t="n">
        <f aca="false">+X33/Index!$B$13</f>
        <v>625.091837327474</v>
      </c>
    </row>
    <row r="34" customFormat="false" ht="14.45" hidden="false" customHeight="true" outlineLevel="0" collapsed="false">
      <c r="A34" s="139" t="s">
        <v>104</v>
      </c>
      <c r="B34" s="164" t="n">
        <v>32.32</v>
      </c>
      <c r="C34" s="141" t="n">
        <f aca="false">+B34/Index!$B$13</f>
        <v>55.221998585278</v>
      </c>
      <c r="D34" s="164" t="n">
        <v>31.75</v>
      </c>
      <c r="E34" s="141" t="n">
        <f aca="false">+D34/Index!$B$13</f>
        <v>54.2480957636936</v>
      </c>
      <c r="F34" s="164" t="n">
        <v>33.99</v>
      </c>
      <c r="G34" s="141" t="n">
        <f aca="false">+F34/Index!$B$13</f>
        <v>58.0753629923762</v>
      </c>
      <c r="H34" s="164" t="n">
        <v>37.23</v>
      </c>
      <c r="I34" s="141" t="n">
        <f aca="false">+H34/Index!$B$13</f>
        <v>63.611231662435</v>
      </c>
      <c r="J34" s="164" t="n">
        <v>38.34</v>
      </c>
      <c r="K34" s="141" t="n">
        <f aca="false">+J34/Index!$B$13</f>
        <v>65.5077792623626</v>
      </c>
      <c r="L34" s="164" t="n">
        <v>39.65</v>
      </c>
      <c r="M34" s="141" t="n">
        <f aca="false">+L34/Index!$B$13</f>
        <v>67.7460471505654</v>
      </c>
      <c r="N34" s="164" t="n">
        <v>40.74</v>
      </c>
      <c r="O34" s="141" t="n">
        <f aca="false">+N34/Index!$B$13</f>
        <v>69.6084227216654</v>
      </c>
      <c r="P34" s="164" t="n">
        <v>40.67</v>
      </c>
      <c r="Q34" s="141" t="n">
        <f aca="false">+P34/Index!$B$13</f>
        <v>69.4888206207691</v>
      </c>
      <c r="R34" s="164" t="n">
        <v>42.99</v>
      </c>
      <c r="S34" s="141" t="n">
        <f aca="false">+R34/Index!$B$13</f>
        <v>73.4527759647618</v>
      </c>
      <c r="T34" s="164" t="n">
        <v>42.03</v>
      </c>
      <c r="U34" s="141" t="n">
        <f aca="false">+T34/Index!$B$13</f>
        <v>71.8125185810407</v>
      </c>
      <c r="V34" s="164" t="n">
        <v>35.87</v>
      </c>
      <c r="W34" s="141" t="n">
        <f aca="false">+V34/Index!$B$13</f>
        <v>61.2875337021634</v>
      </c>
      <c r="X34" s="164" t="n">
        <v>32.27</v>
      </c>
      <c r="Y34" s="141" t="n">
        <f aca="false">+X34/Index!$B$13</f>
        <v>55.1365685132092</v>
      </c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45" hidden="false" customHeight="true" outlineLevel="0" collapsed="false">
      <c r="A35" s="139"/>
      <c r="B35" s="164"/>
      <c r="C35" s="166"/>
      <c r="D35" s="164"/>
      <c r="E35" s="166"/>
      <c r="F35" s="164"/>
      <c r="G35" s="166"/>
      <c r="H35" s="164"/>
      <c r="I35" s="166"/>
      <c r="J35" s="164"/>
      <c r="K35" s="166"/>
      <c r="L35" s="164"/>
      <c r="M35" s="166"/>
      <c r="N35" s="164"/>
      <c r="O35" s="166"/>
      <c r="P35" s="164"/>
      <c r="Q35" s="166"/>
      <c r="R35" s="164"/>
      <c r="S35" s="166"/>
      <c r="T35" s="164"/>
      <c r="U35" s="166"/>
      <c r="V35" s="164"/>
      <c r="W35" s="166"/>
      <c r="X35" s="164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61" customFormat="true" ht="14.45" hidden="false" customHeight="true" outlineLevel="0" collapsed="false">
      <c r="A36" s="153"/>
      <c r="B36" s="127" t="n">
        <v>2005</v>
      </c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65"/>
    </row>
    <row r="37" s="134" customFormat="true" ht="15.75" hidden="false" customHeight="false" outlineLevel="0" collapsed="false">
      <c r="A37" s="130"/>
      <c r="B37" s="131" t="s">
        <v>83</v>
      </c>
      <c r="C37" s="131"/>
      <c r="D37" s="132" t="s">
        <v>84</v>
      </c>
      <c r="E37" s="132"/>
      <c r="F37" s="132" t="s">
        <v>85</v>
      </c>
      <c r="G37" s="132"/>
      <c r="H37" s="132" t="s">
        <v>86</v>
      </c>
      <c r="I37" s="132"/>
      <c r="J37" s="132" t="s">
        <v>87</v>
      </c>
      <c r="K37" s="132"/>
      <c r="L37" s="132" t="s">
        <v>88</v>
      </c>
      <c r="M37" s="132"/>
      <c r="N37" s="132" t="s">
        <v>89</v>
      </c>
      <c r="O37" s="132"/>
      <c r="P37" s="132" t="s">
        <v>90</v>
      </c>
      <c r="Q37" s="132"/>
      <c r="R37" s="132" t="s">
        <v>91</v>
      </c>
      <c r="S37" s="132"/>
      <c r="T37" s="132" t="s">
        <v>92</v>
      </c>
      <c r="U37" s="132"/>
      <c r="V37" s="132" t="s">
        <v>93</v>
      </c>
      <c r="W37" s="132"/>
      <c r="X37" s="133" t="s">
        <v>94</v>
      </c>
      <c r="Y37" s="133"/>
      <c r="AI37" s="134" t="s">
        <v>95</v>
      </c>
      <c r="AJ37" s="134" t="s">
        <v>96</v>
      </c>
      <c r="AK37" s="134" t="s">
        <v>97</v>
      </c>
      <c r="AL37" s="134" t="s">
        <v>98</v>
      </c>
      <c r="AM37" s="135"/>
      <c r="AN37" s="135"/>
      <c r="AO37" s="135"/>
      <c r="AP37" s="135"/>
    </row>
    <row r="38" s="136" customFormat="true" ht="15" hidden="false" customHeight="false" outlineLevel="0" collapsed="false">
      <c r="B38" s="136" t="s">
        <v>99</v>
      </c>
      <c r="C38" s="137" t="s">
        <v>100</v>
      </c>
      <c r="D38" s="136" t="s">
        <v>99</v>
      </c>
      <c r="E38" s="137" t="s">
        <v>100</v>
      </c>
      <c r="F38" s="136" t="s">
        <v>99</v>
      </c>
      <c r="G38" s="137" t="s">
        <v>100</v>
      </c>
      <c r="H38" s="136" t="s">
        <v>99</v>
      </c>
      <c r="I38" s="137" t="s">
        <v>100</v>
      </c>
      <c r="J38" s="136" t="s">
        <v>99</v>
      </c>
      <c r="K38" s="137" t="s">
        <v>100</v>
      </c>
      <c r="L38" s="136" t="s">
        <v>99</v>
      </c>
      <c r="M38" s="137" t="s">
        <v>100</v>
      </c>
      <c r="N38" s="136" t="s">
        <v>99</v>
      </c>
      <c r="O38" s="137" t="s">
        <v>100</v>
      </c>
      <c r="P38" s="136" t="s">
        <v>99</v>
      </c>
      <c r="Q38" s="137" t="s">
        <v>100</v>
      </c>
      <c r="R38" s="136" t="s">
        <v>99</v>
      </c>
      <c r="S38" s="137" t="s">
        <v>100</v>
      </c>
      <c r="T38" s="136" t="s">
        <v>99</v>
      </c>
      <c r="U38" s="137" t="s">
        <v>100</v>
      </c>
      <c r="V38" s="136" t="s">
        <v>99</v>
      </c>
      <c r="W38" s="137" t="s">
        <v>100</v>
      </c>
      <c r="X38" s="136" t="s">
        <v>99</v>
      </c>
      <c r="Y38" s="137" t="s">
        <v>100</v>
      </c>
      <c r="AM38" s="138"/>
      <c r="AN38" s="138"/>
      <c r="AO38" s="138"/>
      <c r="AP38" s="138"/>
    </row>
    <row r="39" customFormat="false" ht="14.45" hidden="false" customHeight="true" outlineLevel="0" collapsed="false">
      <c r="A39" s="139" t="s">
        <v>101</v>
      </c>
      <c r="B39" s="154" t="n">
        <v>122.23</v>
      </c>
      <c r="C39" s="141" t="n">
        <f aca="false">+B39/Index!$B$13</f>
        <v>208.84235417941</v>
      </c>
      <c r="D39" s="140" t="n">
        <v>132.08</v>
      </c>
      <c r="E39" s="141" t="n">
        <f aca="false">+D39/Index!$B$13</f>
        <v>225.672078376965</v>
      </c>
      <c r="F39" s="141" t="n">
        <v>146.3</v>
      </c>
      <c r="G39" s="141" t="n">
        <f aca="false">+F39/Index!$B$13</f>
        <v>249.968390873335</v>
      </c>
      <c r="H39" s="140" t="n">
        <v>144.18</v>
      </c>
      <c r="I39" s="141" t="n">
        <f aca="false">+H39/Index!$B$13</f>
        <v>246.346155817617</v>
      </c>
      <c r="J39" s="140" t="n">
        <v>153.5</v>
      </c>
      <c r="K39" s="141" t="n">
        <f aca="false">+J39/Index!$B$13</f>
        <v>262.270321251243</v>
      </c>
      <c r="L39" s="140" t="n">
        <v>170.31</v>
      </c>
      <c r="M39" s="141" t="n">
        <f aca="false">+L39/Index!$B$13</f>
        <v>290.991911480777</v>
      </c>
      <c r="N39" s="140" t="n">
        <v>179.84</v>
      </c>
      <c r="O39" s="141" t="n">
        <f aca="false">+N39/Index!$B$13</f>
        <v>307.274883217091</v>
      </c>
      <c r="P39" s="140" t="n">
        <v>214.52</v>
      </c>
      <c r="Q39" s="141" t="n">
        <f aca="false">+P39/Index!$B$13</f>
        <v>366.529181204017</v>
      </c>
      <c r="R39" s="141" t="n">
        <v>197</v>
      </c>
      <c r="S39" s="141" t="n">
        <f aca="false">+R39/Index!$B$13</f>
        <v>336.594483951107</v>
      </c>
      <c r="T39" s="140" t="n">
        <v>186.12</v>
      </c>
      <c r="U39" s="141" t="n">
        <f aca="false">+T39/Index!$B$13</f>
        <v>318.004900268934</v>
      </c>
      <c r="V39" s="140" t="n">
        <v>175.53</v>
      </c>
      <c r="W39" s="141" t="n">
        <f aca="false">+V39/Index!$B$13</f>
        <v>299.91081100476</v>
      </c>
      <c r="X39" s="140" t="n">
        <v>122.39</v>
      </c>
      <c r="Y39" s="141" t="n">
        <f aca="false">+X39/Index!$B$13</f>
        <v>209.11573041003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45" hidden="false" customHeight="true" outlineLevel="0" collapsed="false">
      <c r="A40" s="139" t="s">
        <v>102</v>
      </c>
      <c r="B40" s="154" t="n">
        <v>229.18</v>
      </c>
      <c r="C40" s="141" t="n">
        <f aca="false">+B40/Index!$B$13</f>
        <v>391.577278334592</v>
      </c>
      <c r="D40" s="140" t="n">
        <v>191.27</v>
      </c>
      <c r="E40" s="141" t="n">
        <f aca="false">+D40/Index!$B$13</f>
        <v>326.804197692021</v>
      </c>
      <c r="F40" s="141" t="n">
        <v>200.96</v>
      </c>
      <c r="G40" s="141" t="n">
        <f aca="false">+F40/Index!$B$13</f>
        <v>343.360545658956</v>
      </c>
      <c r="H40" s="140" t="n">
        <v>193.38</v>
      </c>
      <c r="I40" s="141" t="n">
        <f aca="false">+H40/Index!$B$13</f>
        <v>330.409346733325</v>
      </c>
      <c r="J40" s="140" t="n">
        <v>217.41</v>
      </c>
      <c r="K40" s="141" t="n">
        <f aca="false">+J40/Index!$B$13</f>
        <v>371.467039369594</v>
      </c>
      <c r="L40" s="140" t="n">
        <v>230.62</v>
      </c>
      <c r="M40" s="141" t="n">
        <f aca="false">+L40/Index!$B$13</f>
        <v>394.037664410174</v>
      </c>
      <c r="N40" s="140" t="n">
        <v>233.47</v>
      </c>
      <c r="O40" s="141" t="n">
        <f aca="false">+N40/Index!$B$13</f>
        <v>398.907178518096</v>
      </c>
      <c r="P40" s="140" t="n">
        <v>264.75</v>
      </c>
      <c r="Q40" s="141" t="n">
        <f aca="false">+P40/Index!$B$13</f>
        <v>452.352231604343</v>
      </c>
      <c r="R40" s="140" t="n">
        <v>258.36</v>
      </c>
      <c r="S40" s="141" t="n">
        <f aca="false">+R40/Index!$B$13</f>
        <v>441.434268393949</v>
      </c>
      <c r="T40" s="140" t="n">
        <v>226.05</v>
      </c>
      <c r="U40" s="141" t="n">
        <f aca="false">+T40/Index!$B$13</f>
        <v>386.229355823085</v>
      </c>
      <c r="V40" s="140" t="n">
        <v>235.59</v>
      </c>
      <c r="W40" s="141" t="n">
        <f aca="false">+V40/Index!$B$13</f>
        <v>402.529413573813</v>
      </c>
      <c r="X40" s="140" t="n">
        <v>278.58</v>
      </c>
      <c r="Y40" s="141" t="n">
        <f aca="false">+X40/Index!$B$13</f>
        <v>475.982189538575</v>
      </c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45" customFormat="true" ht="14.45" hidden="false" customHeight="true" outlineLevel="0" collapsed="false">
      <c r="A41" s="145" t="s">
        <v>103</v>
      </c>
      <c r="B41" s="136" t="n">
        <f aca="false">B39+B40</f>
        <v>351.41</v>
      </c>
      <c r="C41" s="147" t="n">
        <f aca="false">+B41/Index!$B$13</f>
        <v>600.419632514002</v>
      </c>
      <c r="D41" s="136" t="n">
        <f aca="false">D39+D40</f>
        <v>323.35</v>
      </c>
      <c r="E41" s="147" t="n">
        <f aca="false">+D41/Index!$B$13</f>
        <v>552.476276068987</v>
      </c>
      <c r="F41" s="136" t="n">
        <f aca="false">F39+F40</f>
        <v>347.26</v>
      </c>
      <c r="G41" s="147" t="n">
        <f aca="false">+F41/Index!$B$13</f>
        <v>593.328936532291</v>
      </c>
      <c r="H41" s="136" t="n">
        <f aca="false">H39+H40</f>
        <v>337.56</v>
      </c>
      <c r="I41" s="147" t="n">
        <f aca="false">+H41/Index!$B$13</f>
        <v>576.755502550942</v>
      </c>
      <c r="J41" s="136" t="n">
        <f aca="false">J39+J40</f>
        <v>370.91</v>
      </c>
      <c r="K41" s="147" t="n">
        <f aca="false">+J41/Index!$B$13</f>
        <v>633.737360620837</v>
      </c>
      <c r="L41" s="136" t="n">
        <f aca="false">L39+L40</f>
        <v>400.93</v>
      </c>
      <c r="M41" s="147" t="n">
        <f aca="false">+L41/Index!$B$13</f>
        <v>685.02957589095</v>
      </c>
      <c r="N41" s="136" t="n">
        <f aca="false">N39+N40</f>
        <v>413.31</v>
      </c>
      <c r="O41" s="147" t="n">
        <f aca="false">+N41/Index!$B$13</f>
        <v>706.182061735187</v>
      </c>
      <c r="P41" s="136" t="n">
        <f aca="false">P39+P40</f>
        <v>479.27</v>
      </c>
      <c r="Q41" s="147" t="n">
        <f aca="false">+P41/Index!$B$13</f>
        <v>818.88141280836</v>
      </c>
      <c r="R41" s="136" t="n">
        <f aca="false">R39+R40</f>
        <v>455.36</v>
      </c>
      <c r="S41" s="147" t="n">
        <f aca="false">+R41/Index!$B$13</f>
        <v>778.028752345056</v>
      </c>
      <c r="T41" s="136" t="n">
        <f aca="false">T39+T40</f>
        <v>412.17</v>
      </c>
      <c r="U41" s="147" t="n">
        <f aca="false">+T41/Index!$B$13</f>
        <v>704.234256092019</v>
      </c>
      <c r="V41" s="136" t="n">
        <f aca="false">V39+V40</f>
        <v>411.12</v>
      </c>
      <c r="W41" s="147" t="n">
        <f aca="false">+V41/Index!$B$13</f>
        <v>702.440224578574</v>
      </c>
      <c r="X41" s="136" t="n">
        <f aca="false">X39+X40</f>
        <v>400.97</v>
      </c>
      <c r="Y41" s="147" t="n">
        <f aca="false">+X41/Index!$B$13</f>
        <v>685.097919948605</v>
      </c>
    </row>
    <row r="42" customFormat="false" ht="14.45" hidden="false" customHeight="true" outlineLevel="0" collapsed="false">
      <c r="A42" s="139" t="s">
        <v>104</v>
      </c>
      <c r="B42" s="164" t="n">
        <v>30.11</v>
      </c>
      <c r="C42" s="141" t="n">
        <f aca="false">+B42/Index!$B$13</f>
        <v>51.4459893998367</v>
      </c>
      <c r="D42" s="164" t="n">
        <v>30.77</v>
      </c>
      <c r="E42" s="141" t="n">
        <f aca="false">+D42/Index!$B$13</f>
        <v>52.5736663511449</v>
      </c>
      <c r="F42" s="164" t="n">
        <v>36.02</v>
      </c>
      <c r="G42" s="141" t="n">
        <f aca="false">+F42/Index!$B$13</f>
        <v>61.5438239183699</v>
      </c>
      <c r="H42" s="164" t="n">
        <v>35.99</v>
      </c>
      <c r="I42" s="141" t="n">
        <f aca="false">+H42/Index!$B$13</f>
        <v>61.4925658751286</v>
      </c>
      <c r="J42" s="164" t="n">
        <v>38.91</v>
      </c>
      <c r="K42" s="141" t="n">
        <f aca="false">+J42/Index!$B$13</f>
        <v>66.481682083947</v>
      </c>
      <c r="L42" s="164" t="n">
        <v>40.41</v>
      </c>
      <c r="M42" s="141" t="n">
        <f aca="false">+L42/Index!$B$13</f>
        <v>69.0445842460113</v>
      </c>
      <c r="N42" s="164" t="n">
        <v>38.59</v>
      </c>
      <c r="O42" s="141" t="n">
        <f aca="false">+N42/Index!$B$13</f>
        <v>65.9349296227066</v>
      </c>
      <c r="P42" s="164" t="n">
        <v>39.51</v>
      </c>
      <c r="Q42" s="141" t="n">
        <f aca="false">+P42/Index!$B$13</f>
        <v>67.5068429487727</v>
      </c>
      <c r="R42" s="164" t="n">
        <v>43.06</v>
      </c>
      <c r="S42" s="141" t="n">
        <f aca="false">+R42/Index!$B$13</f>
        <v>73.5723780656581</v>
      </c>
      <c r="T42" s="166" t="n">
        <v>42.6</v>
      </c>
      <c r="U42" s="141" t="n">
        <f aca="false">+T42/Index!$B$13</f>
        <v>72.7864214026251</v>
      </c>
      <c r="V42" s="164" t="n">
        <v>38.99</v>
      </c>
      <c r="W42" s="141" t="n">
        <f aca="false">+V42/Index!$B$13</f>
        <v>66.6183701992571</v>
      </c>
      <c r="X42" s="164" t="n">
        <v>33.44</v>
      </c>
      <c r="Y42" s="141" t="n">
        <f aca="false">+X42/Index!$B$13</f>
        <v>57.1356321996193</v>
      </c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45" hidden="false" customHeight="true" outlineLevel="0" collapsed="false">
      <c r="A43" s="139"/>
      <c r="B43" s="164"/>
      <c r="C43" s="166"/>
      <c r="D43" s="164"/>
      <c r="E43" s="166"/>
      <c r="F43" s="164"/>
      <c r="G43" s="166"/>
      <c r="H43" s="164"/>
      <c r="I43" s="166"/>
      <c r="J43" s="164"/>
      <c r="K43" s="166"/>
      <c r="L43" s="164"/>
      <c r="M43" s="166"/>
      <c r="N43" s="164"/>
      <c r="O43" s="166"/>
      <c r="P43" s="164"/>
      <c r="Q43" s="166"/>
      <c r="R43" s="164"/>
      <c r="S43" s="166"/>
      <c r="T43" s="166"/>
      <c r="U43" s="166"/>
      <c r="V43" s="164"/>
      <c r="W43" s="166"/>
      <c r="X43" s="164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45" hidden="false" customHeight="true" outlineLevel="0" collapsed="false">
      <c r="A44" s="153"/>
      <c r="B44" s="127" t="n">
        <v>2006</v>
      </c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34" customFormat="true" ht="15.75" hidden="false" customHeight="false" outlineLevel="0" collapsed="false">
      <c r="A45" s="130"/>
      <c r="B45" s="131" t="s">
        <v>83</v>
      </c>
      <c r="C45" s="131"/>
      <c r="D45" s="132" t="s">
        <v>84</v>
      </c>
      <c r="E45" s="132"/>
      <c r="F45" s="132" t="s">
        <v>85</v>
      </c>
      <c r="G45" s="132"/>
      <c r="H45" s="132" t="s">
        <v>86</v>
      </c>
      <c r="I45" s="132"/>
      <c r="J45" s="132" t="s">
        <v>87</v>
      </c>
      <c r="K45" s="132"/>
      <c r="L45" s="132" t="s">
        <v>88</v>
      </c>
      <c r="M45" s="132"/>
      <c r="N45" s="132" t="s">
        <v>89</v>
      </c>
      <c r="O45" s="132"/>
      <c r="P45" s="132" t="s">
        <v>90</v>
      </c>
      <c r="Q45" s="132"/>
      <c r="R45" s="132" t="s">
        <v>91</v>
      </c>
      <c r="S45" s="132"/>
      <c r="T45" s="132" t="s">
        <v>92</v>
      </c>
      <c r="U45" s="132"/>
      <c r="V45" s="132" t="s">
        <v>93</v>
      </c>
      <c r="W45" s="132"/>
      <c r="X45" s="133" t="s">
        <v>94</v>
      </c>
      <c r="Y45" s="133"/>
      <c r="AI45" s="134" t="s">
        <v>95</v>
      </c>
      <c r="AJ45" s="134" t="s">
        <v>96</v>
      </c>
      <c r="AK45" s="134" t="s">
        <v>97</v>
      </c>
      <c r="AL45" s="134" t="s">
        <v>98</v>
      </c>
      <c r="AM45" s="135"/>
      <c r="AN45" s="135"/>
      <c r="AO45" s="135"/>
      <c r="AP45" s="135"/>
    </row>
    <row r="46" s="136" customFormat="true" ht="15" hidden="false" customHeight="false" outlineLevel="0" collapsed="false">
      <c r="B46" s="136" t="s">
        <v>99</v>
      </c>
      <c r="C46" s="137" t="s">
        <v>100</v>
      </c>
      <c r="D46" s="136" t="s">
        <v>99</v>
      </c>
      <c r="E46" s="137" t="s">
        <v>100</v>
      </c>
      <c r="F46" s="136" t="s">
        <v>99</v>
      </c>
      <c r="G46" s="137" t="s">
        <v>100</v>
      </c>
      <c r="H46" s="136" t="s">
        <v>99</v>
      </c>
      <c r="I46" s="137" t="s">
        <v>100</v>
      </c>
      <c r="J46" s="136" t="s">
        <v>99</v>
      </c>
      <c r="K46" s="137" t="s">
        <v>100</v>
      </c>
      <c r="L46" s="136" t="s">
        <v>99</v>
      </c>
      <c r="M46" s="137" t="s">
        <v>100</v>
      </c>
      <c r="N46" s="136" t="s">
        <v>99</v>
      </c>
      <c r="O46" s="137" t="s">
        <v>100</v>
      </c>
      <c r="P46" s="136" t="s">
        <v>99</v>
      </c>
      <c r="Q46" s="137" t="s">
        <v>100</v>
      </c>
      <c r="R46" s="136" t="s">
        <v>99</v>
      </c>
      <c r="S46" s="137" t="s">
        <v>100</v>
      </c>
      <c r="T46" s="136" t="s">
        <v>99</v>
      </c>
      <c r="U46" s="137" t="s">
        <v>100</v>
      </c>
      <c r="V46" s="136" t="s">
        <v>99</v>
      </c>
      <c r="W46" s="137" t="s">
        <v>100</v>
      </c>
      <c r="X46" s="136" t="s">
        <v>99</v>
      </c>
      <c r="Y46" s="137" t="s">
        <v>100</v>
      </c>
      <c r="AM46" s="138"/>
      <c r="AN46" s="138"/>
      <c r="AO46" s="138"/>
      <c r="AP46" s="138"/>
    </row>
    <row r="47" customFormat="false" ht="14.45" hidden="false" customHeight="true" outlineLevel="0" collapsed="false">
      <c r="A47" s="139" t="s">
        <v>101</v>
      </c>
      <c r="B47" s="154" t="n">
        <v>121.02</v>
      </c>
      <c r="C47" s="141" t="n">
        <f aca="false">+B47/Index!$B$13</f>
        <v>206.774946435345</v>
      </c>
      <c r="D47" s="140" t="n">
        <v>127.23</v>
      </c>
      <c r="E47" s="141" t="n">
        <f aca="false">+D47/Index!$B$13</f>
        <v>217.385361386291</v>
      </c>
      <c r="F47" s="141" t="n">
        <v>141.67</v>
      </c>
      <c r="G47" s="141" t="n">
        <f aca="false">+F47/Index!$B$13</f>
        <v>242.057566199763</v>
      </c>
      <c r="H47" s="140" t="n">
        <v>151.82</v>
      </c>
      <c r="I47" s="141" t="n">
        <f aca="false">+H47/Index!$B$13</f>
        <v>259.399870829731</v>
      </c>
      <c r="J47" s="140" t="n">
        <v>161.88</v>
      </c>
      <c r="K47" s="141" t="n">
        <f aca="false">+J47/Index!$B$13</f>
        <v>276.588401329975</v>
      </c>
      <c r="L47" s="140" t="n">
        <v>185.13</v>
      </c>
      <c r="M47" s="141" t="n">
        <f aca="false">+L47/Index!$B$13</f>
        <v>316.313384841971</v>
      </c>
      <c r="N47" s="140" t="n">
        <v>206.44</v>
      </c>
      <c r="O47" s="141" t="n">
        <f aca="false">+N47/Index!$B$13</f>
        <v>352.723681557698</v>
      </c>
      <c r="P47" s="140" t="n">
        <v>228.88</v>
      </c>
      <c r="Q47" s="141" t="n">
        <f aca="false">+P47/Index!$B$13</f>
        <v>391.064697902179</v>
      </c>
      <c r="R47" s="141" t="n">
        <v>220.02</v>
      </c>
      <c r="S47" s="141" t="n">
        <f aca="false">+R47/Index!$B$13</f>
        <v>375.926489131586</v>
      </c>
      <c r="T47" s="140" t="n">
        <v>207.18</v>
      </c>
      <c r="U47" s="141" t="n">
        <f aca="false">+T47/Index!$B$13</f>
        <v>353.988046624316</v>
      </c>
      <c r="V47" s="140" t="n">
        <v>162.15</v>
      </c>
      <c r="W47" s="141" t="n">
        <f aca="false">+V47/Index!$B$13</f>
        <v>277.049723719147</v>
      </c>
      <c r="X47" s="140" t="n">
        <v>134.8</v>
      </c>
      <c r="Y47" s="141" t="n">
        <f aca="false">+X47/Index!$B$13</f>
        <v>230.319474297509</v>
      </c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45" hidden="false" customHeight="true" outlineLevel="0" collapsed="false">
      <c r="A48" s="139" t="s">
        <v>102</v>
      </c>
      <c r="B48" s="154" t="n">
        <v>265.05</v>
      </c>
      <c r="C48" s="141" t="n">
        <f aca="false">+B48/Index!$B$13</f>
        <v>452.864812036755</v>
      </c>
      <c r="D48" s="140" t="n">
        <v>221.54</v>
      </c>
      <c r="E48" s="141" t="n">
        <f aca="false">+D48/Index!$B$13</f>
        <v>378.523563322478</v>
      </c>
      <c r="F48" s="141" t="n">
        <v>221.6</v>
      </c>
      <c r="G48" s="141" t="n">
        <f aca="false">+F48/Index!$B$13</f>
        <v>378.626079408961</v>
      </c>
      <c r="H48" s="140" t="n">
        <v>208.66</v>
      </c>
      <c r="I48" s="141" t="n">
        <f aca="false">+H48/Index!$B$13</f>
        <v>356.516776757553</v>
      </c>
      <c r="J48" s="140" t="n">
        <v>232.68</v>
      </c>
      <c r="K48" s="141" t="n">
        <f aca="false">+J48/Index!$B$13</f>
        <v>397.557383379409</v>
      </c>
      <c r="L48" s="140" t="n">
        <v>234.89</v>
      </c>
      <c r="M48" s="141" t="n">
        <f aca="false">+L48/Index!$B$13</f>
        <v>401.33339256485</v>
      </c>
      <c r="N48" s="140" t="n">
        <v>247.56</v>
      </c>
      <c r="O48" s="141" t="n">
        <f aca="false">+N48/Index!$B$13</f>
        <v>422.981372827086</v>
      </c>
      <c r="P48" s="140" t="n">
        <v>263.38</v>
      </c>
      <c r="Q48" s="141" t="n">
        <f aca="false">+P48/Index!$B$13</f>
        <v>450.011447629657</v>
      </c>
      <c r="R48" s="140" t="n">
        <v>255.17</v>
      </c>
      <c r="S48" s="141" t="n">
        <f aca="false">+R48/Index!$B$13</f>
        <v>435.983829795959</v>
      </c>
      <c r="T48" s="140" t="n">
        <v>226.89</v>
      </c>
      <c r="U48" s="141" t="n">
        <f aca="false">+T48/Index!$B$13</f>
        <v>387.664581033841</v>
      </c>
      <c r="V48" s="140" t="n">
        <v>230.96</v>
      </c>
      <c r="W48" s="141" t="n">
        <f aca="false">+V48/Index!$B$13</f>
        <v>394.618588900242</v>
      </c>
      <c r="X48" s="140" t="n">
        <v>270.12</v>
      </c>
      <c r="Y48" s="141" t="n">
        <f aca="false">+X48/Index!$B$13</f>
        <v>461.527421344533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45" customFormat="true" ht="14.45" hidden="false" customHeight="true" outlineLevel="0" collapsed="false">
      <c r="A49" s="145" t="s">
        <v>103</v>
      </c>
      <c r="B49" s="136" t="n">
        <f aca="false">B47+B48</f>
        <v>386.07</v>
      </c>
      <c r="C49" s="147" t="n">
        <f aca="false">+B49/Index!$B$13</f>
        <v>659.6397584721</v>
      </c>
      <c r="D49" s="136" t="n">
        <f aca="false">D47+D48</f>
        <v>348.77</v>
      </c>
      <c r="E49" s="147" t="n">
        <f aca="false">+D49/Index!$B$13</f>
        <v>595.908924708769</v>
      </c>
      <c r="F49" s="136" t="n">
        <f aca="false">F47+F48</f>
        <v>363.27</v>
      </c>
      <c r="G49" s="147" t="n">
        <f aca="false">+F49/Index!$B$13</f>
        <v>620.683645608723</v>
      </c>
      <c r="H49" s="136" t="n">
        <f aca="false">H47+H48</f>
        <v>360.48</v>
      </c>
      <c r="I49" s="147" t="n">
        <f aca="false">+H49/Index!$B$13</f>
        <v>615.916647587284</v>
      </c>
      <c r="J49" s="136" t="n">
        <f aca="false">J47+J48</f>
        <v>394.56</v>
      </c>
      <c r="K49" s="147" t="n">
        <f aca="false">+J49/Index!$B$13</f>
        <v>674.145784709384</v>
      </c>
      <c r="L49" s="136" t="n">
        <f aca="false">L47+L48</f>
        <v>420.02</v>
      </c>
      <c r="M49" s="147" t="n">
        <f aca="false">+L49/Index!$B$13</f>
        <v>717.646777406821</v>
      </c>
      <c r="N49" s="137" t="n">
        <f aca="false">N47+N48</f>
        <v>454</v>
      </c>
      <c r="O49" s="147" t="n">
        <f aca="false">+N49/Index!$B$13</f>
        <v>775.705054384784</v>
      </c>
      <c r="P49" s="137" t="n">
        <f aca="false">P47+P48</f>
        <v>492.26</v>
      </c>
      <c r="Q49" s="147" t="n">
        <f aca="false">+P49/Index!$B$13</f>
        <v>841.076145531837</v>
      </c>
      <c r="R49" s="137" t="n">
        <f aca="false">R47+R48</f>
        <v>475.19</v>
      </c>
      <c r="S49" s="147" t="n">
        <f aca="false">+R49/Index!$B$13</f>
        <v>811.910318927545</v>
      </c>
      <c r="T49" s="137" t="n">
        <f aca="false">T47+T48</f>
        <v>434.07</v>
      </c>
      <c r="U49" s="147" t="n">
        <f aca="false">+T49/Index!$B$13</f>
        <v>741.652627658157</v>
      </c>
      <c r="V49" s="137" t="n">
        <f aca="false">V47+V48</f>
        <v>393.11</v>
      </c>
      <c r="W49" s="147" t="n">
        <f aca="false">+V49/Index!$B$13</f>
        <v>671.668312619389</v>
      </c>
      <c r="X49" s="137" t="n">
        <f aca="false">X47+X48</f>
        <v>404.92</v>
      </c>
      <c r="Y49" s="147" t="n">
        <f aca="false">+X49/Index!$B$13</f>
        <v>691.846895642041</v>
      </c>
    </row>
    <row r="50" customFormat="false" ht="14.45" hidden="false" customHeight="true" outlineLevel="0" collapsed="false">
      <c r="A50" s="139" t="s">
        <v>104</v>
      </c>
      <c r="B50" s="164" t="n">
        <v>32.89</v>
      </c>
      <c r="C50" s="141" t="n">
        <f aca="false">+B50/Index!$B$13</f>
        <v>56.1959014068624</v>
      </c>
      <c r="D50" s="164" t="n">
        <v>32.95</v>
      </c>
      <c r="E50" s="141" t="n">
        <f aca="false">+D50/Index!$B$13</f>
        <v>56.298417493345</v>
      </c>
      <c r="F50" s="164" t="n">
        <v>35.62</v>
      </c>
      <c r="G50" s="141" t="n">
        <f aca="false">+F50/Index!$B$13</f>
        <v>60.8603833418194</v>
      </c>
      <c r="H50" s="164" t="n">
        <v>39.15</v>
      </c>
      <c r="I50" s="141" t="n">
        <f aca="false">+H50/Index!$B$13</f>
        <v>66.8917464298773</v>
      </c>
      <c r="J50" s="164" t="n">
        <v>40.75</v>
      </c>
      <c r="K50" s="141" t="n">
        <f aca="false">+J50/Index!$B$13</f>
        <v>69.6255087360792</v>
      </c>
      <c r="L50" s="164" t="n">
        <v>42.44</v>
      </c>
      <c r="M50" s="141" t="n">
        <f aca="false">+L50/Index!$B$13</f>
        <v>72.5130451720049</v>
      </c>
      <c r="N50" s="164" t="n">
        <v>42.35</v>
      </c>
      <c r="O50" s="141" t="n">
        <f aca="false">+N50/Index!$B$13</f>
        <v>72.3592710422811</v>
      </c>
      <c r="P50" s="164" t="n">
        <v>41.01</v>
      </c>
      <c r="Q50" s="141" t="n">
        <f aca="false">+P50/Index!$B$13</f>
        <v>70.069745110837</v>
      </c>
      <c r="R50" s="164" t="n">
        <v>46.16</v>
      </c>
      <c r="S50" s="141" t="n">
        <f aca="false">+R50/Index!$B$13</f>
        <v>78.8690425339243</v>
      </c>
      <c r="T50" s="166" t="n">
        <v>44.82</v>
      </c>
      <c r="U50" s="141" t="n">
        <f aca="false">+T50/Index!$B$13</f>
        <v>76.5795166024802</v>
      </c>
      <c r="V50" s="164" t="n">
        <v>37.91</v>
      </c>
      <c r="W50" s="141" t="n">
        <f aca="false">+V50/Index!$B$13</f>
        <v>64.7730806425708</v>
      </c>
      <c r="X50" s="164" t="n">
        <v>34.03</v>
      </c>
      <c r="Y50" s="141" t="n">
        <f aca="false">+X50/Index!$B$13</f>
        <v>58.1437070500313</v>
      </c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45" hidden="false" customHeight="true" outlineLevel="0" collapsed="false">
      <c r="A51" s="139"/>
      <c r="B51" s="164"/>
      <c r="C51" s="166"/>
      <c r="D51" s="164"/>
      <c r="E51" s="166"/>
      <c r="F51" s="164"/>
      <c r="G51" s="166"/>
      <c r="H51" s="164"/>
      <c r="I51" s="166"/>
      <c r="J51" s="164"/>
      <c r="K51" s="166"/>
      <c r="L51" s="164"/>
      <c r="M51" s="166"/>
      <c r="N51" s="164"/>
      <c r="O51" s="166"/>
      <c r="P51" s="164"/>
      <c r="Q51" s="166"/>
      <c r="R51" s="164"/>
      <c r="S51" s="166"/>
      <c r="T51" s="166"/>
      <c r="U51" s="166"/>
      <c r="V51" s="164"/>
      <c r="W51" s="166"/>
      <c r="X51" s="164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45" hidden="false" customHeight="true" outlineLevel="0" collapsed="false">
      <c r="A52" s="153"/>
      <c r="B52" s="127" t="n">
        <v>2007</v>
      </c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34" customFormat="true" ht="15.75" hidden="false" customHeight="false" outlineLevel="0" collapsed="false">
      <c r="A53" s="130"/>
      <c r="B53" s="131" t="s">
        <v>83</v>
      </c>
      <c r="C53" s="131"/>
      <c r="D53" s="132" t="s">
        <v>84</v>
      </c>
      <c r="E53" s="132"/>
      <c r="F53" s="132" t="s">
        <v>85</v>
      </c>
      <c r="G53" s="132"/>
      <c r="H53" s="132" t="s">
        <v>86</v>
      </c>
      <c r="I53" s="132"/>
      <c r="J53" s="132" t="s">
        <v>87</v>
      </c>
      <c r="K53" s="132"/>
      <c r="L53" s="132" t="s">
        <v>88</v>
      </c>
      <c r="M53" s="132"/>
      <c r="N53" s="132" t="s">
        <v>89</v>
      </c>
      <c r="O53" s="132"/>
      <c r="P53" s="132" t="s">
        <v>90</v>
      </c>
      <c r="Q53" s="132"/>
      <c r="R53" s="132" t="s">
        <v>91</v>
      </c>
      <c r="S53" s="132"/>
      <c r="T53" s="132" t="s">
        <v>92</v>
      </c>
      <c r="U53" s="132"/>
      <c r="V53" s="132" t="s">
        <v>93</v>
      </c>
      <c r="W53" s="132"/>
      <c r="X53" s="133" t="s">
        <v>94</v>
      </c>
      <c r="Y53" s="133"/>
      <c r="AI53" s="134" t="s">
        <v>95</v>
      </c>
      <c r="AJ53" s="134" t="s">
        <v>96</v>
      </c>
      <c r="AK53" s="134" t="s">
        <v>97</v>
      </c>
      <c r="AL53" s="134" t="s">
        <v>98</v>
      </c>
      <c r="AM53" s="135"/>
      <c r="AN53" s="135"/>
      <c r="AO53" s="135"/>
      <c r="AP53" s="135"/>
    </row>
    <row r="54" s="136" customFormat="true" ht="15" hidden="false" customHeight="false" outlineLevel="0" collapsed="false">
      <c r="B54" s="136" t="s">
        <v>99</v>
      </c>
      <c r="C54" s="137" t="s">
        <v>100</v>
      </c>
      <c r="D54" s="136" t="s">
        <v>99</v>
      </c>
      <c r="E54" s="137" t="s">
        <v>100</v>
      </c>
      <c r="F54" s="136" t="s">
        <v>99</v>
      </c>
      <c r="G54" s="137" t="s">
        <v>100</v>
      </c>
      <c r="H54" s="136" t="s">
        <v>99</v>
      </c>
      <c r="I54" s="137" t="s">
        <v>100</v>
      </c>
      <c r="J54" s="136" t="s">
        <v>99</v>
      </c>
      <c r="K54" s="137" t="s">
        <v>100</v>
      </c>
      <c r="L54" s="136" t="s">
        <v>99</v>
      </c>
      <c r="M54" s="137" t="s">
        <v>100</v>
      </c>
      <c r="N54" s="136" t="s">
        <v>99</v>
      </c>
      <c r="O54" s="137" t="s">
        <v>100</v>
      </c>
      <c r="P54" s="136" t="s">
        <v>99</v>
      </c>
      <c r="Q54" s="137" t="s">
        <v>100</v>
      </c>
      <c r="R54" s="136" t="s">
        <v>99</v>
      </c>
      <c r="S54" s="137" t="s">
        <v>100</v>
      </c>
      <c r="T54" s="136" t="s">
        <v>99</v>
      </c>
      <c r="U54" s="137" t="s">
        <v>100</v>
      </c>
      <c r="V54" s="136" t="s">
        <v>99</v>
      </c>
      <c r="W54" s="137" t="s">
        <v>100</v>
      </c>
      <c r="X54" s="136" t="s">
        <v>99</v>
      </c>
      <c r="Y54" s="137" t="s">
        <v>100</v>
      </c>
      <c r="AM54" s="138"/>
      <c r="AN54" s="138"/>
      <c r="AO54" s="138"/>
      <c r="AP54" s="138"/>
    </row>
    <row r="55" customFormat="false" ht="14.45" hidden="false" customHeight="true" outlineLevel="0" collapsed="false">
      <c r="A55" s="139" t="s">
        <v>101</v>
      </c>
      <c r="B55" s="154" t="n">
        <v>128.22</v>
      </c>
      <c r="C55" s="141" t="n">
        <f aca="false">+B55/Index!$B$13</f>
        <v>219.076876813253</v>
      </c>
      <c r="D55" s="140" t="n">
        <v>131.67</v>
      </c>
      <c r="E55" s="141" t="n">
        <f aca="false">+D55/Index!$B$13</f>
        <v>224.971551786001</v>
      </c>
      <c r="F55" s="141" t="n">
        <v>159.6</v>
      </c>
      <c r="G55" s="141" t="n">
        <f aca="false">+F55/Index!$B$13</f>
        <v>272.692790043638</v>
      </c>
      <c r="H55" s="140" t="n">
        <v>159.44</v>
      </c>
      <c r="I55" s="141" t="n">
        <f aca="false">+H55/Index!$B$13</f>
        <v>272.419413813017</v>
      </c>
      <c r="J55" s="140" t="n">
        <v>177.41</v>
      </c>
      <c r="K55" s="141" t="n">
        <f aca="false">+J55/Index!$B$13</f>
        <v>303.122981714547</v>
      </c>
      <c r="L55" s="140" t="n">
        <v>187.57</v>
      </c>
      <c r="M55" s="141" t="n">
        <f aca="false">+L55/Index!$B$13</f>
        <v>320.482372358929</v>
      </c>
      <c r="N55" s="140" t="n">
        <v>213.05</v>
      </c>
      <c r="O55" s="141" t="n">
        <f aca="false">+N55/Index!$B$13</f>
        <v>364.017537085194</v>
      </c>
      <c r="P55" s="140" t="n">
        <v>250.88</v>
      </c>
      <c r="Q55" s="141" t="n">
        <f aca="false">+P55/Index!$B$13</f>
        <v>428.653929612455</v>
      </c>
      <c r="R55" s="141" t="n">
        <v>227.19</v>
      </c>
      <c r="S55" s="141" t="n">
        <f aca="false">+R55/Index!$B$13</f>
        <v>388.177161466253</v>
      </c>
      <c r="T55" s="140" t="n">
        <v>209.68</v>
      </c>
      <c r="U55" s="141" t="n">
        <f aca="false">+T55/Index!$B$13</f>
        <v>358.259550227757</v>
      </c>
      <c r="V55" s="140" t="n">
        <v>175.74</v>
      </c>
      <c r="W55" s="141" t="n">
        <f aca="false">+V55/Index!$B$13</f>
        <v>300.269617307449</v>
      </c>
      <c r="X55" s="140" t="n">
        <v>140.58</v>
      </c>
      <c r="Y55" s="141" t="n">
        <f aca="false">+X55/Index!$B$13</f>
        <v>240.195190628663</v>
      </c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45" hidden="false" customHeight="true" outlineLevel="0" collapsed="false">
      <c r="A56" s="139" t="s">
        <v>102</v>
      </c>
      <c r="B56" s="154" t="n">
        <v>251.53</v>
      </c>
      <c r="C56" s="141" t="n">
        <f aca="false">+B56/Index!$B$13</f>
        <v>429.76452054935</v>
      </c>
      <c r="D56" s="140" t="n">
        <v>225.75</v>
      </c>
      <c r="E56" s="141" t="n">
        <f aca="false">+D56/Index!$B$13</f>
        <v>385.716775390672</v>
      </c>
      <c r="F56" s="141" t="n">
        <v>224.7</v>
      </c>
      <c r="G56" s="141" t="n">
        <f aca="false">+F56/Index!$B$13</f>
        <v>383.922743877227</v>
      </c>
      <c r="H56" s="140" t="n">
        <v>209.04</v>
      </c>
      <c r="I56" s="141" t="n">
        <f aca="false">+H56/Index!$B$13</f>
        <v>357.166045305276</v>
      </c>
      <c r="J56" s="140" t="n">
        <v>243.55</v>
      </c>
      <c r="K56" s="141" t="n">
        <f aca="false">+J56/Index!$B$13</f>
        <v>416.129881047168</v>
      </c>
      <c r="L56" s="140" t="n">
        <v>225.44</v>
      </c>
      <c r="M56" s="141" t="n">
        <f aca="false">+L56/Index!$B$13</f>
        <v>385.187108943845</v>
      </c>
      <c r="N56" s="140" t="n">
        <v>245.86</v>
      </c>
      <c r="O56" s="141" t="n">
        <f aca="false">+N56/Index!$B$13</f>
        <v>420.076750376747</v>
      </c>
      <c r="P56" s="140" t="n">
        <v>254.59</v>
      </c>
      <c r="Q56" s="141" t="n">
        <f aca="false">+P56/Index!$B$13</f>
        <v>434.992840959961</v>
      </c>
      <c r="R56" s="140" t="n">
        <v>243.83</v>
      </c>
      <c r="S56" s="141" t="n">
        <f aca="false">+R56/Index!$B$13</f>
        <v>416.608289450753</v>
      </c>
      <c r="T56" s="140" t="n">
        <v>210.63</v>
      </c>
      <c r="U56" s="141" t="n">
        <f aca="false">+T56/Index!$B$13</f>
        <v>359.882721597064</v>
      </c>
      <c r="V56" s="140" t="n">
        <v>224.93</v>
      </c>
      <c r="W56" s="141" t="n">
        <f aca="false">+V56/Index!$B$13</f>
        <v>384.315722208743</v>
      </c>
      <c r="X56" s="140" t="n">
        <v>255.38</v>
      </c>
      <c r="Y56" s="141" t="n">
        <f aca="false">+X56/Index!$B$13</f>
        <v>436.342636098648</v>
      </c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145" customFormat="true" ht="14.45" hidden="false" customHeight="true" outlineLevel="0" collapsed="false">
      <c r="A57" s="145" t="s">
        <v>103</v>
      </c>
      <c r="B57" s="136" t="n">
        <f aca="false">B55+B56</f>
        <v>379.75</v>
      </c>
      <c r="C57" s="147" t="n">
        <f aca="false">+B57/Index!$B$13</f>
        <v>648.841397362603</v>
      </c>
      <c r="D57" s="136" t="n">
        <f aca="false">D55+D56</f>
        <v>357.42</v>
      </c>
      <c r="E57" s="147" t="n">
        <f aca="false">+D57/Index!$B$13</f>
        <v>610.688327176673</v>
      </c>
      <c r="F57" s="136" t="n">
        <v>384.3</v>
      </c>
      <c r="G57" s="147" t="n">
        <f aca="false">+F57/Index!$B$13</f>
        <v>656.615533920864</v>
      </c>
      <c r="H57" s="136" t="n">
        <v>382.3</v>
      </c>
      <c r="I57" s="147" t="n">
        <f aca="false">+H57/Index!$B$13</f>
        <v>653.198331038112</v>
      </c>
      <c r="J57" s="136" t="n">
        <v>438.6</v>
      </c>
      <c r="K57" s="147" t="n">
        <f aca="false">+J57/Index!$B$13</f>
        <v>749.392592187591</v>
      </c>
      <c r="L57" s="136" t="n">
        <v>429.8</v>
      </c>
      <c r="M57" s="147" t="n">
        <f aca="false">+L57/Index!$B$13</f>
        <v>734.35689950348</v>
      </c>
      <c r="N57" s="137" t="n">
        <v>477.07</v>
      </c>
      <c r="O57" s="147" t="n">
        <f aca="false">+N57/Index!$B$13</f>
        <v>815.122489637332</v>
      </c>
      <c r="P57" s="137" t="n">
        <v>525.9</v>
      </c>
      <c r="Q57" s="147" t="n">
        <f aca="false">+P57/Index!$B$13</f>
        <v>898.553498019731</v>
      </c>
      <c r="R57" s="137" t="n">
        <v>488.06</v>
      </c>
      <c r="S57" s="147" t="n">
        <f aca="false">+R57/Index!$B$13</f>
        <v>833.900019478057</v>
      </c>
      <c r="T57" s="137" t="n">
        <v>438.9</v>
      </c>
      <c r="U57" s="147" t="n">
        <f aca="false">+T57/Index!$B$13</f>
        <v>749.905172620004</v>
      </c>
      <c r="V57" s="137" t="n">
        <v>418.7</v>
      </c>
      <c r="W57" s="167" t="n">
        <f aca="false">+V57/Index!$B$13</f>
        <v>715.391423504205</v>
      </c>
      <c r="X57" s="137" t="n">
        <v>407.69</v>
      </c>
      <c r="Y57" s="167" t="n">
        <f aca="false">+X57/Index!$B$13</f>
        <v>696.579721634653</v>
      </c>
    </row>
    <row r="58" customFormat="false" ht="14.45" hidden="false" customHeight="true" outlineLevel="0" collapsed="false">
      <c r="A58" s="139" t="s">
        <v>104</v>
      </c>
      <c r="B58" s="164" t="n">
        <v>34.08</v>
      </c>
      <c r="C58" s="141" t="n">
        <f aca="false">+B58/Index!$B$13</f>
        <v>58.2291371221001</v>
      </c>
      <c r="D58" s="164" t="n">
        <v>37.65</v>
      </c>
      <c r="E58" s="141" t="n">
        <f aca="false">+D58/Index!$B$13</f>
        <v>64.328844267813</v>
      </c>
      <c r="F58" s="168" t="n">
        <v>42.2</v>
      </c>
      <c r="G58" s="141" t="n">
        <f aca="false">+F58/Index!$B$13</f>
        <v>72.1029808260746</v>
      </c>
      <c r="H58" s="164" t="n">
        <v>40.7</v>
      </c>
      <c r="I58" s="141" t="n">
        <f aca="false">+H58/Index!$B$13</f>
        <v>69.5400786640104</v>
      </c>
      <c r="J58" s="164" t="n">
        <v>48.7</v>
      </c>
      <c r="K58" s="141" t="n">
        <f aca="false">+J58/Index!$B$13</f>
        <v>83.2088901950198</v>
      </c>
      <c r="L58" s="164" t="n">
        <v>45.1</v>
      </c>
      <c r="M58" s="141" t="n">
        <f aca="false">+L58/Index!$B$13</f>
        <v>77.0579250060655</v>
      </c>
      <c r="N58" s="164" t="n">
        <v>46.12</v>
      </c>
      <c r="O58" s="141" t="n">
        <f aca="false">+N58/Index!$B$13</f>
        <v>78.8006984762692</v>
      </c>
      <c r="P58" s="164" t="n">
        <v>45.8</v>
      </c>
      <c r="Q58" s="141" t="n">
        <f aca="false">+P58/Index!$B$13</f>
        <v>78.2539460150289</v>
      </c>
      <c r="R58" s="164" t="n">
        <v>47.9</v>
      </c>
      <c r="S58" s="141" t="n">
        <f aca="false">+R58/Index!$B$13</f>
        <v>81.8420090419188</v>
      </c>
      <c r="T58" s="169" t="n">
        <v>47.2</v>
      </c>
      <c r="U58" s="141" t="n">
        <f aca="false">+T58/Index!$B$13</f>
        <v>80.6459880329555</v>
      </c>
      <c r="V58" s="164" t="n">
        <v>43.3</v>
      </c>
      <c r="W58" s="142" t="n">
        <f aca="false">+V58/Index!$B$13</f>
        <v>73.9824424115884</v>
      </c>
      <c r="X58" s="164" t="n">
        <v>38.49</v>
      </c>
      <c r="Y58" s="142" t="n">
        <f aca="false">+X58/Index!$B$13</f>
        <v>65.764069478569</v>
      </c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45" hidden="false" customHeight="true" outlineLevel="0" collapsed="false">
      <c r="A59" s="139"/>
      <c r="B59" s="164"/>
      <c r="C59" s="166"/>
      <c r="D59" s="164"/>
      <c r="E59" s="166"/>
      <c r="F59" s="164"/>
      <c r="G59" s="166"/>
      <c r="H59" s="164"/>
      <c r="I59" s="166"/>
      <c r="J59" s="164"/>
      <c r="K59" s="166"/>
      <c r="L59" s="164"/>
      <c r="M59" s="166"/>
      <c r="N59" s="164"/>
      <c r="O59" s="166"/>
      <c r="P59" s="164"/>
      <c r="Q59" s="166"/>
      <c r="R59" s="164"/>
      <c r="S59" s="166"/>
      <c r="T59" s="166"/>
      <c r="U59" s="166"/>
      <c r="V59" s="164"/>
      <c r="W59" s="166"/>
      <c r="X59" s="164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true" outlineLevel="0" collapsed="false">
      <c r="A60" s="153"/>
      <c r="B60" s="127" t="n">
        <v>2008</v>
      </c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134" customFormat="true" ht="15.75" hidden="false" customHeight="false" outlineLevel="0" collapsed="false">
      <c r="A61" s="130"/>
      <c r="B61" s="131" t="s">
        <v>83</v>
      </c>
      <c r="C61" s="131"/>
      <c r="D61" s="132" t="s">
        <v>84</v>
      </c>
      <c r="E61" s="132"/>
      <c r="F61" s="132" t="s">
        <v>85</v>
      </c>
      <c r="G61" s="132"/>
      <c r="H61" s="132" t="s">
        <v>86</v>
      </c>
      <c r="I61" s="132"/>
      <c r="J61" s="132" t="s">
        <v>87</v>
      </c>
      <c r="K61" s="132"/>
      <c r="L61" s="132" t="s">
        <v>88</v>
      </c>
      <c r="M61" s="132"/>
      <c r="N61" s="132" t="s">
        <v>89</v>
      </c>
      <c r="O61" s="132"/>
      <c r="P61" s="132" t="s">
        <v>90</v>
      </c>
      <c r="Q61" s="132"/>
      <c r="R61" s="132" t="s">
        <v>91</v>
      </c>
      <c r="S61" s="132"/>
      <c r="T61" s="132" t="s">
        <v>92</v>
      </c>
      <c r="U61" s="132"/>
      <c r="V61" s="132" t="s">
        <v>93</v>
      </c>
      <c r="W61" s="132"/>
      <c r="X61" s="133" t="s">
        <v>94</v>
      </c>
      <c r="Y61" s="133"/>
      <c r="AI61" s="134" t="s">
        <v>95</v>
      </c>
      <c r="AJ61" s="134" t="s">
        <v>96</v>
      </c>
      <c r="AK61" s="134" t="s">
        <v>97</v>
      </c>
      <c r="AL61" s="134" t="s">
        <v>98</v>
      </c>
      <c r="AM61" s="135"/>
      <c r="AN61" s="135"/>
      <c r="AO61" s="135"/>
      <c r="AP61" s="135"/>
    </row>
    <row r="62" s="136" customFormat="true" ht="15" hidden="false" customHeight="false" outlineLevel="0" collapsed="false">
      <c r="B62" s="136" t="s">
        <v>99</v>
      </c>
      <c r="C62" s="137" t="s">
        <v>100</v>
      </c>
      <c r="D62" s="136" t="s">
        <v>99</v>
      </c>
      <c r="E62" s="137" t="s">
        <v>100</v>
      </c>
      <c r="F62" s="136" t="s">
        <v>99</v>
      </c>
      <c r="G62" s="137" t="s">
        <v>100</v>
      </c>
      <c r="H62" s="136" t="s">
        <v>99</v>
      </c>
      <c r="I62" s="137" t="s">
        <v>100</v>
      </c>
      <c r="J62" s="136" t="s">
        <v>99</v>
      </c>
      <c r="K62" s="137" t="s">
        <v>100</v>
      </c>
      <c r="L62" s="136" t="s">
        <v>99</v>
      </c>
      <c r="M62" s="137" t="s">
        <v>100</v>
      </c>
      <c r="N62" s="136" t="s">
        <v>99</v>
      </c>
      <c r="O62" s="137" t="s">
        <v>100</v>
      </c>
      <c r="P62" s="136" t="s">
        <v>99</v>
      </c>
      <c r="Q62" s="137" t="s">
        <v>100</v>
      </c>
      <c r="R62" s="136" t="s">
        <v>99</v>
      </c>
      <c r="S62" s="137" t="s">
        <v>100</v>
      </c>
      <c r="T62" s="136" t="s">
        <v>99</v>
      </c>
      <c r="U62" s="137" t="s">
        <v>100</v>
      </c>
      <c r="V62" s="136" t="s">
        <v>99</v>
      </c>
      <c r="W62" s="137" t="s">
        <v>100</v>
      </c>
      <c r="X62" s="136" t="s">
        <v>99</v>
      </c>
      <c r="Y62" s="137" t="s">
        <v>100</v>
      </c>
      <c r="AM62" s="138"/>
      <c r="AN62" s="138"/>
      <c r="AO62" s="138"/>
      <c r="AP62" s="138"/>
    </row>
    <row r="63" customFormat="false" ht="14.45" hidden="false" customHeight="true" outlineLevel="0" collapsed="false">
      <c r="A63" s="139" t="s">
        <v>101</v>
      </c>
      <c r="B63" s="152" t="n">
        <f aca="false">+C63*Index!$B$13</f>
        <v>148.44889736</v>
      </c>
      <c r="C63" s="141" t="n">
        <v>253.64</v>
      </c>
      <c r="D63" s="152" t="n">
        <f aca="false">+E63*Index!$B$13</f>
        <v>127.33221144</v>
      </c>
      <c r="E63" s="141" t="n">
        <v>217.56</v>
      </c>
      <c r="F63" s="152" t="n">
        <f aca="false">+G63*Index!$B$13</f>
        <v>146.69307536</v>
      </c>
      <c r="G63" s="141" t="n">
        <v>250.64</v>
      </c>
      <c r="H63" s="141" t="n">
        <f aca="false">(I63*0.585274)</f>
        <v>151.53914408</v>
      </c>
      <c r="I63" s="141" t="n">
        <v>258.92</v>
      </c>
      <c r="J63" s="141" t="n">
        <f aca="false">(K63*0.585274)</f>
        <v>180.89648792</v>
      </c>
      <c r="K63" s="141" t="n">
        <v>309.08</v>
      </c>
      <c r="L63" s="141" t="n">
        <f aca="false">(M63*0.585274)</f>
        <v>191.97572474</v>
      </c>
      <c r="M63" s="141" t="n">
        <v>328.01</v>
      </c>
      <c r="N63" s="170" t="n">
        <f aca="false">(O63*0.585274)</f>
        <v>216.2880067</v>
      </c>
      <c r="O63" s="141" t="n">
        <v>369.55</v>
      </c>
      <c r="P63" s="170" t="n">
        <f aca="false">(Q63*0.585274)</f>
        <v>235.76007268</v>
      </c>
      <c r="Q63" s="141" t="n">
        <v>402.82</v>
      </c>
      <c r="R63" s="170" t="n">
        <f aca="false">(S63*0.585274)</f>
        <v>222.7260207</v>
      </c>
      <c r="S63" s="141" t="n">
        <v>380.55</v>
      </c>
      <c r="T63" s="170" t="n">
        <f aca="false">(U63*0.585274)</f>
        <v>213.44357506</v>
      </c>
      <c r="U63" s="141" t="n">
        <v>364.69</v>
      </c>
      <c r="V63" s="170" t="n">
        <f aca="false">(W63*0.585274)</f>
        <v>193.58522824</v>
      </c>
      <c r="W63" s="141" t="n">
        <v>330.76</v>
      </c>
      <c r="X63" s="170" t="n">
        <f aca="false">(Y63*0.585274)</f>
        <v>151.04751392</v>
      </c>
      <c r="Y63" s="141" t="n">
        <v>258.08</v>
      </c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45" hidden="false" customHeight="true" outlineLevel="0" collapsed="false">
      <c r="A64" s="139" t="s">
        <v>102</v>
      </c>
      <c r="B64" s="152" t="n">
        <f aca="false">+C64*Index!$B$13</f>
        <v>259.17103268</v>
      </c>
      <c r="C64" s="141" t="n">
        <v>442.82</v>
      </c>
      <c r="D64" s="152" t="n">
        <f aca="false">+E64*Index!$B$13</f>
        <v>201.20549572</v>
      </c>
      <c r="E64" s="141" t="n">
        <v>343.78</v>
      </c>
      <c r="F64" s="152" t="n">
        <f aca="false">+G64*Index!$B$13</f>
        <v>206.09253362</v>
      </c>
      <c r="G64" s="141" t="n">
        <v>352.13</v>
      </c>
      <c r="H64" s="141" t="n">
        <f aca="false">(I64*0.585274)</f>
        <v>180.63311462</v>
      </c>
      <c r="I64" s="141" t="n">
        <v>308.63</v>
      </c>
      <c r="J64" s="141" t="n">
        <f aca="false">(K64*0.585274)</f>
        <v>209.235455</v>
      </c>
      <c r="K64" s="141" t="n">
        <v>357.5</v>
      </c>
      <c r="L64" s="141" t="n">
        <f aca="false">(M64*0.585274)</f>
        <v>225.05541122</v>
      </c>
      <c r="M64" s="141" t="n">
        <v>384.53</v>
      </c>
      <c r="N64" s="170" t="n">
        <f aca="false">(O64*0.585274)</f>
        <v>231.19493548</v>
      </c>
      <c r="O64" s="141" t="n">
        <v>395.02</v>
      </c>
      <c r="P64" s="170" t="n">
        <f aca="false">(Q64*0.585274)</f>
        <v>243.25157988</v>
      </c>
      <c r="Q64" s="141" t="n">
        <v>415.62</v>
      </c>
      <c r="R64" s="170" t="n">
        <f aca="false">(S64*0.585274)</f>
        <v>235.40305554</v>
      </c>
      <c r="S64" s="141" t="n">
        <v>402.21</v>
      </c>
      <c r="T64" s="170" t="n">
        <f aca="false">(U64*0.585274)</f>
        <v>204.61764314</v>
      </c>
      <c r="U64" s="141" t="n">
        <v>349.61</v>
      </c>
      <c r="V64" s="170" t="n">
        <f aca="false">(W64*0.585274)</f>
        <v>225.50021946</v>
      </c>
      <c r="W64" s="141" t="n">
        <v>385.29</v>
      </c>
      <c r="X64" s="170" t="n">
        <f aca="false">(Y64*0.585274)</f>
        <v>253.7455427</v>
      </c>
      <c r="Y64" s="141" t="n">
        <v>433.55</v>
      </c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45" customFormat="true" ht="14.45" hidden="false" customHeight="true" outlineLevel="0" collapsed="false">
      <c r="A65" s="145" t="s">
        <v>103</v>
      </c>
      <c r="B65" s="137" t="n">
        <f aca="false">+C65*Index!$B$13</f>
        <v>407.56140264</v>
      </c>
      <c r="C65" s="147" t="n">
        <v>696.36</v>
      </c>
      <c r="D65" s="137" t="n">
        <f aca="false">+E65*Index!$B$13</f>
        <v>339.08434464</v>
      </c>
      <c r="E65" s="147" t="n">
        <v>579.36</v>
      </c>
      <c r="F65" s="137" t="n">
        <f aca="false">+G65*Index!$B$13</f>
        <v>364.2452739</v>
      </c>
      <c r="G65" s="147" t="n">
        <v>622.35</v>
      </c>
      <c r="H65" s="147" t="n">
        <f aca="false">(I65*0.585274)</f>
        <v>346.3944169</v>
      </c>
      <c r="I65" s="147" t="n">
        <v>591.85</v>
      </c>
      <c r="J65" s="147" t="n">
        <f aca="false">(K65*0.585274)</f>
        <v>412.31382752</v>
      </c>
      <c r="K65" s="147" t="n">
        <v>704.48</v>
      </c>
      <c r="L65" s="147" t="n">
        <f aca="false">(M65*0.585274)</f>
        <v>437.34014376</v>
      </c>
      <c r="M65" s="147" t="n">
        <v>747.24</v>
      </c>
      <c r="N65" s="147" t="n">
        <f aca="false">(O65*0.585274)</f>
        <v>466.29364854</v>
      </c>
      <c r="O65" s="147" t="n">
        <v>796.71</v>
      </c>
      <c r="P65" s="147" t="n">
        <f aca="false">(Q65*0.585274)</f>
        <v>495.91436568</v>
      </c>
      <c r="Q65" s="147" t="n">
        <v>847.32</v>
      </c>
      <c r="R65" s="147" t="n">
        <f aca="false">(S65*0.585274)</f>
        <v>474.1889948</v>
      </c>
      <c r="S65" s="147" t="n">
        <v>810.2</v>
      </c>
      <c r="T65" s="147" t="n">
        <f aca="false">(U65*0.585274)</f>
        <v>433.94555456</v>
      </c>
      <c r="U65" s="147" t="n">
        <v>741.44</v>
      </c>
      <c r="V65" s="147" t="n">
        <f aca="false">(W65*0.585274)</f>
        <v>432.78671204</v>
      </c>
      <c r="W65" s="167" t="n">
        <v>739.46</v>
      </c>
      <c r="X65" s="147" t="n">
        <f aca="false">(Y65*0.585274)</f>
        <v>418.58211206</v>
      </c>
      <c r="Y65" s="167" t="n">
        <v>715.19</v>
      </c>
    </row>
    <row r="66" customFormat="false" ht="14.45" hidden="false" customHeight="true" outlineLevel="0" collapsed="false">
      <c r="A66" s="139" t="s">
        <v>104</v>
      </c>
      <c r="B66" s="152" t="n">
        <f aca="false">+C66*Index!$B$13</f>
        <v>34.62480984</v>
      </c>
      <c r="C66" s="141" t="n">
        <v>59.16</v>
      </c>
      <c r="D66" s="152" t="n">
        <f aca="false">+E66*Index!$B$13</f>
        <v>37.48094696</v>
      </c>
      <c r="E66" s="141" t="n">
        <v>64.04</v>
      </c>
      <c r="F66" s="152" t="n">
        <f aca="false">+G66*Index!$B$13</f>
        <v>38.52273468</v>
      </c>
      <c r="G66" s="141" t="n">
        <v>65.82</v>
      </c>
      <c r="H66" s="141" t="n">
        <f aca="false">(I66*0.585274)</f>
        <v>38.56370386</v>
      </c>
      <c r="I66" s="141" t="n">
        <v>65.89</v>
      </c>
      <c r="J66" s="141" t="n">
        <f aca="false">(K66*0.585274)</f>
        <v>44.65055346</v>
      </c>
      <c r="K66" s="141" t="n">
        <v>76.29</v>
      </c>
      <c r="L66" s="141" t="n">
        <f aca="false">(M66*0.585274)</f>
        <v>44.84954662</v>
      </c>
      <c r="M66" s="141" t="n">
        <v>76.63</v>
      </c>
      <c r="N66" s="170" t="n">
        <f aca="false">(O66*0.585274)</f>
        <v>44.43400208</v>
      </c>
      <c r="O66" s="141" t="n">
        <v>75.92</v>
      </c>
      <c r="P66" s="170" t="n">
        <f aca="false">(Q66*0.585274)</f>
        <v>43.46829998</v>
      </c>
      <c r="Q66" s="141" t="n">
        <v>74.27</v>
      </c>
      <c r="R66" s="170" t="n">
        <f aca="false">(S66*0.585274)</f>
        <v>46.71071794</v>
      </c>
      <c r="S66" s="141" t="n">
        <v>79.81</v>
      </c>
      <c r="T66" s="170" t="n">
        <f aca="false">(U66*0.585274)</f>
        <v>46.18982408</v>
      </c>
      <c r="U66" s="141" t="n">
        <v>78.92</v>
      </c>
      <c r="V66" s="170" t="n">
        <f aca="false">(W66*0.585274)</f>
        <v>41.7300362</v>
      </c>
      <c r="W66" s="142" t="n">
        <v>71.3</v>
      </c>
      <c r="X66" s="170" t="n">
        <f aca="false">(Y66*0.585274)</f>
        <v>37.42241956</v>
      </c>
      <c r="Y66" s="142" t="n">
        <v>63.94</v>
      </c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45" hidden="false" customHeight="true" outlineLevel="0" collapsed="false">
      <c r="A67" s="139"/>
      <c r="B67" s="164"/>
      <c r="C67" s="166"/>
      <c r="D67" s="164"/>
      <c r="E67" s="166"/>
      <c r="F67" s="164"/>
      <c r="G67" s="166"/>
      <c r="H67" s="164"/>
      <c r="I67" s="166"/>
      <c r="J67" s="164"/>
      <c r="K67" s="166"/>
      <c r="L67" s="164"/>
      <c r="M67" s="166"/>
      <c r="N67" s="164"/>
      <c r="O67" s="166"/>
      <c r="P67" s="164"/>
      <c r="Q67" s="166"/>
      <c r="R67" s="164"/>
      <c r="S67" s="166"/>
      <c r="T67" s="166"/>
      <c r="U67" s="166"/>
      <c r="V67" s="164"/>
      <c r="W67" s="166"/>
      <c r="X67" s="164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true" outlineLevel="0" collapsed="false">
      <c r="A68" s="153"/>
      <c r="B68" s="127" t="n">
        <v>2009</v>
      </c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134" customFormat="true" ht="15.75" hidden="false" customHeight="false" outlineLevel="0" collapsed="false">
      <c r="A69" s="130"/>
      <c r="B69" s="131" t="s">
        <v>83</v>
      </c>
      <c r="C69" s="131"/>
      <c r="D69" s="132" t="s">
        <v>84</v>
      </c>
      <c r="E69" s="132"/>
      <c r="F69" s="132" t="s">
        <v>85</v>
      </c>
      <c r="G69" s="132"/>
      <c r="H69" s="132" t="s">
        <v>86</v>
      </c>
      <c r="I69" s="132"/>
      <c r="J69" s="132" t="s">
        <v>87</v>
      </c>
      <c r="K69" s="132"/>
      <c r="L69" s="132" t="s">
        <v>88</v>
      </c>
      <c r="M69" s="132"/>
      <c r="N69" s="132" t="s">
        <v>89</v>
      </c>
      <c r="O69" s="132"/>
      <c r="P69" s="132" t="s">
        <v>90</v>
      </c>
      <c r="Q69" s="132"/>
      <c r="R69" s="132" t="s">
        <v>91</v>
      </c>
      <c r="S69" s="132"/>
      <c r="T69" s="132" t="s">
        <v>92</v>
      </c>
      <c r="U69" s="132"/>
      <c r="V69" s="132" t="s">
        <v>93</v>
      </c>
      <c r="W69" s="132"/>
      <c r="X69" s="133" t="s">
        <v>94</v>
      </c>
      <c r="Y69" s="133"/>
      <c r="AI69" s="134" t="s">
        <v>95</v>
      </c>
      <c r="AJ69" s="134" t="s">
        <v>96</v>
      </c>
      <c r="AK69" s="134" t="s">
        <v>97</v>
      </c>
      <c r="AL69" s="134" t="s">
        <v>98</v>
      </c>
      <c r="AM69" s="135"/>
      <c r="AN69" s="135"/>
      <c r="AO69" s="135"/>
      <c r="AP69" s="135"/>
    </row>
    <row r="70" s="136" customFormat="true" ht="15" hidden="false" customHeight="false" outlineLevel="0" collapsed="false">
      <c r="B70" s="136" t="s">
        <v>99</v>
      </c>
      <c r="C70" s="137" t="s">
        <v>100</v>
      </c>
      <c r="D70" s="136" t="s">
        <v>99</v>
      </c>
      <c r="E70" s="137" t="s">
        <v>100</v>
      </c>
      <c r="F70" s="136" t="s">
        <v>99</v>
      </c>
      <c r="G70" s="137" t="s">
        <v>100</v>
      </c>
      <c r="H70" s="136" t="s">
        <v>99</v>
      </c>
      <c r="I70" s="137" t="s">
        <v>100</v>
      </c>
      <c r="J70" s="136" t="s">
        <v>99</v>
      </c>
      <c r="K70" s="137" t="s">
        <v>100</v>
      </c>
      <c r="L70" s="136" t="s">
        <v>99</v>
      </c>
      <c r="M70" s="137" t="s">
        <v>100</v>
      </c>
      <c r="N70" s="136" t="s">
        <v>99</v>
      </c>
      <c r="O70" s="137" t="s">
        <v>100</v>
      </c>
      <c r="P70" s="136" t="s">
        <v>99</v>
      </c>
      <c r="Q70" s="137" t="s">
        <v>100</v>
      </c>
      <c r="R70" s="136" t="s">
        <v>99</v>
      </c>
      <c r="S70" s="137" t="s">
        <v>100</v>
      </c>
      <c r="T70" s="136" t="s">
        <v>99</v>
      </c>
      <c r="U70" s="137" t="s">
        <v>100</v>
      </c>
      <c r="V70" s="136" t="s">
        <v>99</v>
      </c>
      <c r="W70" s="137" t="s">
        <v>100</v>
      </c>
      <c r="X70" s="136" t="s">
        <v>99</v>
      </c>
      <c r="Y70" s="137" t="s">
        <v>100</v>
      </c>
      <c r="AM70" s="138"/>
      <c r="AN70" s="138"/>
      <c r="AO70" s="138"/>
      <c r="AP70" s="138"/>
    </row>
    <row r="71" customFormat="false" ht="14.45" hidden="false" customHeight="true" outlineLevel="0" collapsed="false">
      <c r="A71" s="139" t="s">
        <v>101</v>
      </c>
      <c r="B71" s="152" t="n">
        <f aca="false">+C71*Index!$B$13</f>
        <v>134.07456792</v>
      </c>
      <c r="C71" s="141" t="n">
        <v>229.08</v>
      </c>
      <c r="D71" s="152" t="n">
        <f aca="false">+E71*Index!$B$13</f>
        <v>141.17979428</v>
      </c>
      <c r="E71" s="141" t="n">
        <v>241.22</v>
      </c>
      <c r="F71" s="152" t="n">
        <f aca="false">+G71*Index!$B$13</f>
        <v>161.16104864</v>
      </c>
      <c r="G71" s="141" t="n">
        <v>275.36</v>
      </c>
      <c r="H71" s="141" t="n">
        <f aca="false">(I71*0.585274)</f>
        <v>154.05582228</v>
      </c>
      <c r="I71" s="141" t="n">
        <v>263.22</v>
      </c>
      <c r="J71" s="141" t="n">
        <f aca="false">(K71*0.585274)</f>
        <v>172.72021014</v>
      </c>
      <c r="K71" s="141" t="n">
        <v>295.11</v>
      </c>
      <c r="L71" s="141" t="n">
        <f aca="false">(M71*0.585274)</f>
        <v>191.63041308</v>
      </c>
      <c r="M71" s="141" t="n">
        <v>327.42</v>
      </c>
      <c r="N71" s="170" t="n">
        <f aca="false">(O71*0.585274)</f>
        <v>227.19751406</v>
      </c>
      <c r="O71" s="141" t="n">
        <v>388.19</v>
      </c>
      <c r="P71" s="170" t="n">
        <f aca="false">(Q71*0.585274)</f>
        <v>225.55289412</v>
      </c>
      <c r="Q71" s="141" t="n">
        <v>385.38</v>
      </c>
      <c r="R71" s="170" t="n">
        <f aca="false">(S71*0.585274)</f>
        <v>197.83431748</v>
      </c>
      <c r="S71" s="141" t="n">
        <v>338.02</v>
      </c>
      <c r="T71" s="170" t="n">
        <f aca="false">(U71*0.585274)</f>
        <v>196.7691188</v>
      </c>
      <c r="U71" s="141" t="n">
        <v>336.2</v>
      </c>
      <c r="V71" s="170" t="n">
        <f aca="false">(W71*0.585274)</f>
        <v>178.26275492</v>
      </c>
      <c r="W71" s="141" t="n">
        <v>304.58</v>
      </c>
      <c r="X71" s="170" t="n">
        <f aca="false">(Y71*0.585274)</f>
        <v>128.63737246</v>
      </c>
      <c r="Y71" s="141" t="n">
        <v>219.79</v>
      </c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45" hidden="false" customHeight="true" outlineLevel="0" collapsed="false">
      <c r="A72" s="139" t="s">
        <v>102</v>
      </c>
      <c r="B72" s="152" t="n">
        <f aca="false">+C72*Index!$B$13</f>
        <v>242.0985901</v>
      </c>
      <c r="C72" s="141" t="n">
        <v>413.65</v>
      </c>
      <c r="D72" s="152" t="n">
        <f aca="false">+E72*Index!$B$13</f>
        <v>220.60147608</v>
      </c>
      <c r="E72" s="141" t="n">
        <v>376.92</v>
      </c>
      <c r="F72" s="152" t="n">
        <f aca="false">+G72*Index!$B$13</f>
        <v>197.10272498</v>
      </c>
      <c r="G72" s="141" t="n">
        <v>336.77</v>
      </c>
      <c r="H72" s="141" t="n">
        <f aca="false">(I72*0.585274)</f>
        <v>180.53361804</v>
      </c>
      <c r="I72" s="141" t="n">
        <v>308.46</v>
      </c>
      <c r="J72" s="141" t="n">
        <f aca="false">(K72*0.585274)</f>
        <v>187.5510533</v>
      </c>
      <c r="K72" s="141" t="n">
        <v>320.45</v>
      </c>
      <c r="L72" s="141" t="n">
        <f aca="false">(M72*0.585274)</f>
        <v>187.1120978</v>
      </c>
      <c r="M72" s="141" t="n">
        <v>319.7</v>
      </c>
      <c r="N72" s="170" t="n">
        <f aca="false">(O72*0.585274)</f>
        <v>204.04992736</v>
      </c>
      <c r="O72" s="141" t="n">
        <v>348.64</v>
      </c>
      <c r="P72" s="170" t="n">
        <f aca="false">(Q72*0.585274)</f>
        <v>228.85969222</v>
      </c>
      <c r="Q72" s="141" t="n">
        <v>391.03</v>
      </c>
      <c r="R72" s="170" t="n">
        <f aca="false">(S72*0.585274)</f>
        <v>210.32406464</v>
      </c>
      <c r="S72" s="171" t="n">
        <v>359.36</v>
      </c>
      <c r="T72" s="170" t="n">
        <f aca="false">(U72*0.585274)</f>
        <v>182.41820032</v>
      </c>
      <c r="U72" s="171" t="n">
        <v>311.68</v>
      </c>
      <c r="V72" s="170" t="n">
        <f aca="false">(W72*0.585274)</f>
        <v>207.10505764</v>
      </c>
      <c r="W72" s="141" t="n">
        <v>353.86</v>
      </c>
      <c r="X72" s="170" t="n">
        <f aca="false">(Y72*0.585274)</f>
        <v>239.86284342</v>
      </c>
      <c r="Y72" s="141" t="n">
        <v>409.83</v>
      </c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145" customFormat="true" ht="14.45" hidden="false" customHeight="true" outlineLevel="0" collapsed="false">
      <c r="A73" s="145" t="s">
        <v>103</v>
      </c>
      <c r="B73" s="137" t="n">
        <f aca="false">+C73*Index!$B$13</f>
        <v>387.98398734</v>
      </c>
      <c r="C73" s="147" t="n">
        <v>662.91</v>
      </c>
      <c r="D73" s="137" t="n">
        <f aca="false">+E73*Index!$B$13</f>
        <v>374.85629152</v>
      </c>
      <c r="E73" s="147" t="n">
        <v>640.48</v>
      </c>
      <c r="F73" s="137" t="n">
        <f aca="false">+G73*Index!$B$13</f>
        <v>371.20418176</v>
      </c>
      <c r="G73" s="147" t="n">
        <v>634.24</v>
      </c>
      <c r="H73" s="147" t="n">
        <f aca="false">(I73*0.585274)</f>
        <v>346.64608472</v>
      </c>
      <c r="I73" s="147" t="n">
        <v>592.28</v>
      </c>
      <c r="J73" s="147" t="n">
        <f aca="false">(K73*0.585274)</f>
        <v>375.40644908</v>
      </c>
      <c r="K73" s="147" t="n">
        <v>641.42</v>
      </c>
      <c r="L73" s="147" t="n">
        <f aca="false">(M73*0.585274)</f>
        <v>393.33924444</v>
      </c>
      <c r="M73" s="147" t="n">
        <v>672.06</v>
      </c>
      <c r="N73" s="147" t="n">
        <f aca="false">(O73*0.585274)</f>
        <v>447.5005004</v>
      </c>
      <c r="O73" s="147" t="n">
        <v>764.6</v>
      </c>
      <c r="P73" s="147" t="n">
        <f aca="false">(Q73*0.585274)</f>
        <v>471.21580288</v>
      </c>
      <c r="Q73" s="147" t="n">
        <v>805.12</v>
      </c>
      <c r="R73" s="147" t="n">
        <f aca="false">(S73*0.585274)</f>
        <v>424.35876644</v>
      </c>
      <c r="S73" s="147" t="n">
        <v>725.06</v>
      </c>
      <c r="T73" s="147" t="n">
        <f aca="false">(U73*0.585274)</f>
        <v>396.89771036</v>
      </c>
      <c r="U73" s="147" t="n">
        <v>678.14</v>
      </c>
      <c r="V73" s="147" t="n">
        <f aca="false">(W73*0.585274)</f>
        <v>398.17360768</v>
      </c>
      <c r="W73" s="167" t="n">
        <v>680.32</v>
      </c>
      <c r="X73" s="147" t="n">
        <f aca="false">(Y73*0.585274)</f>
        <v>377.27347314</v>
      </c>
      <c r="Y73" s="167" t="n">
        <v>644.61</v>
      </c>
    </row>
    <row r="74" customFormat="false" ht="14.45" hidden="false" customHeight="true" outlineLevel="0" collapsed="false">
      <c r="A74" s="139" t="s">
        <v>104</v>
      </c>
      <c r="B74" s="152" t="n">
        <f aca="false">+C74*Index!$B$13</f>
        <v>35.33299138</v>
      </c>
      <c r="C74" s="141" t="n">
        <v>60.37</v>
      </c>
      <c r="D74" s="152" t="n">
        <f aca="false">+E74*Index!$B$13</f>
        <v>37.15904626</v>
      </c>
      <c r="E74" s="141" t="n">
        <v>63.49</v>
      </c>
      <c r="F74" s="152" t="n">
        <f aca="false">+G74*Index!$B$13</f>
        <v>38.5110292</v>
      </c>
      <c r="G74" s="141" t="n">
        <v>65.8</v>
      </c>
      <c r="H74" s="141" t="n">
        <f aca="false">(I74*0.585274)</f>
        <v>37.5160634</v>
      </c>
      <c r="I74" s="141" t="n">
        <v>64.1</v>
      </c>
      <c r="J74" s="141" t="n">
        <f aca="false">(K74*0.585274)</f>
        <v>41.261817</v>
      </c>
      <c r="K74" s="141" t="n">
        <v>70.5</v>
      </c>
      <c r="L74" s="141" t="n">
        <f aca="false">(M74*0.585274)</f>
        <v>40.01518338</v>
      </c>
      <c r="M74" s="141" t="n">
        <v>68.37</v>
      </c>
      <c r="N74" s="170" t="n">
        <f aca="false">(O74*0.585274)</f>
        <v>44.26427262</v>
      </c>
      <c r="O74" s="141" t="n">
        <v>75.63</v>
      </c>
      <c r="P74" s="170" t="n">
        <f aca="false">(Q74*0.585274)</f>
        <v>42.21581362</v>
      </c>
      <c r="Q74" s="141" t="n">
        <v>72.13</v>
      </c>
      <c r="R74" s="170" t="n">
        <f aca="false">(S74*0.585274)</f>
        <v>42.43821774</v>
      </c>
      <c r="S74" s="141" t="n">
        <v>72.51</v>
      </c>
      <c r="T74" s="170" t="n">
        <f aca="false">(U74*0.585274)</f>
        <v>43.19907394</v>
      </c>
      <c r="U74" s="141" t="n">
        <v>73.81</v>
      </c>
      <c r="V74" s="170" t="n">
        <f aca="false">(W74*0.585274)</f>
        <v>40.5302245</v>
      </c>
      <c r="W74" s="142" t="n">
        <v>69.25</v>
      </c>
      <c r="X74" s="170" t="n">
        <f aca="false">(Y74*0.585274)</f>
        <v>34.28535092</v>
      </c>
      <c r="Y74" s="142" t="n">
        <v>58.58</v>
      </c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45" hidden="false" customHeight="true" outlineLevel="0" collapsed="false">
      <c r="A75" s="139"/>
      <c r="B75" s="152"/>
      <c r="C75" s="141"/>
      <c r="D75" s="152"/>
      <c r="E75" s="141"/>
      <c r="F75" s="152"/>
      <c r="G75" s="141"/>
      <c r="H75" s="141"/>
      <c r="I75" s="141"/>
      <c r="J75" s="141"/>
      <c r="K75" s="141"/>
      <c r="L75" s="141"/>
      <c r="M75" s="141"/>
      <c r="N75" s="170"/>
      <c r="O75" s="141"/>
      <c r="P75" s="170"/>
      <c r="Q75" s="141"/>
      <c r="R75" s="170"/>
      <c r="S75" s="141"/>
      <c r="T75" s="170"/>
      <c r="U75" s="141"/>
      <c r="V75" s="170"/>
      <c r="W75" s="142"/>
      <c r="X75" s="170"/>
      <c r="Y75" s="142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45" hidden="false" customHeight="true" outlineLevel="0" collapsed="false">
      <c r="A76" s="139"/>
      <c r="B76" s="127" t="n">
        <v>2010</v>
      </c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42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134" customFormat="true" ht="15.75" hidden="false" customHeight="false" outlineLevel="0" collapsed="false">
      <c r="A77" s="130"/>
      <c r="B77" s="131" t="s">
        <v>83</v>
      </c>
      <c r="C77" s="131"/>
      <c r="D77" s="132" t="s">
        <v>84</v>
      </c>
      <c r="E77" s="132"/>
      <c r="F77" s="132" t="s">
        <v>85</v>
      </c>
      <c r="G77" s="132"/>
      <c r="H77" s="132" t="s">
        <v>86</v>
      </c>
      <c r="I77" s="132"/>
      <c r="J77" s="132" t="s">
        <v>87</v>
      </c>
      <c r="K77" s="132"/>
      <c r="L77" s="132" t="s">
        <v>88</v>
      </c>
      <c r="M77" s="132"/>
      <c r="N77" s="132" t="s">
        <v>89</v>
      </c>
      <c r="O77" s="132"/>
      <c r="P77" s="132" t="s">
        <v>90</v>
      </c>
      <c r="Q77" s="132"/>
      <c r="R77" s="132" t="s">
        <v>91</v>
      </c>
      <c r="S77" s="132"/>
      <c r="T77" s="132" t="s">
        <v>92</v>
      </c>
      <c r="U77" s="132"/>
      <c r="V77" s="132" t="s">
        <v>93</v>
      </c>
      <c r="W77" s="132"/>
      <c r="X77" s="133" t="s">
        <v>94</v>
      </c>
      <c r="Y77" s="133"/>
      <c r="AI77" s="134" t="s">
        <v>95</v>
      </c>
      <c r="AJ77" s="134" t="s">
        <v>96</v>
      </c>
      <c r="AK77" s="134" t="s">
        <v>97</v>
      </c>
      <c r="AL77" s="134" t="s">
        <v>98</v>
      </c>
      <c r="AM77" s="135"/>
      <c r="AN77" s="135"/>
      <c r="AO77" s="135"/>
      <c r="AP77" s="135"/>
    </row>
    <row r="78" s="136" customFormat="true" ht="15" hidden="false" customHeight="false" outlineLevel="0" collapsed="false">
      <c r="B78" s="136" t="s">
        <v>99</v>
      </c>
      <c r="C78" s="137" t="s">
        <v>100</v>
      </c>
      <c r="D78" s="136" t="s">
        <v>99</v>
      </c>
      <c r="E78" s="137" t="s">
        <v>100</v>
      </c>
      <c r="F78" s="136" t="s">
        <v>99</v>
      </c>
      <c r="G78" s="137" t="s">
        <v>100</v>
      </c>
      <c r="H78" s="136" t="s">
        <v>99</v>
      </c>
      <c r="I78" s="137" t="s">
        <v>100</v>
      </c>
      <c r="J78" s="136" t="s">
        <v>99</v>
      </c>
      <c r="K78" s="137" t="s">
        <v>100</v>
      </c>
      <c r="L78" s="136" t="s">
        <v>99</v>
      </c>
      <c r="M78" s="137" t="s">
        <v>100</v>
      </c>
      <c r="N78" s="136" t="s">
        <v>99</v>
      </c>
      <c r="O78" s="137" t="s">
        <v>100</v>
      </c>
      <c r="P78" s="136" t="s">
        <v>99</v>
      </c>
      <c r="Q78" s="137" t="s">
        <v>100</v>
      </c>
      <c r="R78" s="136" t="s">
        <v>99</v>
      </c>
      <c r="S78" s="137" t="s">
        <v>100</v>
      </c>
      <c r="T78" s="136" t="s">
        <v>99</v>
      </c>
      <c r="U78" s="137" t="s">
        <v>100</v>
      </c>
      <c r="V78" s="136" t="s">
        <v>99</v>
      </c>
      <c r="W78" s="137" t="s">
        <v>100</v>
      </c>
      <c r="X78" s="136" t="s">
        <v>99</v>
      </c>
      <c r="Y78" s="137" t="s">
        <v>100</v>
      </c>
      <c r="AM78" s="138"/>
      <c r="AN78" s="138"/>
      <c r="AO78" s="138"/>
      <c r="AP78" s="138"/>
    </row>
    <row r="79" customFormat="false" ht="14.45" hidden="false" customHeight="true" outlineLevel="0" collapsed="false">
      <c r="A79" s="139" t="s">
        <v>101</v>
      </c>
      <c r="B79" s="152" t="n">
        <f aca="false">+C79*Index!$B$13</f>
        <v>126.71767374</v>
      </c>
      <c r="C79" s="171" t="n">
        <v>216.51</v>
      </c>
      <c r="D79" s="152" t="n">
        <f aca="false">+E79*Index!$B$13</f>
        <v>135.882253406722</v>
      </c>
      <c r="E79" s="141" t="n">
        <v>232.168614028168</v>
      </c>
      <c r="F79" s="152" t="n">
        <f aca="false">+G79*Index!$B$13</f>
        <v>156.615407660581</v>
      </c>
      <c r="G79" s="141" t="n">
        <v>267.593311270586</v>
      </c>
      <c r="H79" s="152" t="n">
        <f aca="false">+I79*Index!$B$13</f>
        <v>159.228430195713</v>
      </c>
      <c r="I79" s="141" t="n">
        <v>272.057925340461</v>
      </c>
      <c r="J79" s="152" t="n">
        <f aca="false">+K79*Index!$B$13</f>
        <v>170.516232785529</v>
      </c>
      <c r="K79" s="171" t="n">
        <v>291.34428111539</v>
      </c>
      <c r="L79" s="152" t="n">
        <f aca="false">+M79*Index!$B$13</f>
        <v>194.93721118</v>
      </c>
      <c r="M79" s="141" t="n">
        <v>333.07</v>
      </c>
      <c r="N79" s="152" t="n">
        <f aca="false">+O79*Index!$B$13</f>
        <v>213.150592896477</v>
      </c>
      <c r="O79" s="141" t="n">
        <v>364.189410253107</v>
      </c>
      <c r="P79" s="152" t="n">
        <f aca="false">+Q79*Index!$B$13</f>
        <v>237.597708954914</v>
      </c>
      <c r="Q79" s="141" t="n">
        <v>405.959787988043</v>
      </c>
      <c r="R79" s="152" t="n">
        <f aca="false">+S79*Index!$B$13</f>
        <v>219.647169769701</v>
      </c>
      <c r="S79" s="171" t="n">
        <v>375.289470862708</v>
      </c>
      <c r="T79" s="152" t="n">
        <f aca="false">+U79*Index!$B$13</f>
        <v>217.573737911465</v>
      </c>
      <c r="U79" s="171" t="n">
        <v>371.746802201131</v>
      </c>
      <c r="V79" s="152" t="n">
        <f aca="false">+W79*Index!$B$13</f>
        <v>183.753028795998</v>
      </c>
      <c r="W79" s="171" t="n">
        <v>313.96068985808</v>
      </c>
      <c r="X79" s="152" t="n">
        <f aca="false">+Y79*Index!$B$13</f>
        <v>151.153230921124</v>
      </c>
      <c r="Y79" s="171" t="n">
        <v>258.260628220499</v>
      </c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.45" hidden="false" customHeight="true" outlineLevel="0" collapsed="false">
      <c r="A80" s="139" t="s">
        <v>102</v>
      </c>
      <c r="B80" s="152" t="n">
        <f aca="false">+C80*Index!$B$13</f>
        <v>237.49248372</v>
      </c>
      <c r="C80" s="171" t="n">
        <v>405.78</v>
      </c>
      <c r="D80" s="152" t="n">
        <f aca="false">+E80*Index!$B$13</f>
        <v>213.329096061444</v>
      </c>
      <c r="E80" s="141" t="n">
        <v>364.494401018061</v>
      </c>
      <c r="F80" s="152" t="n">
        <f aca="false">+G80*Index!$B$13</f>
        <v>202.467769186855</v>
      </c>
      <c r="G80" s="141" t="n">
        <v>345.936722264879</v>
      </c>
      <c r="H80" s="152" t="n">
        <f aca="false">+I80*Index!$B$13</f>
        <v>200.822476773047</v>
      </c>
      <c r="I80" s="141" t="n">
        <v>343.125573275161</v>
      </c>
      <c r="J80" s="152" t="n">
        <f aca="false">+K80*Index!$B$13</f>
        <v>191.272466167747</v>
      </c>
      <c r="K80" s="171" t="n">
        <v>326.808411389788</v>
      </c>
      <c r="L80" s="152" t="n">
        <f aca="false">+M80*Index!$B$13</f>
        <v>204.94539658</v>
      </c>
      <c r="M80" s="141" t="n">
        <v>350.17</v>
      </c>
      <c r="N80" s="152" t="n">
        <f aca="false">+O80*Index!$B$13</f>
        <v>214.990177939844</v>
      </c>
      <c r="O80" s="141" t="n">
        <v>367.332527909739</v>
      </c>
      <c r="P80" s="152" t="n">
        <f aca="false">+Q80*Index!$B$13</f>
        <v>211.452978743936</v>
      </c>
      <c r="Q80" s="141" t="n">
        <v>361.288864265175</v>
      </c>
      <c r="R80" s="152" t="n">
        <f aca="false">+S80*Index!$B$13</f>
        <v>206.91468407673</v>
      </c>
      <c r="S80" s="171" t="n">
        <v>353.534727455396</v>
      </c>
      <c r="T80" s="152" t="n">
        <f aca="false">+U80*Index!$B$13</f>
        <v>191.050438368281</v>
      </c>
      <c r="U80" s="171" t="n">
        <v>326.429054371594</v>
      </c>
      <c r="V80" s="152" t="n">
        <f aca="false">+W80*Index!$B$13</f>
        <v>198.550372245218</v>
      </c>
      <c r="W80" s="171" t="n">
        <v>339.243452203955</v>
      </c>
      <c r="X80" s="152" t="n">
        <f aca="false">+Y80*Index!$B$13</f>
        <v>230.618458038136</v>
      </c>
      <c r="Y80" s="171" t="n">
        <v>394.035029811911</v>
      </c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45" customFormat="true" ht="14.45" hidden="false" customHeight="true" outlineLevel="0" collapsed="false">
      <c r="A81" s="145" t="s">
        <v>103</v>
      </c>
      <c r="B81" s="137" t="n">
        <f aca="false">+C81*Index!$B$13</f>
        <v>377.75925056</v>
      </c>
      <c r="C81" s="172" t="n">
        <v>645.44</v>
      </c>
      <c r="D81" s="137" t="n">
        <f aca="false">+E81*Index!$B$13</f>
        <v>359.449723197628</v>
      </c>
      <c r="E81" s="147" t="n">
        <v>614.156315157735</v>
      </c>
      <c r="F81" s="137" t="n">
        <f aca="false">+G81*Index!$B$13</f>
        <v>369.704855847492</v>
      </c>
      <c r="G81" s="147" t="n">
        <v>631.678249584796</v>
      </c>
      <c r="H81" s="137" t="n">
        <f aca="false">+I81*Index!$B$13</f>
        <v>373.16197020799</v>
      </c>
      <c r="I81" s="147" t="n">
        <v>637.585080164146</v>
      </c>
      <c r="J81" s="137" t="n">
        <f aca="false">+K81*Index!$B$13</f>
        <v>373.75359184699</v>
      </c>
      <c r="K81" s="147" t="n">
        <v>638.59592574929</v>
      </c>
      <c r="L81" s="137" t="n">
        <f aca="false">+M81*Index!$B$13</f>
        <v>415.23434478</v>
      </c>
      <c r="M81" s="147" t="n">
        <v>709.47</v>
      </c>
      <c r="N81" s="137" t="n">
        <f aca="false">+O81*Index!$B$13</f>
        <v>441.87002911211</v>
      </c>
      <c r="O81" s="147" t="n">
        <v>754.979768641883</v>
      </c>
      <c r="P81" s="137" t="n">
        <f aca="false">+Q81*Index!$B$13</f>
        <v>463.761390462172</v>
      </c>
      <c r="Q81" s="147" t="n">
        <v>792.383380198287</v>
      </c>
      <c r="R81" s="137" t="n">
        <f aca="false">+S81*Index!$B$13</f>
        <v>446.397715874646</v>
      </c>
      <c r="S81" s="172" t="n">
        <v>762.715780770453</v>
      </c>
      <c r="T81" s="137" t="n">
        <f aca="false">+U81*Index!$B$13</f>
        <v>425.023970879208</v>
      </c>
      <c r="U81" s="172" t="n">
        <v>726.196569263641</v>
      </c>
      <c r="V81" s="137" t="n">
        <f aca="false">+W81*Index!$B$13</f>
        <v>394.338376447465</v>
      </c>
      <c r="W81" s="173" t="n">
        <v>673.76711838808</v>
      </c>
      <c r="X81" s="137" t="n">
        <f aca="false">+Y81*Index!$B$13</f>
        <v>390.833106202967</v>
      </c>
      <c r="Y81" s="173" t="n">
        <v>667.778008595918</v>
      </c>
    </row>
    <row r="82" customFormat="false" ht="14.45" hidden="false" customHeight="true" outlineLevel="0" collapsed="false">
      <c r="A82" s="139" t="s">
        <v>104</v>
      </c>
      <c r="B82" s="152" t="n">
        <f aca="false">+C82*Index!$B$13</f>
        <v>34.0044194</v>
      </c>
      <c r="C82" s="171" t="n">
        <v>58.1</v>
      </c>
      <c r="D82" s="152" t="n">
        <f aca="false">+E82*Index!$B$13</f>
        <v>36.4021787064233</v>
      </c>
      <c r="E82" s="141" t="n">
        <v>62.1968150070279</v>
      </c>
      <c r="F82" s="152" t="n">
        <f aca="false">+G82*Index!$B$13</f>
        <v>39.8687999593404</v>
      </c>
      <c r="G82" s="141" t="n">
        <v>68.1198890764675</v>
      </c>
      <c r="H82" s="152" t="n">
        <f aca="false">+I82*Index!$B$13</f>
        <v>36.704580032735</v>
      </c>
      <c r="I82" s="141" t="n">
        <v>62.7134983490382</v>
      </c>
      <c r="J82" s="152" t="n">
        <f aca="false">+K82*Index!$B$13</f>
        <v>41.4414178575835</v>
      </c>
      <c r="K82" s="141" t="n">
        <v>70.8068662841396</v>
      </c>
      <c r="L82" s="152" t="n">
        <f aca="false">+M82*Index!$B$13</f>
        <v>43.18736846</v>
      </c>
      <c r="M82" s="141" t="n">
        <v>73.79</v>
      </c>
      <c r="N82" s="152" t="n">
        <f aca="false">+O82*Index!$B$13</f>
        <v>42.9552669738168</v>
      </c>
      <c r="O82" s="141" t="n">
        <v>73.3934310661618</v>
      </c>
      <c r="P82" s="152" t="n">
        <f aca="false">+Q82*Index!$B$13</f>
        <v>41.7549491377439</v>
      </c>
      <c r="Q82" s="141" t="n">
        <v>71.3425662813381</v>
      </c>
      <c r="R82" s="152" t="n">
        <f aca="false">+S82*Index!$B$13</f>
        <v>43.0984991569691</v>
      </c>
      <c r="S82" s="171" t="n">
        <v>73.6381577807473</v>
      </c>
      <c r="T82" s="152" t="n">
        <f aca="false">+U82*Index!$B$13</f>
        <v>45.9995814735506</v>
      </c>
      <c r="U82" s="171" t="n">
        <v>78.5949512084094</v>
      </c>
      <c r="V82" s="152" t="n">
        <f aca="false">+W82*Index!$B$13</f>
        <v>40.9172902143935</v>
      </c>
      <c r="W82" s="174" t="n">
        <v>69.91134103752</v>
      </c>
      <c r="X82" s="152" t="n">
        <f aca="false">+Y82*Index!$B$13</f>
        <v>36.6596537256456</v>
      </c>
      <c r="Y82" s="174" t="n">
        <v>62.6367371959895</v>
      </c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45" hidden="false" customHeight="true" outlineLevel="0" collapsed="false">
      <c r="A83" s="139"/>
      <c r="B83" s="152"/>
      <c r="C83" s="141"/>
      <c r="D83" s="152"/>
      <c r="E83" s="141"/>
      <c r="F83" s="152"/>
      <c r="G83" s="141"/>
      <c r="H83" s="141"/>
      <c r="I83" s="141"/>
      <c r="J83" s="141"/>
      <c r="K83" s="141"/>
      <c r="L83" s="141"/>
      <c r="M83" s="141"/>
      <c r="N83" s="170"/>
      <c r="O83" s="141"/>
      <c r="P83" s="170"/>
      <c r="Q83" s="141"/>
      <c r="R83" s="170"/>
      <c r="S83" s="141"/>
      <c r="T83" s="170"/>
      <c r="U83" s="141"/>
      <c r="V83" s="170"/>
      <c r="W83" s="142"/>
      <c r="X83" s="170"/>
      <c r="Y83" s="142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4.45" hidden="false" customHeight="true" outlineLevel="0" collapsed="false">
      <c r="A84" s="139"/>
      <c r="B84" s="127" t="n">
        <v>2011</v>
      </c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42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134" customFormat="true" ht="15.75" hidden="false" customHeight="false" outlineLevel="0" collapsed="false">
      <c r="A85" s="130"/>
      <c r="B85" s="131" t="s">
        <v>83</v>
      </c>
      <c r="C85" s="131"/>
      <c r="D85" s="132" t="s">
        <v>84</v>
      </c>
      <c r="E85" s="132"/>
      <c r="F85" s="132" t="s">
        <v>85</v>
      </c>
      <c r="G85" s="132"/>
      <c r="H85" s="132" t="s">
        <v>86</v>
      </c>
      <c r="I85" s="132"/>
      <c r="J85" s="132" t="s">
        <v>87</v>
      </c>
      <c r="K85" s="132"/>
      <c r="L85" s="132" t="s">
        <v>88</v>
      </c>
      <c r="M85" s="132"/>
      <c r="N85" s="132" t="s">
        <v>89</v>
      </c>
      <c r="O85" s="132"/>
      <c r="P85" s="132" t="s">
        <v>90</v>
      </c>
      <c r="Q85" s="132"/>
      <c r="R85" s="132" t="s">
        <v>91</v>
      </c>
      <c r="S85" s="132"/>
      <c r="T85" s="132" t="s">
        <v>92</v>
      </c>
      <c r="U85" s="132"/>
      <c r="V85" s="132" t="s">
        <v>93</v>
      </c>
      <c r="W85" s="132"/>
      <c r="X85" s="133" t="s">
        <v>94</v>
      </c>
      <c r="Y85" s="133"/>
      <c r="AI85" s="134" t="s">
        <v>95</v>
      </c>
      <c r="AJ85" s="134" t="s">
        <v>96</v>
      </c>
      <c r="AK85" s="134" t="s">
        <v>97</v>
      </c>
      <c r="AL85" s="134" t="s">
        <v>98</v>
      </c>
      <c r="AM85" s="135"/>
      <c r="AN85" s="135"/>
      <c r="AO85" s="135"/>
      <c r="AP85" s="135"/>
    </row>
    <row r="86" s="136" customFormat="true" ht="15" hidden="false" customHeight="false" outlineLevel="0" collapsed="false">
      <c r="B86" s="136" t="s">
        <v>99</v>
      </c>
      <c r="C86" s="137" t="s">
        <v>100</v>
      </c>
      <c r="D86" s="136" t="s">
        <v>99</v>
      </c>
      <c r="E86" s="137" t="s">
        <v>100</v>
      </c>
      <c r="F86" s="136" t="s">
        <v>99</v>
      </c>
      <c r="G86" s="137" t="s">
        <v>100</v>
      </c>
      <c r="H86" s="136" t="s">
        <v>99</v>
      </c>
      <c r="I86" s="137" t="s">
        <v>100</v>
      </c>
      <c r="J86" s="136" t="s">
        <v>99</v>
      </c>
      <c r="K86" s="137" t="s">
        <v>100</v>
      </c>
      <c r="L86" s="136" t="s">
        <v>99</v>
      </c>
      <c r="M86" s="137" t="s">
        <v>100</v>
      </c>
      <c r="N86" s="136" t="s">
        <v>99</v>
      </c>
      <c r="O86" s="137" t="s">
        <v>100</v>
      </c>
      <c r="P86" s="136" t="s">
        <v>99</v>
      </c>
      <c r="Q86" s="137" t="s">
        <v>100</v>
      </c>
      <c r="R86" s="136" t="s">
        <v>99</v>
      </c>
      <c r="S86" s="137" t="s">
        <v>100</v>
      </c>
      <c r="T86" s="136" t="s">
        <v>99</v>
      </c>
      <c r="U86" s="137" t="s">
        <v>100</v>
      </c>
      <c r="V86" s="136" t="s">
        <v>99</v>
      </c>
      <c r="W86" s="137" t="s">
        <v>100</v>
      </c>
      <c r="X86" s="136" t="s">
        <v>99</v>
      </c>
      <c r="Y86" s="137" t="s">
        <v>100</v>
      </c>
      <c r="AM86" s="138"/>
      <c r="AN86" s="138"/>
      <c r="AO86" s="138"/>
      <c r="AP86" s="138"/>
    </row>
    <row r="87" customFormat="false" ht="14.45" hidden="false" customHeight="true" outlineLevel="0" collapsed="false">
      <c r="A87" s="139" t="s">
        <v>101</v>
      </c>
      <c r="B87" s="152" t="n">
        <f aca="false">+C87*Index!$B$13</f>
        <v>142.641240778122</v>
      </c>
      <c r="C87" s="171" t="n">
        <v>243.717029593186</v>
      </c>
      <c r="D87" s="152" t="n">
        <f aca="false">+E87*Index!$B$13</f>
        <v>142.08511130748</v>
      </c>
      <c r="E87" s="141" t="n">
        <v>242.766825978054</v>
      </c>
      <c r="F87" s="152" t="n">
        <f aca="false">+G87*Index!$B$13</f>
        <v>176.027547433528</v>
      </c>
      <c r="G87" s="171" t="n">
        <v>300.760921266839</v>
      </c>
      <c r="H87" s="152" t="n">
        <f aca="false">+I87*Index!$B$13</f>
        <v>191.646353299426</v>
      </c>
      <c r="I87" s="171" t="n">
        <v>327.447235481887</v>
      </c>
      <c r="J87" s="152" t="n">
        <f aca="false">+K87*Index!$B$13</f>
        <v>197.71726268</v>
      </c>
      <c r="K87" s="171" t="n">
        <v>337.82</v>
      </c>
      <c r="L87" s="152" t="n">
        <f aca="false">+M87*Index!$B$13</f>
        <v>217.807991028193</v>
      </c>
      <c r="M87" s="141" t="n">
        <v>372.14704741402</v>
      </c>
      <c r="N87" s="152" t="n">
        <f aca="false">+O87*Index!$B$13</f>
        <v>239.221409660303</v>
      </c>
      <c r="O87" s="141" t="n">
        <v>408.734045353634</v>
      </c>
      <c r="P87" s="152" t="n">
        <f aca="false">+Q87*Index!$B$13</f>
        <v>244.553267256988</v>
      </c>
      <c r="Q87" s="141" t="n">
        <v>417.844064928542</v>
      </c>
      <c r="R87" s="152" t="n">
        <f aca="false">+S87*Index!$B$13</f>
        <v>231.544214995818</v>
      </c>
      <c r="S87" s="171" t="n">
        <v>395.616779484169</v>
      </c>
      <c r="T87" s="152" t="n">
        <f aca="false">+U87*Index!$B$13</f>
        <v>228.923067957947</v>
      </c>
      <c r="U87" s="171" t="n">
        <v>391.138283877204</v>
      </c>
      <c r="V87" s="152" t="n">
        <f aca="false">+W87*Index!$B$13</f>
        <v>198.573665316492</v>
      </c>
      <c r="W87" s="171" t="n">
        <v>339.283250779109</v>
      </c>
      <c r="X87" s="152" t="n">
        <f aca="false">+Y87*Index!$B$13</f>
        <v>138.290937440977</v>
      </c>
      <c r="Y87" s="171" t="n">
        <v>236.284095040915</v>
      </c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4.45" hidden="false" customHeight="true" outlineLevel="0" collapsed="false">
      <c r="A88" s="139" t="s">
        <v>102</v>
      </c>
      <c r="B88" s="152" t="n">
        <f aca="false">+C88*Index!$B$13</f>
        <v>237.980389607666</v>
      </c>
      <c r="C88" s="171" t="n">
        <v>406.613636702921</v>
      </c>
      <c r="D88" s="152" t="n">
        <f aca="false">+E88*Index!$B$13</f>
        <v>195.429483718473</v>
      </c>
      <c r="E88" s="141" t="n">
        <v>333.911097568785</v>
      </c>
      <c r="F88" s="152" t="n">
        <f aca="false">+G88*Index!$B$13</f>
        <v>204.993180252742</v>
      </c>
      <c r="G88" s="171" t="n">
        <v>350.251643252122</v>
      </c>
      <c r="H88" s="152" t="n">
        <f aca="false">+I88*Index!$B$13</f>
        <v>194.66685720395</v>
      </c>
      <c r="I88" s="171" t="n">
        <v>332.60807280684</v>
      </c>
      <c r="J88" s="152" t="n">
        <f aca="false">+K88*Index!$B$13</f>
        <v>196.16043384</v>
      </c>
      <c r="K88" s="171" t="n">
        <v>335.16</v>
      </c>
      <c r="L88" s="152" t="n">
        <f aca="false">+M88*Index!$B$13</f>
        <v>195.136906988791</v>
      </c>
      <c r="M88" s="141" t="n">
        <v>333.411200546737</v>
      </c>
      <c r="N88" s="152" t="n">
        <f aca="false">+O88*Index!$B$13</f>
        <v>193.215528477403</v>
      </c>
      <c r="O88" s="141" t="n">
        <v>330.12833045275</v>
      </c>
      <c r="P88" s="152" t="n">
        <f aca="false">+Q88*Index!$B$13</f>
        <v>202.79763204148</v>
      </c>
      <c r="Q88" s="141" t="n">
        <v>346.500326413748</v>
      </c>
      <c r="R88" s="152" t="n">
        <f aca="false">+S88*Index!$B$13</f>
        <v>206.53698413327</v>
      </c>
      <c r="S88" s="171" t="n">
        <v>352.889388787594</v>
      </c>
      <c r="T88" s="152" t="n">
        <f aca="false">+U88*Index!$B$13</f>
        <v>182.747484132444</v>
      </c>
      <c r="U88" s="171" t="n">
        <v>312.242614796564</v>
      </c>
      <c r="V88" s="152" t="n">
        <f aca="false">+W88*Index!$B$13</f>
        <v>196.608599881839</v>
      </c>
      <c r="W88" s="171" t="n">
        <v>335.925737145062</v>
      </c>
      <c r="X88" s="152" t="n">
        <f aca="false">+Y88*Index!$B$13</f>
        <v>225.107556920554</v>
      </c>
      <c r="Y88" s="171" t="n">
        <v>384.619096219128</v>
      </c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145" customFormat="true" ht="14.45" hidden="false" customHeight="true" outlineLevel="0" collapsed="false">
      <c r="A89" s="145" t="s">
        <v>103</v>
      </c>
      <c r="B89" s="137" t="n">
        <f aca="false">+C89*Index!$B$13</f>
        <v>392.113484240393</v>
      </c>
      <c r="C89" s="172" t="n">
        <v>669.965664356169</v>
      </c>
      <c r="D89" s="137" t="n">
        <f aca="false">+E89*Index!$B$13</f>
        <v>346.834783264737</v>
      </c>
      <c r="E89" s="147" t="n">
        <v>592.602410605524</v>
      </c>
      <c r="F89" s="137" t="n">
        <f aca="false">+G89*Index!$B$13</f>
        <v>392.973830054864</v>
      </c>
      <c r="G89" s="172" t="n">
        <v>671.435652454857</v>
      </c>
      <c r="H89" s="137" t="n">
        <f aca="false">+I89*Index!$B$13</f>
        <v>400.505582282101</v>
      </c>
      <c r="I89" s="172" t="n">
        <v>684.304415166402</v>
      </c>
      <c r="J89" s="137" t="n">
        <f aca="false">+K89*Index!$B$13</f>
        <v>409.38745752</v>
      </c>
      <c r="K89" s="172" t="n">
        <v>699.48</v>
      </c>
      <c r="L89" s="137" t="n">
        <f aca="false">+M89*Index!$B$13</f>
        <v>427.97752177699</v>
      </c>
      <c r="M89" s="147" t="n">
        <v>731.243010584769</v>
      </c>
      <c r="N89" s="137" t="n">
        <f aca="false">+O89*Index!$B$13</f>
        <v>447.295108961006</v>
      </c>
      <c r="O89" s="147" t="n">
        <v>764.249067891288</v>
      </c>
      <c r="P89" s="137" t="n">
        <f aca="false">+Q89*Index!$B$13</f>
        <v>463.681801937762</v>
      </c>
      <c r="Q89" s="147" t="n">
        <v>792.247395130763</v>
      </c>
      <c r="R89" s="137" t="n">
        <f aca="false">+S89*Index!$B$13</f>
        <v>453.571744530816</v>
      </c>
      <c r="S89" s="137" t="n">
        <v>774.973336472859</v>
      </c>
      <c r="T89" s="137" t="n">
        <f aca="false">+U89*Index!$B$13</f>
        <v>425.132456347102</v>
      </c>
      <c r="U89" s="172" t="n">
        <v>726.381927690453</v>
      </c>
      <c r="V89" s="137" t="n">
        <f aca="false">+W89*Index!$B$13</f>
        <v>408.078695121052</v>
      </c>
      <c r="W89" s="172" t="n">
        <v>697.243846678738</v>
      </c>
      <c r="X89" s="137" t="n">
        <f aca="false">+Y89*Index!$B$13</f>
        <v>373.020367213842</v>
      </c>
      <c r="Y89" s="172" t="n">
        <v>637.343137084241</v>
      </c>
    </row>
    <row r="90" customFormat="false" ht="14.45" hidden="false" customHeight="true" outlineLevel="0" collapsed="false">
      <c r="A90" s="139" t="s">
        <v>104</v>
      </c>
      <c r="B90" s="152" t="n">
        <f aca="false">+C90*Index!$B$13</f>
        <v>37.1467027179699</v>
      </c>
      <c r="C90" s="171" t="n">
        <v>63.4689098062958</v>
      </c>
      <c r="D90" s="152" t="n">
        <f aca="false">+E90*Index!$B$13</f>
        <v>37.0547239590138</v>
      </c>
      <c r="E90" s="141" t="n">
        <v>63.3117547661673</v>
      </c>
      <c r="F90" s="152" t="n">
        <f aca="false">+G90*Index!$B$13</f>
        <v>40.0572166446322</v>
      </c>
      <c r="G90" s="171" t="n">
        <v>68.4418180965363</v>
      </c>
      <c r="H90" s="152" t="n">
        <f aca="false">+I90*Index!$B$13</f>
        <v>43.2113508269062</v>
      </c>
      <c r="I90" s="171" t="n">
        <v>73.8309763066636</v>
      </c>
      <c r="J90" s="152" t="n">
        <f aca="false">+K90*Index!$B$13</f>
        <v>43.9248137</v>
      </c>
      <c r="K90" s="171" t="n">
        <v>75.05</v>
      </c>
      <c r="L90" s="152" t="n">
        <f aca="false">+M90*Index!$B$13</f>
        <v>45.7311206980992</v>
      </c>
      <c r="M90" s="141" t="n">
        <v>78.1362587405202</v>
      </c>
      <c r="N90" s="152" t="n">
        <f aca="false">+O90*Index!$B$13</f>
        <v>44.6648942338044</v>
      </c>
      <c r="O90" s="141" t="n">
        <v>76.3145026667926</v>
      </c>
      <c r="P90" s="152" t="n">
        <f aca="false">+Q90*Index!$B$13</f>
        <v>44.0235481573415</v>
      </c>
      <c r="Q90" s="141" t="n">
        <v>75.2186978361272</v>
      </c>
      <c r="R90" s="152" t="n">
        <f aca="false">+S90*Index!$B$13</f>
        <v>45.9348464448632</v>
      </c>
      <c r="S90" s="152" t="n">
        <v>78.4843448450866</v>
      </c>
      <c r="T90" s="152" t="n">
        <f aca="false">+U90*Index!$B$13</f>
        <v>45.722230514721</v>
      </c>
      <c r="U90" s="171" t="n">
        <v>78.1210689603861</v>
      </c>
      <c r="V90" s="152" t="n">
        <f aca="false">+W90*Index!$B$13</f>
        <v>39.7788456200576</v>
      </c>
      <c r="W90" s="171" t="n">
        <v>67.9661929627107</v>
      </c>
      <c r="X90" s="152" t="n">
        <f aca="false">+Y90*Index!$B$13</f>
        <v>33.4549131790109</v>
      </c>
      <c r="Y90" s="171" t="n">
        <v>57.1611128787728</v>
      </c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4.45" hidden="false" customHeight="true" outlineLevel="0" collapsed="false">
      <c r="A91" s="139"/>
      <c r="B91" s="152"/>
      <c r="C91" s="171"/>
      <c r="D91" s="152"/>
      <c r="E91" s="141"/>
      <c r="F91" s="152"/>
      <c r="G91" s="141"/>
      <c r="H91" s="152"/>
      <c r="I91" s="141"/>
      <c r="J91" s="152"/>
      <c r="K91" s="141"/>
      <c r="L91" s="152"/>
      <c r="M91" s="141"/>
      <c r="N91" s="152"/>
      <c r="O91" s="141"/>
      <c r="P91" s="152"/>
      <c r="Q91" s="141"/>
      <c r="R91" s="152"/>
      <c r="S91" s="171"/>
      <c r="T91" s="152"/>
      <c r="U91" s="171"/>
      <c r="V91" s="152"/>
      <c r="W91" s="174"/>
      <c r="X91" s="152"/>
      <c r="Y91" s="174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4.45" hidden="false" customHeight="true" outlineLevel="0" collapsed="false">
      <c r="A92" s="139"/>
      <c r="B92" s="127" t="n">
        <v>2012</v>
      </c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42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134" customFormat="true" ht="15.75" hidden="false" customHeight="false" outlineLevel="0" collapsed="false">
      <c r="A93" s="130"/>
      <c r="B93" s="131" t="s">
        <v>83</v>
      </c>
      <c r="C93" s="131"/>
      <c r="D93" s="132" t="s">
        <v>84</v>
      </c>
      <c r="E93" s="132"/>
      <c r="F93" s="132" t="s">
        <v>85</v>
      </c>
      <c r="G93" s="132"/>
      <c r="H93" s="132" t="s">
        <v>86</v>
      </c>
      <c r="I93" s="132"/>
      <c r="J93" s="132" t="s">
        <v>87</v>
      </c>
      <c r="K93" s="132"/>
      <c r="L93" s="132" t="s">
        <v>88</v>
      </c>
      <c r="M93" s="132"/>
      <c r="N93" s="132" t="s">
        <v>89</v>
      </c>
      <c r="O93" s="132"/>
      <c r="P93" s="132" t="s">
        <v>90</v>
      </c>
      <c r="Q93" s="132"/>
      <c r="R93" s="132" t="s">
        <v>91</v>
      </c>
      <c r="S93" s="132"/>
      <c r="T93" s="132" t="s">
        <v>92</v>
      </c>
      <c r="U93" s="132"/>
      <c r="V93" s="132" t="s">
        <v>93</v>
      </c>
      <c r="W93" s="132"/>
      <c r="X93" s="133" t="s">
        <v>94</v>
      </c>
      <c r="Y93" s="133"/>
      <c r="AI93" s="134" t="s">
        <v>95</v>
      </c>
      <c r="AJ93" s="134" t="s">
        <v>96</v>
      </c>
      <c r="AK93" s="134" t="s">
        <v>97</v>
      </c>
      <c r="AL93" s="134" t="s">
        <v>98</v>
      </c>
      <c r="AM93" s="135"/>
      <c r="AN93" s="135"/>
      <c r="AO93" s="135"/>
      <c r="AP93" s="135"/>
    </row>
    <row r="94" s="136" customFormat="true" ht="15" hidden="false" customHeight="false" outlineLevel="0" collapsed="false">
      <c r="B94" s="136" t="s">
        <v>99</v>
      </c>
      <c r="C94" s="137" t="s">
        <v>100</v>
      </c>
      <c r="D94" s="136" t="s">
        <v>99</v>
      </c>
      <c r="E94" s="137" t="s">
        <v>100</v>
      </c>
      <c r="F94" s="136" t="s">
        <v>99</v>
      </c>
      <c r="G94" s="137" t="s">
        <v>100</v>
      </c>
      <c r="H94" s="136" t="s">
        <v>99</v>
      </c>
      <c r="I94" s="137" t="s">
        <v>100</v>
      </c>
      <c r="J94" s="136" t="s">
        <v>99</v>
      </c>
      <c r="K94" s="137" t="s">
        <v>100</v>
      </c>
      <c r="L94" s="136" t="s">
        <v>99</v>
      </c>
      <c r="M94" s="137" t="s">
        <v>100</v>
      </c>
      <c r="N94" s="136" t="s">
        <v>99</v>
      </c>
      <c r="O94" s="137" t="s">
        <v>100</v>
      </c>
      <c r="P94" s="136" t="s">
        <v>99</v>
      </c>
      <c r="Q94" s="137" t="s">
        <v>100</v>
      </c>
      <c r="R94" s="136" t="s">
        <v>99</v>
      </c>
      <c r="S94" s="137" t="s">
        <v>100</v>
      </c>
      <c r="T94" s="136" t="s">
        <v>99</v>
      </c>
      <c r="U94" s="137" t="s">
        <v>100</v>
      </c>
      <c r="V94" s="136" t="s">
        <v>99</v>
      </c>
      <c r="W94" s="137" t="s">
        <v>100</v>
      </c>
      <c r="X94" s="136" t="s">
        <v>99</v>
      </c>
      <c r="Y94" s="137" t="s">
        <v>100</v>
      </c>
      <c r="AM94" s="138"/>
      <c r="AN94" s="138"/>
      <c r="AO94" s="138"/>
      <c r="AP94" s="138"/>
    </row>
    <row r="95" customFormat="false" ht="14.45" hidden="false" customHeight="true" outlineLevel="0" collapsed="false">
      <c r="A95" s="139" t="s">
        <v>101</v>
      </c>
      <c r="B95" s="152" t="n">
        <f aca="false">+C95*Index!$B$13</f>
        <v>143.52089028</v>
      </c>
      <c r="C95" s="171" t="n">
        <v>245.22</v>
      </c>
      <c r="D95" s="152" t="n">
        <f aca="false">+E95*Index!$B$13</f>
        <v>132.564561</v>
      </c>
      <c r="E95" s="171" t="n">
        <v>226.5</v>
      </c>
      <c r="F95" s="166" t="s">
        <v>105</v>
      </c>
      <c r="G95" s="166" t="s">
        <v>105</v>
      </c>
      <c r="H95" s="151" t="n">
        <f aca="false">+I95*Index!$B$13</f>
        <v>173.55715196</v>
      </c>
      <c r="I95" s="175" t="n">
        <v>296.54</v>
      </c>
      <c r="J95" s="152" t="n">
        <f aca="false">+K95*Index!$B$13</f>
        <v>228.142094364114</v>
      </c>
      <c r="K95" s="171" t="n">
        <v>389.803911269104</v>
      </c>
      <c r="L95" s="152" t="n">
        <f aca="false">+M95*Index!$B$13</f>
        <v>224.390036850628</v>
      </c>
      <c r="M95" s="141" t="n">
        <v>383.393140393435</v>
      </c>
      <c r="N95" s="152" t="n">
        <f aca="false">+O95*Index!$B$13</f>
        <v>250.01734732</v>
      </c>
      <c r="O95" s="141" t="n">
        <v>427.18</v>
      </c>
      <c r="P95" s="152" t="n">
        <f aca="false">+Q95*Index!$B$13</f>
        <v>260.142406938409</v>
      </c>
      <c r="Q95" s="141" t="n">
        <v>444.479691458034</v>
      </c>
      <c r="R95" s="152" t="n">
        <f aca="false">+S95*Index!$B$13</f>
        <v>257.882310103495</v>
      </c>
      <c r="S95" s="171" t="n">
        <v>440.61808674825</v>
      </c>
      <c r="T95" s="152" t="n">
        <f aca="false">+U95*Index!$B$13</f>
        <v>247.194578941035</v>
      </c>
      <c r="U95" s="171" t="n">
        <v>422.35701387903</v>
      </c>
      <c r="V95" s="152" t="n">
        <f aca="false">+W95*Index!$B$13</f>
        <v>205.674114749013</v>
      </c>
      <c r="W95" s="171" t="n">
        <v>351.415088913933</v>
      </c>
      <c r="X95" s="152" t="n">
        <f aca="false">+Y95*Index!$B$13</f>
        <v>183.278403846624</v>
      </c>
      <c r="Y95" s="152" t="n">
        <v>313.149744985467</v>
      </c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45" hidden="false" customHeight="true" outlineLevel="0" collapsed="false">
      <c r="A96" s="139" t="s">
        <v>102</v>
      </c>
      <c r="B96" s="152" t="n">
        <f aca="false">+C96*Index!$B$13</f>
        <v>215.56226694</v>
      </c>
      <c r="C96" s="171" t="n">
        <v>368.31</v>
      </c>
      <c r="D96" s="152" t="n">
        <f aca="false">+E96*Index!$B$13</f>
        <v>199.3735881</v>
      </c>
      <c r="E96" s="171" t="n">
        <v>340.65</v>
      </c>
      <c r="F96" s="166" t="s">
        <v>105</v>
      </c>
      <c r="G96" s="166" t="s">
        <v>105</v>
      </c>
      <c r="H96" s="151" t="n">
        <f aca="false">+I96*Index!$B$13</f>
        <v>166.7152989</v>
      </c>
      <c r="I96" s="175" t="n">
        <v>284.85</v>
      </c>
      <c r="J96" s="152" t="n">
        <f aca="false">+K96*Index!$B$13</f>
        <v>206.824948593166</v>
      </c>
      <c r="K96" s="171" t="n">
        <v>353.381405278838</v>
      </c>
      <c r="L96" s="152" t="n">
        <f aca="false">+M96*Index!$B$13</f>
        <v>212.052245523578</v>
      </c>
      <c r="M96" s="141" t="n">
        <v>362.31277234864</v>
      </c>
      <c r="N96" s="152" t="n">
        <f aca="false">+O96*Index!$B$13</f>
        <v>211.4302325</v>
      </c>
      <c r="O96" s="141" t="n">
        <v>361.25</v>
      </c>
      <c r="P96" s="152" t="n">
        <f aca="false">+Q96*Index!$B$13</f>
        <v>227.920905692306</v>
      </c>
      <c r="Q96" s="141" t="n">
        <v>389.425987985638</v>
      </c>
      <c r="R96" s="152" t="n">
        <f aca="false">+S96*Index!$B$13</f>
        <v>232.682050678948</v>
      </c>
      <c r="S96" s="171" t="n">
        <v>397.560887172414</v>
      </c>
      <c r="T96" s="152" t="n">
        <f aca="false">+U96*Index!$B$13</f>
        <v>210.074182495564</v>
      </c>
      <c r="U96" s="171" t="n">
        <v>358.933051007842</v>
      </c>
      <c r="V96" s="152" t="n">
        <f aca="false">+W96*Index!$B$13</f>
        <v>218.809461752467</v>
      </c>
      <c r="W96" s="171" t="n">
        <v>373.85816173701</v>
      </c>
      <c r="X96" s="152" t="n">
        <f aca="false">+Y96*Index!$B$13</f>
        <v>252.589695600249</v>
      </c>
      <c r="Y96" s="152" t="n">
        <v>431.575117979355</v>
      </c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4.45" hidden="false" customHeight="true" outlineLevel="0" collapsed="false">
      <c r="A97" s="145" t="s">
        <v>103</v>
      </c>
      <c r="B97" s="137" t="n">
        <f aca="false">+C97*Index!$B$13</f>
        <v>368.48265766</v>
      </c>
      <c r="C97" s="172" t="n">
        <v>629.59</v>
      </c>
      <c r="D97" s="137" t="n">
        <f aca="false">+E97*Index!$B$13</f>
        <v>341.6244338</v>
      </c>
      <c r="E97" s="172" t="n">
        <v>583.7</v>
      </c>
      <c r="F97" s="137" t="n">
        <f aca="false">+G97*Index!$B$13</f>
        <v>387.906945917285</v>
      </c>
      <c r="G97" s="137" t="n">
        <v>662.778366914104</v>
      </c>
      <c r="H97" s="137" t="n">
        <f aca="false">+I97*Index!$B$13</f>
        <v>353.798133</v>
      </c>
      <c r="I97" s="172" t="n">
        <v>604.5</v>
      </c>
      <c r="J97" s="137" t="n">
        <f aca="false">+K97*Index!$B$13</f>
        <v>453.175178113688</v>
      </c>
      <c r="K97" s="172" t="n">
        <v>774.295762520952</v>
      </c>
      <c r="L97" s="137" t="n">
        <f aca="false">+M97*Index!$B$13</f>
        <v>451.322890975689</v>
      </c>
      <c r="M97" s="147" t="n">
        <v>771.130942047125</v>
      </c>
      <c r="N97" s="137" t="n">
        <f aca="false">+O97*Index!$B$13</f>
        <v>475.1254332</v>
      </c>
      <c r="O97" s="147" t="n">
        <v>811.8</v>
      </c>
      <c r="P97" s="137" t="n">
        <f aca="false">+Q97*Index!$B$13</f>
        <v>502.389088993799</v>
      </c>
      <c r="Q97" s="147" t="n">
        <v>858.382721586469</v>
      </c>
      <c r="R97" s="137" t="n">
        <f aca="false">+S97*Index!$B$13</f>
        <v>505.886361228511</v>
      </c>
      <c r="S97" s="159" t="n">
        <v>864.358165967583</v>
      </c>
      <c r="T97" s="137" t="n">
        <f aca="false">+U97*Index!$B$13</f>
        <v>472.517374729301</v>
      </c>
      <c r="U97" s="172" t="n">
        <v>807.34386753777</v>
      </c>
      <c r="V97" s="137" t="n">
        <f aca="false">+W97*Index!$B$13</f>
        <v>437.646334373338</v>
      </c>
      <c r="W97" s="172" t="n">
        <v>747.763157723285</v>
      </c>
      <c r="X97" s="137" t="n">
        <f aca="false">+Y97*Index!$B$13</f>
        <v>444.414142674473</v>
      </c>
      <c r="Y97" s="137" t="n">
        <v>759.326644741562</v>
      </c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45" hidden="false" customHeight="true" outlineLevel="0" collapsed="false">
      <c r="A98" s="139" t="s">
        <v>104</v>
      </c>
      <c r="B98" s="152" t="n">
        <f aca="false">+C98*Index!$B$13</f>
        <v>37.2819538</v>
      </c>
      <c r="C98" s="171" t="n">
        <v>63.7</v>
      </c>
      <c r="D98" s="152" t="n">
        <f aca="false">+E98*Index!$B$13</f>
        <v>32.73437482</v>
      </c>
      <c r="E98" s="171" t="n">
        <v>55.93</v>
      </c>
      <c r="F98" s="166" t="s">
        <v>105</v>
      </c>
      <c r="G98" s="166" t="s">
        <v>105</v>
      </c>
      <c r="H98" s="152" t="n">
        <f aca="false">+I98*Index!$B$13</f>
        <v>41.6715088</v>
      </c>
      <c r="I98" s="176" t="n">
        <v>71.2</v>
      </c>
      <c r="J98" s="152" t="n">
        <f aca="false">+K98*Index!$B$13</f>
        <v>50.3186617124848</v>
      </c>
      <c r="K98" s="171" t="n">
        <v>85.9745379300717</v>
      </c>
      <c r="L98" s="152" t="n">
        <f aca="false">+M98*Index!$B$13</f>
        <v>47.6734203054779</v>
      </c>
      <c r="M98" s="141" t="n">
        <v>81.4548746492718</v>
      </c>
      <c r="N98" s="152" t="n">
        <f aca="false">+O98*Index!$B$13</f>
        <v>50.3920914</v>
      </c>
      <c r="O98" s="141" t="n">
        <v>86.1</v>
      </c>
      <c r="P98" s="152" t="n">
        <f aca="false">+Q98*Index!$B$13</f>
        <v>49.9705210863717</v>
      </c>
      <c r="Q98" s="141" t="n">
        <v>85.3797043544932</v>
      </c>
      <c r="R98" s="152" t="n">
        <f aca="false">+S98*Index!$B$13</f>
        <v>53.7930235163721</v>
      </c>
      <c r="S98" s="151" t="n">
        <v>91.9108375160558</v>
      </c>
      <c r="T98" s="152" t="n">
        <f aca="false">+U98*Index!$B$13</f>
        <v>51.2530466273262</v>
      </c>
      <c r="U98" s="171" t="n">
        <v>87.5710293423698</v>
      </c>
      <c r="V98" s="152" t="n">
        <f aca="false">+W98*Index!$B$13</f>
        <v>46.7566609002521</v>
      </c>
      <c r="W98" s="171" t="n">
        <v>79.8884982081078</v>
      </c>
      <c r="X98" s="152" t="n">
        <f aca="false">+Y98*Index!$B$13</f>
        <v>41.5478995770366</v>
      </c>
      <c r="Y98" s="152" t="n">
        <v>70.9888011034774</v>
      </c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4.45" hidden="false" customHeight="true" outlineLevel="0" collapsed="false">
      <c r="A99" s="139"/>
      <c r="B99" s="152"/>
      <c r="C99" s="171"/>
      <c r="D99" s="152"/>
      <c r="E99" s="171"/>
      <c r="F99" s="166"/>
      <c r="G99" s="166"/>
      <c r="H99" s="152"/>
      <c r="I99" s="176"/>
      <c r="J99" s="152"/>
      <c r="K99" s="171"/>
      <c r="L99" s="152"/>
      <c r="M99" s="141"/>
      <c r="N99" s="152"/>
      <c r="O99" s="141"/>
      <c r="P99" s="152"/>
      <c r="Q99" s="141"/>
      <c r="R99" s="152"/>
      <c r="S99" s="151"/>
      <c r="T99" s="152"/>
      <c r="U99" s="171"/>
      <c r="V99" s="152"/>
      <c r="W99" s="171"/>
      <c r="X99" s="152"/>
      <c r="Y99" s="152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4.45" hidden="false" customHeight="true" outlineLevel="0" collapsed="false">
      <c r="A100" s="139"/>
      <c r="B100" s="127" t="n">
        <v>2013</v>
      </c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42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134" customFormat="true" ht="15.75" hidden="false" customHeight="false" outlineLevel="0" collapsed="false">
      <c r="A101" s="130"/>
      <c r="B101" s="131" t="s">
        <v>83</v>
      </c>
      <c r="C101" s="131"/>
      <c r="D101" s="132" t="s">
        <v>84</v>
      </c>
      <c r="E101" s="132"/>
      <c r="F101" s="132" t="s">
        <v>85</v>
      </c>
      <c r="G101" s="132"/>
      <c r="H101" s="132" t="s">
        <v>86</v>
      </c>
      <c r="I101" s="132"/>
      <c r="J101" s="132" t="s">
        <v>87</v>
      </c>
      <c r="K101" s="132"/>
      <c r="L101" s="132" t="s">
        <v>88</v>
      </c>
      <c r="M101" s="132"/>
      <c r="N101" s="132" t="s">
        <v>89</v>
      </c>
      <c r="O101" s="132"/>
      <c r="P101" s="132" t="s">
        <v>90</v>
      </c>
      <c r="Q101" s="132"/>
      <c r="R101" s="132" t="s">
        <v>91</v>
      </c>
      <c r="S101" s="132"/>
      <c r="T101" s="132" t="s">
        <v>92</v>
      </c>
      <c r="U101" s="132"/>
      <c r="V101" s="132" t="s">
        <v>93</v>
      </c>
      <c r="W101" s="132"/>
      <c r="X101" s="133" t="s">
        <v>94</v>
      </c>
      <c r="Y101" s="133"/>
      <c r="AI101" s="134" t="s">
        <v>95</v>
      </c>
      <c r="AJ101" s="134" t="s">
        <v>96</v>
      </c>
      <c r="AK101" s="134" t="s">
        <v>97</v>
      </c>
      <c r="AL101" s="134" t="s">
        <v>98</v>
      </c>
      <c r="AM101" s="135"/>
      <c r="AN101" s="135"/>
      <c r="AO101" s="135"/>
      <c r="AP101" s="135"/>
    </row>
    <row r="102" s="136" customFormat="true" ht="15" hidden="false" customHeight="false" outlineLevel="0" collapsed="false">
      <c r="B102" s="136" t="s">
        <v>99</v>
      </c>
      <c r="C102" s="137" t="s">
        <v>100</v>
      </c>
      <c r="D102" s="136" t="s">
        <v>99</v>
      </c>
      <c r="E102" s="137" t="s">
        <v>100</v>
      </c>
      <c r="F102" s="136" t="s">
        <v>99</v>
      </c>
      <c r="G102" s="137" t="s">
        <v>100</v>
      </c>
      <c r="H102" s="136" t="s">
        <v>99</v>
      </c>
      <c r="I102" s="137" t="s">
        <v>100</v>
      </c>
      <c r="J102" s="136" t="s">
        <v>99</v>
      </c>
      <c r="K102" s="137" t="s">
        <v>100</v>
      </c>
      <c r="L102" s="136" t="s">
        <v>99</v>
      </c>
      <c r="M102" s="137" t="s">
        <v>100</v>
      </c>
      <c r="N102" s="136" t="s">
        <v>99</v>
      </c>
      <c r="O102" s="137" t="s">
        <v>100</v>
      </c>
      <c r="P102" s="136" t="s">
        <v>99</v>
      </c>
      <c r="Q102" s="137" t="s">
        <v>100</v>
      </c>
      <c r="R102" s="136" t="s">
        <v>99</v>
      </c>
      <c r="S102" s="137" t="s">
        <v>100</v>
      </c>
      <c r="T102" s="136" t="s">
        <v>99</v>
      </c>
      <c r="U102" s="137" t="s">
        <v>100</v>
      </c>
      <c r="V102" s="136" t="s">
        <v>99</v>
      </c>
      <c r="W102" s="137" t="s">
        <v>100</v>
      </c>
      <c r="X102" s="136" t="s">
        <v>99</v>
      </c>
      <c r="Y102" s="137" t="s">
        <v>100</v>
      </c>
      <c r="AM102" s="138"/>
      <c r="AN102" s="138"/>
      <c r="AO102" s="138"/>
      <c r="AP102" s="138"/>
    </row>
    <row r="103" customFormat="false" ht="14.45" hidden="false" customHeight="true" outlineLevel="0" collapsed="false">
      <c r="A103" s="139" t="s">
        <v>101</v>
      </c>
      <c r="B103" s="177" t="s">
        <v>105</v>
      </c>
      <c r="C103" s="176" t="s">
        <v>105</v>
      </c>
      <c r="D103" s="151" t="n">
        <f aca="false">+E103*Index!$B$13</f>
        <v>132.742311981217</v>
      </c>
      <c r="E103" s="171" t="n">
        <v>226.803705582714</v>
      </c>
      <c r="F103" s="152" t="n">
        <f aca="false">+G103*Index!$B$13</f>
        <v>164.607625016039</v>
      </c>
      <c r="G103" s="177" t="n">
        <v>281.248825363912</v>
      </c>
      <c r="H103" s="152" t="n">
        <f aca="false">+I103*Index!$B$13</f>
        <v>161.388527437533</v>
      </c>
      <c r="I103" s="175" t="n">
        <v>275.748670601347</v>
      </c>
      <c r="J103" s="152" t="n">
        <f aca="false">+K103*Index!$B$13</f>
        <v>193.838959592972</v>
      </c>
      <c r="K103" s="171" t="n">
        <v>331.193525755411</v>
      </c>
      <c r="L103" s="152" t="n">
        <f aca="false">+M103*Index!$B$13</f>
        <v>235.917935594929</v>
      </c>
      <c r="M103" s="141" t="n">
        <v>403.089724803987</v>
      </c>
      <c r="N103" s="152" t="n">
        <f aca="false">+O103*Index!$B$13</f>
        <v>279.827677819529</v>
      </c>
      <c r="O103" s="152" t="n">
        <v>478.113973659396</v>
      </c>
      <c r="P103" s="152" t="n">
        <f aca="false">+Q103*Index!$B$13</f>
        <v>302.950694737854</v>
      </c>
      <c r="Q103" s="171" t="n">
        <v>517.621993695011</v>
      </c>
      <c r="R103" s="152" t="n">
        <f aca="false">+S103*Index!$B$13</f>
        <v>292.840789235417</v>
      </c>
      <c r="S103" s="171" t="n">
        <v>500.34819458137</v>
      </c>
      <c r="T103" s="152" t="n">
        <f aca="false">+U103*Index!$B$13</f>
        <v>270.034076268864</v>
      </c>
      <c r="U103" s="171" t="n">
        <v>461.380611933666</v>
      </c>
      <c r="V103" s="152" t="n">
        <f aca="false">+W103*Index!$B$13</f>
        <v>199.121314284713</v>
      </c>
      <c r="W103" s="171" t="n">
        <v>340.21896459558</v>
      </c>
      <c r="X103" s="152" t="n">
        <f aca="false">+Y103*Index!$B$13</f>
        <v>157.76645944</v>
      </c>
      <c r="Y103" s="152" t="n">
        <v>269.56</v>
      </c>
      <c r="Z103" s="0"/>
      <c r="AA103" s="119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4.45" hidden="false" customHeight="true" outlineLevel="0" collapsed="false">
      <c r="A104" s="139" t="s">
        <v>102</v>
      </c>
      <c r="B104" s="177" t="s">
        <v>105</v>
      </c>
      <c r="C104" s="176" t="s">
        <v>105</v>
      </c>
      <c r="D104" s="151" t="n">
        <f aca="false">+E104*Index!$B$13</f>
        <v>249.184133868306</v>
      </c>
      <c r="E104" s="171" t="n">
        <v>425.756370295462</v>
      </c>
      <c r="F104" s="152" t="n">
        <f aca="false">+G104*Index!$B$13</f>
        <v>240.435172914686</v>
      </c>
      <c r="G104" s="177" t="n">
        <v>410.807882999562</v>
      </c>
      <c r="H104" s="152" t="n">
        <f aca="false">+I104*Index!$B$13</f>
        <v>222.698973309279</v>
      </c>
      <c r="I104" s="175" t="n">
        <v>380.503786789229</v>
      </c>
      <c r="J104" s="152" t="n">
        <f aca="false">+K104*Index!$B$13</f>
        <v>217.900578365222</v>
      </c>
      <c r="K104" s="171" t="n">
        <v>372.305242271521</v>
      </c>
      <c r="L104" s="152" t="n">
        <f aca="false">+M104*Index!$B$13</f>
        <v>241.188135696784</v>
      </c>
      <c r="M104" s="141" t="n">
        <v>412.094396294358</v>
      </c>
      <c r="N104" s="152" t="n">
        <f aca="false">+O104*Index!$B$13</f>
        <v>250.682540200452</v>
      </c>
      <c r="O104" s="141" t="n">
        <v>428.316549514333</v>
      </c>
      <c r="P104" s="152" t="n">
        <f aca="false">+Q104*Index!$B$13</f>
        <v>260.025508831748</v>
      </c>
      <c r="Q104" s="171" t="n">
        <v>444.279959184498</v>
      </c>
      <c r="R104" s="152" t="n">
        <f aca="false">+S104*Index!$B$13</f>
        <v>266.967494984697</v>
      </c>
      <c r="S104" s="171" t="n">
        <v>456.14104673144</v>
      </c>
      <c r="T104" s="152" t="n">
        <f aca="false">+U104*Index!$B$13</f>
        <v>239.562846479715</v>
      </c>
      <c r="U104" s="171" t="n">
        <v>409.317424795421</v>
      </c>
      <c r="V104" s="152" t="n">
        <f aca="false">+W104*Index!$B$13</f>
        <v>214.66645532596</v>
      </c>
      <c r="W104" s="171" t="n">
        <v>366.779414985049</v>
      </c>
      <c r="X104" s="152" t="n">
        <f aca="false">+Y104*Index!$B$13</f>
        <v>236.17561722</v>
      </c>
      <c r="Y104" s="152" t="n">
        <v>403.53</v>
      </c>
      <c r="Z104" s="0"/>
      <c r="AA104" s="119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4.45" hidden="false" customHeight="true" outlineLevel="0" collapsed="false">
      <c r="A105" s="145" t="s">
        <v>103</v>
      </c>
      <c r="B105" s="137" t="n">
        <f aca="false">+C105*Index!$B$13</f>
        <v>427.52509878</v>
      </c>
      <c r="C105" s="159" t="n">
        <v>730.47</v>
      </c>
      <c r="D105" s="159" t="n">
        <f aca="false">+E105*Index!$B$13</f>
        <v>391.942709830107</v>
      </c>
      <c r="E105" s="172" t="n">
        <v>669.673878952606</v>
      </c>
      <c r="F105" s="137" t="n">
        <f aca="false">+G105*Index!$B$13</f>
        <v>417.149198773374</v>
      </c>
      <c r="G105" s="137" t="n">
        <v>712.741722293104</v>
      </c>
      <c r="H105" s="137" t="n">
        <f aca="false">+I105*Index!$B$13</f>
        <v>397.742316003646</v>
      </c>
      <c r="I105" s="172" t="n">
        <v>679.583094420128</v>
      </c>
      <c r="J105" s="137" t="n">
        <f aca="false">+K105*Index!$B$13</f>
        <v>428.27758205461</v>
      </c>
      <c r="K105" s="172" t="n">
        <v>731.755694007609</v>
      </c>
      <c r="L105" s="137" t="n">
        <f aca="false">+M105*Index!$B$13</f>
        <v>493.387065978976</v>
      </c>
      <c r="M105" s="147" t="n">
        <v>843.001852088041</v>
      </c>
      <c r="N105" s="137" t="n">
        <f aca="false">+O105*Index!$B$13</f>
        <v>548.290260547924</v>
      </c>
      <c r="O105" s="147" t="n">
        <v>936.809529464702</v>
      </c>
      <c r="P105" s="137" t="n">
        <f aca="false">+Q105*Index!$B$13</f>
        <v>580.693605627474</v>
      </c>
      <c r="Q105" s="172" t="n">
        <v>992.173931573031</v>
      </c>
      <c r="R105" s="137" t="n">
        <f aca="false">+S105*Index!$B$13</f>
        <v>578.241676778584</v>
      </c>
      <c r="S105" s="159" t="n">
        <v>987.984562407666</v>
      </c>
      <c r="T105" s="137" t="n">
        <f aca="false">+U105*Index!$B$13</f>
        <v>527.609700399245</v>
      </c>
      <c r="U105" s="159" t="n">
        <v>901.474694586203</v>
      </c>
      <c r="V105" s="137" t="n">
        <f aca="false">+W105*Index!$B$13</f>
        <v>424.622674448004</v>
      </c>
      <c r="W105" s="159" t="n">
        <v>725.510913602867</v>
      </c>
      <c r="X105" s="137" t="n">
        <f aca="false">+Y105*Index!$B$13</f>
        <v>401.65598798</v>
      </c>
      <c r="Y105" s="137" t="n">
        <v>686.27</v>
      </c>
      <c r="Z105" s="0"/>
      <c r="AA105" s="119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45" hidden="false" customHeight="true" outlineLevel="0" collapsed="false">
      <c r="A106" s="139" t="s">
        <v>104</v>
      </c>
      <c r="B106" s="177" t="s">
        <v>105</v>
      </c>
      <c r="C106" s="176" t="s">
        <v>105</v>
      </c>
      <c r="D106" s="151" t="n">
        <f aca="false">+E106*Index!$B$13</f>
        <v>36.9304974307193</v>
      </c>
      <c r="E106" s="171" t="n">
        <v>63.0995011408661</v>
      </c>
      <c r="F106" s="152" t="n">
        <f aca="false">+G106*Index!$B$13</f>
        <v>39.4475695467529</v>
      </c>
      <c r="G106" s="166" t="n">
        <v>67.4001741863689</v>
      </c>
      <c r="H106" s="152" t="n">
        <f aca="false">+I106*Index!$B$13</f>
        <v>41.4973351519902</v>
      </c>
      <c r="I106" s="176" t="n">
        <v>70.9024066539608</v>
      </c>
      <c r="J106" s="152" t="n">
        <f aca="false">+K106*Index!$B$13</f>
        <v>45.8529374054232</v>
      </c>
      <c r="K106" s="171" t="n">
        <v>78.3443949422376</v>
      </c>
      <c r="L106" s="152" t="n">
        <f aca="false">+M106*Index!$B$13</f>
        <v>48.7782122177023</v>
      </c>
      <c r="M106" s="141" t="n">
        <v>83.3425237029191</v>
      </c>
      <c r="N106" s="152" t="n">
        <f aca="false">+O106*Index!$B$13</f>
        <v>52.3280851649796</v>
      </c>
      <c r="O106" s="141" t="n">
        <v>89.4078417373393</v>
      </c>
      <c r="P106" s="152" t="n">
        <f aca="false">+Q106*Index!$B$13</f>
        <v>51.1739109260468</v>
      </c>
      <c r="Q106" s="171" t="n">
        <v>87.4358179690996</v>
      </c>
      <c r="R106" s="152" t="n">
        <f aca="false">+S106*Index!$B$13</f>
        <v>55.0213550165094</v>
      </c>
      <c r="S106" s="151" t="n">
        <v>94.0095664876782</v>
      </c>
      <c r="T106" s="152" t="n">
        <f aca="false">+U106*Index!$B$13</f>
        <v>56.7212957376092</v>
      </c>
      <c r="U106" s="151" t="n">
        <v>96.9140876540034</v>
      </c>
      <c r="V106" s="152" t="n">
        <f aca="false">+W106*Index!$B$13</f>
        <v>41.0791742932263</v>
      </c>
      <c r="W106" s="151" t="n">
        <v>70.1879364079496</v>
      </c>
      <c r="X106" s="152" t="n">
        <f aca="false">+Y106*Index!$B$13</f>
        <v>35.50857358</v>
      </c>
      <c r="Y106" s="152" t="n">
        <v>60.67</v>
      </c>
      <c r="Z106" s="0"/>
      <c r="AA106" s="119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45" hidden="false" customHeight="true" outlineLevel="0" collapsed="false">
      <c r="A107" s="139"/>
      <c r="B107" s="151"/>
      <c r="C107" s="171"/>
      <c r="D107" s="152"/>
      <c r="E107" s="171"/>
      <c r="F107" s="166"/>
      <c r="G107" s="166"/>
      <c r="H107" s="152"/>
      <c r="I107" s="176"/>
      <c r="J107" s="152"/>
      <c r="K107" s="171"/>
      <c r="L107" s="152"/>
      <c r="M107" s="141"/>
      <c r="N107" s="152"/>
      <c r="O107" s="141"/>
      <c r="P107" s="152"/>
      <c r="Q107" s="141"/>
      <c r="R107" s="152"/>
      <c r="S107" s="151"/>
      <c r="T107" s="152"/>
      <c r="U107" s="171"/>
      <c r="V107" s="152"/>
      <c r="W107" s="171"/>
      <c r="X107" s="152"/>
      <c r="Y107" s="152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45" hidden="false" customHeight="true" outlineLevel="0" collapsed="false">
      <c r="A108" s="139"/>
      <c r="B108" s="127" t="n">
        <v>2014</v>
      </c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42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34" customFormat="true" ht="15.75" hidden="false" customHeight="false" outlineLevel="0" collapsed="false">
      <c r="A109" s="130"/>
      <c r="B109" s="131" t="s">
        <v>83</v>
      </c>
      <c r="C109" s="131"/>
      <c r="D109" s="132" t="s">
        <v>84</v>
      </c>
      <c r="E109" s="132"/>
      <c r="F109" s="132" t="s">
        <v>85</v>
      </c>
      <c r="G109" s="132"/>
      <c r="H109" s="132" t="s">
        <v>86</v>
      </c>
      <c r="I109" s="132"/>
      <c r="J109" s="132" t="s">
        <v>87</v>
      </c>
      <c r="K109" s="132"/>
      <c r="L109" s="132" t="s">
        <v>88</v>
      </c>
      <c r="M109" s="132"/>
      <c r="N109" s="132" t="s">
        <v>89</v>
      </c>
      <c r="O109" s="132"/>
      <c r="P109" s="132" t="s">
        <v>90</v>
      </c>
      <c r="Q109" s="132"/>
      <c r="R109" s="132" t="s">
        <v>91</v>
      </c>
      <c r="S109" s="132"/>
      <c r="T109" s="132" t="s">
        <v>92</v>
      </c>
      <c r="U109" s="132"/>
      <c r="V109" s="132" t="s">
        <v>93</v>
      </c>
      <c r="W109" s="132"/>
      <c r="X109" s="133" t="s">
        <v>94</v>
      </c>
      <c r="Y109" s="133"/>
      <c r="AI109" s="134" t="s">
        <v>95</v>
      </c>
      <c r="AJ109" s="134" t="s">
        <v>96</v>
      </c>
      <c r="AK109" s="134" t="s">
        <v>97</v>
      </c>
      <c r="AL109" s="134" t="s">
        <v>98</v>
      </c>
      <c r="AM109" s="135"/>
      <c r="AN109" s="135"/>
      <c r="AO109" s="135"/>
      <c r="AP109" s="135"/>
    </row>
    <row r="110" s="136" customFormat="true" ht="15" hidden="false" customHeight="false" outlineLevel="0" collapsed="false">
      <c r="B110" s="136" t="s">
        <v>99</v>
      </c>
      <c r="C110" s="137" t="s">
        <v>100</v>
      </c>
      <c r="D110" s="136" t="s">
        <v>99</v>
      </c>
      <c r="E110" s="137" t="s">
        <v>100</v>
      </c>
      <c r="F110" s="136" t="s">
        <v>99</v>
      </c>
      <c r="G110" s="137" t="s">
        <v>100</v>
      </c>
      <c r="H110" s="136" t="s">
        <v>99</v>
      </c>
      <c r="I110" s="137" t="s">
        <v>100</v>
      </c>
      <c r="J110" s="136" t="s">
        <v>99</v>
      </c>
      <c r="K110" s="137" t="s">
        <v>100</v>
      </c>
      <c r="L110" s="136" t="s">
        <v>99</v>
      </c>
      <c r="M110" s="137" t="s">
        <v>100</v>
      </c>
      <c r="N110" s="136" t="s">
        <v>99</v>
      </c>
      <c r="O110" s="137" t="s">
        <v>100</v>
      </c>
      <c r="P110" s="136" t="s">
        <v>99</v>
      </c>
      <c r="Q110" s="137" t="s">
        <v>100</v>
      </c>
      <c r="R110" s="136" t="s">
        <v>99</v>
      </c>
      <c r="S110" s="137" t="s">
        <v>100</v>
      </c>
      <c r="T110" s="136" t="s">
        <v>99</v>
      </c>
      <c r="U110" s="137" t="s">
        <v>100</v>
      </c>
      <c r="V110" s="136" t="s">
        <v>99</v>
      </c>
      <c r="W110" s="137" t="s">
        <v>100</v>
      </c>
      <c r="X110" s="136" t="s">
        <v>99</v>
      </c>
      <c r="Y110" s="137" t="s">
        <v>100</v>
      </c>
      <c r="AM110" s="138"/>
      <c r="AN110" s="138"/>
      <c r="AO110" s="138"/>
      <c r="AP110" s="138"/>
    </row>
    <row r="111" customFormat="false" ht="14.45" hidden="false" customHeight="true" outlineLevel="0" collapsed="false">
      <c r="A111" s="139" t="s">
        <v>101</v>
      </c>
      <c r="B111" s="152" t="n">
        <f aca="false">+C111*Index!$B$13</f>
        <v>143.704180071443</v>
      </c>
      <c r="C111" s="176" t="n">
        <v>245.53316920185</v>
      </c>
      <c r="D111" s="152" t="n">
        <f aca="false">+E111*Index!$B$13</f>
        <v>146.631731630211</v>
      </c>
      <c r="E111" s="171" t="n">
        <v>250.535188014864</v>
      </c>
      <c r="F111" s="152" t="n">
        <f aca="false">+G111*Index!$B$13</f>
        <v>157.021076576654</v>
      </c>
      <c r="G111" s="176" t="n">
        <v>268.28643776531</v>
      </c>
      <c r="H111" s="152" t="n">
        <f aca="false">+I111*Index!$B$13</f>
        <v>187.571379595483</v>
      </c>
      <c r="I111" s="175" t="n">
        <v>320.484729537761</v>
      </c>
      <c r="J111" s="152" t="n">
        <f aca="false">+K111*Index!$B$13</f>
        <v>199.276741155776</v>
      </c>
      <c r="K111" s="171" t="n">
        <v>340.484527171506</v>
      </c>
      <c r="L111" s="152" t="n">
        <f aca="false">+M111*Index!$B$13</f>
        <v>251.421922947469</v>
      </c>
      <c r="M111" s="171" t="n">
        <v>429.579859941615</v>
      </c>
      <c r="N111" s="152" t="n">
        <f aca="false">+O111*Index!$B$13</f>
        <v>241.971400382097</v>
      </c>
      <c r="O111" s="152" t="n">
        <v>413.432683464662</v>
      </c>
      <c r="P111" s="152" t="n">
        <f aca="false">+Q111*Index!$B$13</f>
        <v>255.89170215601</v>
      </c>
      <c r="Q111" s="171" t="n">
        <v>437.216931139961</v>
      </c>
      <c r="R111" s="152" t="n">
        <f aca="false">+S111*Index!$B$13</f>
        <v>243.310463886437</v>
      </c>
      <c r="S111" s="171" t="n">
        <v>415.720609298272</v>
      </c>
      <c r="T111" s="152" t="n">
        <f aca="false">+U111*Index!$B$13</f>
        <v>233.54587842676</v>
      </c>
      <c r="U111" s="171" t="n">
        <v>399.036824507428</v>
      </c>
      <c r="V111" s="152" t="n">
        <f aca="false">+W111*Index!$B$13</f>
        <v>200.693747579437</v>
      </c>
      <c r="W111" s="171" t="n">
        <v>342.905626389412</v>
      </c>
      <c r="X111" s="152" t="n">
        <f aca="false">+Y111*Index!$B$13</f>
        <v>137.806749970138</v>
      </c>
      <c r="Y111" s="152" t="n">
        <v>235.456811630344</v>
      </c>
      <c r="Z111" s="0"/>
      <c r="AA111" s="119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45" hidden="false" customHeight="true" outlineLevel="0" collapsed="false">
      <c r="A112" s="139" t="s">
        <v>102</v>
      </c>
      <c r="B112" s="152" t="n">
        <f aca="false">+C112*Index!$B$13</f>
        <v>286.350210748776</v>
      </c>
      <c r="C112" s="176" t="n">
        <v>489.25838282373</v>
      </c>
      <c r="D112" s="152" t="n">
        <f aca="false">+E112*Index!$B$13</f>
        <v>247.025905863319</v>
      </c>
      <c r="E112" s="171" t="n">
        <v>422.068818815323</v>
      </c>
      <c r="F112" s="152" t="n">
        <f aca="false">+G112*Index!$B$13</f>
        <v>257.001545295787</v>
      </c>
      <c r="G112" s="176" t="n">
        <v>439.113210728287</v>
      </c>
      <c r="H112" s="152" t="n">
        <f aca="false">+I112*Index!$B$13</f>
        <v>229.485805087328</v>
      </c>
      <c r="I112" s="175" t="n">
        <v>392.099777347581</v>
      </c>
      <c r="J112" s="152" t="n">
        <f aca="false">+K112*Index!$B$13</f>
        <v>235.667226767232</v>
      </c>
      <c r="K112" s="171" t="n">
        <v>402.661363339618</v>
      </c>
      <c r="L112" s="152" t="n">
        <f aca="false">+M112*Index!$B$13</f>
        <v>254.820056511092</v>
      </c>
      <c r="M112" s="171" t="n">
        <v>435.38591584641</v>
      </c>
      <c r="N112" s="152" t="n">
        <f aca="false">+O112*Index!$B$13</f>
        <v>237.499748547609</v>
      </c>
      <c r="O112" s="141" t="n">
        <v>405.792412694925</v>
      </c>
      <c r="P112" s="152" t="n">
        <f aca="false">+Q112*Index!$B$13</f>
        <v>243.571110379796</v>
      </c>
      <c r="Q112" s="171" t="n">
        <v>416.165950272515</v>
      </c>
      <c r="R112" s="152" t="n">
        <f aca="false">+S112*Index!$B$13</f>
        <v>251.944041593258</v>
      </c>
      <c r="S112" s="171" t="n">
        <v>430.471952612381</v>
      </c>
      <c r="T112" s="152" t="n">
        <f aca="false">+U112*Index!$B$13</f>
        <v>259.742013795206</v>
      </c>
      <c r="U112" s="171" t="n">
        <v>443.795579156439</v>
      </c>
      <c r="V112" s="152" t="n">
        <f aca="false">+W112*Index!$B$13</f>
        <v>256.52381063016</v>
      </c>
      <c r="W112" s="171" t="n">
        <v>438.296952590001</v>
      </c>
      <c r="X112" s="152" t="n">
        <f aca="false">+Y112*Index!$B$13</f>
        <v>302.825919315068</v>
      </c>
      <c r="Y112" s="152" t="n">
        <v>517.40880222779</v>
      </c>
      <c r="Z112" s="0"/>
      <c r="AA112" s="119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45" hidden="false" customHeight="true" outlineLevel="0" collapsed="false">
      <c r="A113" s="145" t="s">
        <v>103</v>
      </c>
      <c r="B113" s="137" t="n">
        <f aca="false">+C113*Index!$B$13</f>
        <v>442.311410044997</v>
      </c>
      <c r="C113" s="159" t="n">
        <v>755.733912740011</v>
      </c>
      <c r="D113" s="137" t="n">
        <f aca="false">+E113*Index!$B$13</f>
        <v>405.314081665281</v>
      </c>
      <c r="E113" s="172" t="n">
        <v>692.52022414336</v>
      </c>
      <c r="F113" s="137" t="n">
        <f aca="false">+G113*Index!$B$13</f>
        <v>426.20720094819</v>
      </c>
      <c r="G113" s="172" t="n">
        <v>728.218237864983</v>
      </c>
      <c r="H113" s="137" t="n">
        <f aca="false">+I113*Index!$B$13</f>
        <v>429.713563975991</v>
      </c>
      <c r="I113" s="172" t="n">
        <v>734.209214788271</v>
      </c>
      <c r="J113" s="137" t="n">
        <f aca="false">+K113*Index!$B$13</f>
        <v>447.305659202325</v>
      </c>
      <c r="K113" s="172" t="n">
        <v>764.267094048813</v>
      </c>
      <c r="L113" s="137" t="n">
        <f aca="false">+M113*Index!$B$13</f>
        <v>518.552523327951</v>
      </c>
      <c r="M113" s="147" t="n">
        <v>885.999588787391</v>
      </c>
      <c r="N113" s="137" t="n">
        <f aca="false">+O113*Index!$B$13</f>
        <v>492.195472598917</v>
      </c>
      <c r="O113" s="147" t="n">
        <v>840.965893921337</v>
      </c>
      <c r="P113" s="137" t="n">
        <f aca="false">+Q113*Index!$B$13</f>
        <v>508.707123491291</v>
      </c>
      <c r="Q113" s="172" t="n">
        <v>869.177724435549</v>
      </c>
      <c r="R113" s="137" t="n">
        <f aca="false">+S113*Index!$B$13</f>
        <v>505.447728644855</v>
      </c>
      <c r="S113" s="159" t="n">
        <v>863.608717702913</v>
      </c>
      <c r="T113" s="137" t="n">
        <f aca="false">+U113*Index!$B$13</f>
        <v>505.408961195047</v>
      </c>
      <c r="U113" s="159" t="n">
        <v>863.542479582292</v>
      </c>
      <c r="V113" s="137" t="n">
        <f aca="false">+W113*Index!$B$13</f>
        <v>467.406724902514</v>
      </c>
      <c r="W113" s="159" t="n">
        <v>798.611803877353</v>
      </c>
      <c r="X113" s="137" t="n">
        <f aca="false">+Y113*Index!$B$13</f>
        <v>449.450868113972</v>
      </c>
      <c r="Y113" s="137" t="n">
        <v>767.932401087307</v>
      </c>
      <c r="Z113" s="0"/>
      <c r="AA113" s="119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45" hidden="false" customHeight="true" outlineLevel="0" collapsed="false">
      <c r="A114" s="139" t="s">
        <v>104</v>
      </c>
      <c r="B114" s="152" t="n">
        <f aca="false">+C114*Index!$B$13</f>
        <v>39.1623200539658</v>
      </c>
      <c r="C114" s="176" t="n">
        <v>66.9127964918412</v>
      </c>
      <c r="D114" s="152" t="n">
        <f aca="false">+E114*Index!$B$13</f>
        <v>37.1810364638566</v>
      </c>
      <c r="E114" s="171" t="n">
        <v>63.5275724940056</v>
      </c>
      <c r="F114" s="152" t="n">
        <f aca="false">+G114*Index!$B$13</f>
        <v>40.5414603575951</v>
      </c>
      <c r="G114" s="176" t="n">
        <v>69.2691976024821</v>
      </c>
      <c r="H114" s="152" t="n">
        <f aca="false">+I114*Index!$B$13</f>
        <v>42.8252696485126</v>
      </c>
      <c r="I114" s="176" t="n">
        <v>73.171317448772</v>
      </c>
      <c r="J114" s="152" t="n">
        <f aca="false">+K114*Index!$B$13</f>
        <v>44.5246407080861</v>
      </c>
      <c r="K114" s="171" t="n">
        <v>76.0748652905922</v>
      </c>
      <c r="L114" s="152" t="n">
        <f aca="false">+M114*Index!$B$13</f>
        <v>47.818049590041</v>
      </c>
      <c r="M114" s="141" t="n">
        <v>81.7019884533415</v>
      </c>
      <c r="N114" s="152" t="n">
        <f aca="false">+O114*Index!$B$13</f>
        <v>45.8116275433424</v>
      </c>
      <c r="O114" s="141" t="n">
        <v>78.2738128523434</v>
      </c>
      <c r="P114" s="152" t="n">
        <f aca="false">+Q114*Index!$B$13</f>
        <v>46.4331565440165</v>
      </c>
      <c r="Q114" s="171" t="n">
        <v>79.3357581987523</v>
      </c>
      <c r="R114" s="152" t="n">
        <f aca="false">+S114*Index!$B$13</f>
        <v>47.4611432748161</v>
      </c>
      <c r="S114" s="151" t="n">
        <v>81.092177808712</v>
      </c>
      <c r="T114" s="152" t="n">
        <f aca="false">+U114*Index!$B$13</f>
        <v>48.1003941647631</v>
      </c>
      <c r="U114" s="151" t="n">
        <v>82.1844028006764</v>
      </c>
      <c r="V114" s="152" t="n">
        <f aca="false">+W114*Index!$B$13</f>
        <v>39.4349054376557</v>
      </c>
      <c r="W114" s="151" t="n">
        <v>67.3785362713117</v>
      </c>
      <c r="X114" s="152" t="n">
        <f aca="false">+Y114*Index!$B$13</f>
        <v>36.9728879057804</v>
      </c>
      <c r="Y114" s="152" t="n">
        <v>63.1719295676561</v>
      </c>
      <c r="Z114" s="0"/>
      <c r="AA114" s="119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45" hidden="false" customHeight="true" outlineLevel="0" collapsed="false">
      <c r="A115" s="139"/>
      <c r="B115" s="177"/>
      <c r="C115" s="176"/>
      <c r="D115" s="151"/>
      <c r="E115" s="171"/>
      <c r="F115" s="152"/>
      <c r="G115" s="166"/>
      <c r="H115" s="152"/>
      <c r="I115" s="176"/>
      <c r="J115" s="152"/>
      <c r="K115" s="171"/>
      <c r="L115" s="152"/>
      <c r="M115" s="141"/>
      <c r="N115" s="152"/>
      <c r="O115" s="141"/>
      <c r="P115" s="152"/>
      <c r="Q115" s="171"/>
      <c r="R115" s="152"/>
      <c r="S115" s="151"/>
      <c r="T115" s="152"/>
      <c r="U115" s="151"/>
      <c r="V115" s="152"/>
      <c r="W115" s="151"/>
      <c r="X115" s="152"/>
      <c r="Y115" s="152"/>
      <c r="Z115" s="0"/>
      <c r="AA115" s="119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4.25" hidden="false" customHeight="true" outlineLevel="0" collapsed="false">
      <c r="A116" s="139"/>
      <c r="B116" s="127" t="n">
        <v>2015</v>
      </c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42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134" customFormat="true" ht="15.75" hidden="false" customHeight="false" outlineLevel="0" collapsed="false">
      <c r="A117" s="130"/>
      <c r="B117" s="131" t="s">
        <v>83</v>
      </c>
      <c r="C117" s="131"/>
      <c r="D117" s="132" t="s">
        <v>84</v>
      </c>
      <c r="E117" s="132"/>
      <c r="F117" s="132" t="s">
        <v>85</v>
      </c>
      <c r="G117" s="132"/>
      <c r="H117" s="132" t="s">
        <v>86</v>
      </c>
      <c r="I117" s="132"/>
      <c r="J117" s="132" t="s">
        <v>87</v>
      </c>
      <c r="K117" s="132"/>
      <c r="L117" s="132" t="s">
        <v>88</v>
      </c>
      <c r="M117" s="132"/>
      <c r="N117" s="132" t="s">
        <v>89</v>
      </c>
      <c r="O117" s="132"/>
      <c r="P117" s="132" t="s">
        <v>90</v>
      </c>
      <c r="Q117" s="132"/>
      <c r="R117" s="132" t="s">
        <v>91</v>
      </c>
      <c r="S117" s="132"/>
      <c r="T117" s="132" t="s">
        <v>92</v>
      </c>
      <c r="U117" s="132"/>
      <c r="V117" s="132" t="s">
        <v>93</v>
      </c>
      <c r="W117" s="132"/>
      <c r="X117" s="133" t="s">
        <v>94</v>
      </c>
      <c r="Y117" s="133"/>
      <c r="AI117" s="134" t="s">
        <v>95</v>
      </c>
      <c r="AJ117" s="134" t="s">
        <v>96</v>
      </c>
      <c r="AK117" s="134" t="s">
        <v>97</v>
      </c>
      <c r="AL117" s="134" t="s">
        <v>98</v>
      </c>
      <c r="AM117" s="135"/>
      <c r="AN117" s="135"/>
      <c r="AO117" s="135"/>
      <c r="AP117" s="135"/>
    </row>
    <row r="118" s="136" customFormat="true" ht="15" hidden="false" customHeight="false" outlineLevel="0" collapsed="false">
      <c r="B118" s="136" t="s">
        <v>99</v>
      </c>
      <c r="C118" s="137" t="s">
        <v>100</v>
      </c>
      <c r="D118" s="136" t="s">
        <v>99</v>
      </c>
      <c r="E118" s="137" t="s">
        <v>100</v>
      </c>
      <c r="F118" s="136" t="s">
        <v>99</v>
      </c>
      <c r="G118" s="137" t="s">
        <v>100</v>
      </c>
      <c r="H118" s="136" t="s">
        <v>99</v>
      </c>
      <c r="I118" s="137" t="s">
        <v>100</v>
      </c>
      <c r="J118" s="136" t="s">
        <v>99</v>
      </c>
      <c r="K118" s="137" t="s">
        <v>100</v>
      </c>
      <c r="L118" s="136" t="s">
        <v>99</v>
      </c>
      <c r="M118" s="137" t="s">
        <v>100</v>
      </c>
      <c r="N118" s="136" t="s">
        <v>99</v>
      </c>
      <c r="O118" s="137" t="s">
        <v>100</v>
      </c>
      <c r="P118" s="136" t="s">
        <v>99</v>
      </c>
      <c r="Q118" s="137" t="s">
        <v>100</v>
      </c>
      <c r="R118" s="136" t="s">
        <v>99</v>
      </c>
      <c r="S118" s="137" t="s">
        <v>100</v>
      </c>
      <c r="T118" s="136" t="s">
        <v>99</v>
      </c>
      <c r="U118" s="137" t="s">
        <v>100</v>
      </c>
      <c r="V118" s="136" t="s">
        <v>99</v>
      </c>
      <c r="W118" s="137" t="s">
        <v>100</v>
      </c>
      <c r="X118" s="136" t="s">
        <v>99</v>
      </c>
      <c r="Y118" s="137" t="s">
        <v>100</v>
      </c>
      <c r="AM118" s="138"/>
      <c r="AN118" s="138"/>
      <c r="AO118" s="138"/>
      <c r="AP118" s="138"/>
    </row>
    <row r="119" customFormat="false" ht="14.45" hidden="false" customHeight="true" outlineLevel="0" collapsed="false">
      <c r="A119" s="139" t="s">
        <v>101</v>
      </c>
      <c r="B119" s="152" t="n">
        <f aca="false">+C119*Index!$B$13</f>
        <v>133.61220146</v>
      </c>
      <c r="C119" s="176" t="n">
        <v>228.29</v>
      </c>
      <c r="D119" s="152" t="n">
        <f aca="false">+E119*Index!$B$13</f>
        <v>126.41333126</v>
      </c>
      <c r="E119" s="171" t="n">
        <v>215.99</v>
      </c>
      <c r="F119" s="152" t="n">
        <f aca="false">+G119*Index!$B$13</f>
        <v>177.31461104</v>
      </c>
      <c r="G119" s="176" t="n">
        <v>302.96</v>
      </c>
      <c r="H119" s="152" t="n">
        <f aca="false">+I119*Index!$B$13</f>
        <v>180.3521831</v>
      </c>
      <c r="I119" s="175" t="n">
        <v>308.15</v>
      </c>
      <c r="J119" s="152" t="n">
        <f aca="false">+K119*Index!$B$13</f>
        <v>201.93123548</v>
      </c>
      <c r="K119" s="171" t="n">
        <v>345.02</v>
      </c>
      <c r="L119" s="152" t="n">
        <f aca="false">+M119*Index!$B$13</f>
        <v>229.56787376</v>
      </c>
      <c r="M119" s="171" t="n">
        <v>392.24</v>
      </c>
      <c r="N119" s="152" t="n">
        <f aca="false">+O119*Index!$B$13</f>
        <v>261.09658414</v>
      </c>
      <c r="O119" s="152" t="n">
        <v>446.11</v>
      </c>
      <c r="P119" s="152" t="n">
        <f aca="false">+Q119*Index!$B$13</f>
        <v>299.61931882</v>
      </c>
      <c r="Q119" s="171" t="n">
        <v>511.93</v>
      </c>
      <c r="R119" s="152" t="n">
        <f aca="false">+S119*Index!$B$13</f>
        <v>288.08942102</v>
      </c>
      <c r="S119" s="171" t="n">
        <v>492.23</v>
      </c>
      <c r="T119" s="152" t="n">
        <f aca="false">+U119*Index!$B$13</f>
        <v>281.50508852</v>
      </c>
      <c r="U119" s="171" t="n">
        <v>480.98</v>
      </c>
      <c r="V119" s="152" t="n">
        <f aca="false">+W119*Index!$B$13</f>
        <v>222.53288028</v>
      </c>
      <c r="W119" s="171" t="n">
        <v>380.22</v>
      </c>
      <c r="X119" s="152" t="n">
        <f aca="false">+Y119*Index!$B$13</f>
        <v>155.82334976</v>
      </c>
      <c r="Y119" s="152" t="n">
        <v>266.24</v>
      </c>
      <c r="Z119" s="0"/>
      <c r="AA119" s="119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4.45" hidden="false" customHeight="true" outlineLevel="0" collapsed="false">
      <c r="A120" s="139" t="s">
        <v>102</v>
      </c>
      <c r="B120" s="152" t="n">
        <f aca="false">+C120*Index!$B$13</f>
        <v>256.43195036</v>
      </c>
      <c r="C120" s="176" t="n">
        <v>438.14</v>
      </c>
      <c r="D120" s="152" t="n">
        <f aca="false">+E120*Index!$B$13</f>
        <v>223.75610294</v>
      </c>
      <c r="E120" s="171" t="n">
        <v>382.31</v>
      </c>
      <c r="F120" s="152" t="n">
        <f aca="false">+G120*Index!$B$13</f>
        <v>204.04407462</v>
      </c>
      <c r="G120" s="176" t="n">
        <v>348.63</v>
      </c>
      <c r="H120" s="152" t="n">
        <f aca="false">+I120*Index!$B$13</f>
        <v>190.51253974</v>
      </c>
      <c r="I120" s="175" t="n">
        <v>325.51</v>
      </c>
      <c r="J120" s="152" t="n">
        <f aca="false">+K120*Index!$B$13</f>
        <v>201.14696832</v>
      </c>
      <c r="K120" s="171" t="n">
        <v>343.68</v>
      </c>
      <c r="L120" s="152" t="n">
        <f aca="false">+M120*Index!$B$13</f>
        <v>209.87340366</v>
      </c>
      <c r="M120" s="171" t="n">
        <v>358.59</v>
      </c>
      <c r="N120" s="152" t="n">
        <f aca="false">+O120*Index!$B$13</f>
        <v>212.87585928</v>
      </c>
      <c r="O120" s="141" t="n">
        <v>363.72</v>
      </c>
      <c r="P120" s="152" t="n">
        <f aca="false">+Q120*Index!$B$13</f>
        <v>226.36642498</v>
      </c>
      <c r="Q120" s="171" t="n">
        <v>386.77</v>
      </c>
      <c r="R120" s="152" t="n">
        <f aca="false">+S120*Index!$B$13</f>
        <v>223.76195568</v>
      </c>
      <c r="S120" s="171" t="n">
        <v>382.32</v>
      </c>
      <c r="T120" s="152" t="n">
        <f aca="false">+U120*Index!$B$13</f>
        <v>199.17459494</v>
      </c>
      <c r="U120" s="171" t="n">
        <v>340.31</v>
      </c>
      <c r="V120" s="152" t="n">
        <f aca="false">+W120*Index!$B$13</f>
        <v>214.02299632</v>
      </c>
      <c r="W120" s="171" t="n">
        <v>365.68</v>
      </c>
      <c r="X120" s="152" t="n">
        <f aca="false">+Y120*Index!$B$13</f>
        <v>232.01431908</v>
      </c>
      <c r="Y120" s="152" t="n">
        <v>396.42</v>
      </c>
      <c r="Z120" s="0"/>
      <c r="AA120" s="119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45" hidden="false" customHeight="true" outlineLevel="0" collapsed="false">
      <c r="A121" s="145" t="s">
        <v>103</v>
      </c>
      <c r="B121" s="137" t="n">
        <f aca="false">+C121*Index!$B$13</f>
        <v>397.5181008</v>
      </c>
      <c r="C121" s="159" t="n">
        <v>679.2</v>
      </c>
      <c r="D121" s="137" t="n">
        <f aca="false">+E121*Index!$B$13</f>
        <v>356.91764342</v>
      </c>
      <c r="E121" s="172" t="n">
        <v>609.83</v>
      </c>
      <c r="F121" s="137" t="n">
        <f aca="false">+G121*Index!$B$13</f>
        <v>390.50651828</v>
      </c>
      <c r="G121" s="172" t="n">
        <v>667.22</v>
      </c>
      <c r="H121" s="137" t="n">
        <f aca="false">+I121*Index!$B$13</f>
        <v>379.08782254</v>
      </c>
      <c r="I121" s="172" t="n">
        <v>647.71</v>
      </c>
      <c r="J121" s="137" t="n">
        <f aca="false">+K121*Index!$B$13</f>
        <v>413.36146798</v>
      </c>
      <c r="K121" s="172" t="n">
        <v>706.27</v>
      </c>
      <c r="L121" s="137" t="n">
        <f aca="false">+M121*Index!$B$13</f>
        <v>449.82403818</v>
      </c>
      <c r="M121" s="147" t="n">
        <v>768.57</v>
      </c>
      <c r="N121" s="137" t="n">
        <f aca="false">+O121*Index!$B$13</f>
        <v>483.06760138</v>
      </c>
      <c r="O121" s="147" t="n">
        <v>825.37</v>
      </c>
      <c r="P121" s="137" t="n">
        <f aca="false">+Q121*Index!$B$13</f>
        <v>534.95214148</v>
      </c>
      <c r="Q121" s="172" t="n">
        <v>914.02</v>
      </c>
      <c r="R121" s="137" t="n">
        <f aca="false">+S121*Index!$B$13</f>
        <v>520.78265794</v>
      </c>
      <c r="S121" s="159" t="n">
        <v>889.81</v>
      </c>
      <c r="T121" s="137" t="n">
        <f aca="false">+U121*Index!$B$13</f>
        <v>488.80913932</v>
      </c>
      <c r="U121" s="159" t="n">
        <v>835.18</v>
      </c>
      <c r="V121" s="137" t="n">
        <f aca="false">+W121*Index!$B$13</f>
        <v>443.3157913</v>
      </c>
      <c r="W121" s="159" t="n">
        <v>757.45</v>
      </c>
      <c r="X121" s="137" t="n">
        <f aca="false">+Y121*Index!$B$13</f>
        <v>392.8651725</v>
      </c>
      <c r="Y121" s="137" t="n">
        <v>671.25</v>
      </c>
      <c r="Z121" s="119" t="n">
        <f aca="false">AVERAGE(C121,E121,G121,I121,K121,M121,O121,Q121,S121,U121,W121,Y121)</f>
        <v>747.656666666667</v>
      </c>
      <c r="AA121" s="119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4.45" hidden="false" customHeight="true" outlineLevel="0" collapsed="false">
      <c r="A122" s="139" t="s">
        <v>104</v>
      </c>
      <c r="B122" s="152" t="n">
        <f aca="false">+C122*Index!$B$13</f>
        <v>34.87062492</v>
      </c>
      <c r="C122" s="176" t="n">
        <v>59.58</v>
      </c>
      <c r="D122" s="152" t="n">
        <f aca="false">+E122*Index!$B$13</f>
        <v>36.23431334</v>
      </c>
      <c r="E122" s="171" t="n">
        <v>61.91</v>
      </c>
      <c r="F122" s="152" t="n">
        <f aca="false">+G122*Index!$B$13</f>
        <v>40.59460464</v>
      </c>
      <c r="G122" s="176" t="n">
        <v>69.36</v>
      </c>
      <c r="H122" s="152" t="n">
        <f aca="false">+I122*Index!$B$13</f>
        <v>41.56615948</v>
      </c>
      <c r="I122" s="176" t="n">
        <v>71.02</v>
      </c>
      <c r="J122" s="152" t="n">
        <f aca="false">+K122*Index!$B$13</f>
        <v>45.87962886</v>
      </c>
      <c r="K122" s="171" t="n">
        <v>78.39</v>
      </c>
      <c r="L122" s="152" t="n">
        <f aca="false">+M122*Index!$B$13</f>
        <v>45.52846446</v>
      </c>
      <c r="M122" s="141" t="n">
        <v>77.79</v>
      </c>
      <c r="N122" s="152" t="n">
        <f aca="false">+O122*Index!$B$13</f>
        <v>47.36037208</v>
      </c>
      <c r="O122" s="141" t="n">
        <v>80.92</v>
      </c>
      <c r="P122" s="152" t="n">
        <f aca="false">+Q122*Index!$B$13</f>
        <v>51.19391678</v>
      </c>
      <c r="Q122" s="171" t="n">
        <v>87.47</v>
      </c>
      <c r="R122" s="152" t="n">
        <f aca="false">+S122*Index!$B$13</f>
        <v>51.91965654</v>
      </c>
      <c r="S122" s="151" t="n">
        <v>88.71</v>
      </c>
      <c r="T122" s="152" t="n">
        <f aca="false">+U122*Index!$B$13</f>
        <v>50.1872455</v>
      </c>
      <c r="U122" s="151" t="n">
        <v>85.75</v>
      </c>
      <c r="V122" s="152" t="n">
        <f aca="false">+W122*Index!$B$13</f>
        <v>43.00008078</v>
      </c>
      <c r="W122" s="151" t="n">
        <v>73.47</v>
      </c>
      <c r="X122" s="152" t="n">
        <f aca="false">+Y122*Index!$B$13</f>
        <v>34.55457696</v>
      </c>
      <c r="Y122" s="152" t="n">
        <v>59.04</v>
      </c>
      <c r="Z122" s="0"/>
      <c r="AA122" s="119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4.45" hidden="false" customHeight="true" outlineLevel="0" collapsed="false">
      <c r="A123" s="139"/>
      <c r="B123" s="177"/>
      <c r="C123" s="176"/>
      <c r="D123" s="151"/>
      <c r="E123" s="171"/>
      <c r="F123" s="152"/>
      <c r="G123" s="166"/>
      <c r="H123" s="152"/>
      <c r="I123" s="176"/>
      <c r="J123" s="152"/>
      <c r="K123" s="171"/>
      <c r="L123" s="152"/>
      <c r="M123" s="141"/>
      <c r="N123" s="152"/>
      <c r="O123" s="141"/>
      <c r="P123" s="152"/>
      <c r="Q123" s="171"/>
      <c r="R123" s="152"/>
      <c r="S123" s="151"/>
      <c r="T123" s="152"/>
      <c r="U123" s="151"/>
      <c r="V123" s="152"/>
      <c r="W123" s="151"/>
      <c r="X123" s="152"/>
      <c r="Y123" s="152"/>
      <c r="Z123" s="0"/>
      <c r="AA123" s="119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.25" hidden="false" customHeight="true" outlineLevel="0" collapsed="false">
      <c r="A124" s="139"/>
      <c r="B124" s="127" t="n">
        <v>2016</v>
      </c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42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134" customFormat="true" ht="15.75" hidden="false" customHeight="false" outlineLevel="0" collapsed="false">
      <c r="A125" s="130"/>
      <c r="B125" s="131" t="s">
        <v>83</v>
      </c>
      <c r="C125" s="131"/>
      <c r="D125" s="132" t="s">
        <v>84</v>
      </c>
      <c r="E125" s="132"/>
      <c r="F125" s="132" t="s">
        <v>85</v>
      </c>
      <c r="G125" s="132"/>
      <c r="H125" s="132" t="s">
        <v>86</v>
      </c>
      <c r="I125" s="132"/>
      <c r="J125" s="132" t="s">
        <v>87</v>
      </c>
      <c r="K125" s="132"/>
      <c r="L125" s="132" t="s">
        <v>88</v>
      </c>
      <c r="M125" s="132"/>
      <c r="N125" s="132" t="s">
        <v>89</v>
      </c>
      <c r="O125" s="132"/>
      <c r="P125" s="132" t="s">
        <v>90</v>
      </c>
      <c r="Q125" s="132"/>
      <c r="R125" s="132" t="s">
        <v>91</v>
      </c>
      <c r="S125" s="132"/>
      <c r="T125" s="132" t="s">
        <v>92</v>
      </c>
      <c r="U125" s="132"/>
      <c r="V125" s="132" t="s">
        <v>93</v>
      </c>
      <c r="W125" s="132"/>
      <c r="X125" s="133" t="s">
        <v>94</v>
      </c>
      <c r="Y125" s="133"/>
      <c r="AI125" s="134" t="s">
        <v>95</v>
      </c>
      <c r="AJ125" s="134" t="s">
        <v>96</v>
      </c>
      <c r="AK125" s="134" t="s">
        <v>97</v>
      </c>
      <c r="AL125" s="134" t="s">
        <v>98</v>
      </c>
      <c r="AM125" s="135"/>
      <c r="AN125" s="135"/>
      <c r="AO125" s="135"/>
      <c r="AP125" s="135"/>
    </row>
    <row r="126" s="136" customFormat="true" ht="15" hidden="false" customHeight="false" outlineLevel="0" collapsed="false">
      <c r="B126" s="136" t="s">
        <v>99</v>
      </c>
      <c r="C126" s="137" t="s">
        <v>100</v>
      </c>
      <c r="D126" s="136" t="s">
        <v>99</v>
      </c>
      <c r="E126" s="137" t="s">
        <v>100</v>
      </c>
      <c r="F126" s="136" t="s">
        <v>99</v>
      </c>
      <c r="G126" s="137" t="s">
        <v>100</v>
      </c>
      <c r="H126" s="136" t="s">
        <v>99</v>
      </c>
      <c r="I126" s="137" t="s">
        <v>100</v>
      </c>
      <c r="J126" s="136" t="s">
        <v>99</v>
      </c>
      <c r="K126" s="137" t="s">
        <v>100</v>
      </c>
      <c r="L126" s="136" t="s">
        <v>99</v>
      </c>
      <c r="M126" s="137" t="s">
        <v>100</v>
      </c>
      <c r="N126" s="136" t="s">
        <v>99</v>
      </c>
      <c r="O126" s="137" t="s">
        <v>100</v>
      </c>
      <c r="P126" s="136" t="s">
        <v>99</v>
      </c>
      <c r="Q126" s="137" t="s">
        <v>100</v>
      </c>
      <c r="R126" s="136" t="s">
        <v>99</v>
      </c>
      <c r="S126" s="137" t="s">
        <v>100</v>
      </c>
      <c r="T126" s="136" t="s">
        <v>99</v>
      </c>
      <c r="U126" s="137" t="s">
        <v>100</v>
      </c>
      <c r="V126" s="136" t="s">
        <v>99</v>
      </c>
      <c r="W126" s="137" t="s">
        <v>100</v>
      </c>
      <c r="X126" s="136" t="s">
        <v>99</v>
      </c>
      <c r="Y126" s="137" t="s">
        <v>100</v>
      </c>
      <c r="AM126" s="138"/>
      <c r="AN126" s="138"/>
      <c r="AO126" s="138"/>
      <c r="AP126" s="138"/>
    </row>
    <row r="127" customFormat="false" ht="14.45" hidden="false" customHeight="true" outlineLevel="0" collapsed="false">
      <c r="A127" s="139" t="s">
        <v>101</v>
      </c>
      <c r="B127" s="152" t="n">
        <f aca="false">+C127*Index!$B$13</f>
        <v>127.51364638</v>
      </c>
      <c r="C127" s="176" t="n">
        <v>217.87</v>
      </c>
      <c r="D127" s="152" t="n">
        <f aca="false">+E127*Index!$B$13</f>
        <v>146.7574555</v>
      </c>
      <c r="E127" s="171" t="n">
        <v>250.75</v>
      </c>
      <c r="F127" s="152" t="n">
        <f aca="false">+G127*Index!$B$13</f>
        <v>157.89521972</v>
      </c>
      <c r="G127" s="176" t="n">
        <v>269.78</v>
      </c>
      <c r="H127" s="152" t="n">
        <f aca="false">+I127*Index!$B$13</f>
        <v>178.1866693</v>
      </c>
      <c r="I127" s="175" t="n">
        <v>304.45</v>
      </c>
      <c r="J127" s="152" t="n">
        <f aca="false">+K127*Index!$B$13</f>
        <v>215.40424296</v>
      </c>
      <c r="K127" s="171" t="n">
        <v>368.04</v>
      </c>
      <c r="L127" s="152" t="n">
        <f aca="false">+M127*Index!$B$13</f>
        <v>231.55195262</v>
      </c>
      <c r="M127" s="171" t="n">
        <v>395.63</v>
      </c>
      <c r="N127" s="152"/>
      <c r="O127" s="152"/>
      <c r="P127" s="152"/>
      <c r="Q127" s="171"/>
      <c r="R127" s="152"/>
      <c r="S127" s="171"/>
      <c r="T127" s="152"/>
      <c r="U127" s="171"/>
      <c r="V127" s="152"/>
      <c r="W127" s="171"/>
      <c r="X127" s="152"/>
      <c r="Y127" s="152"/>
      <c r="Z127" s="0"/>
      <c r="AA127" s="119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45" hidden="false" customHeight="true" outlineLevel="0" collapsed="false">
      <c r="A128" s="139" t="s">
        <v>102</v>
      </c>
      <c r="B128" s="152" t="n">
        <f aca="false">+C128*Index!$B$13</f>
        <v>217.95018486</v>
      </c>
      <c r="C128" s="176" t="n">
        <v>372.39</v>
      </c>
      <c r="D128" s="152" t="n">
        <f aca="false">+E128*Index!$B$13</f>
        <v>182.45331676</v>
      </c>
      <c r="E128" s="171" t="n">
        <v>311.74</v>
      </c>
      <c r="F128" s="152" t="n">
        <f aca="false">+G128*Index!$B$13</f>
        <v>180.86722422</v>
      </c>
      <c r="G128" s="176" t="n">
        <v>309.03</v>
      </c>
      <c r="H128" s="152" t="n">
        <f aca="false">+I128*Index!$B$13</f>
        <v>171.91253202</v>
      </c>
      <c r="I128" s="175" t="n">
        <v>293.73</v>
      </c>
      <c r="J128" s="152" t="n">
        <f aca="false">+K128*Index!$B$13</f>
        <v>168.10825102</v>
      </c>
      <c r="K128" s="171" t="n">
        <v>287.23</v>
      </c>
      <c r="L128" s="152" t="n">
        <f aca="false">+M128*Index!$B$13</f>
        <v>184.04526204</v>
      </c>
      <c r="M128" s="171" t="n">
        <v>314.46</v>
      </c>
      <c r="N128" s="152"/>
      <c r="O128" s="141"/>
      <c r="P128" s="152"/>
      <c r="Q128" s="171"/>
      <c r="R128" s="152"/>
      <c r="S128" s="171"/>
      <c r="T128" s="152"/>
      <c r="U128" s="171"/>
      <c r="V128" s="152"/>
      <c r="W128" s="171"/>
      <c r="X128" s="152"/>
      <c r="Y128" s="152"/>
      <c r="Z128" s="0"/>
      <c r="AA128" s="119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4.45" hidden="false" customHeight="true" outlineLevel="0" collapsed="false">
      <c r="A129" s="145" t="s">
        <v>103</v>
      </c>
      <c r="B129" s="137" t="n">
        <f aca="false">+C129*Index!$B$13</f>
        <v>350.22210886</v>
      </c>
      <c r="C129" s="159" t="n">
        <v>598.39</v>
      </c>
      <c r="D129" s="137" t="n">
        <f aca="false">+E129*Index!$B$13</f>
        <v>333.8695533</v>
      </c>
      <c r="E129" s="172" t="n">
        <v>570.45</v>
      </c>
      <c r="F129" s="137" t="n">
        <f aca="false">+G129*Index!$B$13</f>
        <v>345.53991686</v>
      </c>
      <c r="G129" s="172" t="n">
        <v>590.39</v>
      </c>
      <c r="H129" s="137" t="n">
        <f aca="false">+I129*Index!$B$13</f>
        <v>357.81896538</v>
      </c>
      <c r="I129" s="172" t="n">
        <v>611.37</v>
      </c>
      <c r="J129" s="137" t="n">
        <f aca="false">+K129*Index!$B$13</f>
        <v>392.50815536</v>
      </c>
      <c r="K129" s="172" t="n">
        <v>670.64</v>
      </c>
      <c r="L129" s="137" t="n">
        <f aca="false">+M129*Index!$B$13</f>
        <v>426.38966722</v>
      </c>
      <c r="M129" s="147" t="n">
        <v>728.53</v>
      </c>
      <c r="N129" s="137"/>
      <c r="O129" s="147"/>
      <c r="P129" s="137"/>
      <c r="Q129" s="172"/>
      <c r="R129" s="137"/>
      <c r="S129" s="159"/>
      <c r="T129" s="137"/>
      <c r="U129" s="159"/>
      <c r="V129" s="137"/>
      <c r="W129" s="159"/>
      <c r="X129" s="137"/>
      <c r="Y129" s="137"/>
      <c r="Z129" s="119" t="n">
        <f aca="false">AVERAGE(C129,E129,G129,I129,K129,M129,O129,Q129,S129,U129,W129,Y129)</f>
        <v>628.295</v>
      </c>
      <c r="AA129" s="119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4.45" hidden="false" customHeight="true" outlineLevel="0" collapsed="false">
      <c r="A130" s="139" t="s">
        <v>104</v>
      </c>
      <c r="B130" s="152" t="n">
        <f aca="false">+C130*Index!$B$13</f>
        <v>35.26861124</v>
      </c>
      <c r="C130" s="176" t="n">
        <v>60.26</v>
      </c>
      <c r="D130" s="152" t="n">
        <f aca="false">+E130*Index!$B$13</f>
        <v>37.93746068</v>
      </c>
      <c r="E130" s="171" t="n">
        <v>64.82</v>
      </c>
      <c r="F130" s="152" t="n">
        <f aca="false">+G130*Index!$B$13</f>
        <v>37.55703258</v>
      </c>
      <c r="G130" s="176" t="n">
        <v>64.17</v>
      </c>
      <c r="H130" s="152" t="n">
        <f aca="false">+I130*Index!$B$13</f>
        <v>42.09875882</v>
      </c>
      <c r="I130" s="176" t="n">
        <v>71.93</v>
      </c>
      <c r="J130" s="152" t="n">
        <f aca="false">+K130*Index!$B$13</f>
        <v>43.61461848</v>
      </c>
      <c r="K130" s="171" t="n">
        <v>74.52</v>
      </c>
      <c r="L130" s="152" t="n">
        <f aca="false">+M130*Index!$B$13</f>
        <v>45.85036516</v>
      </c>
      <c r="M130" s="141" t="n">
        <v>78.34</v>
      </c>
      <c r="N130" s="152"/>
      <c r="O130" s="141"/>
      <c r="P130" s="152"/>
      <c r="Q130" s="171"/>
      <c r="R130" s="152"/>
      <c r="S130" s="151"/>
      <c r="T130" s="152"/>
      <c r="U130" s="151"/>
      <c r="V130" s="152"/>
      <c r="W130" s="151"/>
      <c r="X130" s="152"/>
      <c r="Y130" s="152"/>
      <c r="Z130" s="0"/>
      <c r="AA130" s="119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4.45" hidden="false" customHeight="true" outlineLevel="0" collapsed="false">
      <c r="A131" s="139"/>
      <c r="B131" s="152"/>
      <c r="C131" s="176"/>
      <c r="D131" s="152"/>
      <c r="E131" s="171"/>
      <c r="F131" s="152"/>
      <c r="G131" s="176"/>
      <c r="H131" s="152"/>
      <c r="I131" s="176"/>
      <c r="J131" s="152"/>
      <c r="K131" s="171"/>
      <c r="L131" s="152"/>
      <c r="M131" s="141"/>
      <c r="N131" s="152"/>
      <c r="O131" s="141"/>
      <c r="P131" s="152"/>
      <c r="Q131" s="171"/>
      <c r="R131" s="152"/>
      <c r="S131" s="151"/>
      <c r="T131" s="152"/>
      <c r="U131" s="151"/>
      <c r="V131" s="152"/>
      <c r="W131" s="151"/>
      <c r="X131" s="152"/>
      <c r="Y131" s="152"/>
      <c r="Z131" s="0"/>
      <c r="AA131" s="119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4.45" hidden="false" customHeight="true" outlineLevel="0" collapsed="false">
      <c r="A132" s="178" t="s">
        <v>106</v>
      </c>
      <c r="B132" s="151"/>
      <c r="C132" s="171"/>
      <c r="D132" s="152"/>
      <c r="E132" s="171"/>
      <c r="F132" s="166"/>
      <c r="G132" s="166"/>
      <c r="H132" s="152"/>
      <c r="I132" s="176"/>
      <c r="J132" s="152"/>
      <c r="K132" s="171"/>
      <c r="L132" s="152"/>
      <c r="M132" s="141"/>
      <c r="N132" s="152"/>
      <c r="O132" s="141"/>
      <c r="P132" s="152"/>
      <c r="Q132" s="141"/>
      <c r="R132" s="152"/>
      <c r="S132" s="151"/>
      <c r="T132" s="152"/>
      <c r="U132" s="171"/>
      <c r="V132" s="152"/>
      <c r="W132" s="171"/>
      <c r="X132" s="152"/>
      <c r="Y132" s="152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4.25" hidden="false" customHeight="true" outlineLevel="0" collapsed="false">
      <c r="A133" s="179" t="s">
        <v>107</v>
      </c>
      <c r="B133" s="151"/>
      <c r="C133" s="171"/>
      <c r="D133" s="152"/>
      <c r="E133" s="171"/>
      <c r="F133" s="166"/>
      <c r="G133" s="166"/>
      <c r="H133" s="152"/>
      <c r="I133" s="176"/>
      <c r="J133" s="152"/>
      <c r="K133" s="171"/>
      <c r="L133" s="152"/>
      <c r="M133" s="141"/>
      <c r="N133" s="152"/>
      <c r="O133" s="141"/>
      <c r="P133" s="152"/>
      <c r="Q133" s="141"/>
      <c r="R133" s="152"/>
      <c r="S133" s="151"/>
      <c r="T133" s="152"/>
      <c r="U133" s="171"/>
      <c r="V133" s="152"/>
      <c r="W133" s="171"/>
      <c r="X133" s="152"/>
      <c r="Y133" s="152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4.25" hidden="false" customHeight="true" outlineLevel="0" collapsed="false">
      <c r="A134" s="179" t="s">
        <v>108</v>
      </c>
      <c r="B134" s="151"/>
      <c r="C134" s="171"/>
      <c r="D134" s="152"/>
      <c r="E134" s="171"/>
      <c r="F134" s="166"/>
      <c r="G134" s="166"/>
      <c r="H134" s="152"/>
      <c r="I134" s="176"/>
      <c r="J134" s="152"/>
      <c r="K134" s="171"/>
      <c r="L134" s="152"/>
      <c r="M134" s="141"/>
      <c r="N134" s="152"/>
      <c r="O134" s="141"/>
      <c r="P134" s="152"/>
      <c r="Q134" s="141"/>
      <c r="R134" s="152"/>
      <c r="S134" s="151"/>
      <c r="T134" s="152"/>
      <c r="U134" s="171"/>
      <c r="V134" s="152"/>
      <c r="W134" s="171"/>
      <c r="X134" s="152"/>
      <c r="Y134" s="152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4.25" hidden="false" customHeight="true" outlineLevel="0" collapsed="false">
      <c r="A135" s="139" t="s">
        <v>109</v>
      </c>
      <c r="B135" s="151"/>
      <c r="C135" s="171"/>
      <c r="D135" s="152"/>
      <c r="E135" s="171"/>
      <c r="F135" s="166"/>
      <c r="G135" s="166"/>
      <c r="H135" s="152"/>
      <c r="I135" s="176"/>
      <c r="J135" s="152"/>
      <c r="K135" s="171"/>
      <c r="L135" s="152"/>
      <c r="M135" s="141"/>
      <c r="N135" s="152"/>
      <c r="O135" s="141"/>
      <c r="P135" s="152"/>
      <c r="Q135" s="141"/>
      <c r="R135" s="152"/>
      <c r="S135" s="151"/>
      <c r="T135" s="152"/>
      <c r="U135" s="171"/>
      <c r="V135" s="152"/>
      <c r="W135" s="171"/>
      <c r="X135" s="152"/>
      <c r="Y135" s="152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7.25" hidden="false" customHeight="true" outlineLevel="0" collapsed="false">
      <c r="A136" s="120" t="s">
        <v>110</v>
      </c>
      <c r="B136" s="121"/>
      <c r="C136" s="122"/>
      <c r="D136" s="123"/>
      <c r="E136" s="171"/>
      <c r="F136" s="166"/>
      <c r="G136" s="166"/>
      <c r="H136" s="152"/>
      <c r="I136" s="176"/>
      <c r="J136" s="152"/>
      <c r="K136" s="171"/>
      <c r="L136" s="152"/>
      <c r="M136" s="141"/>
      <c r="N136" s="152"/>
      <c r="O136" s="141"/>
      <c r="P136" s="152"/>
      <c r="Q136" s="141"/>
      <c r="R136" s="152"/>
      <c r="S136" s="151"/>
      <c r="T136" s="152"/>
      <c r="U136" s="171"/>
      <c r="V136" s="152"/>
      <c r="W136" s="171"/>
      <c r="X136" s="152"/>
      <c r="Y136" s="152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4.45" hidden="false" customHeight="true" outlineLevel="0" collapsed="false">
      <c r="A137" s="139"/>
      <c r="B137" s="152"/>
      <c r="C137" s="171"/>
      <c r="D137" s="152"/>
      <c r="E137" s="141"/>
      <c r="F137" s="152"/>
      <c r="G137" s="171"/>
      <c r="H137" s="152"/>
      <c r="I137" s="171"/>
      <c r="J137" s="152"/>
      <c r="K137" s="171"/>
      <c r="L137" s="152"/>
      <c r="M137" s="141"/>
      <c r="N137" s="152"/>
      <c r="O137" s="141"/>
      <c r="P137" s="152"/>
      <c r="Q137" s="141"/>
      <c r="R137" s="152"/>
      <c r="S137" s="152"/>
      <c r="T137" s="152"/>
      <c r="U137" s="171"/>
      <c r="V137" s="152"/>
      <c r="W137" s="174"/>
      <c r="X137" s="152"/>
      <c r="Y137" s="152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143" customFormat="true" ht="12.75" hidden="false" customHeight="true" outlineLevel="0" collapsed="false">
      <c r="B138" s="180" t="s">
        <v>64</v>
      </c>
      <c r="C138" s="180"/>
      <c r="D138" s="180"/>
      <c r="E138" s="180"/>
      <c r="F138" s="180"/>
      <c r="G138" s="180"/>
      <c r="H138" s="180"/>
      <c r="I138" s="180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1"/>
      <c r="W138" s="182"/>
      <c r="Y138" s="182"/>
      <c r="AA138" s="183"/>
    </row>
    <row r="139" s="134" customFormat="true" ht="15.75" hidden="false" customHeight="false" outlineLevel="0" collapsed="false">
      <c r="A139" s="130"/>
      <c r="B139" s="131" t="s">
        <v>83</v>
      </c>
      <c r="C139" s="131"/>
      <c r="D139" s="132" t="s">
        <v>84</v>
      </c>
      <c r="E139" s="132"/>
      <c r="F139" s="132" t="s">
        <v>85</v>
      </c>
      <c r="G139" s="132"/>
      <c r="H139" s="132" t="s">
        <v>86</v>
      </c>
      <c r="I139" s="132"/>
      <c r="J139" s="132" t="s">
        <v>87</v>
      </c>
      <c r="K139" s="132"/>
      <c r="L139" s="132" t="s">
        <v>88</v>
      </c>
      <c r="M139" s="132"/>
      <c r="N139" s="132" t="s">
        <v>89</v>
      </c>
      <c r="O139" s="132"/>
      <c r="P139" s="132" t="s">
        <v>90</v>
      </c>
      <c r="Q139" s="132"/>
      <c r="R139" s="132" t="s">
        <v>91</v>
      </c>
      <c r="S139" s="132"/>
      <c r="T139" s="132" t="s">
        <v>92</v>
      </c>
      <c r="U139" s="132"/>
      <c r="V139" s="132" t="s">
        <v>93</v>
      </c>
      <c r="W139" s="132"/>
      <c r="X139" s="133" t="s">
        <v>94</v>
      </c>
      <c r="Y139" s="133"/>
      <c r="AI139" s="134" t="s">
        <v>95</v>
      </c>
      <c r="AJ139" s="134" t="s">
        <v>96</v>
      </c>
      <c r="AK139" s="134" t="s">
        <v>97</v>
      </c>
      <c r="AL139" s="134" t="s">
        <v>98</v>
      </c>
      <c r="AM139" s="135"/>
      <c r="AN139" s="135"/>
      <c r="AO139" s="135"/>
      <c r="AP139" s="135"/>
    </row>
    <row r="140" customFormat="false" ht="14.25" hidden="false" customHeight="false" outlineLevel="0" collapsed="false">
      <c r="A140" s="139" t="s">
        <v>101</v>
      </c>
      <c r="B140" s="184" t="n">
        <f aca="false">(B15-B7)/B7*100</f>
        <v>-26.0103963612736</v>
      </c>
      <c r="C140" s="170"/>
      <c r="D140" s="184" t="n">
        <f aca="false">(D15-D7)/D7*100</f>
        <v>-17.095968605066</v>
      </c>
      <c r="E140" s="170"/>
      <c r="F140" s="184" t="n">
        <f aca="false">(F15-F7)/F7*100</f>
        <v>-10.4666168579773</v>
      </c>
      <c r="G140" s="170"/>
      <c r="H140" s="184" t="n">
        <f aca="false">(H15-H7)/H7*100</f>
        <v>8.24800588335124</v>
      </c>
      <c r="I140" s="170"/>
      <c r="J140" s="184" t="n">
        <f aca="false">(J15-J7)/J7*100</f>
        <v>-9.53589353183332</v>
      </c>
      <c r="K140" s="170"/>
      <c r="L140" s="184" t="n">
        <f aca="false">(L15-L7)/L7*100</f>
        <v>-7.73274379759273</v>
      </c>
      <c r="M140" s="170"/>
      <c r="N140" s="184" t="n">
        <f aca="false">(N15-N7)/N7*100</f>
        <v>-12.8027191615918</v>
      </c>
      <c r="O140" s="170"/>
      <c r="P140" s="184" t="n">
        <f aca="false">(P15-P7)/P7*100</f>
        <v>-9.92508513053349</v>
      </c>
      <c r="Q140" s="170"/>
      <c r="R140" s="184" t="n">
        <f aca="false">(R15-R7)/R7*100</f>
        <v>-9.04426221646766</v>
      </c>
      <c r="S140" s="170"/>
      <c r="T140" s="184" t="n">
        <f aca="false">(T15-T7)/T7*100</f>
        <v>-4.96276595744682</v>
      </c>
      <c r="U140" s="170"/>
      <c r="V140" s="184" t="n">
        <f aca="false">(V15-V7)/V7*100</f>
        <v>8.85743295705667</v>
      </c>
      <c r="W140" s="170"/>
      <c r="X140" s="184" t="n">
        <f aca="false">(X15-X7)/X7*100</f>
        <v>33.3193594365725</v>
      </c>
      <c r="Y140" s="184"/>
      <c r="Z140" s="0"/>
      <c r="AA140" s="184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  <c r="AN140" s="139"/>
      <c r="AO140" s="139"/>
      <c r="AP140" s="139"/>
      <c r="AQ140" s="139"/>
      <c r="AR140" s="139"/>
      <c r="AS140" s="139"/>
      <c r="AT140" s="139"/>
      <c r="AU140" s="139"/>
      <c r="AV140" s="139"/>
      <c r="AW140" s="139"/>
      <c r="AX140" s="139"/>
      <c r="AY140" s="139"/>
      <c r="AZ140" s="139"/>
      <c r="BA140" s="139"/>
      <c r="BB140" s="139"/>
      <c r="BC140" s="139"/>
      <c r="BD140" s="139"/>
      <c r="BE140" s="139"/>
      <c r="BF140" s="139"/>
      <c r="BG140" s="139"/>
      <c r="BH140" s="139"/>
      <c r="BI140" s="139"/>
      <c r="BJ140" s="139"/>
      <c r="BK140" s="139"/>
      <c r="BL140" s="139"/>
      <c r="BM140" s="139"/>
      <c r="BN140" s="139"/>
      <c r="BO140" s="139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4.25" hidden="false" customHeight="false" outlineLevel="0" collapsed="false">
      <c r="A141" s="139" t="s">
        <v>102</v>
      </c>
      <c r="B141" s="184" t="n">
        <f aca="false">(B16-B8)/B8*100</f>
        <v>17.7661577075925</v>
      </c>
      <c r="C141" s="170"/>
      <c r="D141" s="184" t="n">
        <f aca="false">(D16-D8)/D8*100</f>
        <v>39.1527025011188</v>
      </c>
      <c r="E141" s="170"/>
      <c r="F141" s="184" t="n">
        <f aca="false">(F16-F8)/F8*100</f>
        <v>41.9642857142857</v>
      </c>
      <c r="G141" s="170"/>
      <c r="H141" s="184" t="n">
        <f aca="false">(H16-H8)/H8*100</f>
        <v>18.0762934669378</v>
      </c>
      <c r="I141" s="170"/>
      <c r="J141" s="184" t="n">
        <f aca="false">(J16-J8)/J8*100</f>
        <v>12.4281458481937</v>
      </c>
      <c r="K141" s="170"/>
      <c r="L141" s="184" t="n">
        <f aca="false">(L16-L8)/L8*100</f>
        <v>6.89680827319397</v>
      </c>
      <c r="M141" s="170"/>
      <c r="N141" s="184" t="n">
        <f aca="false">(N16-N8)/N8*100</f>
        <v>6.96861676102607</v>
      </c>
      <c r="O141" s="170"/>
      <c r="P141" s="184" t="n">
        <f aca="false">(P16-P8)/P8*100</f>
        <v>1.23934682193742</v>
      </c>
      <c r="Q141" s="170"/>
      <c r="R141" s="184" t="n">
        <f aca="false">(R16-R8)/R8*100</f>
        <v>2.39384440011399</v>
      </c>
      <c r="S141" s="170"/>
      <c r="T141" s="184" t="n">
        <f aca="false">(T16-T8)/T8*100</f>
        <v>-0.178302975212387</v>
      </c>
      <c r="U141" s="170"/>
      <c r="V141" s="184" t="n">
        <f aca="false">(V16-V8)/V8*100</f>
        <v>-4.76320272572403</v>
      </c>
      <c r="W141" s="170"/>
      <c r="X141" s="184" t="n">
        <f aca="false">(X16-X8)/X8*100</f>
        <v>12.13009964279</v>
      </c>
      <c r="Y141" s="184"/>
      <c r="Z141" s="0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  <c r="AQ141" s="139"/>
      <c r="AR141" s="139"/>
      <c r="AS141" s="139"/>
      <c r="AT141" s="139"/>
      <c r="AU141" s="139"/>
      <c r="AV141" s="139"/>
      <c r="AW141" s="139"/>
      <c r="AX141" s="139"/>
      <c r="AY141" s="139"/>
      <c r="AZ141" s="139"/>
      <c r="BA141" s="139"/>
      <c r="BB141" s="139"/>
      <c r="BC141" s="139"/>
      <c r="BD141" s="139"/>
      <c r="BE141" s="139"/>
      <c r="BF141" s="139"/>
      <c r="BG141" s="139"/>
      <c r="BH141" s="139"/>
      <c r="BI141" s="139"/>
      <c r="BJ141" s="139"/>
      <c r="BK141" s="139"/>
      <c r="BL141" s="139"/>
      <c r="BM141" s="139"/>
      <c r="BN141" s="139"/>
      <c r="BO141" s="139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145" t="s">
        <v>103</v>
      </c>
      <c r="B142" s="167" t="n">
        <f aca="false">(B17-B9)/B9*100</f>
        <v>0.620944140475872</v>
      </c>
      <c r="C142" s="147"/>
      <c r="D142" s="167" t="n">
        <f aca="false">(D17-D9)/D9*100</f>
        <v>16.0522768563559</v>
      </c>
      <c r="E142" s="147"/>
      <c r="F142" s="167" t="n">
        <f aca="false">(F17-F9)/F9*100</f>
        <v>20.2531289551399</v>
      </c>
      <c r="G142" s="147"/>
      <c r="H142" s="167" t="n">
        <f aca="false">(H17-H9)/H9*100</f>
        <v>13.4845121048737</v>
      </c>
      <c r="I142" s="147"/>
      <c r="J142" s="167" t="n">
        <f aca="false">(J17-J9)/J9*100</f>
        <v>3.05778761487754</v>
      </c>
      <c r="K142" s="147"/>
      <c r="L142" s="167" t="n">
        <f aca="false">(L17-L9)/L9*100</f>
        <v>0.592755678811104</v>
      </c>
      <c r="M142" s="147"/>
      <c r="N142" s="167" t="n">
        <f aca="false">(N17-N9)/N9*100</f>
        <v>-1.4418539269434</v>
      </c>
      <c r="O142" s="147"/>
      <c r="P142" s="167" t="n">
        <f aca="false">(P17-P9)/P9*100</f>
        <v>-3.42069854264977</v>
      </c>
      <c r="Q142" s="147"/>
      <c r="R142" s="167" t="n">
        <f aca="false">(R17-R9)/R9*100</f>
        <v>-2.15509020864326</v>
      </c>
      <c r="S142" s="147"/>
      <c r="T142" s="167" t="n">
        <f aca="false">(T17-T9)/T9*100</f>
        <v>-2.07581798620341</v>
      </c>
      <c r="U142" s="147"/>
      <c r="V142" s="167" t="n">
        <f aca="false">(V17-V9)/V9*100</f>
        <v>0.184409780226925</v>
      </c>
      <c r="W142" s="147"/>
      <c r="X142" s="167" t="n">
        <f aca="false">(X17-X9)/X9*100</f>
        <v>18.690618347957</v>
      </c>
      <c r="Y142" s="167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4.25" hidden="false" customHeight="false" outlineLevel="0" collapsed="false">
      <c r="A143" s="139" t="s">
        <v>104</v>
      </c>
      <c r="B143" s="184" t="n">
        <f aca="false">(B18-B10)/B10*100</f>
        <v>6.26602107661636</v>
      </c>
      <c r="C143" s="170"/>
      <c r="D143" s="184" t="n">
        <f aca="false">(D18-D10)/D10*100</f>
        <v>19.3923145665773</v>
      </c>
      <c r="E143" s="170"/>
      <c r="F143" s="184" t="n">
        <f aca="false">(F18-F10)/F10*100</f>
        <v>16.8545659526494</v>
      </c>
      <c r="G143" s="170"/>
      <c r="H143" s="184" t="n">
        <f aca="false">(H18-H10)/H10*100</f>
        <v>-4.70357667809898</v>
      </c>
      <c r="I143" s="170"/>
      <c r="J143" s="184" t="n">
        <f aca="false">(J18-J10)/J10*100</f>
        <v>-3.27387672160758</v>
      </c>
      <c r="K143" s="170"/>
      <c r="L143" s="184" t="n">
        <f aca="false">(L18-L10)/L10*100</f>
        <v>-9.508547008547</v>
      </c>
      <c r="M143" s="170"/>
      <c r="N143" s="184" t="n">
        <f aca="false">(N18-N10)/N10*100</f>
        <v>-8.35332606324972</v>
      </c>
      <c r="O143" s="170"/>
      <c r="P143" s="184" t="n">
        <f aca="false">(P18-P10)/P10*100</f>
        <v>-16.1243523316062</v>
      </c>
      <c r="Q143" s="170"/>
      <c r="R143" s="184" t="n">
        <f aca="false">(R18-R10)/R10*100</f>
        <v>-6.62006578947368</v>
      </c>
      <c r="S143" s="170"/>
      <c r="T143" s="184" t="n">
        <f aca="false">(T18-T10)/T10*100</f>
        <v>-4.69245402663285</v>
      </c>
      <c r="U143" s="170"/>
      <c r="V143" s="184" t="n">
        <f aca="false">(V18-V10)/V10*100</f>
        <v>-4.47859495060373</v>
      </c>
      <c r="W143" s="170"/>
      <c r="X143" s="184" t="n">
        <f aca="false">(X18-X10)/X10*100</f>
        <v>2.14628635978539</v>
      </c>
      <c r="Y143" s="184"/>
      <c r="Z143" s="0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4.25" hidden="false" customHeight="false" outlineLevel="0" collapsed="false">
      <c r="A144" s="139"/>
      <c r="B144" s="184"/>
      <c r="C144" s="170"/>
      <c r="D144" s="184"/>
      <c r="E144" s="170"/>
      <c r="F144" s="184"/>
      <c r="G144" s="170"/>
      <c r="H144" s="184"/>
      <c r="I144" s="170"/>
      <c r="J144" s="184"/>
      <c r="K144" s="170"/>
      <c r="L144" s="184"/>
      <c r="M144" s="170"/>
      <c r="N144" s="184"/>
      <c r="O144" s="170"/>
      <c r="P144" s="184"/>
      <c r="Q144" s="170"/>
      <c r="R144" s="184"/>
      <c r="S144" s="170"/>
      <c r="T144" s="184"/>
      <c r="U144" s="170"/>
      <c r="V144" s="184"/>
      <c r="W144" s="170"/>
      <c r="X144" s="184"/>
      <c r="Y144" s="0"/>
      <c r="Z144" s="0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61" customFormat="true" ht="15.75" hidden="false" customHeight="true" outlineLevel="0" collapsed="false">
      <c r="A145" s="185"/>
      <c r="B145" s="127" t="s">
        <v>65</v>
      </c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81"/>
      <c r="V145" s="143"/>
      <c r="W145" s="182"/>
      <c r="X145" s="143"/>
      <c r="Y145" s="165"/>
      <c r="AA145" s="185"/>
      <c r="AB145" s="185"/>
      <c r="AC145" s="185"/>
      <c r="AD145" s="185"/>
      <c r="AE145" s="185"/>
      <c r="AF145" s="185"/>
      <c r="AG145" s="185"/>
      <c r="AH145" s="185"/>
      <c r="AI145" s="185"/>
      <c r="AJ145" s="185"/>
      <c r="AK145" s="185"/>
    </row>
    <row r="146" s="134" customFormat="true" ht="15.75" hidden="false" customHeight="false" outlineLevel="0" collapsed="false">
      <c r="A146" s="130"/>
      <c r="B146" s="131" t="s">
        <v>83</v>
      </c>
      <c r="C146" s="131"/>
      <c r="D146" s="132" t="s">
        <v>84</v>
      </c>
      <c r="E146" s="132"/>
      <c r="F146" s="132" t="s">
        <v>85</v>
      </c>
      <c r="G146" s="132"/>
      <c r="H146" s="132" t="s">
        <v>86</v>
      </c>
      <c r="I146" s="132"/>
      <c r="J146" s="132" t="s">
        <v>87</v>
      </c>
      <c r="K146" s="132"/>
      <c r="L146" s="132" t="s">
        <v>88</v>
      </c>
      <c r="M146" s="132"/>
      <c r="N146" s="132" t="s">
        <v>89</v>
      </c>
      <c r="O146" s="132"/>
      <c r="P146" s="132" t="s">
        <v>90</v>
      </c>
      <c r="Q146" s="132"/>
      <c r="R146" s="132" t="s">
        <v>91</v>
      </c>
      <c r="S146" s="132"/>
      <c r="T146" s="132" t="s">
        <v>92</v>
      </c>
      <c r="U146" s="132"/>
      <c r="V146" s="132" t="s">
        <v>93</v>
      </c>
      <c r="W146" s="132"/>
      <c r="X146" s="133" t="s">
        <v>94</v>
      </c>
      <c r="Y146" s="133"/>
      <c r="AI146" s="134" t="s">
        <v>95</v>
      </c>
      <c r="AJ146" s="134" t="s">
        <v>96</v>
      </c>
      <c r="AK146" s="134" t="s">
        <v>97</v>
      </c>
      <c r="AL146" s="134" t="s">
        <v>98</v>
      </c>
      <c r="AM146" s="135"/>
      <c r="AN146" s="135"/>
      <c r="AO146" s="135"/>
      <c r="AP146" s="135"/>
    </row>
    <row r="147" customFormat="false" ht="14.25" hidden="false" customHeight="false" outlineLevel="0" collapsed="false">
      <c r="A147" s="139" t="s">
        <v>101</v>
      </c>
      <c r="B147" s="184" t="n">
        <f aca="false">(B23-B15)/B15*100</f>
        <v>31.4920523403881</v>
      </c>
      <c r="C147" s="170"/>
      <c r="D147" s="184" t="n">
        <f aca="false">(D23-D15)/D15*100</f>
        <v>31.3624236164902</v>
      </c>
      <c r="E147" s="170"/>
      <c r="F147" s="184" t="n">
        <f aca="false">(F23-F15)/F15*100</f>
        <v>28.8271885905022</v>
      </c>
      <c r="G147" s="170"/>
      <c r="H147" s="184" t="n">
        <f aca="false">(H23-H15)/H15*100</f>
        <v>-18.3851580872746</v>
      </c>
      <c r="I147" s="170"/>
      <c r="J147" s="184" t="n">
        <f aca="false">(J23-J15)/J15*100</f>
        <v>-7.21855130283006</v>
      </c>
      <c r="K147" s="170"/>
      <c r="L147" s="184" t="n">
        <f aca="false">(L23-L15)/L15*100</f>
        <v>-12.7043288429796</v>
      </c>
      <c r="M147" s="170"/>
      <c r="N147" s="184" t="n">
        <f aca="false">(N23-N15)/N15*100</f>
        <v>-1.47799252882899</v>
      </c>
      <c r="O147" s="170"/>
      <c r="P147" s="184" t="n">
        <f aca="false">(P23-P15)/P15*100</f>
        <v>5.57487776601643</v>
      </c>
      <c r="Q147" s="170"/>
      <c r="R147" s="184" t="n">
        <f aca="false">(R23-R15)/R15*100</f>
        <v>-5.60447092318237</v>
      </c>
      <c r="S147" s="170"/>
      <c r="T147" s="184" t="n">
        <f aca="false">(T23-T15)/T15*100</f>
        <v>-7.96440364918565</v>
      </c>
      <c r="U147" s="170"/>
      <c r="V147" s="184" t="n">
        <f aca="false">(V23-V15)/V15*100</f>
        <v>-12.635795018106</v>
      </c>
      <c r="W147" s="170"/>
      <c r="X147" s="184" t="n">
        <f aca="false">(X23-X15)/X15*100</f>
        <v>-15.5587698886862</v>
      </c>
      <c r="Y147" s="184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4.25" hidden="false" customHeight="false" outlineLevel="0" collapsed="false">
      <c r="A148" s="139" t="s">
        <v>102</v>
      </c>
      <c r="B148" s="184" t="n">
        <f aca="false">(B24-B16)/B16*100</f>
        <v>-0.191815856777481</v>
      </c>
      <c r="C148" s="170"/>
      <c r="D148" s="184" t="n">
        <f aca="false">(D24-D16)/D16*100</f>
        <v>-10.5127747007325</v>
      </c>
      <c r="E148" s="170"/>
      <c r="F148" s="184" t="n">
        <f aca="false">(F24-F16)/F16*100</f>
        <v>-17.81632515047</v>
      </c>
      <c r="G148" s="170"/>
      <c r="H148" s="184" t="n">
        <f aca="false">(H24-H16)/H16*100</f>
        <v>0.214258706885683</v>
      </c>
      <c r="I148" s="170"/>
      <c r="J148" s="184" t="n">
        <f aca="false">(J24-J16)/J16*100</f>
        <v>-6.41537600298563</v>
      </c>
      <c r="K148" s="170"/>
      <c r="L148" s="184" t="n">
        <f aca="false">(L24-L16)/L16*100</f>
        <v>-4.6527004454343</v>
      </c>
      <c r="M148" s="170"/>
      <c r="N148" s="184" t="n">
        <f aca="false">(N24-N16)/N16*100</f>
        <v>-2.9273392577104</v>
      </c>
      <c r="O148" s="170"/>
      <c r="P148" s="184" t="n">
        <f aca="false">(P24-P16)/P16*100</f>
        <v>-4.07737043344151</v>
      </c>
      <c r="Q148" s="170"/>
      <c r="R148" s="184" t="n">
        <f aca="false">(R24-R16)/R16*100</f>
        <v>-11.0461700219563</v>
      </c>
      <c r="S148" s="170"/>
      <c r="T148" s="184" t="n">
        <f aca="false">(T24-T16)/T16*100</f>
        <v>-12.7942000560381</v>
      </c>
      <c r="U148" s="170"/>
      <c r="V148" s="184" t="n">
        <f aca="false">(V24-V16)/V16*100</f>
        <v>-16.3172581568403</v>
      </c>
      <c r="W148" s="170"/>
      <c r="X148" s="184" t="n">
        <f aca="false">(X24-X16)/X16*100</f>
        <v>-13.715167164079</v>
      </c>
      <c r="Y148" s="184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145" t="s">
        <v>103</v>
      </c>
      <c r="B149" s="167" t="n">
        <f aca="false">(B25-B17)/B17*100</f>
        <v>8.93295227496903</v>
      </c>
      <c r="C149" s="147"/>
      <c r="D149" s="167" t="n">
        <f aca="false">(D25-D17)/D17*100</f>
        <v>1.77254822745177</v>
      </c>
      <c r="E149" s="147"/>
      <c r="F149" s="167" t="n">
        <f aca="false">(F25-F17)/F17*100</f>
        <v>-3.43577509589297</v>
      </c>
      <c r="G149" s="147"/>
      <c r="H149" s="167" t="n">
        <f aca="false">(H25-H17)/H17*100</f>
        <v>-8.07443290325586</v>
      </c>
      <c r="I149" s="147"/>
      <c r="J149" s="167" t="n">
        <f aca="false">(J25-J17)/J17*100</f>
        <v>-6.71615659359899</v>
      </c>
      <c r="K149" s="147"/>
      <c r="L149" s="167" t="n">
        <f aca="false">(L25-L17)/L17*100</f>
        <v>-7.83509059915399</v>
      </c>
      <c r="M149" s="147"/>
      <c r="N149" s="167" t="n">
        <f aca="false">(N25-N17)/N17*100</f>
        <v>-2.3818741213146</v>
      </c>
      <c r="O149" s="147"/>
      <c r="P149" s="167" t="n">
        <f aca="false">(P25-P17)/P17*100</f>
        <v>-0.319846159883834</v>
      </c>
      <c r="Q149" s="147"/>
      <c r="R149" s="167" t="n">
        <f aca="false">(R25-R17)/R17*100</f>
        <v>-9.03438328395447</v>
      </c>
      <c r="S149" s="147"/>
      <c r="T149" s="167" t="n">
        <f aca="false">(T25-T17)/T17*100</f>
        <v>-10.9351774058036</v>
      </c>
      <c r="U149" s="147"/>
      <c r="V149" s="167" t="n">
        <f aca="false">(V25-V17)/V17*100</f>
        <v>-14.8642210576465</v>
      </c>
      <c r="W149" s="147"/>
      <c r="X149" s="167" t="n">
        <f aca="false">(X25-X17)/X17*100</f>
        <v>-14.3563273697563</v>
      </c>
      <c r="Y149" s="167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true" outlineLevel="0" collapsed="false">
      <c r="A150" s="139" t="s">
        <v>104</v>
      </c>
      <c r="B150" s="184" t="n">
        <f aca="false">(B26-B18)/B18*100</f>
        <v>-6.56660412757975</v>
      </c>
      <c r="C150" s="170"/>
      <c r="D150" s="184" t="n">
        <f aca="false">(D26-D18)/D18*100</f>
        <v>-14.5708582834331</v>
      </c>
      <c r="E150" s="170"/>
      <c r="F150" s="184" t="n">
        <f aca="false">(F26-F18)/F18*100</f>
        <v>-11.6739025566811</v>
      </c>
      <c r="G150" s="170"/>
      <c r="H150" s="184" t="n">
        <f aca="false">(H26-H18)/H18*100</f>
        <v>3.26478149100258</v>
      </c>
      <c r="I150" s="170"/>
      <c r="J150" s="184" t="n">
        <f aca="false">(J26-J18)/J18*100</f>
        <v>-2.54435107376285</v>
      </c>
      <c r="K150" s="170"/>
      <c r="L150" s="184" t="n">
        <f aca="false">(L26-L18)/L18*100</f>
        <v>0</v>
      </c>
      <c r="M150" s="170"/>
      <c r="N150" s="184" t="n">
        <f aca="false">(N26-N18)/N18*100</f>
        <v>3.71251784864349</v>
      </c>
      <c r="O150" s="170"/>
      <c r="P150" s="184" t="n">
        <f aca="false">(P26-P18)/P18*100</f>
        <v>-1.40845070422535</v>
      </c>
      <c r="Q150" s="170"/>
      <c r="R150" s="184" t="n">
        <f aca="false">(R26-R18)/R18*100</f>
        <v>-6.51695288419199</v>
      </c>
      <c r="S150" s="170"/>
      <c r="T150" s="184" t="n">
        <f aca="false">(T26-T18)/T18*100</f>
        <v>-10.8893324462187</v>
      </c>
      <c r="U150" s="170"/>
      <c r="V150" s="184" t="n">
        <f aca="false">(V26-V18)/V18*100</f>
        <v>-17.6281314640312</v>
      </c>
      <c r="W150" s="170"/>
      <c r="X150" s="184" t="n">
        <f aca="false">(X26-X18)/X18*100</f>
        <v>-12.2200718827758</v>
      </c>
      <c r="Y150" s="184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139"/>
      <c r="B151" s="167"/>
      <c r="C151" s="147"/>
      <c r="D151" s="167"/>
      <c r="E151" s="147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.75" hidden="false" customHeight="true" outlineLevel="0" collapsed="false">
      <c r="A152" s="185"/>
      <c r="B152" s="127" t="s">
        <v>66</v>
      </c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81"/>
      <c r="V152" s="143"/>
      <c r="W152" s="182"/>
      <c r="X152" s="143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34" customFormat="true" ht="15.75" hidden="false" customHeight="false" outlineLevel="0" collapsed="false">
      <c r="A153" s="130"/>
      <c r="B153" s="131" t="s">
        <v>83</v>
      </c>
      <c r="C153" s="131"/>
      <c r="D153" s="132" t="s">
        <v>84</v>
      </c>
      <c r="E153" s="132"/>
      <c r="F153" s="132" t="s">
        <v>85</v>
      </c>
      <c r="G153" s="132"/>
      <c r="H153" s="132" t="s">
        <v>86</v>
      </c>
      <c r="I153" s="132"/>
      <c r="J153" s="132" t="s">
        <v>87</v>
      </c>
      <c r="K153" s="132"/>
      <c r="L153" s="132" t="s">
        <v>88</v>
      </c>
      <c r="M153" s="132"/>
      <c r="N153" s="132" t="s">
        <v>89</v>
      </c>
      <c r="O153" s="132"/>
      <c r="P153" s="132" t="s">
        <v>90</v>
      </c>
      <c r="Q153" s="132"/>
      <c r="R153" s="132" t="s">
        <v>91</v>
      </c>
      <c r="S153" s="132"/>
      <c r="T153" s="132" t="s">
        <v>92</v>
      </c>
      <c r="U153" s="132"/>
      <c r="V153" s="132" t="s">
        <v>93</v>
      </c>
      <c r="W153" s="132"/>
      <c r="X153" s="133" t="s">
        <v>94</v>
      </c>
      <c r="Y153" s="133"/>
      <c r="AI153" s="134" t="s">
        <v>95</v>
      </c>
      <c r="AJ153" s="134" t="s">
        <v>96</v>
      </c>
      <c r="AK153" s="134" t="s">
        <v>97</v>
      </c>
      <c r="AL153" s="134" t="s">
        <v>98</v>
      </c>
      <c r="AM153" s="135"/>
      <c r="AN153" s="135"/>
      <c r="AO153" s="135"/>
      <c r="AP153" s="135"/>
    </row>
    <row r="154" customFormat="false" ht="14.25" hidden="false" customHeight="false" outlineLevel="0" collapsed="false">
      <c r="A154" s="139" t="s">
        <v>101</v>
      </c>
      <c r="B154" s="184" t="n">
        <f aca="false">(B31-B23)/B23*100</f>
        <v>-15.5546650637815</v>
      </c>
      <c r="C154" s="170"/>
      <c r="D154" s="184" t="n">
        <f aca="false">(D31-D23)/D23*100</f>
        <v>-16.4646530826181</v>
      </c>
      <c r="E154" s="170"/>
      <c r="F154" s="184" t="n">
        <f aca="false">(F31-F23)/F23*100</f>
        <v>-9.7102814745024</v>
      </c>
      <c r="G154" s="170"/>
      <c r="H154" s="184" t="n">
        <f aca="false">(H31-H23)/H23*100</f>
        <v>-0.204904911314589</v>
      </c>
      <c r="I154" s="170"/>
      <c r="J154" s="184" t="n">
        <f aca="false">(J31-J23)/J23*100</f>
        <v>2.28433216877184</v>
      </c>
      <c r="K154" s="170"/>
      <c r="L154" s="184" t="n">
        <f aca="false">(L31-L23)/L23*100</f>
        <v>8.28911253430924</v>
      </c>
      <c r="M154" s="170"/>
      <c r="N154" s="184" t="n">
        <f aca="false">(N31-N23)/N23*100</f>
        <v>4.91812287064514</v>
      </c>
      <c r="O154" s="170"/>
      <c r="P154" s="184" t="n">
        <f aca="false">(P31-P23)/P23*100</f>
        <v>6.89424683695393</v>
      </c>
      <c r="Q154" s="170"/>
      <c r="R154" s="184" t="n">
        <f aca="false">(R31-R23)/R23*100</f>
        <v>12.6172922252011</v>
      </c>
      <c r="S154" s="170"/>
      <c r="T154" s="184" t="n">
        <f aca="false">(T31-T23)/T23*100</f>
        <v>17.6842617368037</v>
      </c>
      <c r="U154" s="170"/>
      <c r="V154" s="184" t="n">
        <f aca="false">(V31-V23)/V23*100</f>
        <v>-0.810148841298745</v>
      </c>
      <c r="W154" s="170"/>
      <c r="X154" s="184" t="n">
        <f aca="false">(X31-X23)/X23*100</f>
        <v>0.409622402621571</v>
      </c>
      <c r="Y154" s="184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4.25" hidden="false" customHeight="false" outlineLevel="0" collapsed="false">
      <c r="A155" s="139" t="s">
        <v>102</v>
      </c>
      <c r="B155" s="184" t="n">
        <f aca="false">(B32-B24)/B24*100</f>
        <v>-7.77635418891025</v>
      </c>
      <c r="C155" s="170"/>
      <c r="D155" s="184" t="n">
        <f aca="false">(D32-D24)/D24*100</f>
        <v>-16.8909475701793</v>
      </c>
      <c r="E155" s="170"/>
      <c r="F155" s="184" t="n">
        <f aca="false">(F32-F24)/F24*100</f>
        <v>-8.52088047726805</v>
      </c>
      <c r="G155" s="170"/>
      <c r="H155" s="184" t="n">
        <f aca="false">(H32-H24)/H24*100</f>
        <v>-7.36564098264442</v>
      </c>
      <c r="I155" s="170"/>
      <c r="J155" s="184" t="n">
        <f aca="false">(J32-J24)/J24*100</f>
        <v>-9.08039559738395</v>
      </c>
      <c r="K155" s="170"/>
      <c r="L155" s="184" t="n">
        <f aca="false">(L32-L24)/L24*100</f>
        <v>-14.1574510018614</v>
      </c>
      <c r="M155" s="170"/>
      <c r="N155" s="184" t="n">
        <f aca="false">(N32-N24)/N24*100</f>
        <v>-15.6468766828218</v>
      </c>
      <c r="O155" s="170"/>
      <c r="P155" s="184" t="n">
        <f aca="false">(P32-P24)/P24*100</f>
        <v>-12.8491994372613</v>
      </c>
      <c r="Q155" s="170"/>
      <c r="R155" s="184" t="n">
        <f aca="false">(R32-R24)/R24*100</f>
        <v>-8.3504258647662</v>
      </c>
      <c r="S155" s="170"/>
      <c r="T155" s="184" t="n">
        <f aca="false">(T32-T24)/T24*100</f>
        <v>-10.8317603116591</v>
      </c>
      <c r="U155" s="170"/>
      <c r="V155" s="184" t="n">
        <f aca="false">(V32-V24)/V24*100</f>
        <v>-5.93818135180197</v>
      </c>
      <c r="W155" s="170"/>
      <c r="X155" s="184" t="n">
        <f aca="false">(X32-X24)/X24*100</f>
        <v>-10.2133613151452</v>
      </c>
      <c r="Y155" s="184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145" t="s">
        <v>103</v>
      </c>
      <c r="B156" s="167" t="n">
        <f aca="false">(B33-B25)/B25*100</f>
        <v>-10.4803696222516</v>
      </c>
      <c r="C156" s="147"/>
      <c r="D156" s="167" t="n">
        <f aca="false">(D33-D25)/D25*100</f>
        <v>-16.7295191782861</v>
      </c>
      <c r="E156" s="147"/>
      <c r="F156" s="167" t="n">
        <f aca="false">(F33-F25)/F25*100</f>
        <v>-9.01010003148691</v>
      </c>
      <c r="G156" s="147"/>
      <c r="H156" s="167" t="n">
        <f aca="false">(H33-H25)/H25*100</f>
        <v>-4.53244153935801</v>
      </c>
      <c r="I156" s="147"/>
      <c r="J156" s="167" t="n">
        <f aca="false">(J33-J25)/J25*100</f>
        <v>-4.84734734734735</v>
      </c>
      <c r="K156" s="147"/>
      <c r="L156" s="167" t="n">
        <f aca="false">(L33-L25)/L25*100</f>
        <v>-5.75421290587752</v>
      </c>
      <c r="M156" s="147"/>
      <c r="N156" s="167" t="n">
        <f aca="false">(N33-N25)/N25*100</f>
        <v>-7.83552494260071</v>
      </c>
      <c r="O156" s="147"/>
      <c r="P156" s="167" t="n">
        <f aca="false">(P33-P25)/P25*100</f>
        <v>-4.70875410933286</v>
      </c>
      <c r="Q156" s="147"/>
      <c r="R156" s="167" t="n">
        <f aca="false">(R33-R25)/R25*100</f>
        <v>-0.306413250766022</v>
      </c>
      <c r="S156" s="147"/>
      <c r="T156" s="167" t="n">
        <f aca="false">(T33-T25)/T25*100</f>
        <v>0.510364511525534</v>
      </c>
      <c r="U156" s="147"/>
      <c r="V156" s="167" t="n">
        <f aca="false">(V33-V25)/V25*100</f>
        <v>-3.86121992165639</v>
      </c>
      <c r="W156" s="147"/>
      <c r="X156" s="167" t="n">
        <f aca="false">(X33-X25)/X25*100</f>
        <v>-6.57081566985035</v>
      </c>
      <c r="Y156" s="167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4.25" hidden="false" customHeight="false" outlineLevel="0" collapsed="false">
      <c r="A157" s="139" t="s">
        <v>104</v>
      </c>
      <c r="B157" s="184" t="n">
        <f aca="false">(B34-B26)/B26*100</f>
        <v>-7.28628800917957</v>
      </c>
      <c r="C157" s="170"/>
      <c r="D157" s="184" t="n">
        <f aca="false">(D34-D26)/D26*100</f>
        <v>-7.27219626168225</v>
      </c>
      <c r="E157" s="170"/>
      <c r="F157" s="184" t="n">
        <f aca="false">(F34-F26)/F26*100</f>
        <v>-7.1818678317859</v>
      </c>
      <c r="G157" s="170"/>
      <c r="H157" s="184" t="n">
        <f aca="false">(H34-H26)/H26*100</f>
        <v>-7.31889469753549</v>
      </c>
      <c r="I157" s="170"/>
      <c r="J157" s="184" t="n">
        <f aca="false">(J34-J26)/J26*100</f>
        <v>-8.16766467065867</v>
      </c>
      <c r="K157" s="170"/>
      <c r="L157" s="184" t="n">
        <f aca="false">(L34-L26)/L26*100</f>
        <v>-6.37544273907911</v>
      </c>
      <c r="M157" s="170"/>
      <c r="N157" s="184" t="n">
        <f aca="false">(N34-N26)/N26*100</f>
        <v>-6.51675080312069</v>
      </c>
      <c r="O157" s="170"/>
      <c r="P157" s="184" t="n">
        <f aca="false">(P34-P26)/P26*100</f>
        <v>1.92982456140352</v>
      </c>
      <c r="Q157" s="170"/>
      <c r="R157" s="184" t="n">
        <f aca="false">(R34-R26)/R26*100</f>
        <v>1.24823363165332</v>
      </c>
      <c r="S157" s="170"/>
      <c r="T157" s="184" t="n">
        <f aca="false">(T34-T26)/T26*100</f>
        <v>4.60428073668492</v>
      </c>
      <c r="U157" s="170"/>
      <c r="V157" s="184" t="n">
        <f aca="false">(V34-V26)/V26*100</f>
        <v>0.0837053571428405</v>
      </c>
      <c r="W157" s="170"/>
      <c r="X157" s="184" t="n">
        <f aca="false">(X34-X26)/X26*100</f>
        <v>1.63779527559056</v>
      </c>
      <c r="Y157" s="184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9" customFormat="false" ht="15.75" hidden="false" customHeight="true" outlineLevel="0" collapsed="false">
      <c r="A159" s="185"/>
      <c r="B159" s="127" t="s">
        <v>67</v>
      </c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81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34" customFormat="true" ht="15.75" hidden="false" customHeight="false" outlineLevel="0" collapsed="false">
      <c r="A160" s="130"/>
      <c r="B160" s="131" t="s">
        <v>83</v>
      </c>
      <c r="C160" s="131"/>
      <c r="D160" s="132" t="s">
        <v>84</v>
      </c>
      <c r="E160" s="132"/>
      <c r="F160" s="132" t="s">
        <v>85</v>
      </c>
      <c r="G160" s="132"/>
      <c r="H160" s="132" t="s">
        <v>86</v>
      </c>
      <c r="I160" s="132"/>
      <c r="J160" s="132" t="s">
        <v>87</v>
      </c>
      <c r="K160" s="132"/>
      <c r="L160" s="132" t="s">
        <v>88</v>
      </c>
      <c r="M160" s="132"/>
      <c r="N160" s="132" t="s">
        <v>89</v>
      </c>
      <c r="O160" s="132"/>
      <c r="P160" s="132" t="s">
        <v>90</v>
      </c>
      <c r="Q160" s="132"/>
      <c r="R160" s="132" t="s">
        <v>91</v>
      </c>
      <c r="S160" s="132"/>
      <c r="T160" s="132" t="s">
        <v>92</v>
      </c>
      <c r="U160" s="132"/>
      <c r="V160" s="132" t="s">
        <v>93</v>
      </c>
      <c r="W160" s="132"/>
      <c r="X160" s="133" t="s">
        <v>94</v>
      </c>
      <c r="Y160" s="133"/>
      <c r="AI160" s="134" t="s">
        <v>95</v>
      </c>
      <c r="AJ160" s="134" t="s">
        <v>96</v>
      </c>
      <c r="AK160" s="134" t="s">
        <v>97</v>
      </c>
      <c r="AL160" s="134" t="s">
        <v>98</v>
      </c>
      <c r="AM160" s="135"/>
      <c r="AN160" s="135"/>
      <c r="AO160" s="135"/>
      <c r="AP160" s="135"/>
    </row>
    <row r="161" customFormat="false" ht="14.25" hidden="false" customHeight="false" outlineLevel="0" collapsed="false">
      <c r="A161" s="139" t="s">
        <v>101</v>
      </c>
      <c r="B161" s="184" t="n">
        <f aca="false">(B39-B31)/B31*100</f>
        <v>-3.32964251819044</v>
      </c>
      <c r="C161" s="170"/>
      <c r="D161" s="184" t="n">
        <f aca="false">(D39-D31)/D31*100</f>
        <v>3.59215686274511</v>
      </c>
      <c r="E161" s="170"/>
      <c r="F161" s="184" t="n">
        <f aca="false">(F39-F31)/F31*100</f>
        <v>-4.58488228004957</v>
      </c>
      <c r="G161" s="170"/>
      <c r="H161" s="184" t="n">
        <f aca="false">(H39-H31)/H31*100</f>
        <v>-7.48796920115495</v>
      </c>
      <c r="I161" s="170"/>
      <c r="J161" s="184" t="n">
        <f aca="false">(J39-J31)/J31*100</f>
        <v>0.827640567524955</v>
      </c>
      <c r="K161" s="170"/>
      <c r="L161" s="184" t="n">
        <f aca="false">(L39-L31)/L31*100</f>
        <v>-4.07232173031429</v>
      </c>
      <c r="M161" s="170"/>
      <c r="N161" s="184" t="n">
        <f aca="false">(N39-N31)/N31*100</f>
        <v>-5.80841145969727</v>
      </c>
      <c r="O161" s="170"/>
      <c r="P161" s="184" t="n">
        <f aca="false">(P39-P31)/P31*100</f>
        <v>-4.18509089284916</v>
      </c>
      <c r="Q161" s="170"/>
      <c r="R161" s="184" t="n">
        <f aca="false">(R39-R31)/R31*100</f>
        <v>-2.29628527500868</v>
      </c>
      <c r="S161" s="170"/>
      <c r="T161" s="184" t="n">
        <f aca="false">(T39-T31)/T31*100</f>
        <v>-3.8238941711451</v>
      </c>
      <c r="U161" s="170"/>
      <c r="V161" s="184" t="n">
        <f aca="false">(V39-V31)/V31*100</f>
        <v>11.1371406863366</v>
      </c>
      <c r="W161" s="170"/>
      <c r="X161" s="184" t="n">
        <f aca="false">(X39-X31)/X31*100</f>
        <v>-9.21970034119566</v>
      </c>
      <c r="Y161" s="184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4.25" hidden="false" customHeight="false" outlineLevel="0" collapsed="false">
      <c r="A162" s="139" t="s">
        <v>102</v>
      </c>
      <c r="B162" s="184" t="n">
        <f aca="false">(B40-B32)/B32*100</f>
        <v>-11.5579052984988</v>
      </c>
      <c r="C162" s="170"/>
      <c r="D162" s="184" t="n">
        <f aca="false">(D40-D32)/D32*100</f>
        <v>-8.10070628933839</v>
      </c>
      <c r="E162" s="170"/>
      <c r="F162" s="184" t="n">
        <f aca="false">(F40-F32)/F32*100</f>
        <v>-9.61590357110731</v>
      </c>
      <c r="G162" s="170"/>
      <c r="H162" s="184" t="n">
        <f aca="false">(H40-H32)/H32*100</f>
        <v>-12.4858578087523</v>
      </c>
      <c r="I162" s="170"/>
      <c r="J162" s="184" t="n">
        <f aca="false">(J40-J32)/J32*100</f>
        <v>-4.64055441028116</v>
      </c>
      <c r="K162" s="170"/>
      <c r="L162" s="184" t="n">
        <f aca="false">(L40-L32)/L32*100</f>
        <v>-1.94727891156462</v>
      </c>
      <c r="M162" s="170"/>
      <c r="N162" s="184" t="n">
        <f aca="false">(N40-N32)/N32*100</f>
        <v>-6.84674619957706</v>
      </c>
      <c r="O162" s="170"/>
      <c r="P162" s="184" t="n">
        <f aca="false">(P40-P32)/P32*100</f>
        <v>1.75647628564839</v>
      </c>
      <c r="Q162" s="170"/>
      <c r="R162" s="184" t="n">
        <f aca="false">(R40-R32)/R32*100</f>
        <v>-1.99901376929787</v>
      </c>
      <c r="S162" s="170"/>
      <c r="T162" s="184" t="n">
        <f aca="false">(T40-T32)/T32*100</f>
        <v>1.8151517881272</v>
      </c>
      <c r="U162" s="170"/>
      <c r="V162" s="184" t="n">
        <f aca="false">(V40-V32)/V32*100</f>
        <v>7.07662939732751</v>
      </c>
      <c r="W162" s="170"/>
      <c r="X162" s="184" t="n">
        <f aca="false">(X40-X32)/X32*100</f>
        <v>20.5817426308272</v>
      </c>
      <c r="Y162" s="184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0" collapsed="false">
      <c r="A163" s="145" t="s">
        <v>103</v>
      </c>
      <c r="B163" s="167" t="n">
        <f aca="false">(B41-B33)/B33*100</f>
        <v>-8.85961044687086</v>
      </c>
      <c r="C163" s="147"/>
      <c r="D163" s="167" t="n">
        <f aca="false">(D41-D33)/D33*100</f>
        <v>-3.65879093048892</v>
      </c>
      <c r="E163" s="147"/>
      <c r="F163" s="167" t="n">
        <f aca="false">(F41-F33)/F33*100</f>
        <v>-7.56248835414061</v>
      </c>
      <c r="G163" s="147"/>
      <c r="H163" s="167" t="n">
        <f aca="false">(H41-H33)/H33*100</f>
        <v>-10.4187675813386</v>
      </c>
      <c r="I163" s="147"/>
      <c r="J163" s="167" t="n">
        <f aca="false">(J41-J33)/J33*100</f>
        <v>-2.45114798937486</v>
      </c>
      <c r="K163" s="147"/>
      <c r="L163" s="167" t="n">
        <f aca="false">(L41-L33)/L33*100</f>
        <v>-2.8613655085526</v>
      </c>
      <c r="M163" s="147"/>
      <c r="N163" s="167" t="n">
        <f aca="false">(N41-N33)/N33*100</f>
        <v>-6.39777153727693</v>
      </c>
      <c r="O163" s="147"/>
      <c r="P163" s="167" t="n">
        <f aca="false">(P41-P33)/P33*100</f>
        <v>-0.991592125105875</v>
      </c>
      <c r="Q163" s="147"/>
      <c r="R163" s="167" t="n">
        <f aca="false">(R41-R33)/R33*100</f>
        <v>-2.12784249666852</v>
      </c>
      <c r="S163" s="147"/>
      <c r="T163" s="167" t="n">
        <f aca="false">(T41-T33)/T33*100</f>
        <v>-0.810992924868846</v>
      </c>
      <c r="U163" s="147"/>
      <c r="V163" s="167" t="n">
        <f aca="false">(V41-V33)/V33*100</f>
        <v>8.77341517620911</v>
      </c>
      <c r="W163" s="147"/>
      <c r="X163" s="167" t="n">
        <f aca="false">(X41-X33)/X33*100</f>
        <v>9.59956266229328</v>
      </c>
      <c r="Y163" s="167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4.25" hidden="false" customHeight="false" outlineLevel="0" collapsed="false">
      <c r="A164" s="139" t="s">
        <v>104</v>
      </c>
      <c r="B164" s="184" t="n">
        <f aca="false">(B42-B34)/B34*100</f>
        <v>-6.83787128712871</v>
      </c>
      <c r="C164" s="170"/>
      <c r="D164" s="184" t="n">
        <f aca="false">(D42-D34)/D34*100</f>
        <v>-3.08661417322835</v>
      </c>
      <c r="E164" s="170"/>
      <c r="F164" s="184" t="n">
        <f aca="false">(F42-F34)/F34*100</f>
        <v>5.97234480729627</v>
      </c>
      <c r="G164" s="170"/>
      <c r="H164" s="184" t="n">
        <f aca="false">(H42-H34)/H34*100</f>
        <v>-3.33064732742411</v>
      </c>
      <c r="I164" s="170"/>
      <c r="J164" s="184" t="n">
        <f aca="false">(J42-J34)/J34*100</f>
        <v>1.48669796557119</v>
      </c>
      <c r="K164" s="170"/>
      <c r="L164" s="184" t="n">
        <f aca="false">(L42-L34)/L34*100</f>
        <v>1.91677175283732</v>
      </c>
      <c r="M164" s="170"/>
      <c r="N164" s="184" t="n">
        <f aca="false">(N42-N34)/N34*100</f>
        <v>-5.27736867943053</v>
      </c>
      <c r="O164" s="170"/>
      <c r="P164" s="184" t="n">
        <f aca="false">(P42-P34)/P34*100</f>
        <v>-2.85222522744038</v>
      </c>
      <c r="Q164" s="170"/>
      <c r="R164" s="184" t="n">
        <f aca="false">(R42-R34)/R34*100</f>
        <v>0.162828564782508</v>
      </c>
      <c r="S164" s="170"/>
      <c r="T164" s="184" t="n">
        <f aca="false">(T42-T34)/T34*100</f>
        <v>1.35617416131335</v>
      </c>
      <c r="U164" s="170"/>
      <c r="V164" s="184" t="n">
        <f aca="false">(V42-V34)/V34*100</f>
        <v>8.6980763869529</v>
      </c>
      <c r="W164" s="170"/>
      <c r="X164" s="184" t="n">
        <f aca="false">(X42-X34)/X34*100</f>
        <v>3.62565850635263</v>
      </c>
      <c r="Y164" s="184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6" customFormat="false" ht="15.75" hidden="false" customHeight="true" outlineLevel="0" collapsed="false">
      <c r="A166" s="185"/>
      <c r="B166" s="127" t="s">
        <v>68</v>
      </c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81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34" customFormat="true" ht="15.75" hidden="false" customHeight="false" outlineLevel="0" collapsed="false">
      <c r="A167" s="130"/>
      <c r="B167" s="131" t="s">
        <v>83</v>
      </c>
      <c r="C167" s="131"/>
      <c r="D167" s="132" t="s">
        <v>84</v>
      </c>
      <c r="E167" s="132"/>
      <c r="F167" s="132" t="s">
        <v>85</v>
      </c>
      <c r="G167" s="132"/>
      <c r="H167" s="132" t="s">
        <v>86</v>
      </c>
      <c r="I167" s="132"/>
      <c r="J167" s="132" t="s">
        <v>87</v>
      </c>
      <c r="K167" s="132"/>
      <c r="L167" s="132" t="s">
        <v>88</v>
      </c>
      <c r="M167" s="132"/>
      <c r="N167" s="132" t="s">
        <v>89</v>
      </c>
      <c r="O167" s="132"/>
      <c r="P167" s="132" t="s">
        <v>90</v>
      </c>
      <c r="Q167" s="132"/>
      <c r="R167" s="132" t="s">
        <v>91</v>
      </c>
      <c r="S167" s="132"/>
      <c r="T167" s="132" t="s">
        <v>92</v>
      </c>
      <c r="U167" s="132"/>
      <c r="V167" s="132" t="s">
        <v>93</v>
      </c>
      <c r="W167" s="132"/>
      <c r="X167" s="133" t="s">
        <v>94</v>
      </c>
      <c r="Y167" s="133"/>
      <c r="AI167" s="134" t="s">
        <v>95</v>
      </c>
      <c r="AJ167" s="134" t="s">
        <v>96</v>
      </c>
      <c r="AK167" s="134" t="s">
        <v>97</v>
      </c>
      <c r="AL167" s="134" t="s">
        <v>98</v>
      </c>
      <c r="AM167" s="135"/>
      <c r="AN167" s="135"/>
      <c r="AO167" s="135"/>
      <c r="AP167" s="135"/>
    </row>
    <row r="168" customFormat="false" ht="14.25" hidden="false" customHeight="false" outlineLevel="0" collapsed="false">
      <c r="A168" s="139" t="s">
        <v>101</v>
      </c>
      <c r="B168" s="184" t="n">
        <f aca="false">(B47-B39)/B39*100</f>
        <v>-0.989937004008842</v>
      </c>
      <c r="C168" s="170"/>
      <c r="D168" s="184" t="n">
        <f aca="false">(D47-D39)/D39*100</f>
        <v>-3.67201695941854</v>
      </c>
      <c r="E168" s="170"/>
      <c r="F168" s="184" t="n">
        <f aca="false">(F47-F39)/F39*100</f>
        <v>-3.16473000683529</v>
      </c>
      <c r="G168" s="170"/>
      <c r="H168" s="184" t="n">
        <f aca="false">(H47-H39)/H39*100</f>
        <v>5.29893189069218</v>
      </c>
      <c r="I168" s="170"/>
      <c r="J168" s="184" t="n">
        <f aca="false">(J47-J39)/J39*100</f>
        <v>5.45928338762215</v>
      </c>
      <c r="K168" s="170"/>
      <c r="L168" s="184" t="n">
        <f aca="false">(L47-L39)/L39*100</f>
        <v>8.70177910868416</v>
      </c>
      <c r="M168" s="170"/>
      <c r="N168" s="184" t="n">
        <f aca="false">(N47-N39)/N39*100</f>
        <v>14.7909252669039</v>
      </c>
      <c r="O168" s="170"/>
      <c r="P168" s="184" t="n">
        <f aca="false">(P47-P39)/P39*100</f>
        <v>6.69401454409844</v>
      </c>
      <c r="Q168" s="170"/>
      <c r="R168" s="184" t="n">
        <f aca="false">(R47-R39)/R39*100</f>
        <v>11.6852791878173</v>
      </c>
      <c r="S168" s="170"/>
      <c r="T168" s="184" t="n">
        <f aca="false">(T47-T39)/T39*100</f>
        <v>11.3152804642166</v>
      </c>
      <c r="U168" s="170"/>
      <c r="V168" s="184" t="n">
        <f aca="false">(V47-V39)/V39*100</f>
        <v>-7.62262861049393</v>
      </c>
      <c r="W168" s="170"/>
      <c r="X168" s="184" t="n">
        <f aca="false">(X47-X39)/X39*100</f>
        <v>10.1397172971648</v>
      </c>
      <c r="Y168" s="184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4.25" hidden="false" customHeight="false" outlineLevel="0" collapsed="false">
      <c r="A169" s="139" t="s">
        <v>102</v>
      </c>
      <c r="B169" s="184" t="n">
        <f aca="false">(B48-B40)/B40*100</f>
        <v>15.6514530063705</v>
      </c>
      <c r="C169" s="170"/>
      <c r="D169" s="184" t="n">
        <f aca="false">(D48-D40)/D40*100</f>
        <v>15.82579599519</v>
      </c>
      <c r="E169" s="170"/>
      <c r="F169" s="184" t="n">
        <f aca="false">(F48-F40)/F40*100</f>
        <v>10.2707006369427</v>
      </c>
      <c r="G169" s="170"/>
      <c r="H169" s="184" t="n">
        <f aca="false">(H48-H40)/H40*100</f>
        <v>7.90154100734306</v>
      </c>
      <c r="I169" s="170"/>
      <c r="J169" s="184" t="n">
        <f aca="false">(J48-J40)/J40*100</f>
        <v>7.02359597074652</v>
      </c>
      <c r="K169" s="170"/>
      <c r="L169" s="184" t="n">
        <f aca="false">(L48-L40)/L40*100</f>
        <v>1.85153065649119</v>
      </c>
      <c r="M169" s="170"/>
      <c r="N169" s="184" t="n">
        <f aca="false">(N48-N40)/N40*100</f>
        <v>6.03503662140746</v>
      </c>
      <c r="O169" s="170"/>
      <c r="P169" s="184" t="n">
        <f aca="false">(P48-P40)/P40*100</f>
        <v>-0.517469310670446</v>
      </c>
      <c r="Q169" s="170"/>
      <c r="R169" s="184" t="n">
        <f aca="false">(R48-R40)/R40*100</f>
        <v>-1.23471125561233</v>
      </c>
      <c r="S169" s="170"/>
      <c r="T169" s="184" t="n">
        <f aca="false">(T48-T40)/T40*100</f>
        <v>0.371599203715981</v>
      </c>
      <c r="U169" s="170"/>
      <c r="V169" s="184" t="n">
        <f aca="false">(V48-V40)/V40*100</f>
        <v>-1.96527866208243</v>
      </c>
      <c r="W169" s="170"/>
      <c r="X169" s="184" t="n">
        <f aca="false">(X48-X40)/X40*100</f>
        <v>-3.03682963601119</v>
      </c>
      <c r="Y169" s="184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0" collapsed="false">
      <c r="A170" s="145" t="s">
        <v>103</v>
      </c>
      <c r="B170" s="167" t="n">
        <f aca="false">(B49-B41)/B41*100</f>
        <v>9.86312284795537</v>
      </c>
      <c r="C170" s="147"/>
      <c r="D170" s="167" t="n">
        <f aca="false">(D49-D41)/D41*100</f>
        <v>7.86145044069892</v>
      </c>
      <c r="E170" s="147"/>
      <c r="F170" s="167" t="n">
        <f aca="false">(F49-F41)/F41*100</f>
        <v>4.61037839083108</v>
      </c>
      <c r="G170" s="147"/>
      <c r="H170" s="167" t="n">
        <f aca="false">(H49-H41)/H41*100</f>
        <v>6.78990401706364</v>
      </c>
      <c r="I170" s="147"/>
      <c r="J170" s="167" t="n">
        <f aca="false">(J49-J41)/J41*100</f>
        <v>6.37620986223074</v>
      </c>
      <c r="K170" s="147"/>
      <c r="L170" s="167" t="n">
        <f aca="false">(L49-L41)/L41*100</f>
        <v>4.76142967600329</v>
      </c>
      <c r="M170" s="147"/>
      <c r="N170" s="167" t="n">
        <f aca="false">(N49-N41)/N41*100</f>
        <v>9.84491059979192</v>
      </c>
      <c r="O170" s="147"/>
      <c r="P170" s="167" t="n">
        <f aca="false">(P49-P41)/P41*100</f>
        <v>2.71037202412002</v>
      </c>
      <c r="Q170" s="147"/>
      <c r="R170" s="167" t="n">
        <f aca="false">(R49-R41)/R41*100</f>
        <v>4.35479620520028</v>
      </c>
      <c r="S170" s="147"/>
      <c r="T170" s="167" t="n">
        <f aca="false">(T49-T41)/T41*100</f>
        <v>5.31334158235679</v>
      </c>
      <c r="U170" s="147"/>
      <c r="V170" s="167" t="n">
        <f aca="false">(V49-V41)/V41*100</f>
        <v>-4.38071609262502</v>
      </c>
      <c r="W170" s="147"/>
      <c r="X170" s="167" t="n">
        <f aca="false">(X49-X41)/X41*100</f>
        <v>0.985111105569007</v>
      </c>
      <c r="Y170" s="167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4.25" hidden="false" customHeight="false" outlineLevel="0" collapsed="false">
      <c r="A171" s="139" t="s">
        <v>104</v>
      </c>
      <c r="B171" s="184" t="n">
        <f aca="false">(B50-B42)/B42*100</f>
        <v>9.23281301893059</v>
      </c>
      <c r="C171" s="170"/>
      <c r="D171" s="184" t="n">
        <f aca="false">(D50-D42)/D42*100</f>
        <v>7.08482287942803</v>
      </c>
      <c r="E171" s="170"/>
      <c r="F171" s="184" t="n">
        <f aca="false">(F50-F42)/F42*100</f>
        <v>-1.11049416990562</v>
      </c>
      <c r="G171" s="170"/>
      <c r="H171" s="184" t="n">
        <f aca="false">(H50-H42)/H42*100</f>
        <v>8.78021672686857</v>
      </c>
      <c r="I171" s="170"/>
      <c r="J171" s="184" t="n">
        <f aca="false">(J50-J42)/J42*100</f>
        <v>4.72886147519919</v>
      </c>
      <c r="K171" s="170"/>
      <c r="L171" s="184" t="n">
        <f aca="false">(L50-L42)/L42*100</f>
        <v>5.02350903241772</v>
      </c>
      <c r="M171" s="170"/>
      <c r="N171" s="184" t="n">
        <f aca="false">(N50-N42)/N42*100</f>
        <v>9.74345685410728</v>
      </c>
      <c r="O171" s="170"/>
      <c r="P171" s="184" t="n">
        <f aca="false">(P50-P42)/P42*100</f>
        <v>3.79650721336371</v>
      </c>
      <c r="Q171" s="170"/>
      <c r="R171" s="184" t="n">
        <f aca="false">(R50-R42)/R42*100</f>
        <v>7.1992568509057</v>
      </c>
      <c r="S171" s="170"/>
      <c r="T171" s="184" t="n">
        <f aca="false">(T50-T42)/T42*100</f>
        <v>5.2112676056338</v>
      </c>
      <c r="U171" s="170"/>
      <c r="V171" s="184" t="n">
        <f aca="false">(V50-V42)/V42*100</f>
        <v>-2.76994101051553</v>
      </c>
      <c r="W171" s="170"/>
      <c r="X171" s="184" t="n">
        <f aca="false">(X50-X42)/X42*100</f>
        <v>1.76435406698566</v>
      </c>
      <c r="Y171" s="184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3" customFormat="false" ht="15.75" hidden="false" customHeight="true" outlineLevel="0" collapsed="false">
      <c r="A173" s="185"/>
      <c r="B173" s="127" t="s">
        <v>69</v>
      </c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81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34" customFormat="true" ht="15.75" hidden="false" customHeight="false" outlineLevel="0" collapsed="false">
      <c r="A174" s="130"/>
      <c r="B174" s="131" t="s">
        <v>83</v>
      </c>
      <c r="C174" s="131"/>
      <c r="D174" s="132" t="s">
        <v>84</v>
      </c>
      <c r="E174" s="132"/>
      <c r="F174" s="132" t="s">
        <v>85</v>
      </c>
      <c r="G174" s="132"/>
      <c r="H174" s="132" t="s">
        <v>86</v>
      </c>
      <c r="I174" s="132"/>
      <c r="J174" s="132" t="s">
        <v>87</v>
      </c>
      <c r="K174" s="132"/>
      <c r="L174" s="132" t="s">
        <v>88</v>
      </c>
      <c r="M174" s="132"/>
      <c r="N174" s="132" t="s">
        <v>89</v>
      </c>
      <c r="O174" s="132"/>
      <c r="P174" s="132" t="s">
        <v>90</v>
      </c>
      <c r="Q174" s="132"/>
      <c r="R174" s="132" t="s">
        <v>91</v>
      </c>
      <c r="S174" s="132"/>
      <c r="T174" s="132" t="s">
        <v>92</v>
      </c>
      <c r="U174" s="132"/>
      <c r="V174" s="132" t="s">
        <v>93</v>
      </c>
      <c r="W174" s="132"/>
      <c r="X174" s="133" t="s">
        <v>94</v>
      </c>
      <c r="Y174" s="133"/>
      <c r="AI174" s="134" t="s">
        <v>95</v>
      </c>
      <c r="AJ174" s="134" t="s">
        <v>96</v>
      </c>
      <c r="AK174" s="134" t="s">
        <v>97</v>
      </c>
      <c r="AL174" s="134" t="s">
        <v>98</v>
      </c>
      <c r="AM174" s="135"/>
      <c r="AN174" s="135"/>
      <c r="AO174" s="135"/>
      <c r="AP174" s="135"/>
    </row>
    <row r="175" customFormat="false" ht="14.25" hidden="false" customHeight="false" outlineLevel="0" collapsed="false">
      <c r="A175" s="139" t="s">
        <v>101</v>
      </c>
      <c r="B175" s="184" t="n">
        <f aca="false">(B55-B47)/B47*100</f>
        <v>5.9494298463064</v>
      </c>
      <c r="C175" s="170"/>
      <c r="D175" s="184" t="n">
        <f aca="false">(D55-D47)/D47*100</f>
        <v>3.489742985145</v>
      </c>
      <c r="E175" s="184"/>
      <c r="F175" s="184" t="n">
        <f aca="false">(F55-F47)/F47*100</f>
        <v>12.6561727959342</v>
      </c>
      <c r="G175" s="184"/>
      <c r="H175" s="184" t="n">
        <f aca="false">(H55-H47)/H47*100</f>
        <v>5.0191015676459</v>
      </c>
      <c r="I175" s="170"/>
      <c r="J175" s="184" t="n">
        <f aca="false">(J55-J47)/J47*100</f>
        <v>9.59352606869286</v>
      </c>
      <c r="K175" s="184"/>
      <c r="L175" s="184" t="n">
        <f aca="false">(L55-L47)/L47*100</f>
        <v>1.31799276184303</v>
      </c>
      <c r="M175" s="184"/>
      <c r="N175" s="184" t="n">
        <f aca="false">(N55-N47)/N47*100</f>
        <v>3.2018988568107</v>
      </c>
      <c r="O175" s="184"/>
      <c r="P175" s="184" t="n">
        <f aca="false">(P55-P47)/P47*100</f>
        <v>9.61202376791332</v>
      </c>
      <c r="Q175" s="184"/>
      <c r="R175" s="184" t="n">
        <f aca="false">(R55-R47)/R47*100</f>
        <v>3.25879465503136</v>
      </c>
      <c r="S175" s="184"/>
      <c r="T175" s="184" t="n">
        <f aca="false">(T55-T47)/T47*100</f>
        <v>1.2066801814847</v>
      </c>
      <c r="U175" s="184"/>
      <c r="V175" s="184" t="n">
        <f aca="false">(V55-V47)/V47*100</f>
        <v>8.38112858464385</v>
      </c>
      <c r="W175" s="170"/>
      <c r="X175" s="184" t="n">
        <f aca="false">(X55-X47)/X47*100</f>
        <v>4.28783382789318</v>
      </c>
      <c r="Y175" s="184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4.25" hidden="false" customHeight="false" outlineLevel="0" collapsed="false">
      <c r="A176" s="139" t="s">
        <v>102</v>
      </c>
      <c r="B176" s="184" t="n">
        <f aca="false">(B56-B48)/B48*100</f>
        <v>-5.1009243538955</v>
      </c>
      <c r="C176" s="170"/>
      <c r="D176" s="184" t="n">
        <f aca="false">(D56-D48)/D48*100</f>
        <v>1.90033402545816</v>
      </c>
      <c r="E176" s="184"/>
      <c r="F176" s="184" t="n">
        <f aca="false">(F56-F48)/F48*100</f>
        <v>1.39891696750902</v>
      </c>
      <c r="G176" s="184"/>
      <c r="H176" s="184" t="n">
        <f aca="false">(H56-H48)/H48*100</f>
        <v>0.182114444550942</v>
      </c>
      <c r="I176" s="170"/>
      <c r="J176" s="184" t="n">
        <f aca="false">(J56-J48)/J48*100</f>
        <v>4.67165205432354</v>
      </c>
      <c r="K176" s="184"/>
      <c r="L176" s="184" t="n">
        <f aca="false">(L56-L48)/L48*100</f>
        <v>-4.02315977691685</v>
      </c>
      <c r="M176" s="184"/>
      <c r="N176" s="184" t="n">
        <f aca="false">(N56-N48)/N48*100</f>
        <v>-0.686702213604778</v>
      </c>
      <c r="O176" s="184"/>
      <c r="P176" s="184" t="n">
        <f aca="false">(P56-P48)/P48*100</f>
        <v>-3.33738324853823</v>
      </c>
      <c r="Q176" s="184"/>
      <c r="R176" s="184" t="n">
        <f aca="false">(R56-R48)/R48*100</f>
        <v>-4.44409609280087</v>
      </c>
      <c r="S176" s="184"/>
      <c r="T176" s="184" t="n">
        <f aca="false">(T56-T48)/T48*100</f>
        <v>-7.16646833267222</v>
      </c>
      <c r="U176" s="184"/>
      <c r="V176" s="184" t="n">
        <f aca="false">(V56-V48)/V48*100</f>
        <v>-2.6108417041912</v>
      </c>
      <c r="W176" s="170"/>
      <c r="X176" s="184" t="n">
        <f aca="false">(X56-X48)/X48*100</f>
        <v>-5.45683399970384</v>
      </c>
      <c r="Y176" s="184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" hidden="false" customHeight="false" outlineLevel="0" collapsed="false">
      <c r="A177" s="145" t="s">
        <v>103</v>
      </c>
      <c r="B177" s="167" t="n">
        <f aca="false">(B57-B49)/B49*100</f>
        <v>-1.63700883259512</v>
      </c>
      <c r="C177" s="147"/>
      <c r="D177" s="167" t="n">
        <f aca="false">(D57-D49)/D49*100</f>
        <v>2.48014450784184</v>
      </c>
      <c r="E177" s="167"/>
      <c r="F177" s="167" t="n">
        <f aca="false">(F57-F49)/F49*100</f>
        <v>5.78908250061938</v>
      </c>
      <c r="G177" s="167"/>
      <c r="H177" s="167" t="n">
        <f aca="false">(H57-H49)/H49*100</f>
        <v>6.05304039059032</v>
      </c>
      <c r="I177" s="147"/>
      <c r="J177" s="167" t="n">
        <f aca="false">(J57-J49)/J49*100</f>
        <v>11.161800486618</v>
      </c>
      <c r="K177" s="167"/>
      <c r="L177" s="167" t="n">
        <f aca="false">(L57-L49)/L49*100</f>
        <v>2.32846054949765</v>
      </c>
      <c r="M177" s="167"/>
      <c r="N177" s="167" t="n">
        <f aca="false">(N57-N49)/N49*100</f>
        <v>5.08149779735683</v>
      </c>
      <c r="O177" s="167"/>
      <c r="P177" s="167" t="n">
        <f aca="false">(P57-P49)/P49*100</f>
        <v>6.83378702311786</v>
      </c>
      <c r="Q177" s="167"/>
      <c r="R177" s="167" t="n">
        <f aca="false">(R57-R49)/R49*100</f>
        <v>2.7083903280793</v>
      </c>
      <c r="S177" s="167"/>
      <c r="T177" s="167" t="n">
        <f aca="false">(T57-T49)/T49*100</f>
        <v>1.11272375423318</v>
      </c>
      <c r="U177" s="167"/>
      <c r="V177" s="167" t="n">
        <f aca="false">(V57-V49)/V49*100</f>
        <v>6.50962834829945</v>
      </c>
      <c r="W177" s="147"/>
      <c r="X177" s="167" t="n">
        <f aca="false">(X57-X49)/X49*100</f>
        <v>0.684085745332407</v>
      </c>
      <c r="Y177" s="167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4.25" hidden="false" customHeight="false" outlineLevel="0" collapsed="false">
      <c r="A178" s="139" t="s">
        <v>104</v>
      </c>
      <c r="B178" s="184" t="n">
        <f aca="false">(B58-B50)/B50*100</f>
        <v>3.61812100942535</v>
      </c>
      <c r="C178" s="170"/>
      <c r="D178" s="184" t="n">
        <f aca="false">(D58-D50)/D50*100</f>
        <v>14.2640364188164</v>
      </c>
      <c r="E178" s="184"/>
      <c r="F178" s="184" t="n">
        <f aca="false">(F58-F50)/F50*100</f>
        <v>18.4727681078046</v>
      </c>
      <c r="G178" s="184"/>
      <c r="H178" s="184" t="n">
        <f aca="false">(H58-H50)/H50*100</f>
        <v>3.95913154533845</v>
      </c>
      <c r="I178" s="170"/>
      <c r="J178" s="184" t="n">
        <f aca="false">(J58-J50)/J50*100</f>
        <v>19.5092024539877</v>
      </c>
      <c r="K178" s="184"/>
      <c r="L178" s="184" t="n">
        <f aca="false">(L58-L50)/L50*100</f>
        <v>6.26767200754007</v>
      </c>
      <c r="M178" s="184"/>
      <c r="N178" s="184" t="n">
        <f aca="false">(N58-N50)/N50*100</f>
        <v>8.90200708382526</v>
      </c>
      <c r="O178" s="184"/>
      <c r="P178" s="184" t="n">
        <f aca="false">(P58-P50)/P50*100</f>
        <v>11.6800780297488</v>
      </c>
      <c r="Q178" s="184"/>
      <c r="R178" s="184" t="n">
        <f aca="false">(R58-R50)/R50*100</f>
        <v>3.76949740034662</v>
      </c>
      <c r="S178" s="184"/>
      <c r="T178" s="184" t="n">
        <f aca="false">(T58-T50)/T50*100</f>
        <v>5.31012940651496</v>
      </c>
      <c r="U178" s="184"/>
      <c r="V178" s="184" t="n">
        <f aca="false">(V58-V50)/V50*100</f>
        <v>14.2178844632023</v>
      </c>
      <c r="W178" s="170"/>
      <c r="X178" s="184" t="n">
        <f aca="false">(X58-X50)/X50*100</f>
        <v>13.1060828680576</v>
      </c>
      <c r="Y178" s="184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80" customFormat="false" ht="15.75" hidden="false" customHeight="true" outlineLevel="0" collapsed="false">
      <c r="A180" s="185"/>
      <c r="B180" s="127" t="s">
        <v>70</v>
      </c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81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34" customFormat="true" ht="15.75" hidden="false" customHeight="false" outlineLevel="0" collapsed="false">
      <c r="A181" s="130"/>
      <c r="B181" s="131" t="s">
        <v>83</v>
      </c>
      <c r="C181" s="131"/>
      <c r="D181" s="132" t="s">
        <v>84</v>
      </c>
      <c r="E181" s="132"/>
      <c r="F181" s="132" t="s">
        <v>85</v>
      </c>
      <c r="G181" s="132"/>
      <c r="H181" s="132" t="s">
        <v>86</v>
      </c>
      <c r="I181" s="132"/>
      <c r="J181" s="132" t="s">
        <v>87</v>
      </c>
      <c r="K181" s="132"/>
      <c r="L181" s="132" t="s">
        <v>88</v>
      </c>
      <c r="M181" s="132"/>
      <c r="N181" s="132" t="s">
        <v>89</v>
      </c>
      <c r="O181" s="132"/>
      <c r="P181" s="132" t="s">
        <v>90</v>
      </c>
      <c r="Q181" s="132"/>
      <c r="R181" s="132" t="s">
        <v>91</v>
      </c>
      <c r="S181" s="132"/>
      <c r="T181" s="132" t="s">
        <v>92</v>
      </c>
      <c r="U181" s="132"/>
      <c r="V181" s="132" t="s">
        <v>93</v>
      </c>
      <c r="W181" s="132"/>
      <c r="X181" s="133" t="s">
        <v>94</v>
      </c>
      <c r="Y181" s="133"/>
      <c r="AI181" s="134" t="s">
        <v>95</v>
      </c>
      <c r="AJ181" s="134" t="s">
        <v>96</v>
      </c>
      <c r="AK181" s="134" t="s">
        <v>97</v>
      </c>
      <c r="AL181" s="134" t="s">
        <v>98</v>
      </c>
      <c r="AM181" s="135"/>
      <c r="AN181" s="135"/>
      <c r="AO181" s="135"/>
      <c r="AP181" s="135"/>
    </row>
    <row r="182" customFormat="false" ht="14.25" hidden="false" customHeight="false" outlineLevel="0" collapsed="false">
      <c r="A182" s="139" t="s">
        <v>101</v>
      </c>
      <c r="B182" s="184" t="n">
        <f aca="false">(C63-C55)/C55*100</f>
        <v>15.7767098424583</v>
      </c>
      <c r="C182" s="170"/>
      <c r="D182" s="184" t="n">
        <f aca="false">(E63-E55)/E55*100</f>
        <v>-3.29443955342902</v>
      </c>
      <c r="E182" s="184"/>
      <c r="F182" s="184" t="n">
        <f aca="false">(G63-G55)/G55*100</f>
        <v>-8.08704551378446</v>
      </c>
      <c r="G182" s="184"/>
      <c r="H182" s="184" t="n">
        <f aca="false">(I63-I55)/I55*100</f>
        <v>-4.955378775715</v>
      </c>
      <c r="I182" s="170"/>
      <c r="J182" s="184" t="n">
        <f aca="false">(K63-K55)/K55*100</f>
        <v>1.96521499351783</v>
      </c>
      <c r="K182" s="184"/>
      <c r="L182" s="184" t="n">
        <f aca="false">(M63-M55)/M55*100</f>
        <v>2.3488429599616</v>
      </c>
      <c r="M182" s="184"/>
      <c r="N182" s="184" t="n">
        <f aca="false">(O63-O55)/O55*100</f>
        <v>1.51983417038254</v>
      </c>
      <c r="O182" s="184"/>
      <c r="P182" s="184" t="n">
        <f aca="false">(Q63-Q55)/Q55*100</f>
        <v>-6.02675674426021</v>
      </c>
      <c r="Q182" s="184"/>
      <c r="R182" s="184" t="n">
        <f aca="false">(S63-S55)/S55*100</f>
        <v>-1.96486610326159</v>
      </c>
      <c r="S182" s="184"/>
      <c r="T182" s="184" t="n">
        <f aca="false">(U63-U55)/U55*100</f>
        <v>1.79491370660052</v>
      </c>
      <c r="U182" s="184"/>
      <c r="V182" s="184" t="n">
        <f aca="false">(W63-W55)/W55*100</f>
        <v>10.154334949357</v>
      </c>
      <c r="W182" s="184"/>
      <c r="X182" s="184" t="n">
        <f aca="false">(Y63-Y55)/Y55*100</f>
        <v>7.44594815763264</v>
      </c>
      <c r="Y182" s="184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4.25" hidden="false" customHeight="false" outlineLevel="0" collapsed="false">
      <c r="A183" s="139" t="s">
        <v>102</v>
      </c>
      <c r="B183" s="184" t="n">
        <f aca="false">(C64-C56)/C56*100</f>
        <v>3.03782160378482</v>
      </c>
      <c r="C183" s="170"/>
      <c r="D183" s="184" t="n">
        <f aca="false">(E64-E56)/E56*100</f>
        <v>-10.872427145072</v>
      </c>
      <c r="E183" s="184"/>
      <c r="F183" s="184" t="n">
        <f aca="false">(G64-G56)/G56*100</f>
        <v>-8.28102642634625</v>
      </c>
      <c r="G183" s="184"/>
      <c r="H183" s="184" t="n">
        <f aca="false">(I64-I56)/I56*100</f>
        <v>-13.5892103807884</v>
      </c>
      <c r="I183" s="170"/>
      <c r="J183" s="184" t="n">
        <f aca="false">(K64-K56)/K56*100</f>
        <v>-14.0893225210429</v>
      </c>
      <c r="K183" s="184"/>
      <c r="L183" s="184" t="n">
        <f aca="false">(M64-M56)/M56*100</f>
        <v>-0.170594739176739</v>
      </c>
      <c r="M183" s="184"/>
      <c r="N183" s="184" t="n">
        <f aca="false">(O64-O56)/O56*100</f>
        <v>-5.96480294476532</v>
      </c>
      <c r="O183" s="184"/>
      <c r="P183" s="184" t="n">
        <f aca="false">(Q64-Q56)/Q56*100</f>
        <v>-4.4535999528654</v>
      </c>
      <c r="Q183" s="184"/>
      <c r="R183" s="184" t="n">
        <f aca="false">(S64-S56)/S56*100</f>
        <v>-3.45607368248372</v>
      </c>
      <c r="S183" s="184"/>
      <c r="T183" s="184" t="n">
        <f aca="false">(U64-U56)/U56*100</f>
        <v>-2.85446368513507</v>
      </c>
      <c r="U183" s="184"/>
      <c r="V183" s="184" t="n">
        <f aca="false">(W64-W56)/W56*100</f>
        <v>0.253509740808246</v>
      </c>
      <c r="W183" s="184"/>
      <c r="X183" s="184" t="n">
        <f aca="false">(Y64-Y56)/Y56*100</f>
        <v>-0.640009906805553</v>
      </c>
      <c r="Y183" s="184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145" customFormat="true" ht="15" hidden="false" customHeight="false" outlineLevel="0" collapsed="false">
      <c r="A184" s="145" t="s">
        <v>103</v>
      </c>
      <c r="B184" s="167" t="n">
        <f aca="false">(C65-C57)/C57*100</f>
        <v>7.32360833179723</v>
      </c>
      <c r="C184" s="147"/>
      <c r="D184" s="167" t="n">
        <f aca="false">(E65-E57)/E57*100</f>
        <v>-5.13000261876784</v>
      </c>
      <c r="E184" s="167"/>
      <c r="F184" s="167" t="n">
        <f aca="false">(G65-G57)/G57*100</f>
        <v>-5.21850796252927</v>
      </c>
      <c r="G184" s="167"/>
      <c r="H184" s="167" t="n">
        <f aca="false">(I65-I57)/I57*100</f>
        <v>-9.39199139419304</v>
      </c>
      <c r="I184" s="147"/>
      <c r="J184" s="167" t="n">
        <f aca="false">(K65-K57)/K57*100</f>
        <v>-5.99319937984497</v>
      </c>
      <c r="K184" s="167"/>
      <c r="L184" s="167" t="n">
        <f aca="false">(M65-M57)/M57*100</f>
        <v>1.75433777570963</v>
      </c>
      <c r="M184" s="167"/>
      <c r="N184" s="167" t="n">
        <f aca="false">(O65-O57)/O57*100</f>
        <v>-2.2588616890603</v>
      </c>
      <c r="O184" s="167"/>
      <c r="P184" s="167" t="n">
        <f aca="false">(Q65-Q57)/Q57*100</f>
        <v>-5.70177492298915</v>
      </c>
      <c r="Q184" s="167"/>
      <c r="R184" s="167" t="n">
        <f aca="false">(S65-S57)/S57*100</f>
        <v>-2.84206966356596</v>
      </c>
      <c r="S184" s="167"/>
      <c r="T184" s="167" t="n">
        <f aca="false">(U65-U57)/U57*100</f>
        <v>-1.12883240829346</v>
      </c>
      <c r="U184" s="167"/>
      <c r="V184" s="167" t="n">
        <f aca="false">(W65-W57)/W57*100</f>
        <v>3.36439265345116</v>
      </c>
      <c r="W184" s="167"/>
      <c r="X184" s="167" t="n">
        <f aca="false">(Y65-Y57)/Y57*100</f>
        <v>2.67166525055803</v>
      </c>
      <c r="Y184" s="167"/>
    </row>
    <row r="185" customFormat="false" ht="14.25" hidden="false" customHeight="false" outlineLevel="0" collapsed="false">
      <c r="A185" s="139" t="s">
        <v>104</v>
      </c>
      <c r="B185" s="184" t="n">
        <f aca="false">(C66-C58)/C58*100</f>
        <v>1.5986204225352</v>
      </c>
      <c r="C185" s="170"/>
      <c r="D185" s="184" t="n">
        <f aca="false">(E66-E58)/E58*100</f>
        <v>-0.449012058432927</v>
      </c>
      <c r="E185" s="184"/>
      <c r="F185" s="184" t="n">
        <f aca="false">(G66-G58)/G58*100</f>
        <v>-8.71389886255925</v>
      </c>
      <c r="G185" s="184"/>
      <c r="H185" s="184" t="n">
        <f aca="false">(I66-I58)/I58*100</f>
        <v>-5.24888486486487</v>
      </c>
      <c r="I185" s="170"/>
      <c r="J185" s="184" t="n">
        <f aca="false">(K66-K58)/K58*100</f>
        <v>-8.31508529774128</v>
      </c>
      <c r="K185" s="184"/>
      <c r="L185" s="184" t="n">
        <f aca="false">(M66-M58)/M58*100</f>
        <v>-0.555329002217314</v>
      </c>
      <c r="M185" s="184"/>
      <c r="N185" s="184" t="n">
        <f aca="false">(O66-O58)/O58*100</f>
        <v>-3.6556763226366</v>
      </c>
      <c r="O185" s="184"/>
      <c r="P185" s="184" t="n">
        <f aca="false">(Q66-Q58)/Q58*100</f>
        <v>-5.09104807860263</v>
      </c>
      <c r="Q185" s="184"/>
      <c r="R185" s="184" t="n">
        <f aca="false">(S66-S58)/S58*100</f>
        <v>-2.48284354906054</v>
      </c>
      <c r="S185" s="184"/>
      <c r="T185" s="184" t="n">
        <f aca="false">(U66-U58)/U58*100</f>
        <v>-2.14020322033899</v>
      </c>
      <c r="U185" s="184"/>
      <c r="V185" s="184" t="n">
        <f aca="false">(W66-W58)/W58*100</f>
        <v>-3.62578244803696</v>
      </c>
      <c r="W185" s="184"/>
      <c r="X185" s="184" t="n">
        <f aca="false">(Y66-Y58)/Y58*100</f>
        <v>-2.77365663808782</v>
      </c>
      <c r="Y185" s="184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7" customFormat="false" ht="15.75" hidden="false" customHeight="true" outlineLevel="0" collapsed="false">
      <c r="A187" s="185"/>
      <c r="B187" s="127" t="s">
        <v>71</v>
      </c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81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134" customFormat="true" ht="15.75" hidden="false" customHeight="false" outlineLevel="0" collapsed="false">
      <c r="A188" s="130"/>
      <c r="B188" s="131" t="s">
        <v>83</v>
      </c>
      <c r="C188" s="131"/>
      <c r="D188" s="132" t="s">
        <v>84</v>
      </c>
      <c r="E188" s="132"/>
      <c r="F188" s="132" t="s">
        <v>85</v>
      </c>
      <c r="G188" s="132"/>
      <c r="H188" s="132" t="s">
        <v>86</v>
      </c>
      <c r="I188" s="132"/>
      <c r="J188" s="132" t="s">
        <v>87</v>
      </c>
      <c r="K188" s="132"/>
      <c r="L188" s="132" t="s">
        <v>88</v>
      </c>
      <c r="M188" s="132"/>
      <c r="N188" s="132" t="s">
        <v>89</v>
      </c>
      <c r="O188" s="132"/>
      <c r="P188" s="132" t="s">
        <v>90</v>
      </c>
      <c r="Q188" s="132"/>
      <c r="R188" s="132" t="s">
        <v>91</v>
      </c>
      <c r="S188" s="132"/>
      <c r="T188" s="132" t="s">
        <v>92</v>
      </c>
      <c r="U188" s="132"/>
      <c r="V188" s="132" t="s">
        <v>93</v>
      </c>
      <c r="W188" s="132"/>
      <c r="X188" s="133" t="s">
        <v>94</v>
      </c>
      <c r="Y188" s="133"/>
      <c r="AI188" s="134" t="s">
        <v>95</v>
      </c>
      <c r="AJ188" s="134" t="s">
        <v>96</v>
      </c>
      <c r="AK188" s="134" t="s">
        <v>97</v>
      </c>
      <c r="AL188" s="134" t="s">
        <v>98</v>
      </c>
      <c r="AM188" s="135"/>
      <c r="AN188" s="135"/>
      <c r="AO188" s="135"/>
      <c r="AP188" s="135"/>
    </row>
    <row r="189" customFormat="false" ht="14.25" hidden="false" customHeight="false" outlineLevel="0" collapsed="false">
      <c r="A189" s="139" t="s">
        <v>101</v>
      </c>
      <c r="B189" s="184" t="n">
        <f aca="false">(C71-C63)/C63*100</f>
        <v>-9.68301529727171</v>
      </c>
      <c r="C189" s="170"/>
      <c r="D189" s="184" t="n">
        <f aca="false">(E71-E63)/E63*100</f>
        <v>10.8751608751609</v>
      </c>
      <c r="E189" s="184"/>
      <c r="F189" s="184" t="n">
        <f aca="false">(G71-G63)/G63*100</f>
        <v>9.8627513565273</v>
      </c>
      <c r="G189" s="184"/>
      <c r="H189" s="184" t="n">
        <f aca="false">(I71-I63)/I63*100</f>
        <v>1.66074463154643</v>
      </c>
      <c r="I189" s="170"/>
      <c r="J189" s="184" t="n">
        <f aca="false">(K71-K63)/K63*100</f>
        <v>-4.51986540701436</v>
      </c>
      <c r="K189" s="184"/>
      <c r="L189" s="184" t="n">
        <f aca="false">(M71-M63)/M63*100</f>
        <v>-0.17987256486082</v>
      </c>
      <c r="M189" s="184"/>
      <c r="N189" s="184" t="n">
        <f aca="false">(O71-O63)/O63*100</f>
        <v>5.04397239886348</v>
      </c>
      <c r="O189" s="184"/>
      <c r="P189" s="184" t="n">
        <f aca="false">(Q71-Q63)/Q63*100</f>
        <v>-4.32947718583983</v>
      </c>
      <c r="Q189" s="184"/>
      <c r="R189" s="184" t="n">
        <f aca="false">(S71-S63)/S63*100</f>
        <v>-11.1759295756143</v>
      </c>
      <c r="S189" s="184"/>
      <c r="T189" s="184" t="n">
        <f aca="false">(U71-U63)/U63*100</f>
        <v>-7.81211439853026</v>
      </c>
      <c r="U189" s="184"/>
      <c r="V189" s="184" t="n">
        <f aca="false">(W71-W63)/W63*100</f>
        <v>-7.91510460757045</v>
      </c>
      <c r="W189" s="184"/>
      <c r="X189" s="184" t="n">
        <f aca="false">(Y71-Y63)/Y63*100</f>
        <v>-14.8364848109113</v>
      </c>
      <c r="Y189" s="184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4.25" hidden="false" customHeight="false" outlineLevel="0" collapsed="false">
      <c r="A190" s="139" t="s">
        <v>102</v>
      </c>
      <c r="B190" s="184" t="n">
        <f aca="false">(C72-C64)/C64*100</f>
        <v>-6.58732667901179</v>
      </c>
      <c r="C190" s="170"/>
      <c r="D190" s="184" t="n">
        <f aca="false">(E72-E64)/E64*100</f>
        <v>9.63988597358777</v>
      </c>
      <c r="E190" s="184"/>
      <c r="F190" s="184" t="n">
        <f aca="false">(G72-G64)/G64*100</f>
        <v>-4.3620253883509</v>
      </c>
      <c r="G190" s="184"/>
      <c r="H190" s="184" t="n">
        <f aca="false">(I72-I64)/I64*100</f>
        <v>-0.055082137186928</v>
      </c>
      <c r="I190" s="170"/>
      <c r="J190" s="184" t="n">
        <f aca="false">(K72-K64)/K64*100</f>
        <v>-10.3636363636364</v>
      </c>
      <c r="K190" s="184"/>
      <c r="L190" s="184" t="n">
        <f aca="false">(M72-M64)/M64*100</f>
        <v>-16.8595428185057</v>
      </c>
      <c r="M190" s="184"/>
      <c r="N190" s="184" t="n">
        <f aca="false">(O72-O64)/O64*100</f>
        <v>-11.7411776618905</v>
      </c>
      <c r="O190" s="184"/>
      <c r="P190" s="184" t="n">
        <f aca="false">(Q72-Q64)/Q64*100</f>
        <v>-5.91646215292816</v>
      </c>
      <c r="Q190" s="184"/>
      <c r="R190" s="184" t="n">
        <f aca="false">(S72-S64)/S64*100</f>
        <v>-10.6536386464782</v>
      </c>
      <c r="S190" s="184"/>
      <c r="T190" s="184" t="n">
        <f aca="false">(U72-U64)/U64*100</f>
        <v>-10.849232001373</v>
      </c>
      <c r="U190" s="184"/>
      <c r="V190" s="184" t="n">
        <f aca="false">(W72-W64)/W64*100</f>
        <v>-8.15749175945392</v>
      </c>
      <c r="W190" s="184"/>
      <c r="X190" s="184" t="n">
        <f aca="false">(Y72-Y64)/Y64*100</f>
        <v>-5.47111059854689</v>
      </c>
      <c r="Y190" s="184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145" customFormat="true" ht="15" hidden="false" customHeight="false" outlineLevel="0" collapsed="false">
      <c r="A191" s="145" t="s">
        <v>103</v>
      </c>
      <c r="B191" s="167" t="n">
        <f aca="false">(C73-C65)/C65*100</f>
        <v>-4.80354988798898</v>
      </c>
      <c r="C191" s="147"/>
      <c r="D191" s="167" t="n">
        <f aca="false">(E73-E65)/E65*100</f>
        <v>10.5495719414526</v>
      </c>
      <c r="E191" s="167"/>
      <c r="F191" s="167" t="n">
        <f aca="false">(G73-G65)/G65*100</f>
        <v>1.91050052221419</v>
      </c>
      <c r="G191" s="167"/>
      <c r="H191" s="167" t="n">
        <f aca="false">(I73-I65)/I65*100</f>
        <v>0.0726535439722818</v>
      </c>
      <c r="I191" s="147"/>
      <c r="J191" s="167" t="n">
        <f aca="false">(K73-K65)/K65*100</f>
        <v>-8.95128321598911</v>
      </c>
      <c r="K191" s="167"/>
      <c r="L191" s="167" t="n">
        <f aca="false">(M73-M65)/M65*100</f>
        <v>-10.0610245704192</v>
      </c>
      <c r="M191" s="167"/>
      <c r="N191" s="167" t="n">
        <f aca="false">(O73-O65)/O65*100</f>
        <v>-4.0303247103714</v>
      </c>
      <c r="O191" s="167"/>
      <c r="P191" s="167" t="n">
        <f aca="false">(Q73-Q65)/Q65*100</f>
        <v>-4.98040881839211</v>
      </c>
      <c r="Q191" s="167"/>
      <c r="R191" s="167" t="n">
        <f aca="false">(S73-S65)/S65*100</f>
        <v>-10.5085164156998</v>
      </c>
      <c r="S191" s="167"/>
      <c r="T191" s="167" t="n">
        <f aca="false">(U73-U65)/U65*100</f>
        <v>-8.53744065602073</v>
      </c>
      <c r="U191" s="167"/>
      <c r="V191" s="167" t="n">
        <f aca="false">(W73-W65)/W65*100</f>
        <v>-7.9977280718362</v>
      </c>
      <c r="W191" s="167"/>
      <c r="X191" s="167" t="n">
        <f aca="false">(Y73-Y65)/Y65*100</f>
        <v>-9.86870621792811</v>
      </c>
      <c r="Y191" s="167"/>
    </row>
    <row r="192" customFormat="false" ht="14.25" hidden="false" customHeight="false" outlineLevel="0" collapsed="false">
      <c r="A192" s="139" t="s">
        <v>104</v>
      </c>
      <c r="B192" s="184" t="n">
        <f aca="false">(C74-C66)/C66*100</f>
        <v>2.04530087897228</v>
      </c>
      <c r="C192" s="170"/>
      <c r="D192" s="184" t="n">
        <f aca="false">(E74-E66)/E66*100</f>
        <v>-0.858838226108689</v>
      </c>
      <c r="E192" s="184"/>
      <c r="F192" s="184" t="n">
        <f aca="false">(G74-G66)/G66*100</f>
        <v>-0.0303859009419569</v>
      </c>
      <c r="G192" s="184"/>
      <c r="H192" s="184" t="n">
        <f aca="false">(I74-I66)/I66*100</f>
        <v>-2.71664896038854</v>
      </c>
      <c r="I192" s="184"/>
      <c r="J192" s="184" t="n">
        <f aca="false">(K74-K66)/K66*100</f>
        <v>-7.58946126622101</v>
      </c>
      <c r="K192" s="184"/>
      <c r="L192" s="184" t="n">
        <f aca="false">(M74-M66)/M66*100</f>
        <v>-10.7790682500326</v>
      </c>
      <c r="M192" s="184"/>
      <c r="N192" s="184" t="n">
        <f aca="false">(O74-O66)/O66*100</f>
        <v>-0.381981032665972</v>
      </c>
      <c r="O192" s="184"/>
      <c r="P192" s="184" t="n">
        <f aca="false">(Q74-Q66)/Q66*100</f>
        <v>-2.88137875319779</v>
      </c>
      <c r="Q192" s="184"/>
      <c r="R192" s="184" t="n">
        <f aca="false">(S74-S66)/S66*100</f>
        <v>-9.14672346823706</v>
      </c>
      <c r="S192" s="184"/>
      <c r="T192" s="184" t="n">
        <f aca="false">(U74-U66)/U66*100</f>
        <v>-6.4749113025849</v>
      </c>
      <c r="U192" s="184"/>
      <c r="V192" s="184" t="n">
        <f aca="false">(W74-W66)/W66*100</f>
        <v>-2.87517531556802</v>
      </c>
      <c r="W192" s="184"/>
      <c r="X192" s="184" t="n">
        <f aca="false">(Y74-Y66)/Y66*100</f>
        <v>-8.38285893024711</v>
      </c>
      <c r="Y192" s="184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4" customFormat="false" ht="15.75" hidden="false" customHeight="true" outlineLevel="0" collapsed="false">
      <c r="A194" s="185"/>
      <c r="B194" s="127" t="s">
        <v>72</v>
      </c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81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134" customFormat="true" ht="15.75" hidden="false" customHeight="false" outlineLevel="0" collapsed="false">
      <c r="A195" s="130"/>
      <c r="B195" s="131" t="s">
        <v>83</v>
      </c>
      <c r="C195" s="131"/>
      <c r="D195" s="132" t="s">
        <v>84</v>
      </c>
      <c r="E195" s="132"/>
      <c r="F195" s="132" t="s">
        <v>85</v>
      </c>
      <c r="G195" s="132"/>
      <c r="H195" s="132" t="s">
        <v>86</v>
      </c>
      <c r="I195" s="132"/>
      <c r="J195" s="132" t="s">
        <v>87</v>
      </c>
      <c r="K195" s="132"/>
      <c r="L195" s="132" t="s">
        <v>88</v>
      </c>
      <c r="M195" s="132"/>
      <c r="N195" s="132" t="s">
        <v>89</v>
      </c>
      <c r="O195" s="132"/>
      <c r="P195" s="132" t="s">
        <v>90</v>
      </c>
      <c r="Q195" s="132"/>
      <c r="R195" s="132" t="s">
        <v>91</v>
      </c>
      <c r="S195" s="132"/>
      <c r="T195" s="132" t="s">
        <v>92</v>
      </c>
      <c r="U195" s="132"/>
      <c r="V195" s="132" t="s">
        <v>93</v>
      </c>
      <c r="W195" s="132"/>
      <c r="X195" s="133" t="s">
        <v>94</v>
      </c>
      <c r="Y195" s="133"/>
      <c r="AI195" s="134" t="s">
        <v>95</v>
      </c>
      <c r="AJ195" s="134" t="s">
        <v>96</v>
      </c>
      <c r="AK195" s="134" t="s">
        <v>97</v>
      </c>
      <c r="AL195" s="134" t="s">
        <v>98</v>
      </c>
      <c r="AM195" s="135"/>
      <c r="AN195" s="135"/>
      <c r="AO195" s="135"/>
      <c r="AP195" s="135"/>
    </row>
    <row r="196" customFormat="false" ht="14.25" hidden="false" customHeight="false" outlineLevel="0" collapsed="false">
      <c r="A196" s="139" t="s">
        <v>101</v>
      </c>
      <c r="B196" s="184" t="n">
        <f aca="false">(C79-C71)/C71*100</f>
        <v>-5.48716605552646</v>
      </c>
      <c r="C196" s="170"/>
      <c r="D196" s="184" t="n">
        <f aca="false">(E79-E71)/E71*100</f>
        <v>-3.75233644466944</v>
      </c>
      <c r="E196" s="184"/>
      <c r="F196" s="184" t="n">
        <f aca="false">(G79-G71)/G71*100</f>
        <v>-2.82055808011847</v>
      </c>
      <c r="G196" s="184"/>
      <c r="H196" s="184" t="n">
        <f aca="false">(I79-I71)/I71*100</f>
        <v>3.35761923123657</v>
      </c>
      <c r="I196" s="170"/>
      <c r="J196" s="184" t="n">
        <f aca="false">(K79-K71)/K71*100</f>
        <v>-1.27603906496234</v>
      </c>
      <c r="K196" s="184"/>
      <c r="L196" s="184" t="n">
        <f aca="false">(M79-M71)/M71*100</f>
        <v>1.72561236332539</v>
      </c>
      <c r="M196" s="184"/>
      <c r="N196" s="184" t="n">
        <f aca="false">(O79-O71)/O71*100</f>
        <v>-6.18269140031762</v>
      </c>
      <c r="O196" s="184"/>
      <c r="P196" s="184" t="n">
        <f aca="false">(Q79-Q71)/Q71*100</f>
        <v>5.34012870103345</v>
      </c>
      <c r="Q196" s="184"/>
      <c r="R196" s="184" t="n">
        <f aca="false">(S79-S71)/S71*100</f>
        <v>11.0258182541589</v>
      </c>
      <c r="S196" s="184"/>
      <c r="T196" s="184" t="n">
        <f aca="false">(U79-U71)/U71*100</f>
        <v>10.5731118980165</v>
      </c>
      <c r="U196" s="184"/>
      <c r="V196" s="184" t="n">
        <f aca="false">(W79-W71)/W71*100</f>
        <v>3.07987716136329</v>
      </c>
      <c r="W196" s="184"/>
      <c r="X196" s="184" t="n">
        <f aca="false">(Y79-Y71)/Y71*100</f>
        <v>17.503356940943</v>
      </c>
      <c r="Y196" s="184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4.25" hidden="false" customHeight="false" outlineLevel="0" collapsed="false">
      <c r="A197" s="139" t="s">
        <v>102</v>
      </c>
      <c r="B197" s="184" t="n">
        <f aca="false">(C80-C72)/C72*100</f>
        <v>-1.90257464039647</v>
      </c>
      <c r="C197" s="170"/>
      <c r="D197" s="184" t="n">
        <f aca="false">(E80-E72)/E72*100</f>
        <v>-3.29661439614223</v>
      </c>
      <c r="E197" s="184"/>
      <c r="F197" s="184" t="n">
        <f aca="false">(G80-G72)/G72*100</f>
        <v>2.72195334052284</v>
      </c>
      <c r="G197" s="184"/>
      <c r="H197" s="184" t="n">
        <f aca="false">(I80-I72)/I72*100</f>
        <v>11.238271826221</v>
      </c>
      <c r="I197" s="170"/>
      <c r="J197" s="184" t="n">
        <f aca="false">(K80-K72)/K72*100</f>
        <v>1.98421325941264</v>
      </c>
      <c r="K197" s="184"/>
      <c r="L197" s="184" t="n">
        <f aca="false">(M80-M72)/M72*100</f>
        <v>9.5308101345011</v>
      </c>
      <c r="M197" s="184"/>
      <c r="N197" s="184" t="n">
        <f aca="false">(O80-O72)/O72*100</f>
        <v>5.3615557336332</v>
      </c>
      <c r="O197" s="184"/>
      <c r="P197" s="184" t="n">
        <f aca="false">(Q80-Q72)/Q72*100</f>
        <v>-7.60584500801089</v>
      </c>
      <c r="Q197" s="184"/>
      <c r="R197" s="184" t="n">
        <f aca="false">(S80-S72)/S72*100</f>
        <v>-1.62101306339147</v>
      </c>
      <c r="S197" s="184"/>
      <c r="T197" s="184" t="n">
        <f aca="false">(U80-U72)/U72*100</f>
        <v>4.73211446727235</v>
      </c>
      <c r="U197" s="184"/>
      <c r="V197" s="184" t="n">
        <f aca="false">(W80-W72)/W72*100</f>
        <v>-4.13060187533063</v>
      </c>
      <c r="W197" s="184"/>
      <c r="X197" s="184" t="n">
        <f aca="false">(Y80-Y72)/Y72*100</f>
        <v>-3.85402976553431</v>
      </c>
      <c r="Y197" s="184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145" customFormat="true" ht="15" hidden="false" customHeight="false" outlineLevel="0" collapsed="false">
      <c r="A198" s="145" t="s">
        <v>103</v>
      </c>
      <c r="B198" s="167" t="n">
        <f aca="false">(C81-C73)/C73*100</f>
        <v>-2.63535019836779</v>
      </c>
      <c r="C198" s="147"/>
      <c r="D198" s="167" t="n">
        <f aca="false">(E81-E73)/E73*100</f>
        <v>-4.1099932616577</v>
      </c>
      <c r="E198" s="167"/>
      <c r="F198" s="167" t="n">
        <f aca="false">(G81-G73)/G73*100</f>
        <v>-0.403908680500066</v>
      </c>
      <c r="G198" s="167"/>
      <c r="H198" s="167" t="n">
        <f aca="false">(I81-I73)/I73*100</f>
        <v>7.6492672661825</v>
      </c>
      <c r="I198" s="147"/>
      <c r="J198" s="167" t="n">
        <f aca="false">(K81-K73)/K73*100</f>
        <v>-0.440284719951019</v>
      </c>
      <c r="K198" s="167"/>
      <c r="L198" s="167" t="n">
        <f aca="false">(M81-M73)/M73*100</f>
        <v>5.56646727970718</v>
      </c>
      <c r="M198" s="167"/>
      <c r="N198" s="167" t="n">
        <f aca="false">(O81-O73)/O73*100</f>
        <v>-1.25820446744923</v>
      </c>
      <c r="O198" s="167"/>
      <c r="P198" s="167" t="n">
        <f aca="false">(Q81-Q73)/Q73*100</f>
        <v>-1.5819529761667</v>
      </c>
      <c r="Q198" s="167"/>
      <c r="R198" s="167" t="n">
        <f aca="false">(S81-S73)/S73*100</f>
        <v>5.19347099142873</v>
      </c>
      <c r="S198" s="167"/>
      <c r="T198" s="167" t="n">
        <f aca="false">(U81-U73)/U73*100</f>
        <v>7.08652627239811</v>
      </c>
      <c r="U198" s="167"/>
      <c r="V198" s="167" t="n">
        <f aca="false">(W81-W73)/W73*100</f>
        <v>-0.963205787264839</v>
      </c>
      <c r="W198" s="167"/>
      <c r="X198" s="167" t="n">
        <f aca="false">(Y81-Y73)/Y73*100</f>
        <v>3.59411250149982</v>
      </c>
      <c r="Y198" s="167"/>
    </row>
    <row r="199" customFormat="false" ht="14.25" hidden="false" customHeight="false" outlineLevel="0" collapsed="false">
      <c r="A199" s="139" t="s">
        <v>104</v>
      </c>
      <c r="B199" s="184" t="n">
        <f aca="false">(C82-C74)/C74*100</f>
        <v>-3.76014576776544</v>
      </c>
      <c r="C199" s="170"/>
      <c r="D199" s="184" t="n">
        <f aca="false">(E82-E74)/E74*100</f>
        <v>-2.03683256098925</v>
      </c>
      <c r="E199" s="184"/>
      <c r="F199" s="184" t="n">
        <f aca="false">(G82-G74)/G74*100</f>
        <v>3.52566728946421</v>
      </c>
      <c r="G199" s="184"/>
      <c r="H199" s="184" t="n">
        <f aca="false">(I82-I74)/I74*100</f>
        <v>-2.16302909666427</v>
      </c>
      <c r="I199" s="170"/>
      <c r="J199" s="184" t="n">
        <f aca="false">(K82-K74)/K74*100</f>
        <v>0.435271325020672</v>
      </c>
      <c r="K199" s="184"/>
      <c r="L199" s="184" t="n">
        <f aca="false">(M82-M74)/M74*100</f>
        <v>7.92745356150359</v>
      </c>
      <c r="M199" s="184"/>
      <c r="N199" s="184" t="n">
        <f aca="false">(O82-O74)/O74*100</f>
        <v>-2.95725100335611</v>
      </c>
      <c r="O199" s="184"/>
      <c r="P199" s="184" t="n">
        <f aca="false">(Q82-Q74)/Q74*100</f>
        <v>-1.09168684134468</v>
      </c>
      <c r="Q199" s="184"/>
      <c r="R199" s="184" t="n">
        <f aca="false">(S82-S74)/S74*100</f>
        <v>1.55586509550029</v>
      </c>
      <c r="S199" s="184"/>
      <c r="T199" s="184" t="n">
        <f aca="false">(U82-U74)/U74*100</f>
        <v>6.48279529658503</v>
      </c>
      <c r="U199" s="184"/>
      <c r="V199" s="184" t="n">
        <f aca="false">(W82-W74)/W74*100</f>
        <v>0.955005108332155</v>
      </c>
      <c r="W199" s="184"/>
      <c r="X199" s="184" t="n">
        <f aca="false">(Y82-Y74)/Y74*100</f>
        <v>6.92512324340988</v>
      </c>
      <c r="Y199" s="184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1" customFormat="false" ht="15.75" hidden="false" customHeight="true" outlineLevel="0" collapsed="false">
      <c r="A201" s="185"/>
      <c r="B201" s="127" t="s">
        <v>73</v>
      </c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81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34" customFormat="true" ht="15.75" hidden="false" customHeight="false" outlineLevel="0" collapsed="false">
      <c r="A202" s="130"/>
      <c r="B202" s="131" t="s">
        <v>83</v>
      </c>
      <c r="C202" s="131"/>
      <c r="D202" s="132" t="s">
        <v>84</v>
      </c>
      <c r="E202" s="132"/>
      <c r="F202" s="132" t="s">
        <v>85</v>
      </c>
      <c r="G202" s="132"/>
      <c r="H202" s="132" t="s">
        <v>86</v>
      </c>
      <c r="I202" s="132"/>
      <c r="J202" s="132" t="s">
        <v>87</v>
      </c>
      <c r="K202" s="132"/>
      <c r="L202" s="132" t="s">
        <v>88</v>
      </c>
      <c r="M202" s="132"/>
      <c r="N202" s="132" t="s">
        <v>89</v>
      </c>
      <c r="O202" s="132"/>
      <c r="P202" s="132" t="s">
        <v>90</v>
      </c>
      <c r="Q202" s="132"/>
      <c r="R202" s="132" t="s">
        <v>91</v>
      </c>
      <c r="S202" s="132"/>
      <c r="T202" s="132" t="s">
        <v>92</v>
      </c>
      <c r="U202" s="132"/>
      <c r="V202" s="132" t="s">
        <v>93</v>
      </c>
      <c r="W202" s="132"/>
      <c r="X202" s="133" t="s">
        <v>94</v>
      </c>
      <c r="Y202" s="133"/>
      <c r="AI202" s="134" t="s">
        <v>95</v>
      </c>
      <c r="AJ202" s="134" t="s">
        <v>96</v>
      </c>
      <c r="AK202" s="134" t="s">
        <v>97</v>
      </c>
      <c r="AL202" s="134" t="s">
        <v>98</v>
      </c>
      <c r="AM202" s="135"/>
      <c r="AN202" s="135"/>
      <c r="AO202" s="135"/>
      <c r="AP202" s="135"/>
    </row>
    <row r="203" customFormat="false" ht="14.25" hidden="false" customHeight="false" outlineLevel="0" collapsed="false">
      <c r="A203" s="139" t="s">
        <v>101</v>
      </c>
      <c r="B203" s="184" t="n">
        <f aca="false">(C87-C79)/C79*100</f>
        <v>12.5661768939939</v>
      </c>
      <c r="C203" s="170"/>
      <c r="D203" s="184" t="n">
        <f aca="false">(E87-E79)/E79*100</f>
        <v>4.56487712357204</v>
      </c>
      <c r="E203" s="184"/>
      <c r="F203" s="184" t="n">
        <f aca="false">(G87-G79)/G79*100</f>
        <v>12.3947829034914</v>
      </c>
      <c r="G203" s="184"/>
      <c r="H203" s="184" t="n">
        <f aca="false">(I87-I79)/I79*100</f>
        <v>20.3593812134348</v>
      </c>
      <c r="I203" s="170"/>
      <c r="J203" s="184" t="n">
        <f aca="false">(K87-K79)/K79*100</f>
        <v>15.9521644655874</v>
      </c>
      <c r="K203" s="184"/>
      <c r="L203" s="184" t="n">
        <f aca="false">(M87-M79)/M79*100</f>
        <v>11.7323828066234</v>
      </c>
      <c r="M203" s="184"/>
      <c r="N203" s="184" t="n">
        <f aca="false">(O87-O79)/O79*100</f>
        <v>12.2311725290335</v>
      </c>
      <c r="O203" s="184"/>
      <c r="P203" s="184" t="n">
        <f aca="false">(Q87-Q79)/Q79*100</f>
        <v>2.92745175560334</v>
      </c>
      <c r="Q203" s="186"/>
      <c r="R203" s="184" t="n">
        <f aca="false">(S87-S79)/S79*100</f>
        <v>5.41643456575891</v>
      </c>
      <c r="S203" s="186"/>
      <c r="T203" s="184" t="n">
        <f aca="false">(U87-U79)/U79*100</f>
        <v>5.21631431965388</v>
      </c>
      <c r="U203" s="186"/>
      <c r="V203" s="184" t="n">
        <f aca="false">(W87-W79)/W79*100</f>
        <v>8.06551958223656</v>
      </c>
      <c r="W203" s="186"/>
      <c r="X203" s="184" t="n">
        <f aca="false">(Y87-Y79)/Y79*100</f>
        <v>-8.50943999130222</v>
      </c>
      <c r="Y203" s="186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4.25" hidden="false" customHeight="false" outlineLevel="0" collapsed="false">
      <c r="A204" s="139" t="s">
        <v>102</v>
      </c>
      <c r="B204" s="184" t="n">
        <f aca="false">(C88-C80)/C80*100</f>
        <v>0.20544055964349</v>
      </c>
      <c r="C204" s="170"/>
      <c r="D204" s="184" t="n">
        <f aca="false">(E88-E80)/E80*100</f>
        <v>-8.39060994184123</v>
      </c>
      <c r="E204" s="184"/>
      <c r="F204" s="184" t="n">
        <f aca="false">(G88-G80)/G80*100</f>
        <v>1.24731510404348</v>
      </c>
      <c r="G204" s="184"/>
      <c r="H204" s="184" t="n">
        <f aca="false">(I88-I80)/I80*100</f>
        <v>-3.06520448707192</v>
      </c>
      <c r="I204" s="170"/>
      <c r="J204" s="184" t="n">
        <f aca="false">(K88-K80)/K80*100</f>
        <v>2.55549989509027</v>
      </c>
      <c r="K204" s="184"/>
      <c r="L204" s="184" t="n">
        <f aca="false">(M88-M80)/M80*100</f>
        <v>-4.78590383335622</v>
      </c>
      <c r="M204" s="184"/>
      <c r="N204" s="184" t="n">
        <f aca="false">(O88-O80)/O80*100</f>
        <v>-10.1282066330186</v>
      </c>
      <c r="O204" s="184"/>
      <c r="P204" s="184" t="n">
        <f aca="false">(Q88-Q80)/Q80*100</f>
        <v>-4.09327253457018</v>
      </c>
      <c r="Q204" s="186"/>
      <c r="R204" s="184" t="n">
        <f aca="false">(S88-S80)/S80*100</f>
        <v>-0.182538975010255</v>
      </c>
      <c r="S204" s="186"/>
      <c r="T204" s="184" t="n">
        <f aca="false">(U88-U80)/U80*100</f>
        <v>-4.34594880113875</v>
      </c>
      <c r="U204" s="186"/>
      <c r="V204" s="184" t="n">
        <f aca="false">(W88-W80)/W80*100</f>
        <v>-0.977974677872005</v>
      </c>
      <c r="W204" s="186"/>
      <c r="X204" s="184" t="n">
        <f aca="false">(Y88-Y80)/Y80*100</f>
        <v>-2.38961840455588</v>
      </c>
      <c r="Y204" s="186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145" customFormat="true" ht="15" hidden="false" customHeight="false" outlineLevel="0" collapsed="false">
      <c r="A205" s="145" t="s">
        <v>103</v>
      </c>
      <c r="B205" s="167" t="n">
        <f aca="false">(C89-C81)/C81*100</f>
        <v>3.79983644586162</v>
      </c>
      <c r="C205" s="147"/>
      <c r="D205" s="167" t="n">
        <f aca="false">(E89-E81)/E81*100</f>
        <v>-3.50951443797748</v>
      </c>
      <c r="E205" s="167"/>
      <c r="F205" s="167" t="n">
        <f aca="false">(G89-G81)/G81*100</f>
        <v>6.29393253546293</v>
      </c>
      <c r="G205" s="167"/>
      <c r="H205" s="167" t="n">
        <f aca="false">(I89-I81)/I81*100</f>
        <v>7.32754521015899</v>
      </c>
      <c r="I205" s="147"/>
      <c r="J205" s="167" t="n">
        <f aca="false">(K89-K81)/K81*100</f>
        <v>9.53405303663223</v>
      </c>
      <c r="K205" s="167"/>
      <c r="L205" s="167" t="n">
        <f aca="false">(M89-M81)/M81*100</f>
        <v>3.0689120871593</v>
      </c>
      <c r="M205" s="167"/>
      <c r="N205" s="167" t="n">
        <f aca="false">(O89-O81)/O81*100</f>
        <v>1.22775465441669</v>
      </c>
      <c r="O205" s="167"/>
      <c r="P205" s="167" t="n">
        <f aca="false">(Q89-Q81)/Q81*100</f>
        <v>-0.0171615244491935</v>
      </c>
      <c r="Q205" s="187"/>
      <c r="R205" s="167" t="n">
        <f aca="false">(S89-S81)/S81*100</f>
        <v>1.60709349556444</v>
      </c>
      <c r="S205" s="187"/>
      <c r="T205" s="167" t="n">
        <f aca="false">(U89-U81)/U81*100</f>
        <v>0.0255245528080656</v>
      </c>
      <c r="U205" s="187"/>
      <c r="V205" s="167" t="n">
        <f aca="false">(W89-W81)/W81*100</f>
        <v>3.48439804347002</v>
      </c>
      <c r="W205" s="187"/>
      <c r="X205" s="167" t="n">
        <f aca="false">(Y89-Y81)/Y81*100</f>
        <v>-4.55763309361887</v>
      </c>
      <c r="Y205" s="187"/>
    </row>
    <row r="206" customFormat="false" ht="14.25" hidden="false" customHeight="false" outlineLevel="0" collapsed="false">
      <c r="A206" s="139" t="s">
        <v>104</v>
      </c>
      <c r="B206" s="184" t="n">
        <f aca="false">(C90-C82)/C82*100</f>
        <v>9.24080861668808</v>
      </c>
      <c r="C206" s="170"/>
      <c r="D206" s="184" t="n">
        <f aca="false">(E90-E82)/E82*100</f>
        <v>1.79259944261349</v>
      </c>
      <c r="E206" s="184"/>
      <c r="F206" s="184" t="n">
        <f aca="false">(G90-G82)/G82*100</f>
        <v>0.472591814862533</v>
      </c>
      <c r="G206" s="184"/>
      <c r="H206" s="184" t="n">
        <f aca="false">(I90-I82)/I82*100</f>
        <v>17.7274083734732</v>
      </c>
      <c r="I206" s="170"/>
      <c r="J206" s="184" t="n">
        <f aca="false">(K90-K82)/K82*100</f>
        <v>5.99254555177351</v>
      </c>
      <c r="K206" s="184"/>
      <c r="L206" s="184" t="n">
        <f aca="false">(M90-M82)/M82*100</f>
        <v>5.89003759387482</v>
      </c>
      <c r="M206" s="184"/>
      <c r="N206" s="184" t="n">
        <f aca="false">(O90-O82)/O82*100</f>
        <v>3.98001777297691</v>
      </c>
      <c r="O206" s="184"/>
      <c r="P206" s="184" t="n">
        <f aca="false">(Q90-Q82)/Q82*100</f>
        <v>5.4331260519893</v>
      </c>
      <c r="Q206" s="186"/>
      <c r="R206" s="184" t="n">
        <f aca="false">(S90-S82)/S82*100</f>
        <v>6.58108134476766</v>
      </c>
      <c r="S206" s="186"/>
      <c r="T206" s="184" t="n">
        <f aca="false">(U90-U82)/U82*100</f>
        <v>-0.602942352832197</v>
      </c>
      <c r="U206" s="186"/>
      <c r="V206" s="184" t="n">
        <f aca="false">(W90-W82)/W82*100</f>
        <v>-2.78230691321652</v>
      </c>
      <c r="W206" s="186"/>
      <c r="X206" s="184" t="n">
        <f aca="false">(Y90-Y82)/Y82*100</f>
        <v>-8.74187347927069</v>
      </c>
      <c r="Y206" s="186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8" customFormat="false" ht="15.75" hidden="false" customHeight="true" outlineLevel="0" collapsed="false">
      <c r="A208" s="185"/>
      <c r="B208" s="127" t="s">
        <v>74</v>
      </c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81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134" customFormat="true" ht="15.75" hidden="false" customHeight="false" outlineLevel="0" collapsed="false">
      <c r="A209" s="130"/>
      <c r="B209" s="131" t="s">
        <v>83</v>
      </c>
      <c r="C209" s="131"/>
      <c r="D209" s="132" t="s">
        <v>84</v>
      </c>
      <c r="E209" s="132"/>
      <c r="F209" s="132" t="s">
        <v>85</v>
      </c>
      <c r="G209" s="132"/>
      <c r="H209" s="132" t="s">
        <v>86</v>
      </c>
      <c r="I209" s="132"/>
      <c r="J209" s="132" t="s">
        <v>87</v>
      </c>
      <c r="K209" s="132"/>
      <c r="L209" s="132" t="s">
        <v>88</v>
      </c>
      <c r="M209" s="132"/>
      <c r="N209" s="132" t="s">
        <v>89</v>
      </c>
      <c r="O209" s="132"/>
      <c r="P209" s="132" t="s">
        <v>90</v>
      </c>
      <c r="Q209" s="132"/>
      <c r="R209" s="132" t="s">
        <v>91</v>
      </c>
      <c r="S209" s="132"/>
      <c r="T209" s="132" t="s">
        <v>92</v>
      </c>
      <c r="U209" s="132"/>
      <c r="V209" s="132" t="s">
        <v>93</v>
      </c>
      <c r="W209" s="132"/>
      <c r="X209" s="133" t="s">
        <v>94</v>
      </c>
      <c r="Y209" s="133"/>
      <c r="AI209" s="134" t="s">
        <v>95</v>
      </c>
      <c r="AJ209" s="134" t="s">
        <v>96</v>
      </c>
      <c r="AK209" s="134" t="s">
        <v>97</v>
      </c>
      <c r="AL209" s="134" t="s">
        <v>98</v>
      </c>
      <c r="AM209" s="135"/>
      <c r="AN209" s="135"/>
      <c r="AO209" s="135"/>
      <c r="AP209" s="135"/>
    </row>
    <row r="210" customFormat="false" ht="14.25" hidden="false" customHeight="false" outlineLevel="0" collapsed="false">
      <c r="A210" s="139" t="s">
        <v>101</v>
      </c>
      <c r="B210" s="184" t="n">
        <f aca="false">(C95-C87)/C87*100</f>
        <v>0.616686658836531</v>
      </c>
      <c r="C210" s="170"/>
      <c r="D210" s="184" t="n">
        <f aca="false">(E95-E87)/E87*100</f>
        <v>-6.70059671972026</v>
      </c>
      <c r="E210" s="184"/>
      <c r="F210" s="184" t="s">
        <v>111</v>
      </c>
      <c r="G210" s="184"/>
      <c r="H210" s="184" t="n">
        <f aca="false">(I95-I87)/I87*100</f>
        <v>-9.43884453212826</v>
      </c>
      <c r="I210" s="170"/>
      <c r="J210" s="184" t="n">
        <f aca="false">(K95-K87)/K87*100</f>
        <v>15.3880502247066</v>
      </c>
      <c r="K210" s="184"/>
      <c r="L210" s="184" t="n">
        <f aca="false">(M95-M87)/M87*100</f>
        <v>3.02194873170755</v>
      </c>
      <c r="M210" s="184"/>
      <c r="N210" s="184" t="n">
        <f aca="false">(O95-O87)/O87*100</f>
        <v>4.51294793180408</v>
      </c>
      <c r="O210" s="184"/>
      <c r="P210" s="184" t="n">
        <f aca="false">(Q95-Q87)/Q87*100</f>
        <v>6.37453748063814</v>
      </c>
      <c r="Q210" s="186"/>
      <c r="R210" s="184" t="n">
        <f aca="false">(S95-S87)/S87*100</f>
        <v>11.3749743685686</v>
      </c>
      <c r="S210" s="186"/>
      <c r="T210" s="184" t="n">
        <f aca="false">(U95-U87)/U87*100</f>
        <v>7.98150712642253</v>
      </c>
      <c r="U210" s="186"/>
      <c r="V210" s="184" t="n">
        <f aca="false">(W95-W87)/W87*100</f>
        <v>3.57572562363909</v>
      </c>
      <c r="W210" s="186"/>
      <c r="X210" s="184" t="n">
        <f aca="false">(Y95-Y87)/Y87*100</f>
        <v>32.5310300429837</v>
      </c>
      <c r="Y210" s="186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4.25" hidden="false" customHeight="false" outlineLevel="0" collapsed="false">
      <c r="A211" s="139" t="s">
        <v>102</v>
      </c>
      <c r="B211" s="184" t="n">
        <f aca="false">(C96-C88)/C88*100</f>
        <v>-9.42015546097058</v>
      </c>
      <c r="C211" s="170"/>
      <c r="D211" s="184" t="n">
        <f aca="false">(E96-E88)/E88*100</f>
        <v>2.01817264543809</v>
      </c>
      <c r="E211" s="184"/>
      <c r="F211" s="184" t="s">
        <v>111</v>
      </c>
      <c r="G211" s="184"/>
      <c r="H211" s="184" t="n">
        <f aca="false">(I96-I88)/I88*100</f>
        <v>-14.3586631568546</v>
      </c>
      <c r="I211" s="170"/>
      <c r="J211" s="184" t="n">
        <f aca="false">(K96-K88)/K88*100</f>
        <v>5.43662885751212</v>
      </c>
      <c r="K211" s="184"/>
      <c r="L211" s="184" t="n">
        <f aca="false">(M96-M88)/M88*100</f>
        <v>8.66844657723256</v>
      </c>
      <c r="M211" s="184"/>
      <c r="N211" s="184" t="n">
        <f aca="false">(O96-O88)/O88*100</f>
        <v>9.42714292486466</v>
      </c>
      <c r="O211" s="184"/>
      <c r="P211" s="184" t="n">
        <f aca="false">(Q96-Q88)/Q88*100</f>
        <v>12.388346647799</v>
      </c>
      <c r="Q211" s="186"/>
      <c r="R211" s="184" t="n">
        <f aca="false">(S96-S88)/S88*100</f>
        <v>12.6587819878337</v>
      </c>
      <c r="S211" s="186"/>
      <c r="T211" s="184" t="n">
        <f aca="false">(U96-U88)/U88*100</f>
        <v>14.9532555771413</v>
      </c>
      <c r="U211" s="186"/>
      <c r="V211" s="184" t="n">
        <f aca="false">(W96-W88)/W88*100</f>
        <v>11.291907822939</v>
      </c>
      <c r="W211" s="186"/>
      <c r="X211" s="184" t="n">
        <f aca="false">(Y96-Y88)/Y88*100</f>
        <v>12.2084478440651</v>
      </c>
      <c r="Y211" s="186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145" customFormat="true" ht="15" hidden="false" customHeight="false" outlineLevel="0" collapsed="false">
      <c r="A212" s="145" t="s">
        <v>103</v>
      </c>
      <c r="B212" s="167" t="n">
        <f aca="false">(C97-C89)/C89*100</f>
        <v>-6.02652740345581</v>
      </c>
      <c r="C212" s="147"/>
      <c r="D212" s="167" t="n">
        <f aca="false">(E97-E89)/E89*100</f>
        <v>-1.50225690044477</v>
      </c>
      <c r="E212" s="167"/>
      <c r="F212" s="167" t="n">
        <f aca="false">(G97-G89)/G89*100</f>
        <v>-1.2893693549189</v>
      </c>
      <c r="G212" s="167"/>
      <c r="H212" s="167" t="n">
        <f aca="false">(I97-I89)/I89*100</f>
        <v>-11.6621219149954</v>
      </c>
      <c r="I212" s="147"/>
      <c r="J212" s="167" t="n">
        <f aca="false">(K97-K89)/K89*100</f>
        <v>10.6959116087597</v>
      </c>
      <c r="K212" s="167"/>
      <c r="L212" s="167" t="n">
        <f aca="false">(M97-M89)/M89*100</f>
        <v>5.45481199614583</v>
      </c>
      <c r="M212" s="167"/>
      <c r="N212" s="167" t="n">
        <f aca="false">(O97-O89)/O89*100</f>
        <v>6.22191561710555</v>
      </c>
      <c r="O212" s="167"/>
      <c r="P212" s="167" t="n">
        <f aca="false">(Q97-Q89)/Q89*100</f>
        <v>8.34781242099143</v>
      </c>
      <c r="Q212" s="187"/>
      <c r="R212" s="167" t="n">
        <f aca="false">(S97-S89)/S89*100</f>
        <v>11.5339232058669</v>
      </c>
      <c r="S212" s="187"/>
      <c r="T212" s="167" t="n">
        <f aca="false">(U97-U89)/U89*100</f>
        <v>11.1459188012479</v>
      </c>
      <c r="U212" s="187"/>
      <c r="V212" s="167" t="n">
        <f aca="false">(W97-W89)/W89*100</f>
        <v>7.24557287743612</v>
      </c>
      <c r="W212" s="187"/>
      <c r="X212" s="167" t="n">
        <f aca="false">(Y97-Y89)/Y89*100</f>
        <v>19.139377292957</v>
      </c>
      <c r="Y212" s="187"/>
    </row>
    <row r="213" customFormat="false" ht="14.25" hidden="false" customHeight="false" outlineLevel="0" collapsed="false">
      <c r="A213" s="139" t="s">
        <v>104</v>
      </c>
      <c r="B213" s="184" t="n">
        <f aca="false">(C98-C90)/C90*100</f>
        <v>0.364099831570296</v>
      </c>
      <c r="C213" s="170"/>
      <c r="D213" s="184" t="n">
        <f aca="false">(E98-E90)/E90*100</f>
        <v>-11.6593747771337</v>
      </c>
      <c r="E213" s="184"/>
      <c r="F213" s="184" t="s">
        <v>111</v>
      </c>
      <c r="G213" s="184"/>
      <c r="H213" s="184" t="n">
        <f aca="false">(I98-I90)/I90*100</f>
        <v>-3.56351282114374</v>
      </c>
      <c r="I213" s="170"/>
      <c r="J213" s="184" t="n">
        <f aca="false">(K98-K90)/K90*100</f>
        <v>14.556346342534</v>
      </c>
      <c r="K213" s="184"/>
      <c r="L213" s="184" t="n">
        <f aca="false">(M98-M90)/M90*100</f>
        <v>4.24721628888353</v>
      </c>
      <c r="M213" s="184"/>
      <c r="N213" s="184" t="n">
        <f aca="false">(O98-O90)/O90*100</f>
        <v>12.8225920254414</v>
      </c>
      <c r="O213" s="184"/>
      <c r="P213" s="184" t="n">
        <f aca="false">(Q98-Q90)/Q90*100</f>
        <v>13.5086179509554</v>
      </c>
      <c r="Q213" s="186"/>
      <c r="R213" s="184" t="n">
        <f aca="false">(S98-S90)/S90*100</f>
        <v>17.1072239915751</v>
      </c>
      <c r="S213" s="186"/>
      <c r="T213" s="184" t="n">
        <f aca="false">(U98-U90)/U90*100</f>
        <v>12.0965579551601</v>
      </c>
      <c r="U213" s="186"/>
      <c r="V213" s="184" t="n">
        <f aca="false">(W98-W90)/W90*100</f>
        <v>17.5415228155242</v>
      </c>
      <c r="W213" s="186"/>
      <c r="X213" s="184" t="n">
        <f aca="false">(Y98-Y90)/Y90*100</f>
        <v>24.1907260518708</v>
      </c>
      <c r="Y213" s="186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5" customFormat="false" ht="15.75" hidden="false" customHeight="true" outlineLevel="0" collapsed="false">
      <c r="A215" s="185"/>
      <c r="B215" s="127" t="s">
        <v>75</v>
      </c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81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134" customFormat="true" ht="15.75" hidden="false" customHeight="false" outlineLevel="0" collapsed="false">
      <c r="A216" s="130"/>
      <c r="B216" s="131" t="s">
        <v>83</v>
      </c>
      <c r="C216" s="131"/>
      <c r="D216" s="132" t="s">
        <v>84</v>
      </c>
      <c r="E216" s="132"/>
      <c r="F216" s="132" t="s">
        <v>85</v>
      </c>
      <c r="G216" s="132"/>
      <c r="H216" s="132" t="s">
        <v>86</v>
      </c>
      <c r="I216" s="132"/>
      <c r="J216" s="132" t="s">
        <v>87</v>
      </c>
      <c r="K216" s="132"/>
      <c r="L216" s="132" t="s">
        <v>88</v>
      </c>
      <c r="M216" s="132"/>
      <c r="N216" s="132" t="s">
        <v>89</v>
      </c>
      <c r="O216" s="132"/>
      <c r="P216" s="132" t="s">
        <v>90</v>
      </c>
      <c r="Q216" s="132"/>
      <c r="R216" s="132" t="s">
        <v>91</v>
      </c>
      <c r="S216" s="132"/>
      <c r="T216" s="132" t="s">
        <v>92</v>
      </c>
      <c r="U216" s="132"/>
      <c r="V216" s="132" t="s">
        <v>93</v>
      </c>
      <c r="W216" s="132"/>
      <c r="X216" s="133" t="s">
        <v>94</v>
      </c>
      <c r="Y216" s="133"/>
      <c r="AI216" s="134" t="s">
        <v>95</v>
      </c>
      <c r="AJ216" s="134" t="s">
        <v>96</v>
      </c>
      <c r="AK216" s="134" t="s">
        <v>97</v>
      </c>
      <c r="AL216" s="134" t="s">
        <v>98</v>
      </c>
      <c r="AM216" s="135"/>
      <c r="AN216" s="135"/>
      <c r="AO216" s="135"/>
      <c r="AP216" s="135"/>
    </row>
    <row r="217" customFormat="false" ht="14.25" hidden="false" customHeight="false" outlineLevel="0" collapsed="false">
      <c r="A217" s="139" t="s">
        <v>101</v>
      </c>
      <c r="B217" s="188" t="s">
        <v>105</v>
      </c>
      <c r="C217" s="170"/>
      <c r="D217" s="188" t="n">
        <f aca="false">(E103-E95)/E95*100</f>
        <v>0.134086349983919</v>
      </c>
      <c r="E217" s="184"/>
      <c r="F217" s="188" t="s">
        <v>105</v>
      </c>
      <c r="G217" s="184"/>
      <c r="H217" s="188" t="n">
        <f aca="false">(I103-I95)/I95*100</f>
        <v>-7.01130687214306</v>
      </c>
      <c r="I217" s="170"/>
      <c r="J217" s="188" t="n">
        <f aca="false">(K103-K95)/K95*100</f>
        <v>-15.0358638841956</v>
      </c>
      <c r="K217" s="184"/>
      <c r="L217" s="188" t="n">
        <f aca="false">(M103-M95)/M95*100</f>
        <v>5.13743787651987</v>
      </c>
      <c r="M217" s="184"/>
      <c r="N217" s="188" t="n">
        <f aca="false">(O103-O95)/O95*100</f>
        <v>11.9233048502729</v>
      </c>
      <c r="O217" s="184"/>
      <c r="P217" s="188" t="n">
        <f aca="false">(Q103-Q95)/Q95*100</f>
        <v>16.4557129701578</v>
      </c>
      <c r="Q217" s="186"/>
      <c r="R217" s="188" t="n">
        <f aca="false">(S103-S95)/S95*100</f>
        <v>13.5559818422177</v>
      </c>
      <c r="S217" s="186"/>
      <c r="T217" s="188" t="n">
        <f aca="false">(U103-U95)/U95*100</f>
        <v>9.23948147474411</v>
      </c>
      <c r="U217" s="186"/>
      <c r="V217" s="188" t="n">
        <f aca="false">(W103-W95)/W95*100</f>
        <v>-3.18601126461452</v>
      </c>
      <c r="W217" s="186"/>
      <c r="X217" s="188" t="n">
        <f aca="false">(Y103-Y95)/Y95*100</f>
        <v>-13.9197766191668</v>
      </c>
      <c r="Y217" s="186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4.25" hidden="false" customHeight="false" outlineLevel="0" collapsed="false">
      <c r="A218" s="139" t="s">
        <v>102</v>
      </c>
      <c r="B218" s="188" t="s">
        <v>105</v>
      </c>
      <c r="C218" s="170"/>
      <c r="D218" s="188" t="n">
        <f aca="false">(E104-E96)/E96*100</f>
        <v>24.9835227639694</v>
      </c>
      <c r="E218" s="184"/>
      <c r="F218" s="188" t="s">
        <v>105</v>
      </c>
      <c r="G218" s="184"/>
      <c r="H218" s="188" t="n">
        <f aca="false">(I104-I96)/I96*100</f>
        <v>33.5804061046969</v>
      </c>
      <c r="I218" s="170"/>
      <c r="J218" s="188" t="n">
        <f aca="false">(K104-K96)/K96*100</f>
        <v>5.35507435026232</v>
      </c>
      <c r="K218" s="184"/>
      <c r="L218" s="188" t="n">
        <f aca="false">(M104-M96)/M96*100</f>
        <v>13.7399583302063</v>
      </c>
      <c r="M218" s="184"/>
      <c r="N218" s="188" t="n">
        <f aca="false">(O104-O96)/O96*100</f>
        <v>18.5651348136562</v>
      </c>
      <c r="O218" s="184"/>
      <c r="P218" s="188" t="n">
        <f aca="false">(Q104-Q96)/Q96*100</f>
        <v>14.0858527399775</v>
      </c>
      <c r="Q218" s="186"/>
      <c r="R218" s="188" t="n">
        <f aca="false">(S104-S96)/S96*100</f>
        <v>14.7348900380185</v>
      </c>
      <c r="S218" s="186"/>
      <c r="T218" s="188" t="n">
        <f aca="false">(U104-U96)/U96*100</f>
        <v>14.0372622822291</v>
      </c>
      <c r="U218" s="186"/>
      <c r="V218" s="188" t="n">
        <f aca="false">(W104-W96)/W96*100</f>
        <v>-1.89343111277056</v>
      </c>
      <c r="W218" s="186"/>
      <c r="X218" s="188" t="n">
        <f aca="false">(Y104-Y96)/Y96*100</f>
        <v>-6.49831670339638</v>
      </c>
      <c r="Y218" s="186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145" customFormat="true" ht="15" hidden="false" customHeight="false" outlineLevel="0" collapsed="false">
      <c r="A219" s="145" t="s">
        <v>103</v>
      </c>
      <c r="B219" s="173" t="n">
        <f aca="false">(C105-C97)/C97*100</f>
        <v>16.0231261614702</v>
      </c>
      <c r="C219" s="147"/>
      <c r="D219" s="173" t="n">
        <f aca="false">(E105-E97)/E97*100</f>
        <v>14.7291209444244</v>
      </c>
      <c r="E219" s="167"/>
      <c r="F219" s="173" t="n">
        <f aca="false">(G105-G97)/G97*100</f>
        <v>7.53847105958356</v>
      </c>
      <c r="G219" s="167"/>
      <c r="H219" s="173" t="n">
        <f aca="false">(I105-I97)/I97*100</f>
        <v>12.4206938660261</v>
      </c>
      <c r="I219" s="147"/>
      <c r="J219" s="173" t="n">
        <f aca="false">(K105-K97)/K97*100</f>
        <v>-5.49403349113536</v>
      </c>
      <c r="K219" s="167"/>
      <c r="L219" s="173" t="n">
        <f aca="false">(M105-M97)/M97*100</f>
        <v>9.32019532896963</v>
      </c>
      <c r="M219" s="167"/>
      <c r="N219" s="173" t="n">
        <f aca="false">(O105-O97)/O97*100</f>
        <v>15.3990551200668</v>
      </c>
      <c r="O219" s="167"/>
      <c r="P219" s="173" t="n">
        <f aca="false">(Q105-Q97)/Q97*100</f>
        <v>15.5864285967089</v>
      </c>
      <c r="Q219" s="187"/>
      <c r="R219" s="173" t="n">
        <f aca="false">(S105-S97)/S97*100</f>
        <v>14.3026816090402</v>
      </c>
      <c r="S219" s="187"/>
      <c r="T219" s="173" t="n">
        <f aca="false">(U105-U97)/U97*100</f>
        <v>11.6593227289274</v>
      </c>
      <c r="U219" s="187"/>
      <c r="V219" s="173" t="n">
        <f aca="false">(W105-W97)/W97*100</f>
        <v>-2.97584119926021</v>
      </c>
      <c r="W219" s="187"/>
      <c r="X219" s="173" t="n">
        <f aca="false">(Y105-Y97)/Y97*100</f>
        <v>-9.62124077266209</v>
      </c>
      <c r="Y219" s="187"/>
    </row>
    <row r="220" customFormat="false" ht="14.25" hidden="false" customHeight="false" outlineLevel="0" collapsed="false">
      <c r="A220" s="139" t="s">
        <v>104</v>
      </c>
      <c r="B220" s="188" t="s">
        <v>105</v>
      </c>
      <c r="C220" s="170"/>
      <c r="D220" s="188" t="n">
        <f aca="false">(E106-E98)/E98*100</f>
        <v>12.8187039886754</v>
      </c>
      <c r="E220" s="184"/>
      <c r="F220" s="188" t="s">
        <v>105</v>
      </c>
      <c r="G220" s="184"/>
      <c r="H220" s="188" t="n">
        <f aca="false">(I106-I98)/I98*100</f>
        <v>-0.417968182639376</v>
      </c>
      <c r="I220" s="170"/>
      <c r="J220" s="188" t="n">
        <f aca="false">(K106-K98)/K98*100</f>
        <v>-8.87488688109048</v>
      </c>
      <c r="K220" s="184"/>
      <c r="L220" s="188" t="n">
        <f aca="false">(M106-M98)/M98*100</f>
        <v>2.31741692780836</v>
      </c>
      <c r="M220" s="184"/>
      <c r="N220" s="188" t="n">
        <f aca="false">(O106-O98)/O98*100</f>
        <v>3.84186032211308</v>
      </c>
      <c r="O220" s="184"/>
      <c r="P220" s="188" t="n">
        <f aca="false">(Q106-Q98)/Q98*100</f>
        <v>2.40819950145239</v>
      </c>
      <c r="Q220" s="186"/>
      <c r="R220" s="188" t="n">
        <f aca="false">(S106-S98)/S98*100</f>
        <v>2.28344015607054</v>
      </c>
      <c r="S220" s="186"/>
      <c r="T220" s="188" t="n">
        <f aca="false">(U106-U98)/U98*100</f>
        <v>10.6691201208858</v>
      </c>
      <c r="U220" s="186"/>
      <c r="V220" s="188" t="n">
        <f aca="false">(W106-W98)/W98*100</f>
        <v>-12.1426263075925</v>
      </c>
      <c r="W220" s="186"/>
      <c r="X220" s="188" t="n">
        <f aca="false">(Y106-Y98)/Y98*100</f>
        <v>-14.5358154287408</v>
      </c>
      <c r="Y220" s="186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4.25" hidden="false" customHeight="false" outlineLevel="0" collapsed="false">
      <c r="A221" s="139"/>
      <c r="B221" s="188"/>
      <c r="C221" s="170"/>
      <c r="D221" s="188"/>
      <c r="E221" s="184"/>
      <c r="F221" s="188"/>
      <c r="G221" s="184"/>
      <c r="H221" s="188"/>
      <c r="I221" s="170"/>
      <c r="J221" s="188"/>
      <c r="K221" s="184"/>
      <c r="L221" s="188"/>
      <c r="M221" s="184"/>
      <c r="N221" s="188"/>
      <c r="O221" s="184"/>
      <c r="P221" s="188"/>
      <c r="Q221" s="186"/>
      <c r="R221" s="188"/>
      <c r="S221" s="186"/>
      <c r="T221" s="188"/>
      <c r="U221" s="186"/>
      <c r="V221" s="188"/>
      <c r="W221" s="186"/>
      <c r="X221" s="184"/>
      <c r="Y221" s="186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.75" hidden="false" customHeight="true" outlineLevel="0" collapsed="false">
      <c r="A222" s="185"/>
      <c r="B222" s="127" t="s">
        <v>76</v>
      </c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81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134" customFormat="true" ht="15.75" hidden="false" customHeight="false" outlineLevel="0" collapsed="false">
      <c r="A223" s="130"/>
      <c r="B223" s="131" t="s">
        <v>83</v>
      </c>
      <c r="C223" s="131"/>
      <c r="D223" s="132" t="s">
        <v>84</v>
      </c>
      <c r="E223" s="132"/>
      <c r="F223" s="132" t="s">
        <v>85</v>
      </c>
      <c r="G223" s="132"/>
      <c r="H223" s="132" t="s">
        <v>86</v>
      </c>
      <c r="I223" s="132"/>
      <c r="J223" s="132" t="s">
        <v>87</v>
      </c>
      <c r="K223" s="132"/>
      <c r="L223" s="132" t="s">
        <v>88</v>
      </c>
      <c r="M223" s="132"/>
      <c r="N223" s="132" t="s">
        <v>89</v>
      </c>
      <c r="O223" s="132"/>
      <c r="P223" s="132" t="s">
        <v>90</v>
      </c>
      <c r="Q223" s="132"/>
      <c r="R223" s="132" t="s">
        <v>91</v>
      </c>
      <c r="S223" s="132"/>
      <c r="T223" s="132" t="s">
        <v>92</v>
      </c>
      <c r="U223" s="132"/>
      <c r="V223" s="132" t="s">
        <v>93</v>
      </c>
      <c r="W223" s="132"/>
      <c r="X223" s="133" t="s">
        <v>94</v>
      </c>
      <c r="Y223" s="133"/>
      <c r="AI223" s="134" t="s">
        <v>95</v>
      </c>
      <c r="AJ223" s="134" t="s">
        <v>96</v>
      </c>
      <c r="AK223" s="134" t="s">
        <v>97</v>
      </c>
      <c r="AL223" s="134" t="s">
        <v>98</v>
      </c>
      <c r="AM223" s="135"/>
      <c r="AN223" s="135"/>
      <c r="AO223" s="135"/>
      <c r="AP223" s="135"/>
    </row>
    <row r="224" customFormat="false" ht="14.25" hidden="false" customHeight="false" outlineLevel="0" collapsed="false">
      <c r="A224" s="139" t="s">
        <v>101</v>
      </c>
      <c r="B224" s="188" t="s">
        <v>105</v>
      </c>
      <c r="C224" s="170"/>
      <c r="D224" s="188" t="n">
        <f aca="false">(E111-E103)/E103*100</f>
        <v>10.4634456351488</v>
      </c>
      <c r="E224" s="184"/>
      <c r="F224" s="188" t="n">
        <f aca="false">(G111-G103)/G103*100</f>
        <v>-4.60886817281125</v>
      </c>
      <c r="G224" s="184"/>
      <c r="H224" s="188" t="n">
        <f aca="false">(I111-I103)/I103*100</f>
        <v>16.2234903395378</v>
      </c>
      <c r="I224" s="170"/>
      <c r="J224" s="188" t="n">
        <f aca="false">(K111-K103)/K103*100</f>
        <v>2.80530888848252</v>
      </c>
      <c r="K224" s="184"/>
      <c r="L224" s="188" t="n">
        <f aca="false">(M111-M103)/M103*100</f>
        <v>6.5717713718726</v>
      </c>
      <c r="M224" s="184"/>
      <c r="N224" s="188" t="n">
        <f aca="false">(O111-O103)/O103*100</f>
        <v>-13.5284249694011</v>
      </c>
      <c r="O224" s="184"/>
      <c r="P224" s="188" t="n">
        <f aca="false">(Q111-Q103)/Q103*100</f>
        <v>-15.5335483295607</v>
      </c>
      <c r="Q224" s="186"/>
      <c r="R224" s="188" t="n">
        <f aca="false">(S111-S103)/S103*100</f>
        <v>-16.9137385124181</v>
      </c>
      <c r="S224" s="186"/>
      <c r="T224" s="188" t="n">
        <f aca="false">(U111-U103)/U103*100</f>
        <v>-13.5124419652036</v>
      </c>
      <c r="U224" s="186"/>
      <c r="V224" s="188" t="n">
        <f aca="false">(W111-W103)/W103*100</f>
        <v>0.789686076737498</v>
      </c>
      <c r="W224" s="186"/>
      <c r="X224" s="188" t="n">
        <f aca="false">(Y111-Y103)/Y103*100</f>
        <v>-12.6514276486334</v>
      </c>
      <c r="Y224" s="186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4.25" hidden="false" customHeight="false" outlineLevel="0" collapsed="false">
      <c r="A225" s="139" t="s">
        <v>102</v>
      </c>
      <c r="B225" s="188" t="s">
        <v>105</v>
      </c>
      <c r="C225" s="170"/>
      <c r="D225" s="188" t="n">
        <f aca="false">(E112-E104)/E104*100</f>
        <v>-0.866117746536624</v>
      </c>
      <c r="E225" s="184"/>
      <c r="F225" s="188" t="n">
        <f aca="false">(G112-G104)/G104*100</f>
        <v>6.89016177636364</v>
      </c>
      <c r="G225" s="184"/>
      <c r="H225" s="188" t="n">
        <f aca="false">(I112-I104)/I104*100</f>
        <v>3.04753617728792</v>
      </c>
      <c r="I225" s="170"/>
      <c r="J225" s="188" t="n">
        <f aca="false">(K112-K104)/K104*100</f>
        <v>8.15355724858642</v>
      </c>
      <c r="K225" s="184"/>
      <c r="L225" s="188" t="n">
        <f aca="false">(M112-M104)/M104*100</f>
        <v>5.65198647724737</v>
      </c>
      <c r="M225" s="184"/>
      <c r="N225" s="188" t="n">
        <f aca="false">(O112-O104)/O104*100</f>
        <v>-5.25875940235057</v>
      </c>
      <c r="O225" s="184"/>
      <c r="P225" s="188" t="n">
        <f aca="false">(Q112-Q104)/Q104*100</f>
        <v>-6.32799394408611</v>
      </c>
      <c r="Q225" s="186"/>
      <c r="R225" s="188" t="n">
        <f aca="false">(S112-S104)/S104*100</f>
        <v>-5.62744666435874</v>
      </c>
      <c r="S225" s="186"/>
      <c r="T225" s="188" t="n">
        <f aca="false">(U112-U104)/U104*100</f>
        <v>8.42332924826038</v>
      </c>
      <c r="U225" s="186"/>
      <c r="V225" s="188" t="n">
        <f aca="false">(W112-W104)/W104*100</f>
        <v>19.4987871955318</v>
      </c>
      <c r="W225" s="186"/>
      <c r="X225" s="188" t="n">
        <f aca="false">(Y112-Y104)/Y104*100</f>
        <v>28.2206532916487</v>
      </c>
      <c r="Y225" s="186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145" customFormat="true" ht="15" hidden="false" customHeight="false" outlineLevel="0" collapsed="false">
      <c r="A226" s="145" t="s">
        <v>103</v>
      </c>
      <c r="B226" s="173" t="n">
        <f aca="false">(C113-C105)/C105*100</f>
        <v>3.45858320533503</v>
      </c>
      <c r="C226" s="147"/>
      <c r="D226" s="173" t="n">
        <f aca="false">(E113-E105)/E105*100</f>
        <v>3.41156283809173</v>
      </c>
      <c r="E226" s="167"/>
      <c r="F226" s="173" t="n">
        <f aca="false">(G113-G105)/G105*100</f>
        <v>2.17140586664218</v>
      </c>
      <c r="G226" s="167"/>
      <c r="H226" s="173" t="n">
        <f aca="false">(I113-I105)/I105*100</f>
        <v>8.03818117558601</v>
      </c>
      <c r="I226" s="147"/>
      <c r="J226" s="173" t="n">
        <f aca="false">(K113-K105)/K105*100</f>
        <v>4.44293092728101</v>
      </c>
      <c r="K226" s="167"/>
      <c r="L226" s="173" t="n">
        <f aca="false">(M113-M105)/M105*100</f>
        <v>5.10055068003096</v>
      </c>
      <c r="M226" s="167"/>
      <c r="N226" s="173" t="n">
        <f aca="false">(O113-O105)/O105*100</f>
        <v>-10.2308561696774</v>
      </c>
      <c r="O226" s="167"/>
      <c r="P226" s="173" t="n">
        <f aca="false">(Q113-Q105)/Q105*100</f>
        <v>-12.3966376482478</v>
      </c>
      <c r="Q226" s="187"/>
      <c r="R226" s="173" t="n">
        <f aca="false">(S113-S105)/S105*100</f>
        <v>-12.5888449513477</v>
      </c>
      <c r="S226" s="187"/>
      <c r="T226" s="173" t="n">
        <f aca="false">(U113-U105)/U105*100</f>
        <v>-4.20779587399534</v>
      </c>
      <c r="U226" s="187"/>
      <c r="V226" s="173" t="n">
        <f aca="false">(W113-W105)/W105*100</f>
        <v>10.075780929534</v>
      </c>
      <c r="W226" s="187"/>
      <c r="X226" s="173" t="n">
        <f aca="false">(Y113-Y105)/Y105*100</f>
        <v>11.8994566405798</v>
      </c>
      <c r="Y226" s="187"/>
    </row>
    <row r="227" customFormat="false" ht="14.25" hidden="false" customHeight="false" outlineLevel="0" collapsed="false">
      <c r="A227" s="139" t="s">
        <v>104</v>
      </c>
      <c r="B227" s="188" t="s">
        <v>105</v>
      </c>
      <c r="C227" s="170"/>
      <c r="D227" s="188" t="n">
        <f aca="false">(E114-E106)/E106*100</f>
        <v>0.678406873905014</v>
      </c>
      <c r="E227" s="184"/>
      <c r="F227" s="188" t="n">
        <f aca="false">(G114-G106)/G106*100</f>
        <v>2.7730246081339</v>
      </c>
      <c r="G227" s="184"/>
      <c r="H227" s="188" t="n">
        <f aca="false">(I114-I106)/I106*100</f>
        <v>3.20004764561049</v>
      </c>
      <c r="I227" s="170"/>
      <c r="J227" s="188" t="n">
        <f aca="false">(K114-K106)/K106*100</f>
        <v>-2.89686282384175</v>
      </c>
      <c r="K227" s="184"/>
      <c r="L227" s="188" t="n">
        <f aca="false">(M114-M106)/M106*100</f>
        <v>-1.96842521283062</v>
      </c>
      <c r="M227" s="184"/>
      <c r="N227" s="188" t="n">
        <f aca="false">(O114-O106)/O106*100</f>
        <v>-12.4530786882266</v>
      </c>
      <c r="O227" s="184"/>
      <c r="P227" s="188" t="n">
        <f aca="false">(Q114-Q106)/Q106*100</f>
        <v>-9.26400639748113</v>
      </c>
      <c r="Q227" s="186"/>
      <c r="R227" s="188" t="n">
        <f aca="false">(S114-S106)/S106*100</f>
        <v>-13.7405044630849</v>
      </c>
      <c r="S227" s="186"/>
      <c r="T227" s="188" t="n">
        <f aca="false">(U114-U106)/U106*100</f>
        <v>-15.1987035217357</v>
      </c>
      <c r="U227" s="186"/>
      <c r="V227" s="188" t="n">
        <f aca="false">(W114-W106)/W106*100</f>
        <v>-4.0026823417474</v>
      </c>
      <c r="W227" s="186"/>
      <c r="X227" s="188" t="n">
        <f aca="false">(Y114-Y106)/Y106*100</f>
        <v>4.12383314266713</v>
      </c>
      <c r="Y227" s="186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9" customFormat="false" ht="15.75" hidden="false" customHeight="true" outlineLevel="0" collapsed="false">
      <c r="A229" s="185"/>
      <c r="B229" s="127" t="s">
        <v>77</v>
      </c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81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134" customFormat="true" ht="15.75" hidden="false" customHeight="false" outlineLevel="0" collapsed="false">
      <c r="A230" s="130"/>
      <c r="B230" s="131" t="s">
        <v>83</v>
      </c>
      <c r="C230" s="131"/>
      <c r="D230" s="132" t="s">
        <v>84</v>
      </c>
      <c r="E230" s="132"/>
      <c r="F230" s="132" t="s">
        <v>85</v>
      </c>
      <c r="G230" s="132"/>
      <c r="H230" s="132" t="s">
        <v>86</v>
      </c>
      <c r="I230" s="132"/>
      <c r="J230" s="132" t="s">
        <v>87</v>
      </c>
      <c r="K230" s="132"/>
      <c r="L230" s="132" t="s">
        <v>88</v>
      </c>
      <c r="M230" s="132"/>
      <c r="N230" s="132" t="s">
        <v>89</v>
      </c>
      <c r="O230" s="132"/>
      <c r="P230" s="132" t="s">
        <v>90</v>
      </c>
      <c r="Q230" s="132"/>
      <c r="R230" s="132" t="s">
        <v>91</v>
      </c>
      <c r="S230" s="132"/>
      <c r="T230" s="132" t="s">
        <v>92</v>
      </c>
      <c r="U230" s="132"/>
      <c r="V230" s="132" t="s">
        <v>93</v>
      </c>
      <c r="W230" s="132"/>
      <c r="X230" s="133" t="s">
        <v>94</v>
      </c>
      <c r="Y230" s="133"/>
      <c r="AI230" s="134" t="s">
        <v>95</v>
      </c>
      <c r="AJ230" s="134" t="s">
        <v>96</v>
      </c>
      <c r="AK230" s="134" t="s">
        <v>97</v>
      </c>
      <c r="AL230" s="134" t="s">
        <v>98</v>
      </c>
      <c r="AM230" s="135"/>
      <c r="AN230" s="135"/>
      <c r="AO230" s="135"/>
      <c r="AP230" s="135"/>
    </row>
    <row r="231" customFormat="false" ht="14.25" hidden="false" customHeight="false" outlineLevel="0" collapsed="false">
      <c r="A231" s="139" t="s">
        <v>101</v>
      </c>
      <c r="B231" s="188" t="n">
        <f aca="false">(C119-C111)/C111*100</f>
        <v>-7.02274534145504</v>
      </c>
      <c r="C231" s="170"/>
      <c r="D231" s="188" t="n">
        <f aca="false">(E119-E111)/E111*100</f>
        <v>-13.7885573234584</v>
      </c>
      <c r="E231" s="184"/>
      <c r="F231" s="188" t="n">
        <f aca="false">(G119-G111)/G111*100</f>
        <v>12.9240831267893</v>
      </c>
      <c r="G231" s="184"/>
      <c r="H231" s="188" t="n">
        <f aca="false">(I119-I111)/I111*100</f>
        <v>-3.8487729370292</v>
      </c>
      <c r="I231" s="170"/>
      <c r="J231" s="188" t="n">
        <f aca="false">(K119-K111)/K111*100</f>
        <v>1.33206429853699</v>
      </c>
      <c r="K231" s="184"/>
      <c r="L231" s="188" t="n">
        <f aca="false">(M119-M111)/M111*100</f>
        <v>-8.6921812271856</v>
      </c>
      <c r="M231" s="184"/>
      <c r="N231" s="188" t="n">
        <f aca="false">(O119-O111)/O111*100</f>
        <v>7.90390258009948</v>
      </c>
      <c r="O231" s="184"/>
      <c r="P231" s="188" t="n">
        <f aca="false">(Q119-Q111)/Q111*100</f>
        <v>17.0883292797556</v>
      </c>
      <c r="Q231" s="186"/>
      <c r="R231" s="188" t="n">
        <f aca="false">(S119-S111)/S111*100</f>
        <v>18.4040408366749</v>
      </c>
      <c r="S231" s="186"/>
      <c r="T231" s="188" t="n">
        <f aca="false">(U119-U111)/U111*100</f>
        <v>20.5352414764536</v>
      </c>
      <c r="U231" s="186"/>
      <c r="V231" s="188" t="n">
        <f aca="false">(W119-W111)/W111*100</f>
        <v>10.8818201682737</v>
      </c>
      <c r="W231" s="186"/>
      <c r="X231" s="188" t="n">
        <f aca="false">(Y119-Y111)/Y111*100</f>
        <v>13.0738151750668</v>
      </c>
      <c r="Y231" s="186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4.25" hidden="false" customHeight="false" outlineLevel="0" collapsed="false">
      <c r="A232" s="139" t="s">
        <v>102</v>
      </c>
      <c r="B232" s="188" t="n">
        <f aca="false">(C120-C112)/C112*100</f>
        <v>-10.4481363259845</v>
      </c>
      <c r="C232" s="170"/>
      <c r="D232" s="188" t="n">
        <f aca="false">(E120-E112)/E112*100</f>
        <v>-9.41998485624194</v>
      </c>
      <c r="E232" s="184"/>
      <c r="F232" s="188" t="n">
        <f aca="false">(G120-G112)/G112*100</f>
        <v>-20.6058958185787</v>
      </c>
      <c r="G232" s="184"/>
      <c r="H232" s="188" t="n">
        <f aca="false">(I120-I112)/I112*100</f>
        <v>-16.9828653813675</v>
      </c>
      <c r="I232" s="170"/>
      <c r="J232" s="188" t="n">
        <f aca="false">(K120-K112)/K112*100</f>
        <v>-14.6478824912415</v>
      </c>
      <c r="K232" s="184"/>
      <c r="L232" s="188" t="n">
        <f aca="false">(M120-M112)/M112*100</f>
        <v>-17.6385852300976</v>
      </c>
      <c r="M232" s="184"/>
      <c r="N232" s="188" t="n">
        <f aca="false">(O120-O112)/O112*100</f>
        <v>-10.3679643528857</v>
      </c>
      <c r="O232" s="184"/>
      <c r="P232" s="188" t="n">
        <f aca="false">(Q120-Q112)/Q112*100</f>
        <v>-7.0635164297477</v>
      </c>
      <c r="Q232" s="186"/>
      <c r="R232" s="188" t="n">
        <f aca="false">(S120-S112)/S112*100</f>
        <v>-11.185851324381</v>
      </c>
      <c r="S232" s="186"/>
      <c r="T232" s="188" t="n">
        <f aca="false">(U120-U112)/U112*100</f>
        <v>-23.3182987881816</v>
      </c>
      <c r="U232" s="186"/>
      <c r="V232" s="188" t="n">
        <f aca="false">(W120-W112)/W112*100</f>
        <v>-16.5679802610741</v>
      </c>
      <c r="W232" s="186"/>
      <c r="X232" s="188" t="n">
        <f aca="false">(Y120-Y112)/Y112*100</f>
        <v>-23.3835995264968</v>
      </c>
      <c r="Y232" s="186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145" customFormat="true" ht="15" hidden="false" customHeight="false" outlineLevel="0" collapsed="false">
      <c r="A233" s="145" t="s">
        <v>103</v>
      </c>
      <c r="B233" s="173" t="n">
        <f aca="false">(C121-C113)/C113*100</f>
        <v>-10.1270978382493</v>
      </c>
      <c r="C233" s="147"/>
      <c r="D233" s="173" t="n">
        <f aca="false">(E121-E113)/E113*100</f>
        <v>-11.9404778749454</v>
      </c>
      <c r="E233" s="167"/>
      <c r="F233" s="173" t="n">
        <f aca="false">(G121-G113)/G113*100</f>
        <v>-8.37636778279819</v>
      </c>
      <c r="G233" s="167"/>
      <c r="H233" s="173" t="n">
        <f aca="false">(I121-I113)/I113*100</f>
        <v>-11.781276105778</v>
      </c>
      <c r="I233" s="147"/>
      <c r="J233" s="173" t="n">
        <f aca="false">(K121-K113)/K113*100</f>
        <v>-7.58858970907218</v>
      </c>
      <c r="K233" s="167"/>
      <c r="L233" s="173" t="n">
        <f aca="false">(M121-M113)/M113*100</f>
        <v>-13.2539100777811</v>
      </c>
      <c r="M233" s="167"/>
      <c r="N233" s="173" t="n">
        <f aca="false">(O121-O113)/O113*100</f>
        <v>-1.8545215726425</v>
      </c>
      <c r="O233" s="167"/>
      <c r="P233" s="173" t="n">
        <f aca="false">(Q121-Q113)/Q113*100</f>
        <v>5.15916069910469</v>
      </c>
      <c r="Q233" s="187"/>
      <c r="R233" s="173" t="n">
        <f aca="false">(S121-S113)/S113*100</f>
        <v>3.03392980640337</v>
      </c>
      <c r="S233" s="187"/>
      <c r="T233" s="173" t="n">
        <f aca="false">(U121-U113)/U113*100</f>
        <v>-3.2844336269377</v>
      </c>
      <c r="U233" s="187"/>
      <c r="V233" s="173" t="n">
        <f aca="false">(W121-W113)/W113*100</f>
        <v>-5.15416923184796</v>
      </c>
      <c r="W233" s="187"/>
      <c r="X233" s="173" t="n">
        <f aca="false">(Y121-Y113)/Y113*100</f>
        <v>-12.5899624694069</v>
      </c>
      <c r="Y233" s="187"/>
    </row>
    <row r="234" customFormat="false" ht="14.25" hidden="false" customHeight="false" outlineLevel="0" collapsed="false">
      <c r="A234" s="139" t="s">
        <v>104</v>
      </c>
      <c r="B234" s="188" t="n">
        <f aca="false">(C122-C114)/C114*100</f>
        <v>-10.9587356623711</v>
      </c>
      <c r="C234" s="170"/>
      <c r="D234" s="188" t="n">
        <f aca="false">(E122-E114)/E114*100</f>
        <v>-2.54625264354023</v>
      </c>
      <c r="E234" s="184"/>
      <c r="F234" s="188" t="n">
        <f aca="false">(G122-G114)/G114*100</f>
        <v>0.131086255739564</v>
      </c>
      <c r="G234" s="184"/>
      <c r="H234" s="188" t="n">
        <f aca="false">(I122-I114)/I114*100</f>
        <v>-2.94011031068038</v>
      </c>
      <c r="I234" s="170"/>
      <c r="J234" s="188" t="n">
        <f aca="false">(K122-K114)/K114*100</f>
        <v>3.04323208534699</v>
      </c>
      <c r="K234" s="184"/>
      <c r="L234" s="188" t="n">
        <f aca="false">(M122-M114)/M114*100</f>
        <v>-4.78811902549417</v>
      </c>
      <c r="M234" s="184"/>
      <c r="N234" s="188" t="n">
        <f aca="false">(O122-O114)/O114*100</f>
        <v>3.38068001446204</v>
      </c>
      <c r="O234" s="184"/>
      <c r="P234" s="188" t="n">
        <f aca="false">(Q122-Q114)/Q114*100</f>
        <v>10.2529325816359</v>
      </c>
      <c r="Q234" s="186"/>
      <c r="R234" s="188" t="n">
        <f aca="false">(S122-S114)/S114*100</f>
        <v>9.39402837257335</v>
      </c>
      <c r="S234" s="186"/>
      <c r="T234" s="188" t="n">
        <f aca="false">(U122-U114)/U114*100</f>
        <v>4.33853271157956</v>
      </c>
      <c r="U234" s="186"/>
      <c r="V234" s="188" t="n">
        <f aca="false">(W122-W114)/W114*100</f>
        <v>9.04065903741207</v>
      </c>
      <c r="W234" s="186"/>
      <c r="X234" s="188" t="n">
        <f aca="false">(Y122-Y114)/Y114*100</f>
        <v>-6.54076833798613</v>
      </c>
      <c r="Y234" s="186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5.75" hidden="false" customHeight="true" outlineLevel="0" collapsed="false">
      <c r="A235" s="0"/>
      <c r="B235" s="127" t="s">
        <v>78</v>
      </c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134" customFormat="true" ht="15.75" hidden="false" customHeight="false" outlineLevel="0" collapsed="false">
      <c r="A236" s="130"/>
      <c r="B236" s="131" t="s">
        <v>83</v>
      </c>
      <c r="C236" s="131"/>
      <c r="D236" s="132" t="s">
        <v>84</v>
      </c>
      <c r="E236" s="132"/>
      <c r="F236" s="132" t="s">
        <v>85</v>
      </c>
      <c r="G236" s="132"/>
      <c r="H236" s="132" t="s">
        <v>86</v>
      </c>
      <c r="I236" s="132"/>
      <c r="J236" s="132" t="s">
        <v>87</v>
      </c>
      <c r="K236" s="132"/>
      <c r="L236" s="132" t="s">
        <v>88</v>
      </c>
      <c r="M236" s="132"/>
      <c r="N236" s="132" t="s">
        <v>89</v>
      </c>
      <c r="O236" s="132"/>
      <c r="P236" s="132" t="s">
        <v>90</v>
      </c>
      <c r="Q236" s="132"/>
      <c r="R236" s="132" t="s">
        <v>91</v>
      </c>
      <c r="S236" s="132"/>
      <c r="T236" s="132" t="s">
        <v>92</v>
      </c>
      <c r="U236" s="132"/>
      <c r="V236" s="132" t="s">
        <v>93</v>
      </c>
      <c r="W236" s="132"/>
      <c r="X236" s="133" t="s">
        <v>94</v>
      </c>
      <c r="Y236" s="133"/>
      <c r="AI236" s="134" t="s">
        <v>95</v>
      </c>
      <c r="AJ236" s="134" t="s">
        <v>96</v>
      </c>
      <c r="AK236" s="134" t="s">
        <v>97</v>
      </c>
      <c r="AL236" s="134" t="s">
        <v>98</v>
      </c>
      <c r="AM236" s="135"/>
      <c r="AN236" s="135"/>
      <c r="AO236" s="135"/>
      <c r="AP236" s="135"/>
    </row>
    <row r="237" customFormat="false" ht="14.25" hidden="false" customHeight="false" outlineLevel="0" collapsed="false">
      <c r="A237" s="139" t="s">
        <v>101</v>
      </c>
      <c r="B237" s="188" t="n">
        <f aca="false">(C127-C119)/C119*100</f>
        <v>-4.56436988041526</v>
      </c>
      <c r="C237" s="170"/>
      <c r="D237" s="188" t="n">
        <f aca="false">(E127-E119)/E119*100</f>
        <v>16.093337654521</v>
      </c>
      <c r="E237" s="184"/>
      <c r="F237" s="188" t="n">
        <f aca="false">(G127-G119)/G119*100</f>
        <v>-10.9519408502773</v>
      </c>
      <c r="G237" s="184"/>
      <c r="H237" s="188" t="n">
        <f aca="false">(I127-I119)/I119*100</f>
        <v>-1.2007139380172</v>
      </c>
      <c r="I237" s="170"/>
      <c r="J237" s="188" t="n">
        <f aca="false">(K127-K119)/K119*100</f>
        <v>6.67207698104459</v>
      </c>
      <c r="K237" s="184"/>
      <c r="L237" s="188" t="n">
        <f aca="false">(M127-M119)/M119*100</f>
        <v>0.864266775443602</v>
      </c>
      <c r="M237" s="184"/>
      <c r="N237" s="188"/>
      <c r="O237" s="184"/>
      <c r="P237" s="188"/>
      <c r="Q237" s="186"/>
      <c r="R237" s="188"/>
      <c r="S237" s="186"/>
      <c r="T237" s="188"/>
      <c r="U237" s="186"/>
      <c r="V237" s="188"/>
      <c r="W237" s="186"/>
      <c r="X237" s="188"/>
      <c r="Y237" s="186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4.25" hidden="false" customHeight="false" outlineLevel="0" collapsed="false">
      <c r="A238" s="139" t="s">
        <v>102</v>
      </c>
      <c r="B238" s="188" t="n">
        <f aca="false">(C128-C120)/C120*100</f>
        <v>-15.0066188889396</v>
      </c>
      <c r="C238" s="170"/>
      <c r="D238" s="188" t="n">
        <f aca="false">(E128-E120)/E120*100</f>
        <v>-18.4588423007507</v>
      </c>
      <c r="E238" s="184"/>
      <c r="F238" s="188" t="n">
        <f aca="false">(G128-G120)/G120*100</f>
        <v>-11.3587470957749</v>
      </c>
      <c r="G238" s="184"/>
      <c r="H238" s="188" t="n">
        <f aca="false">(I128-I120)/I120*100</f>
        <v>-9.76314091732972</v>
      </c>
      <c r="I238" s="170"/>
      <c r="J238" s="188" t="n">
        <f aca="false">(K128-K120)/K120*100</f>
        <v>-16.4251629422719</v>
      </c>
      <c r="K238" s="184"/>
      <c r="L238" s="188" t="n">
        <f aca="false">(M128-M120)/M120*100</f>
        <v>-12.3065339245378</v>
      </c>
      <c r="M238" s="184"/>
      <c r="N238" s="188"/>
      <c r="O238" s="184"/>
      <c r="P238" s="188"/>
      <c r="Q238" s="186"/>
      <c r="R238" s="188"/>
      <c r="S238" s="186"/>
      <c r="T238" s="188"/>
      <c r="U238" s="186"/>
      <c r="V238" s="188"/>
      <c r="W238" s="186"/>
      <c r="X238" s="188"/>
      <c r="Y238" s="186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145" customFormat="true" ht="15" hidden="false" customHeight="false" outlineLevel="0" collapsed="false">
      <c r="A239" s="145" t="s">
        <v>103</v>
      </c>
      <c r="B239" s="173" t="n">
        <f aca="false">(C129-C121)/C121*100</f>
        <v>-11.8978209658422</v>
      </c>
      <c r="C239" s="147"/>
      <c r="D239" s="173" t="n">
        <f aca="false">(E129-E121)/E121*100</f>
        <v>-6.45753734647361</v>
      </c>
      <c r="E239" s="167"/>
      <c r="F239" s="173" t="n">
        <f aca="false">(G129-G121)/G121*100</f>
        <v>-11.514942597644</v>
      </c>
      <c r="G239" s="167"/>
      <c r="H239" s="173" t="n">
        <f aca="false">(I129-I121)/I121*100</f>
        <v>-5.6105355791944</v>
      </c>
      <c r="I239" s="147"/>
      <c r="J239" s="173" t="n">
        <f aca="false">(K129-K121)/K121*100</f>
        <v>-5.04481289025444</v>
      </c>
      <c r="K239" s="167"/>
      <c r="L239" s="173" t="n">
        <f aca="false">(M129-M121)/M121*100</f>
        <v>-5.20967511092029</v>
      </c>
      <c r="M239" s="167"/>
      <c r="N239" s="173"/>
      <c r="O239" s="167"/>
      <c r="P239" s="173"/>
      <c r="Q239" s="187"/>
      <c r="R239" s="173"/>
      <c r="S239" s="187"/>
      <c r="T239" s="173"/>
      <c r="U239" s="187"/>
      <c r="V239" s="173"/>
      <c r="W239" s="187"/>
      <c r="X239" s="173"/>
      <c r="Y239" s="187"/>
    </row>
    <row r="240" customFormat="false" ht="14.25" hidden="false" customHeight="false" outlineLevel="0" collapsed="false">
      <c r="A240" s="139" t="s">
        <v>104</v>
      </c>
      <c r="B240" s="188" t="n">
        <f aca="false">(C130-C122)/C122*100</f>
        <v>1.14132259147365</v>
      </c>
      <c r="C240" s="170"/>
      <c r="D240" s="188" t="n">
        <f aca="false">(E130-E122)/E122*100</f>
        <v>4.70037150702632</v>
      </c>
      <c r="E240" s="184"/>
      <c r="F240" s="188" t="n">
        <f aca="false">(G130-G122)/G122*100</f>
        <v>-7.48269896193771</v>
      </c>
      <c r="G240" s="184"/>
      <c r="H240" s="188" t="n">
        <f aca="false">(I130-I122)/I122*100</f>
        <v>1.28132920304141</v>
      </c>
      <c r="I240" s="170"/>
      <c r="J240" s="188" t="n">
        <f aca="false">(K130-K122)/K122*100</f>
        <v>-4.93685419058554</v>
      </c>
      <c r="K240" s="184"/>
      <c r="L240" s="188" t="n">
        <f aca="false">(M130-M122)/M122*100</f>
        <v>0.707031752153229</v>
      </c>
      <c r="M240" s="184"/>
      <c r="N240" s="188"/>
      <c r="O240" s="184"/>
      <c r="P240" s="188"/>
      <c r="Q240" s="186"/>
      <c r="R240" s="188"/>
      <c r="S240" s="186"/>
      <c r="T240" s="188"/>
      <c r="U240" s="186"/>
      <c r="V240" s="188"/>
      <c r="W240" s="186"/>
      <c r="X240" s="188"/>
      <c r="Y240" s="186"/>
    </row>
  </sheetData>
  <mergeCells count="404">
    <mergeCell ref="R3:Y3"/>
    <mergeCell ref="B4:X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12:X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B20:X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B28:X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B36:X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B44:X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B52:X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B60:X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B68:X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B76:X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B84:X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B92:X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B100:X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B108:X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B116:X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B124:X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B138:T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B145:T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B152:T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B159:T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B166:T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B173:T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B180:T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B187:T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B194:T194"/>
    <mergeCell ref="B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B201:T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B208:T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B215:T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B222:T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B229:T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B235:T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135" man="true" max="16383" min="0"/>
  </rowBreaks>
  <colBreaks count="2" manualBreakCount="2">
    <brk id="25" man="true" max="65535" min="0"/>
    <brk id="26" man="true" max="65535" min="0"/>
  </colBreak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55" workbookViewId="0">
      <selection pane="topLeft" activeCell="AG20" activeCellId="0" sqref="AG20"/>
    </sheetView>
  </sheetViews>
  <sheetFormatPr defaultRowHeight="14.25"/>
  <cols>
    <col collapsed="false" hidden="false" max="1" min="1" style="189" width="13.7125506072874"/>
    <col collapsed="false" hidden="false" max="33" min="2" style="189" width="11.3562753036437"/>
    <col collapsed="false" hidden="false" max="36" min="34" style="189" width="14.6761133603239"/>
    <col collapsed="false" hidden="false" max="44" min="37" style="27" width="14.6761133603239"/>
    <col collapsed="false" hidden="false" max="48" min="45" style="27" width="14.9959514170041"/>
    <col collapsed="false" hidden="false" max="49" min="49" style="27" width="6.42914979757085"/>
    <col collapsed="false" hidden="false" max="50" min="50" style="27" width="8.03238866396761"/>
    <col collapsed="false" hidden="false" max="1025" min="51" style="27" width="9.10526315789474"/>
  </cols>
  <sheetData>
    <row r="1" customFormat="false" ht="14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190" t="s">
        <v>112</v>
      </c>
      <c r="B2" s="191"/>
      <c r="C2" s="191"/>
      <c r="D2" s="191"/>
      <c r="E2" s="191"/>
      <c r="F2" s="192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false" outlineLevel="0" collapsed="false">
      <c r="A3" s="194"/>
      <c r="B3" s="195"/>
      <c r="C3" s="195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197"/>
      <c r="B4" s="198" t="s">
        <v>20</v>
      </c>
      <c r="C4" s="198"/>
      <c r="D4" s="198" t="s">
        <v>21</v>
      </c>
      <c r="E4" s="198"/>
      <c r="F4" s="199" t="n">
        <v>2003</v>
      </c>
      <c r="G4" s="199"/>
      <c r="H4" s="199" t="n">
        <v>2004</v>
      </c>
      <c r="I4" s="199"/>
      <c r="J4" s="199" t="n">
        <v>2005</v>
      </c>
      <c r="K4" s="199"/>
      <c r="L4" s="199" t="n">
        <v>2006</v>
      </c>
      <c r="M4" s="199"/>
      <c r="N4" s="199" t="n">
        <v>2007</v>
      </c>
      <c r="O4" s="199"/>
      <c r="P4" s="199" t="n">
        <v>2008</v>
      </c>
      <c r="Q4" s="199"/>
      <c r="R4" s="199" t="n">
        <v>2009</v>
      </c>
      <c r="S4" s="199"/>
      <c r="T4" s="199" t="n">
        <v>2010</v>
      </c>
      <c r="U4" s="199"/>
      <c r="V4" s="199" t="n">
        <v>2011</v>
      </c>
      <c r="W4" s="199"/>
      <c r="X4" s="199" t="s">
        <v>113</v>
      </c>
      <c r="Y4" s="199"/>
      <c r="Z4" s="199" t="s">
        <v>114</v>
      </c>
      <c r="AA4" s="199"/>
      <c r="AB4" s="199" t="s">
        <v>115</v>
      </c>
      <c r="AC4" s="199"/>
      <c r="AD4" s="199" t="s">
        <v>116</v>
      </c>
      <c r="AE4" s="199"/>
      <c r="AF4" s="199" t="n">
        <v>2016</v>
      </c>
      <c r="AG4" s="199"/>
      <c r="AH4" s="200" t="s">
        <v>117</v>
      </c>
      <c r="AI4" s="200" t="s">
        <v>117</v>
      </c>
      <c r="AJ4" s="200" t="s">
        <v>117</v>
      </c>
      <c r="AK4" s="200" t="s">
        <v>117</v>
      </c>
      <c r="AL4" s="200" t="s">
        <v>117</v>
      </c>
      <c r="AM4" s="200" t="s">
        <v>117</v>
      </c>
      <c r="AN4" s="200" t="s">
        <v>117</v>
      </c>
      <c r="AO4" s="200" t="s">
        <v>117</v>
      </c>
      <c r="AP4" s="200" t="s">
        <v>117</v>
      </c>
      <c r="AQ4" s="200" t="s">
        <v>117</v>
      </c>
      <c r="AR4" s="200" t="s">
        <v>117</v>
      </c>
      <c r="AS4" s="200" t="s">
        <v>117</v>
      </c>
      <c r="AT4" s="200" t="s">
        <v>117</v>
      </c>
      <c r="AU4" s="200" t="s">
        <v>117</v>
      </c>
      <c r="AV4" s="200" t="s">
        <v>117</v>
      </c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201"/>
      <c r="B5" s="202" t="s">
        <v>99</v>
      </c>
      <c r="C5" s="202" t="s">
        <v>100</v>
      </c>
      <c r="D5" s="202" t="s">
        <v>99</v>
      </c>
      <c r="E5" s="202" t="s">
        <v>100</v>
      </c>
      <c r="F5" s="202" t="s">
        <v>99</v>
      </c>
      <c r="G5" s="202" t="s">
        <v>100</v>
      </c>
      <c r="H5" s="202" t="s">
        <v>99</v>
      </c>
      <c r="I5" s="202" t="s">
        <v>100</v>
      </c>
      <c r="J5" s="202" t="s">
        <v>99</v>
      </c>
      <c r="K5" s="202" t="s">
        <v>100</v>
      </c>
      <c r="L5" s="202" t="s">
        <v>99</v>
      </c>
      <c r="M5" s="202" t="s">
        <v>100</v>
      </c>
      <c r="N5" s="202" t="s">
        <v>99</v>
      </c>
      <c r="O5" s="202" t="s">
        <v>100</v>
      </c>
      <c r="P5" s="202" t="s">
        <v>99</v>
      </c>
      <c r="Q5" s="202" t="s">
        <v>100</v>
      </c>
      <c r="R5" s="202" t="s">
        <v>99</v>
      </c>
      <c r="S5" s="202" t="s">
        <v>100</v>
      </c>
      <c r="T5" s="202" t="s">
        <v>99</v>
      </c>
      <c r="U5" s="202" t="s">
        <v>100</v>
      </c>
      <c r="V5" s="202" t="s">
        <v>99</v>
      </c>
      <c r="W5" s="202" t="s">
        <v>100</v>
      </c>
      <c r="X5" s="202" t="s">
        <v>99</v>
      </c>
      <c r="Y5" s="202" t="s">
        <v>100</v>
      </c>
      <c r="Z5" s="202" t="s">
        <v>99</v>
      </c>
      <c r="AA5" s="202" t="s">
        <v>100</v>
      </c>
      <c r="AB5" s="202" t="s">
        <v>99</v>
      </c>
      <c r="AC5" s="202" t="s">
        <v>100</v>
      </c>
      <c r="AD5" s="202" t="s">
        <v>99</v>
      </c>
      <c r="AE5" s="202" t="s">
        <v>100</v>
      </c>
      <c r="AF5" s="202" t="s">
        <v>99</v>
      </c>
      <c r="AG5" s="202" t="s">
        <v>100</v>
      </c>
      <c r="AH5" s="203" t="n">
        <v>2002</v>
      </c>
      <c r="AI5" s="203" t="n">
        <v>2003</v>
      </c>
      <c r="AJ5" s="203" t="n">
        <v>2004</v>
      </c>
      <c r="AK5" s="203" t="n">
        <v>2005</v>
      </c>
      <c r="AL5" s="203" t="n">
        <v>2006</v>
      </c>
      <c r="AM5" s="203" t="n">
        <v>2007</v>
      </c>
      <c r="AN5" s="203" t="n">
        <v>2008</v>
      </c>
      <c r="AO5" s="203" t="n">
        <v>2009</v>
      </c>
      <c r="AP5" s="203" t="n">
        <v>2010</v>
      </c>
      <c r="AQ5" s="203" t="n">
        <v>2011</v>
      </c>
      <c r="AR5" s="203" t="n">
        <v>2012</v>
      </c>
      <c r="AS5" s="203" t="n">
        <v>2013</v>
      </c>
      <c r="AT5" s="203" t="n">
        <v>2014</v>
      </c>
      <c r="AU5" s="203" t="n">
        <v>2015</v>
      </c>
      <c r="AV5" s="203" t="n">
        <v>2016</v>
      </c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5" hidden="false" customHeight="false" outlineLevel="0" collapsed="false">
      <c r="A6" s="204" t="s">
        <v>8</v>
      </c>
      <c r="B6" s="205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7"/>
      <c r="AI6" s="207"/>
      <c r="AJ6" s="207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208" t="s">
        <v>28</v>
      </c>
      <c r="B7" s="209" t="n">
        <v>24.9</v>
      </c>
      <c r="C7" s="209" t="n">
        <f aca="false">+B7/Index!$B$13</f>
        <v>42.5441758902668</v>
      </c>
      <c r="D7" s="209" t="n">
        <v>21.6</v>
      </c>
      <c r="E7" s="209" t="n">
        <f aca="false">+D7/Index!$B$13</f>
        <v>36.9057911337254</v>
      </c>
      <c r="F7" s="209" t="n">
        <v>25.639</v>
      </c>
      <c r="G7" s="209" t="n">
        <f aca="false">+F7/Index!$B$13</f>
        <v>43.8068323554438</v>
      </c>
      <c r="H7" s="209" t="n">
        <v>21.786</v>
      </c>
      <c r="I7" s="209" t="n">
        <f aca="false">+H7/Index!$B$13</f>
        <v>37.2235910018214</v>
      </c>
      <c r="J7" s="209" t="n">
        <v>20.69594</v>
      </c>
      <c r="K7" s="209" t="n">
        <f aca="false">+J7/Index!$B$13</f>
        <v>35.3611129146349</v>
      </c>
      <c r="L7" s="209" t="n">
        <f aca="false">M7*Index!$B$13</f>
        <v>21.185591</v>
      </c>
      <c r="M7" s="209" t="n">
        <v>36.1977313190061</v>
      </c>
      <c r="N7" s="210" t="n">
        <v>19.689278</v>
      </c>
      <c r="O7" s="209" t="n">
        <v>33.6411287704562</v>
      </c>
      <c r="P7" s="211" t="n">
        <f aca="false">+Q7*Index!$B$13</f>
        <v>20.646150205508</v>
      </c>
      <c r="Q7" s="209" t="n">
        <v>35.276042</v>
      </c>
      <c r="R7" s="211" t="n">
        <f aca="false">+S7*Index!$B$13</f>
        <v>18.260763010284</v>
      </c>
      <c r="S7" s="209" t="n">
        <v>31.200366</v>
      </c>
      <c r="T7" s="211" t="n">
        <f aca="false">+U7*Index!$B$13</f>
        <v>17.358754523882</v>
      </c>
      <c r="U7" s="209" t="n">
        <v>29.659193</v>
      </c>
      <c r="V7" s="211" t="n">
        <f aca="false">+W7*Index!$B$13</f>
        <v>17.426307434236</v>
      </c>
      <c r="W7" s="209" t="n">
        <v>29.774614</v>
      </c>
      <c r="X7" s="211" t="n">
        <f aca="false">+Y7*Index!$B$13</f>
        <v>17.55822</v>
      </c>
      <c r="Y7" s="211" t="n">
        <v>30</v>
      </c>
      <c r="Z7" s="211" t="n">
        <f aca="false">+AA7*Index!$B$13</f>
        <v>18.0849666</v>
      </c>
      <c r="AA7" s="212" t="n">
        <v>30.9</v>
      </c>
      <c r="AB7" s="211" t="n">
        <f aca="false">+AC7*Index!$B$13</f>
        <v>17.9679118</v>
      </c>
      <c r="AC7" s="212" t="n">
        <v>30.7</v>
      </c>
      <c r="AD7" s="211" t="n">
        <f aca="false">+AE7*Index!$B$13</f>
        <v>16.6217816</v>
      </c>
      <c r="AE7" s="211" t="n">
        <v>28.4</v>
      </c>
      <c r="AF7" s="211" t="n">
        <f aca="false">+AG7*Index!$B$13</f>
        <v>17.0314734</v>
      </c>
      <c r="AG7" s="211" t="n">
        <v>29.1</v>
      </c>
      <c r="AH7" s="213" t="n">
        <f aca="false">(E7-C7)/C7*100</f>
        <v>-13.2530120481927</v>
      </c>
      <c r="AI7" s="213" t="n">
        <f aca="false">(G7-E7)/E7*100</f>
        <v>18.699074074074</v>
      </c>
      <c r="AJ7" s="213" t="n">
        <f aca="false">(I7-G7)/G7*100</f>
        <v>-15.027887203089</v>
      </c>
      <c r="AK7" s="213" t="n">
        <f aca="false">(K7-I7)/I7*100</f>
        <v>-5.00348847883963</v>
      </c>
      <c r="AL7" s="213" t="n">
        <f aca="false">(M7-K7)/K7*100</f>
        <v>2.36592780999556</v>
      </c>
      <c r="AM7" s="213" t="n">
        <f aca="false">(O7-M7)/M7*100</f>
        <v>-7.06288061541449</v>
      </c>
      <c r="AN7" s="213" t="n">
        <f aca="false">(Q7-O7)/O7*100</f>
        <v>4.85986436632159</v>
      </c>
      <c r="AO7" s="213" t="n">
        <f aca="false">(S7-Q7)/Q7*100</f>
        <v>-11.5536657995815</v>
      </c>
      <c r="AP7" s="213" t="n">
        <f aca="false">(U7-S7)/S7*100</f>
        <v>-4.93959910598485</v>
      </c>
      <c r="AQ7" s="213" t="n">
        <f aca="false">(W7-U7)/U7*100</f>
        <v>0.389157587665994</v>
      </c>
      <c r="AR7" s="213" t="n">
        <f aca="false">(Y7-W7)/W7*100</f>
        <v>0.756973709214166</v>
      </c>
      <c r="AS7" s="214" t="n">
        <f aca="false">(AA7-Y7)/Y7*100</f>
        <v>3</v>
      </c>
      <c r="AT7" s="213" t="n">
        <f aca="false">(AC7-AA7)/AA7*100</f>
        <v>-0.647249190938509</v>
      </c>
      <c r="AU7" s="213" t="n">
        <f aca="false">(AE7-AC7)/AC7*100</f>
        <v>-7.49185667752443</v>
      </c>
      <c r="AV7" s="213" t="n">
        <f aca="false">(AG7-AE7)/AE7*100</f>
        <v>2.46478873239438</v>
      </c>
      <c r="AW7" s="119"/>
      <c r="AX7" s="215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08" t="s">
        <v>29</v>
      </c>
      <c r="B8" s="209" t="n">
        <v>29.1</v>
      </c>
      <c r="C8" s="209" t="n">
        <f aca="false">+B8/Index!$B$13</f>
        <v>49.7203019440467</v>
      </c>
      <c r="D8" s="209" t="n">
        <v>28.9</v>
      </c>
      <c r="E8" s="209" t="n">
        <f aca="false">+D8/Index!$B$13</f>
        <v>49.3785816557715</v>
      </c>
      <c r="F8" s="209" t="n">
        <v>31.427</v>
      </c>
      <c r="G8" s="209" t="n">
        <f aca="false">+F8/Index!$B$13</f>
        <v>53.6962174981291</v>
      </c>
      <c r="H8" s="209" t="n">
        <v>25.411</v>
      </c>
      <c r="I8" s="209" t="n">
        <f aca="false">+H8/Index!$B$13</f>
        <v>43.41727122681</v>
      </c>
      <c r="J8" s="209" t="n">
        <v>23.475936</v>
      </c>
      <c r="K8" s="209" t="n">
        <f aca="false">+J8/Index!$B$13</f>
        <v>40.1110180872549</v>
      </c>
      <c r="L8" s="209" t="n">
        <f aca="false">M8*Index!$B$13</f>
        <v>23.071484</v>
      </c>
      <c r="M8" s="209" t="n">
        <v>39.4199708170874</v>
      </c>
      <c r="N8" s="209" t="n">
        <f aca="false">(O8/1.7086)</f>
        <v>22.5525060252941</v>
      </c>
      <c r="O8" s="209" t="n">
        <v>38.5332117948175</v>
      </c>
      <c r="P8" s="211" t="n">
        <f aca="false">+Q8*Index!$B$13</f>
        <v>23.783575277374</v>
      </c>
      <c r="Q8" s="209" t="n">
        <v>40.636651</v>
      </c>
      <c r="R8" s="211" t="n">
        <f aca="false">+S8*Index!$B$13</f>
        <v>21.226718602548</v>
      </c>
      <c r="S8" s="209" t="n">
        <v>36.268002</v>
      </c>
      <c r="T8" s="211" t="n">
        <f aca="false">+U8*Index!$B$13</f>
        <v>19.859596965264</v>
      </c>
      <c r="U8" s="209" t="n">
        <v>33.932136</v>
      </c>
      <c r="V8" s="211" t="n">
        <f aca="false">+W8*Index!$B$13</f>
        <v>21.60572624255</v>
      </c>
      <c r="W8" s="209" t="n">
        <v>36.915575</v>
      </c>
      <c r="X8" s="211" t="n">
        <f aca="false">+Y8*Index!$B$13</f>
        <v>18.9043502</v>
      </c>
      <c r="Y8" s="211" t="n">
        <v>32.3</v>
      </c>
      <c r="Z8" s="211" t="n">
        <f aca="false">+AA8*Index!$B$13</f>
        <v>16.5632542</v>
      </c>
      <c r="AA8" s="212" t="n">
        <v>28.3</v>
      </c>
      <c r="AB8" s="211" t="n">
        <f aca="false">+AC8*Index!$B$13</f>
        <v>18.3190762</v>
      </c>
      <c r="AC8" s="212" t="n">
        <v>31.3</v>
      </c>
      <c r="AD8" s="211" t="n">
        <f aca="false">+AE8*Index!$B$13</f>
        <v>18.0849666</v>
      </c>
      <c r="AE8" s="211" t="n">
        <v>30.9</v>
      </c>
      <c r="AF8" s="211" t="n">
        <f aca="false">+AG8*Index!$B$13</f>
        <v>22.0063024</v>
      </c>
      <c r="AG8" s="211" t="n">
        <v>37.6</v>
      </c>
      <c r="AH8" s="213" t="n">
        <f aca="false">(E8-C8)/C8*100</f>
        <v>-0.687285223367709</v>
      </c>
      <c r="AI8" s="213" t="n">
        <f aca="false">(G8-E8)/E8*100</f>
        <v>8.74394463667822</v>
      </c>
      <c r="AJ8" s="213" t="n">
        <f aca="false">(I8-G8)/G8*100</f>
        <v>-19.1427753205842</v>
      </c>
      <c r="AK8" s="213" t="n">
        <f aca="false">(K8-I8)/I8*100</f>
        <v>-7.61506434221401</v>
      </c>
      <c r="AL8" s="213" t="n">
        <f aca="false">(M8-K8)/K8*100</f>
        <v>-1.72283652502715</v>
      </c>
      <c r="AM8" s="213" t="n">
        <f aca="false">(O8-M8)/M8*100</f>
        <v>-2.24951719620639</v>
      </c>
      <c r="AN8" s="213" t="n">
        <f aca="false">(Q8-O8)/O8*100</f>
        <v>5.45876948016421</v>
      </c>
      <c r="AO8" s="213" t="n">
        <f aca="false">(S8-Q8)/Q8*100</f>
        <v>-10.7505143571009</v>
      </c>
      <c r="AP8" s="213" t="n">
        <f aca="false">(U8-S8)/S8*100</f>
        <v>-6.44056984445959</v>
      </c>
      <c r="AQ8" s="213" t="n">
        <f aca="false">(W8-U8)/U8*100</f>
        <v>8.79237015907279</v>
      </c>
      <c r="AR8" s="213" t="n">
        <f aca="false">(Y8-W8)/W8*100</f>
        <v>-12.5030559594426</v>
      </c>
      <c r="AS8" s="214" t="n">
        <f aca="false">(AA8-Y8)/Y8*100</f>
        <v>-12.3839009287926</v>
      </c>
      <c r="AT8" s="213" t="n">
        <f aca="false">(AC8-AA8)/AA8*100</f>
        <v>10.6007067137809</v>
      </c>
      <c r="AU8" s="213" t="n">
        <f aca="false">(AE8-AC8)/AC8*100</f>
        <v>-1.2779552715655</v>
      </c>
      <c r="AV8" s="213" t="n">
        <f aca="false">(AG8-AE8)/AE8*100</f>
        <v>21.6828478964401</v>
      </c>
      <c r="AW8" s="119"/>
      <c r="AX8" s="215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08" t="s">
        <v>30</v>
      </c>
      <c r="B9" s="209" t="n">
        <v>49.7</v>
      </c>
      <c r="C9" s="209" t="n">
        <f aca="false">+B9/Index!$B$13</f>
        <v>84.917491636396</v>
      </c>
      <c r="D9" s="209" t="n">
        <v>59.1</v>
      </c>
      <c r="E9" s="209" t="n">
        <f aca="false">+D9/Index!$B$13</f>
        <v>100.978345185332</v>
      </c>
      <c r="F9" s="209" t="n">
        <v>37.832</v>
      </c>
      <c r="G9" s="209" t="n">
        <f aca="false">+F9/Index!$B$13</f>
        <v>64.6398097301435</v>
      </c>
      <c r="H9" s="209" t="n">
        <v>42.054</v>
      </c>
      <c r="I9" s="209" t="n">
        <f aca="false">+H9/Index!$B$13</f>
        <v>71.8535250156337</v>
      </c>
      <c r="J9" s="209" t="n">
        <v>47.600665</v>
      </c>
      <c r="K9" s="209" t="n">
        <f aca="false">+J9/Index!$B$13</f>
        <v>81.3305648294645</v>
      </c>
      <c r="L9" s="209" t="n">
        <f aca="false">M9*Index!$B$13</f>
        <v>38.895682</v>
      </c>
      <c r="M9" s="209" t="n">
        <v>66.4572183285094</v>
      </c>
      <c r="N9" s="209" t="n">
        <v>40.1</v>
      </c>
      <c r="O9" s="209" t="n">
        <v>68.4972884495126</v>
      </c>
      <c r="P9" s="211" t="n">
        <f aca="false">+Q9*Index!$B$13</f>
        <v>39.398188114474</v>
      </c>
      <c r="Q9" s="209" t="n">
        <v>67.315801</v>
      </c>
      <c r="R9" s="211" t="n">
        <f aca="false">+S9*Index!$B$13</f>
        <v>33.56955789163</v>
      </c>
      <c r="S9" s="209" t="n">
        <v>57.356995</v>
      </c>
      <c r="T9" s="211" t="n">
        <f aca="false">+U9*Index!$B$13</f>
        <v>38.376472951578</v>
      </c>
      <c r="U9" s="209" t="n">
        <v>65.570097</v>
      </c>
      <c r="V9" s="211" t="n">
        <f aca="false">+W9*Index!$B$13</f>
        <v>38.890262170492</v>
      </c>
      <c r="W9" s="209" t="n">
        <v>66.447958</v>
      </c>
      <c r="X9" s="211" t="n">
        <f aca="false">+Y9*Index!$B$13</f>
        <v>36.587460975748</v>
      </c>
      <c r="Y9" s="211" t="n">
        <v>62.5133885594577</v>
      </c>
      <c r="Z9" s="211" t="n">
        <f aca="false">+AA9*Index!$B$13</f>
        <v>38.628084</v>
      </c>
      <c r="AA9" s="212" t="n">
        <v>66</v>
      </c>
      <c r="AB9" s="211" t="n">
        <f aca="false">+AC9*Index!$B$13</f>
        <v>33.067981</v>
      </c>
      <c r="AC9" s="212" t="n">
        <v>56.5</v>
      </c>
      <c r="AD9" s="211" t="n">
        <f aca="false">+AE9*Index!$B$13</f>
        <v>38.04281</v>
      </c>
      <c r="AE9" s="211" t="n">
        <v>65</v>
      </c>
      <c r="AF9" s="211" t="n">
        <f aca="false">+AG9*Index!$B$13</f>
        <v>47.3486666</v>
      </c>
      <c r="AG9" s="211" t="n">
        <v>80.9</v>
      </c>
      <c r="AH9" s="213" t="n">
        <f aca="false">(E9-C9)/C9*100</f>
        <v>18.9134808853119</v>
      </c>
      <c r="AI9" s="213" t="n">
        <f aca="false">(G9-E9)/E9*100</f>
        <v>-35.9864636209814</v>
      </c>
      <c r="AJ9" s="213" t="n">
        <f aca="false">(I9-G9)/G9*100</f>
        <v>11.159864664834</v>
      </c>
      <c r="AK9" s="213" t="n">
        <f aca="false">(K9-I9)/I9*100</f>
        <v>13.1893874542255</v>
      </c>
      <c r="AL9" s="213" t="n">
        <f aca="false">(M9-K9)/K9*100</f>
        <v>-18.2875239242981</v>
      </c>
      <c r="AM9" s="213" t="n">
        <f aca="false">(O9-M9)/M9*100</f>
        <v>3.06974949044474</v>
      </c>
      <c r="AN9" s="213" t="n">
        <f aca="false">(Q9-O9)/O9*100</f>
        <v>-1.7248674746934</v>
      </c>
      <c r="AO9" s="213" t="n">
        <f aca="false">(S9-Q9)/Q9*100</f>
        <v>-14.7941580610472</v>
      </c>
      <c r="AP9" s="213" t="n">
        <f aca="false">(U9-S9)/S9*100</f>
        <v>14.3192682950005</v>
      </c>
      <c r="AQ9" s="213" t="n">
        <f aca="false">(W9-U9)/U9*100</f>
        <v>1.33881302630984</v>
      </c>
      <c r="AR9" s="213" t="n">
        <f aca="false">(Y9-W9)/W9*100</f>
        <v>-5.92127968859828</v>
      </c>
      <c r="AS9" s="214" t="n">
        <f aca="false">(AA9-Y9)/Y9*100</f>
        <v>5.57738353477053</v>
      </c>
      <c r="AT9" s="213" t="n">
        <f aca="false">(AC9-AA9)/AA9*100</f>
        <v>-14.3939393939394</v>
      </c>
      <c r="AU9" s="213" t="n">
        <f aca="false">(AE9-AC9)/AC9*100</f>
        <v>15.0442477876106</v>
      </c>
      <c r="AV9" s="213" t="n">
        <f aca="false">(AG9-AE9)/AE9*100</f>
        <v>24.4615384615385</v>
      </c>
      <c r="AW9" s="119"/>
      <c r="AX9" s="215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208" t="s">
        <v>31</v>
      </c>
      <c r="B10" s="209" t="n">
        <v>89.9</v>
      </c>
      <c r="C10" s="209" t="n">
        <f aca="false">+B10/Index!$B$13</f>
        <v>153.603269579718</v>
      </c>
      <c r="D10" s="209" t="n">
        <v>77</v>
      </c>
      <c r="E10" s="209" t="n">
        <f aca="false">+D10/Index!$B$13</f>
        <v>131.562310985966</v>
      </c>
      <c r="F10" s="209" t="n">
        <v>67.057</v>
      </c>
      <c r="G10" s="209" t="n">
        <f aca="false">+F10/Index!$B$13</f>
        <v>114.573686854362</v>
      </c>
      <c r="H10" s="209" t="n">
        <v>72.067</v>
      </c>
      <c r="I10" s="209" t="n">
        <f aca="false">+H10/Index!$B$13</f>
        <v>123.133780075657</v>
      </c>
      <c r="J10" s="209" t="n">
        <v>61.962851</v>
      </c>
      <c r="K10" s="209" t="n">
        <f aca="false">+J10/Index!$B$13</f>
        <v>105.869816530377</v>
      </c>
      <c r="L10" s="209" t="n">
        <f aca="false">M10*Index!$B$13</f>
        <v>74.456423</v>
      </c>
      <c r="M10" s="209" t="n">
        <v>127.216351657514</v>
      </c>
      <c r="N10" s="209" t="n">
        <v>72.4</v>
      </c>
      <c r="O10" s="209" t="n">
        <v>123.656976048825</v>
      </c>
      <c r="P10" s="211" t="n">
        <f aca="false">+Q10*Index!$B$13</f>
        <v>63.075589420782</v>
      </c>
      <c r="Q10" s="209" t="n">
        <v>107.771043</v>
      </c>
      <c r="R10" s="211" t="n">
        <f aca="false">+S10*Index!$B$13</f>
        <v>62.879449471532</v>
      </c>
      <c r="S10" s="209" t="n">
        <v>107.435918</v>
      </c>
      <c r="T10" s="211" t="n">
        <f aca="false">+U10*Index!$B$13</f>
        <v>52.115054361818</v>
      </c>
      <c r="U10" s="209" t="n">
        <v>89.043857</v>
      </c>
      <c r="V10" s="211" t="n">
        <f aca="false">+W10*Index!$B$13</f>
        <v>80.0057961278371</v>
      </c>
      <c r="W10" s="209" t="n">
        <v>136.698018582471</v>
      </c>
      <c r="X10" s="211" t="n">
        <f aca="false">+Y10*Index!$B$13</f>
        <v>67.0974807845421</v>
      </c>
      <c r="Y10" s="211" t="n">
        <v>114.642852381179</v>
      </c>
      <c r="Z10" s="211" t="n">
        <f aca="false">+AA10*Index!$B$13</f>
        <v>64.6142496</v>
      </c>
      <c r="AA10" s="212" t="n">
        <v>110.4</v>
      </c>
      <c r="AB10" s="211" t="n">
        <f aca="false">+AC10*Index!$B$13</f>
        <v>77.7829146</v>
      </c>
      <c r="AC10" s="212" t="n">
        <v>132.9</v>
      </c>
      <c r="AD10" s="211" t="n">
        <f aca="false">+AE10*Index!$B$13</f>
        <v>76.378257</v>
      </c>
      <c r="AE10" s="211" t="n">
        <v>130.5</v>
      </c>
      <c r="AF10" s="211" t="n">
        <f aca="false">+AG10*Index!$B$13</f>
        <v>80.7092846</v>
      </c>
      <c r="AG10" s="211" t="n">
        <v>137.9</v>
      </c>
      <c r="AH10" s="213" t="n">
        <f aca="false">(E10-C10)/C10*100</f>
        <v>-14.349276974416</v>
      </c>
      <c r="AI10" s="213" t="n">
        <f aca="false">(G10-E10)/E10*100</f>
        <v>-12.912987012987</v>
      </c>
      <c r="AJ10" s="213" t="n">
        <f aca="false">(I10-G10)/G10*100</f>
        <v>7.47125579730676</v>
      </c>
      <c r="AK10" s="213" t="n">
        <f aca="false">(K10-I10)/I10*100</f>
        <v>-14.0204934297251</v>
      </c>
      <c r="AL10" s="213" t="n">
        <f aca="false">(M10-K10)/K10*100</f>
        <v>20.1630037972268</v>
      </c>
      <c r="AM10" s="213" t="n">
        <f aca="false">(O10-M10)/M10*100</f>
        <v>-2.79789159358353</v>
      </c>
      <c r="AN10" s="213" t="n">
        <f aca="false">(Q10-O10)/O10*100</f>
        <v>-12.8467746474348</v>
      </c>
      <c r="AO10" s="213" t="n">
        <f aca="false">(S10-Q10)/Q10*100</f>
        <v>-0.31096015281211</v>
      </c>
      <c r="AP10" s="213" t="n">
        <f aca="false">(U10-S10)/S10*100</f>
        <v>-17.1190988473706</v>
      </c>
      <c r="AQ10" s="213" t="n">
        <f aca="false">(W10-U10)/U10*100</f>
        <v>53.5176296130917</v>
      </c>
      <c r="AR10" s="213" t="n">
        <f aca="false">(Y10-W10)/W10*100</f>
        <v>-16.1342252287191</v>
      </c>
      <c r="AS10" s="213" t="n">
        <f aca="false">(AA10-Y10)/Y10*100</f>
        <v>-3.70093057966814</v>
      </c>
      <c r="AT10" s="213" t="n">
        <f aca="false">(AC10-AA10)/AA10*100</f>
        <v>20.3804347826087</v>
      </c>
      <c r="AU10" s="213" t="n">
        <f aca="false">(AE10-AC10)/AC10*100</f>
        <v>-1.8058690744921</v>
      </c>
      <c r="AV10" s="213" t="n">
        <f aca="false">(AG10-AE10)/AE10*100</f>
        <v>5.67049808429119</v>
      </c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208" t="s">
        <v>32</v>
      </c>
      <c r="B11" s="209" t="n">
        <v>139.1</v>
      </c>
      <c r="C11" s="209" t="n">
        <f aca="false">+B11/Index!$B$13</f>
        <v>237.666460495426</v>
      </c>
      <c r="D11" s="209" t="n">
        <v>119.5</v>
      </c>
      <c r="E11" s="209" t="n">
        <f aca="false">+D11/Index!$B$13</f>
        <v>204.177872244453</v>
      </c>
      <c r="F11" s="209" t="n">
        <v>92.518</v>
      </c>
      <c r="G11" s="209" t="n">
        <f aca="false">+F11/Index!$B$13</f>
        <v>158.076388153241</v>
      </c>
      <c r="H11" s="209" t="n">
        <v>99.483</v>
      </c>
      <c r="I11" s="209" t="n">
        <f aca="false">+H11/Index!$B$13</f>
        <v>169.976797192426</v>
      </c>
      <c r="J11" s="209" t="n">
        <v>105.3874</v>
      </c>
      <c r="K11" s="209" t="n">
        <f aca="false">+J11/Index!$B$13</f>
        <v>180.065063542888</v>
      </c>
      <c r="L11" s="209" t="n">
        <f aca="false">M11*Index!$B$13</f>
        <v>111.862889</v>
      </c>
      <c r="M11" s="209" t="n">
        <v>191.129093381903</v>
      </c>
      <c r="N11" s="209" t="n">
        <v>119.8</v>
      </c>
      <c r="O11" s="209" t="n">
        <v>204.613645916272</v>
      </c>
      <c r="P11" s="211" t="n">
        <f aca="false">+Q11*Index!$B$13</f>
        <v>111.967828404682</v>
      </c>
      <c r="Q11" s="209" t="n">
        <v>191.308393</v>
      </c>
      <c r="R11" s="211" t="n">
        <f aca="false">+S11*Index!$B$13</f>
        <v>92.555486710012</v>
      </c>
      <c r="S11" s="209" t="n">
        <v>158.140438</v>
      </c>
      <c r="T11" s="211" t="n">
        <f aca="false">+U11*Index!$B$13</f>
        <v>96.433659137786</v>
      </c>
      <c r="U11" s="209" t="n">
        <v>164.766689</v>
      </c>
      <c r="V11" s="211" t="n">
        <f aca="false">+W11*Index!$B$13</f>
        <v>109.505822404844</v>
      </c>
      <c r="W11" s="209" t="n">
        <v>187.101806</v>
      </c>
      <c r="X11" s="211" t="n">
        <f aca="false">+Y11*Index!$B$13</f>
        <v>125.430278973485</v>
      </c>
      <c r="Y11" s="209" t="n">
        <v>214.310355446312</v>
      </c>
      <c r="Z11" s="211" t="n">
        <f aca="false">+AA11*Index!$B$13</f>
        <v>118.2838754</v>
      </c>
      <c r="AA11" s="212" t="n">
        <v>202.1</v>
      </c>
      <c r="AB11" s="211" t="n">
        <f aca="false">+AC11*Index!$B$13</f>
        <v>131.1599034</v>
      </c>
      <c r="AC11" s="216" t="n">
        <v>224.1</v>
      </c>
      <c r="AD11" s="211" t="n">
        <f aca="false">+AE11*Index!$B$13</f>
        <v>127.0629854</v>
      </c>
      <c r="AE11" s="209" t="n">
        <v>217.1</v>
      </c>
      <c r="AF11" s="211" t="n">
        <f aca="false">+AG11*Index!$B$13</f>
        <v>143.2165478</v>
      </c>
      <c r="AG11" s="209" t="n">
        <v>244.7</v>
      </c>
      <c r="AH11" s="213" t="n">
        <f aca="false">(E11-C11)/C11*100</f>
        <v>-14.0905823148814</v>
      </c>
      <c r="AI11" s="213" t="n">
        <f aca="false">(G11-E11)/E11*100</f>
        <v>-22.5790794979079</v>
      </c>
      <c r="AJ11" s="213" t="n">
        <f aca="false">(I11-G11)/G11*100</f>
        <v>7.52826477009879</v>
      </c>
      <c r="AK11" s="213" t="n">
        <f aca="false">(K11-I11)/I11*100</f>
        <v>5.93508438627706</v>
      </c>
      <c r="AL11" s="213" t="n">
        <f aca="false">(M11-K11)/K11*100</f>
        <v>6.14446224121668</v>
      </c>
      <c r="AM11" s="213" t="n">
        <f aca="false">(O11-M11)/M11*100</f>
        <v>7.05520666465177</v>
      </c>
      <c r="AN11" s="213" t="n">
        <f aca="false">(Q11-O11)/O11*100</f>
        <v>-6.50262247011436</v>
      </c>
      <c r="AO11" s="213" t="n">
        <f aca="false">(S11-Q11)/Q11*100</f>
        <v>-17.3374280552344</v>
      </c>
      <c r="AP11" s="213" t="n">
        <f aca="false">(U11-S11)/S11*100</f>
        <v>4.19010537962468</v>
      </c>
      <c r="AQ11" s="213" t="n">
        <f aca="false">(W11-U11)/U11*100</f>
        <v>13.5556022491901</v>
      </c>
      <c r="AR11" s="213" t="n">
        <f aca="false">(Y11-W11)/W11*100</f>
        <v>14.5421094686343</v>
      </c>
      <c r="AS11" s="213" t="n">
        <f aca="false">(AA11-Y11)/Y11*100</f>
        <v>-5.69751070632264</v>
      </c>
      <c r="AT11" s="213" t="n">
        <f aca="false">(AC11-AA11)/AA11*100</f>
        <v>10.8857001484414</v>
      </c>
      <c r="AU11" s="213" t="n">
        <f aca="false">(AE11-AC11)/AC11*100</f>
        <v>-3.12360553324409</v>
      </c>
      <c r="AV11" s="213" t="n">
        <f aca="false">(AG11-AE11)/AE11*100</f>
        <v>12.7130354675265</v>
      </c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08" t="s">
        <v>33</v>
      </c>
      <c r="B12" s="209" t="n">
        <v>157.4</v>
      </c>
      <c r="C12" s="209" t="n">
        <f aca="false">+B12/Index!$B$13</f>
        <v>268.93386687261</v>
      </c>
      <c r="D12" s="209" t="n">
        <v>139.318</v>
      </c>
      <c r="E12" s="209" t="n">
        <f aca="false">+D12/Index!$B$13</f>
        <v>238.038935609646</v>
      </c>
      <c r="F12" s="209" t="n">
        <v>114.786</v>
      </c>
      <c r="G12" s="209" t="n">
        <f aca="false">+F12/Index!$B$13</f>
        <v>196.123525049806</v>
      </c>
      <c r="H12" s="209" t="n">
        <v>109.3</v>
      </c>
      <c r="I12" s="209" t="n">
        <f aca="false">+H12/Index!$B$13</f>
        <v>186.750137542416</v>
      </c>
      <c r="J12" s="209" t="n">
        <v>113.32366</v>
      </c>
      <c r="K12" s="209" t="n">
        <f aca="false">+J12/Index!$B$13</f>
        <v>193.624968818024</v>
      </c>
      <c r="L12" s="209" t="n">
        <f aca="false">M12*Index!$B$13</f>
        <v>117.671681</v>
      </c>
      <c r="M12" s="209" t="n">
        <v>201.054003765758</v>
      </c>
      <c r="N12" s="209" t="n">
        <v>121.4</v>
      </c>
      <c r="O12" s="209" t="n">
        <v>207.449425397335</v>
      </c>
      <c r="P12" s="211" t="n">
        <f aca="false">+Q12*Index!$B$13</f>
        <v>134.367073818624</v>
      </c>
      <c r="Q12" s="209" t="n">
        <v>229.579776</v>
      </c>
      <c r="R12" s="211" t="n">
        <f aca="false">+S12*Index!$B$13</f>
        <v>102.634836160946</v>
      </c>
      <c r="S12" s="209" t="n">
        <v>175.362029</v>
      </c>
      <c r="T12" s="211" t="n">
        <f aca="false">+U12*Index!$B$13</f>
        <v>114.305710431038</v>
      </c>
      <c r="U12" s="209" t="n">
        <v>195.3029016</v>
      </c>
      <c r="V12" s="211" t="n">
        <f aca="false">+W12*Index!$B$13</f>
        <v>128.742914168389</v>
      </c>
      <c r="W12" s="209" t="n">
        <v>219.970328715078</v>
      </c>
      <c r="X12" s="211" t="n">
        <f aca="false">+Y12*Index!$B$13</f>
        <v>148.926173595485</v>
      </c>
      <c r="Y12" s="209" t="n">
        <v>254.455474863884</v>
      </c>
      <c r="Z12" s="211" t="n">
        <f aca="false">+AA12*Index!$B$13</f>
        <v>152.0541852</v>
      </c>
      <c r="AA12" s="212" t="n">
        <v>259.8</v>
      </c>
      <c r="AB12" s="211" t="n">
        <f aca="false">+AC12*Index!$B$13</f>
        <v>177.4550768</v>
      </c>
      <c r="AC12" s="216" t="n">
        <v>303.2</v>
      </c>
      <c r="AD12" s="211" t="n">
        <f aca="false">+AE12*Index!$B$13</f>
        <v>151.585966</v>
      </c>
      <c r="AE12" s="209" t="n">
        <v>259</v>
      </c>
      <c r="AF12" s="211" t="n">
        <f aca="false">+AG12*Index!$B$13</f>
        <v>176.167474</v>
      </c>
      <c r="AG12" s="209" t="n">
        <v>301</v>
      </c>
      <c r="AH12" s="213" t="n">
        <f aca="false">(E12-C12)/C12*100</f>
        <v>-11.4879288437103</v>
      </c>
      <c r="AI12" s="213" t="n">
        <f aca="false">(G12-E12)/E12*100</f>
        <v>-17.6086363571111</v>
      </c>
      <c r="AJ12" s="213" t="n">
        <f aca="false">(I12-G12)/G12*100</f>
        <v>-4.77932848953706</v>
      </c>
      <c r="AK12" s="213" t="n">
        <f aca="false">(K12-I12)/I12*100</f>
        <v>3.68129917657823</v>
      </c>
      <c r="AL12" s="213" t="n">
        <f aca="false">(M12-K12)/K12*100</f>
        <v>3.83681660122874</v>
      </c>
      <c r="AM12" s="213" t="n">
        <f aca="false">(O12-M12)/M12*100</f>
        <v>3.18094716433939</v>
      </c>
      <c r="AN12" s="213" t="n">
        <f aca="false">(Q12-O12)/O12*100</f>
        <v>10.6678293084098</v>
      </c>
      <c r="AO12" s="213" t="n">
        <f aca="false">(S12-Q12)/Q12*100</f>
        <v>-23.6160814966559</v>
      </c>
      <c r="AP12" s="213" t="n">
        <f aca="false">(U12-S12)/S12*100</f>
        <v>11.3712601945316</v>
      </c>
      <c r="AQ12" s="213" t="n">
        <f aca="false">(W12-U12)/U12*100</f>
        <v>12.6303433860903</v>
      </c>
      <c r="AR12" s="213" t="n">
        <f aca="false">(Y12-W12)/W12*100</f>
        <v>15.6771808044502</v>
      </c>
      <c r="AS12" s="213" t="n">
        <f aca="false">(AA12-Y12)/Y12*100</f>
        <v>2.10037734066236</v>
      </c>
      <c r="AT12" s="213" t="n">
        <f aca="false">(AC12-AA12)/AA12*100</f>
        <v>16.7051578137028</v>
      </c>
      <c r="AU12" s="213" t="n">
        <f aca="false">(AE12-AC12)/AC12*100</f>
        <v>-14.5778364116095</v>
      </c>
      <c r="AV12" s="213" t="n">
        <f aca="false">(AG12-AE12)/AE12*100</f>
        <v>16.2162162162162</v>
      </c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08" t="s">
        <v>34</v>
      </c>
      <c r="B13" s="209" t="n">
        <v>191.984</v>
      </c>
      <c r="C13" s="209" t="n">
        <f aca="false">+B13/Index!$B$13</f>
        <v>328.024139121164</v>
      </c>
      <c r="D13" s="209" t="n">
        <v>160.686</v>
      </c>
      <c r="E13" s="209" t="n">
        <f aca="false">+D13/Index!$B$13</f>
        <v>274.548331208972</v>
      </c>
      <c r="F13" s="209" t="n">
        <v>152.419</v>
      </c>
      <c r="G13" s="209" t="n">
        <f aca="false">+F13/Index!$B$13</f>
        <v>260.423323093115</v>
      </c>
      <c r="H13" s="209" t="n">
        <v>135.1</v>
      </c>
      <c r="I13" s="209" t="n">
        <f aca="false">+H13/Index!$B$13</f>
        <v>230.832054729921</v>
      </c>
      <c r="J13" s="209" t="n">
        <v>140.10051732</v>
      </c>
      <c r="K13" s="209" t="n">
        <f aca="false">+J13/Index!$B$13</f>
        <v>239.3759458305</v>
      </c>
      <c r="L13" s="209" t="n">
        <f aca="false">M13*Index!$B$13</f>
        <v>155.015122</v>
      </c>
      <c r="M13" s="209" t="n">
        <v>264.859060884304</v>
      </c>
      <c r="N13" s="209" t="n">
        <f aca="false">(O13/1.7086)</f>
        <v>168.130581834959</v>
      </c>
      <c r="O13" s="209" t="n">
        <v>287.267912123211</v>
      </c>
      <c r="P13" s="211" t="n">
        <f aca="false">+Q13*Index!$B$13</f>
        <v>159.731183874094</v>
      </c>
      <c r="Q13" s="209" t="n">
        <v>272.916931</v>
      </c>
      <c r="R13" s="211" t="n">
        <f aca="false">+S13*Index!$B$13</f>
        <v>136.096322037928</v>
      </c>
      <c r="S13" s="209" t="n">
        <v>232.534372</v>
      </c>
      <c r="T13" s="211" t="n">
        <f aca="false">+U13*Index!$B$13</f>
        <v>135.259067096338</v>
      </c>
      <c r="U13" s="209" t="n">
        <v>231.103837</v>
      </c>
      <c r="V13" s="211" t="n">
        <f aca="false">+W13*Index!$B$13</f>
        <v>160.625462808333</v>
      </c>
      <c r="W13" s="209" t="n">
        <v>274.444897276033</v>
      </c>
      <c r="X13" s="211" t="n">
        <f aca="false">+Y13*Index!$B$13</f>
        <v>176.486428421019</v>
      </c>
      <c r="Y13" s="209" t="n">
        <v>301.544965983487</v>
      </c>
      <c r="Z13" s="211" t="n">
        <f aca="false">+AA13*Index!$B$13</f>
        <v>198.1737764</v>
      </c>
      <c r="AA13" s="212" t="n">
        <v>338.6</v>
      </c>
      <c r="AB13" s="211" t="n">
        <f aca="false">+AC13*Index!$B$13</f>
        <v>187.9900088</v>
      </c>
      <c r="AC13" s="216" t="n">
        <v>321.2</v>
      </c>
      <c r="AD13" s="211" t="n">
        <f aca="false">+AE13*Index!$B$13</f>
        <v>200.2222354</v>
      </c>
      <c r="AE13" s="209" t="n">
        <v>342.1</v>
      </c>
      <c r="AF13" s="211"/>
      <c r="AG13" s="209"/>
      <c r="AH13" s="213" t="n">
        <f aca="false">(E13-C13)/C13*100</f>
        <v>-16.3024002000167</v>
      </c>
      <c r="AI13" s="213" t="n">
        <f aca="false">(G13-E13)/E13*100</f>
        <v>-5.14481659883249</v>
      </c>
      <c r="AJ13" s="213" t="n">
        <f aca="false">(I13-G13)/G13*100</f>
        <v>-11.3627566117085</v>
      </c>
      <c r="AK13" s="213" t="n">
        <f aca="false">(K13-I13)/I13*100</f>
        <v>3.70134516654331</v>
      </c>
      <c r="AL13" s="213" t="n">
        <f aca="false">(M13-K13)/K13*100</f>
        <v>10.6456456873274</v>
      </c>
      <c r="AM13" s="213" t="n">
        <f aca="false">(O13-M13)/M13*100</f>
        <v>8.46067004998391</v>
      </c>
      <c r="AN13" s="213" t="n">
        <f aca="false">(Q13-O13)/O13*100</f>
        <v>-4.99567843033423</v>
      </c>
      <c r="AO13" s="213" t="n">
        <f aca="false">(S13-Q13)/Q13*100</f>
        <v>-14.7966485084064</v>
      </c>
      <c r="AP13" s="213" t="n">
        <f aca="false">(U13-S13)/S13*100</f>
        <v>-0.615192922962801</v>
      </c>
      <c r="AQ13" s="213" t="n">
        <f aca="false">(W13-U13)/U13*100</f>
        <v>18.7539336597137</v>
      </c>
      <c r="AR13" s="213" t="n">
        <f aca="false">(Y13-W13)/W13*100</f>
        <v>9.87450266936358</v>
      </c>
      <c r="AS13" s="213" t="n">
        <f aca="false">(AA13-Y13)/Y13*100</f>
        <v>12.2883941688956</v>
      </c>
      <c r="AT13" s="213" t="n">
        <f aca="false">(AC13-AA13)/AA13*100</f>
        <v>-5.13880685174248</v>
      </c>
      <c r="AU13" s="213" t="n">
        <f aca="false">(AE13-AC13)/AC13*100</f>
        <v>6.5068493150685</v>
      </c>
      <c r="AV13" s="213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8" customFormat="true" ht="15" hidden="false" customHeight="false" outlineLevel="0" collapsed="false">
      <c r="A14" s="208" t="s">
        <v>35</v>
      </c>
      <c r="B14" s="209" t="n">
        <v>204.96</v>
      </c>
      <c r="C14" s="209" t="n">
        <f aca="false">+B14/Index!$B$13</f>
        <v>350.194951424461</v>
      </c>
      <c r="D14" s="209" t="n">
        <v>153.764</v>
      </c>
      <c r="E14" s="209" t="n">
        <f aca="false">+D14/Index!$B$13</f>
        <v>262.721392031766</v>
      </c>
      <c r="F14" s="209" t="n">
        <v>165.294</v>
      </c>
      <c r="G14" s="209" t="n">
        <f aca="false">+F14/Index!$B$13</f>
        <v>282.421566650834</v>
      </c>
      <c r="H14" s="209" t="n">
        <v>148.1</v>
      </c>
      <c r="I14" s="209" t="n">
        <f aca="false">+H14/Index!$B$13</f>
        <v>253.043873467812</v>
      </c>
      <c r="J14" s="209" t="n">
        <v>161.316051</v>
      </c>
      <c r="K14" s="209" t="n">
        <f aca="false">+J14/Index!$B$13</f>
        <v>275.624837255713</v>
      </c>
      <c r="L14" s="209" t="n">
        <f aca="false">M14*Index!$B$13</f>
        <v>155.002039</v>
      </c>
      <c r="M14" s="209" t="n">
        <v>264.836707251646</v>
      </c>
      <c r="N14" s="209" t="n">
        <v>179.1</v>
      </c>
      <c r="O14" s="209" t="n">
        <v>305.964743009257</v>
      </c>
      <c r="P14" s="211" t="n">
        <f aca="false">+Q14*Index!$B$13</f>
        <v>162.710267162178</v>
      </c>
      <c r="Q14" s="209" t="n">
        <v>278.006997</v>
      </c>
      <c r="R14" s="211" t="n">
        <f aca="false">+S14*Index!$B$13</f>
        <v>137.398923654726</v>
      </c>
      <c r="S14" s="209" t="n">
        <v>234.759999</v>
      </c>
      <c r="T14" s="211" t="n">
        <f aca="false">+U14*Index!$B$13</f>
        <v>141.105895828938</v>
      </c>
      <c r="U14" s="209" t="n">
        <v>241.093737</v>
      </c>
      <c r="V14" s="211" t="n">
        <f aca="false">+W14*Index!$B$13</f>
        <v>156.266795116451</v>
      </c>
      <c r="W14" s="209" t="n">
        <v>266.997671375204</v>
      </c>
      <c r="X14" s="211" t="n">
        <f aca="false">+Y14*Index!$B$13</f>
        <v>182.655108252742</v>
      </c>
      <c r="Y14" s="209" t="n">
        <v>312.084781235357</v>
      </c>
      <c r="Z14" s="211" t="n">
        <f aca="false">+AA14*Index!$B$13</f>
        <v>204.553263</v>
      </c>
      <c r="AA14" s="212" t="n">
        <v>349.5</v>
      </c>
      <c r="AB14" s="211" t="n">
        <f aca="false">+AC14*Index!$B$13</f>
        <v>189.8043582</v>
      </c>
      <c r="AC14" s="216" t="n">
        <v>324.3</v>
      </c>
      <c r="AD14" s="211" t="n">
        <f aca="false">+AE14*Index!$B$13</f>
        <v>209.820729</v>
      </c>
      <c r="AE14" s="209" t="n">
        <v>358.5</v>
      </c>
      <c r="AF14" s="211"/>
      <c r="AG14" s="209"/>
      <c r="AH14" s="213" t="n">
        <f aca="false">(E14-C14)/C14*100</f>
        <v>-24.9785323965652</v>
      </c>
      <c r="AI14" s="213" t="n">
        <f aca="false">(G14-E14)/E14*100</f>
        <v>7.49850420124346</v>
      </c>
      <c r="AJ14" s="213" t="n">
        <f aca="false">(I14-G14)/G14*100</f>
        <v>-10.4020714605491</v>
      </c>
      <c r="AK14" s="213" t="n">
        <f aca="false">(K14-I14)/I14*100</f>
        <v>8.92373463875759</v>
      </c>
      <c r="AL14" s="213" t="n">
        <f aca="false">(M14-K14)/K14*100</f>
        <v>-3.91406308353034</v>
      </c>
      <c r="AM14" s="213" t="n">
        <f aca="false">(O14-M14)/M14*100</f>
        <v>15.5295828076171</v>
      </c>
      <c r="AN14" s="213" t="n">
        <f aca="false">(Q14-O14)/O14*100</f>
        <v>-9.13757112479177</v>
      </c>
      <c r="AO14" s="213" t="n">
        <f aca="false">(S14-Q14)/Q14*100</f>
        <v>-15.55608256867</v>
      </c>
      <c r="AP14" s="213" t="n">
        <f aca="false">(U14-S14)/S14*100</f>
        <v>2.69796303756161</v>
      </c>
      <c r="AQ14" s="213" t="n">
        <f aca="false">(W14-U14)/U14*100</f>
        <v>10.7443414737912</v>
      </c>
      <c r="AR14" s="213" t="n">
        <f aca="false">(Y14-W14)/W14*100</f>
        <v>16.8867052764642</v>
      </c>
      <c r="AS14" s="213" t="n">
        <f aca="false">(AA14-Y14)/Y14*100</f>
        <v>11.988799523174</v>
      </c>
      <c r="AT14" s="213" t="n">
        <f aca="false">(AC14-AA14)/AA14*100</f>
        <v>-7.21030042918455</v>
      </c>
      <c r="AU14" s="213" t="n">
        <f aca="false">(AE14-AC14)/AC14*100</f>
        <v>10.5457909343201</v>
      </c>
      <c r="AV14" s="213"/>
    </row>
    <row r="15" customFormat="false" ht="15" hidden="false" customHeight="false" outlineLevel="0" collapsed="false">
      <c r="A15" s="208" t="s">
        <v>36</v>
      </c>
      <c r="B15" s="209" t="n">
        <v>176.3</v>
      </c>
      <c r="C15" s="209" t="n">
        <f aca="false">+B15/Index!$B$13</f>
        <v>301.22643411462</v>
      </c>
      <c r="D15" s="209" t="n">
        <v>157.365</v>
      </c>
      <c r="E15" s="209" t="n">
        <f aca="false">+D15/Index!$B$13</f>
        <v>268.874065822162</v>
      </c>
      <c r="F15" s="209" t="n">
        <v>134.104</v>
      </c>
      <c r="G15" s="209" t="n">
        <f aca="false">+F15/Index!$B$13</f>
        <v>229.130287694311</v>
      </c>
      <c r="H15" s="209" t="n">
        <v>141.2</v>
      </c>
      <c r="I15" s="209" t="n">
        <f aca="false">+H15/Index!$B$13</f>
        <v>241.254523522316</v>
      </c>
      <c r="J15" s="209" t="n">
        <v>137.89803488</v>
      </c>
      <c r="K15" s="209" t="n">
        <f aca="false">+J15/Index!$B$13</f>
        <v>235.61278115891</v>
      </c>
      <c r="L15" s="209" t="n">
        <f aca="false">M15*Index!$B$13</f>
        <v>140.910784</v>
      </c>
      <c r="M15" s="209" t="n">
        <v>240.760368647847</v>
      </c>
      <c r="N15" s="209" t="n">
        <f aca="false">(O15/1.7086)</f>
        <v>153.95231187417</v>
      </c>
      <c r="O15" s="209" t="n">
        <v>263.042920068207</v>
      </c>
      <c r="P15" s="211" t="n">
        <f aca="false">+Q15*Index!$B$13</f>
        <v>144.792177981976</v>
      </c>
      <c r="Q15" s="209" t="n">
        <v>247.392124</v>
      </c>
      <c r="R15" s="211" t="n">
        <f aca="false">+S15*Index!$B$13</f>
        <v>117.199057164972</v>
      </c>
      <c r="S15" s="209" t="n">
        <v>200.246478</v>
      </c>
      <c r="T15" s="211" t="n">
        <f aca="false">+U15*Index!$B$13</f>
        <v>129.065186098862</v>
      </c>
      <c r="U15" s="209" t="n">
        <v>220.520963</v>
      </c>
      <c r="V15" s="211" t="n">
        <f aca="false">+W15*Index!$B$13</f>
        <v>138.003738990946</v>
      </c>
      <c r="W15" s="209" t="n">
        <v>235.793387355232</v>
      </c>
      <c r="X15" s="211" t="n">
        <f aca="false">+Y15*Index!$B$13</f>
        <v>169.650003010704</v>
      </c>
      <c r="Y15" s="209" t="n">
        <v>289.864239673561</v>
      </c>
      <c r="Z15" s="211" t="n">
        <f aca="false">+AA15*Index!$B$13</f>
        <v>206.8358316</v>
      </c>
      <c r="AA15" s="212" t="n">
        <v>353.4</v>
      </c>
      <c r="AB15" s="211" t="n">
        <f aca="false">+AC15*Index!$B$13</f>
        <v>160.0139116</v>
      </c>
      <c r="AC15" s="216" t="n">
        <v>273.4</v>
      </c>
      <c r="AD15" s="211" t="n">
        <f aca="false">+AE15*Index!$B$13</f>
        <v>187.9314814</v>
      </c>
      <c r="AE15" s="209" t="n">
        <v>321.1</v>
      </c>
      <c r="AF15" s="211"/>
      <c r="AG15" s="209"/>
      <c r="AH15" s="213" t="n">
        <f aca="false">(E15-C15)/C15*100</f>
        <v>-10.7402155416903</v>
      </c>
      <c r="AI15" s="213" t="n">
        <f aca="false">(G15-E15)/E15*100</f>
        <v>-14.7815587964287</v>
      </c>
      <c r="AJ15" s="213" t="n">
        <f aca="false">(I15-G15)/G15*100</f>
        <v>5.29141561772951</v>
      </c>
      <c r="AK15" s="213" t="n">
        <f aca="false">(K15-I15)/I15*100</f>
        <v>-2.33850220963171</v>
      </c>
      <c r="AL15" s="213" t="n">
        <f aca="false">(M15-K15)/K15*100</f>
        <v>2.18476581092814</v>
      </c>
      <c r="AM15" s="213" t="n">
        <f aca="false">(O15-M15)/M15*100</f>
        <v>9.25507447322128</v>
      </c>
      <c r="AN15" s="213" t="n">
        <f aca="false">(Q15-O15)/O15*100</f>
        <v>-5.94990204037771</v>
      </c>
      <c r="AO15" s="213" t="n">
        <f aca="false">(S15-Q15)/Q15*100</f>
        <v>-19.0570521153697</v>
      </c>
      <c r="AP15" s="213" t="n">
        <f aca="false">(U15-S15)/S15*100</f>
        <v>10.1247648410575</v>
      </c>
      <c r="AQ15" s="213" t="n">
        <f aca="false">(W15-U15)/U15*100</f>
        <v>6.92561112896646</v>
      </c>
      <c r="AR15" s="213" t="n">
        <f aca="false">(Y15-W15)/W15*100</f>
        <v>22.9314540686712</v>
      </c>
      <c r="AS15" s="213" t="n">
        <f aca="false">(AA15-Y15)/Y15*100</f>
        <v>21.9191440786182</v>
      </c>
      <c r="AT15" s="213" t="n">
        <f aca="false">(AC15-AA15)/AA15*100</f>
        <v>-22.6372382569327</v>
      </c>
      <c r="AU15" s="213" t="n">
        <f aca="false">(AE15-AC15)/AC15*100</f>
        <v>17.4469641550841</v>
      </c>
      <c r="AV15" s="213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08" t="s">
        <v>37</v>
      </c>
      <c r="B16" s="209" t="n">
        <v>130.2</v>
      </c>
      <c r="C16" s="209" t="n">
        <f aca="false">+B16/Index!$B$13</f>
        <v>222.459907667178</v>
      </c>
      <c r="D16" s="209" t="n">
        <v>128.039</v>
      </c>
      <c r="E16" s="209" t="n">
        <f aca="false">+D16/Index!$B$13</f>
        <v>218.767619952364</v>
      </c>
      <c r="F16" s="209" t="n">
        <v>112.417</v>
      </c>
      <c r="G16" s="209" t="n">
        <f aca="false">+F16/Index!$B$13</f>
        <v>192.075848235186</v>
      </c>
      <c r="H16" s="209" t="n">
        <v>115.9</v>
      </c>
      <c r="I16" s="209" t="n">
        <f aca="false">+H16/Index!$B$13</f>
        <v>198.026907055499</v>
      </c>
      <c r="J16" s="209" t="n">
        <v>120.474936</v>
      </c>
      <c r="K16" s="209" t="n">
        <f aca="false">+J16/Index!$B$13</f>
        <v>205.843649299303</v>
      </c>
      <c r="L16" s="209" t="n">
        <f aca="false">M16*Index!$B$13</f>
        <v>122.858946</v>
      </c>
      <c r="M16" s="209" t="n">
        <v>209.916972221558</v>
      </c>
      <c r="N16" s="209" t="n">
        <f aca="false">(O16/1.7086)</f>
        <v>120.740627856794</v>
      </c>
      <c r="O16" s="209" t="n">
        <v>206.297436756118</v>
      </c>
      <c r="P16" s="211" t="n">
        <f aca="false">+Q16*Index!$B$13</f>
        <v>116.238896439204</v>
      </c>
      <c r="Q16" s="209" t="n">
        <v>198.605946</v>
      </c>
      <c r="R16" s="211" t="n">
        <f aca="false">+S16*Index!$B$13</f>
        <v>91.457117040788</v>
      </c>
      <c r="S16" s="209" t="n">
        <v>156.263762</v>
      </c>
      <c r="T16" s="211" t="n">
        <f aca="false">+U16*Index!$B$13</f>
        <v>102.727443480692</v>
      </c>
      <c r="U16" s="209" t="n">
        <v>175.520258</v>
      </c>
      <c r="V16" s="211" t="n">
        <f aca="false">+W16*Index!$B$13</f>
        <v>110.476195576638</v>
      </c>
      <c r="W16" s="209" t="n">
        <v>188.759787</v>
      </c>
      <c r="X16" s="211" t="n">
        <f aca="false">+Y16*Index!$B$13</f>
        <v>123.798134626953</v>
      </c>
      <c r="Y16" s="209" t="n">
        <v>211.521671263293</v>
      </c>
      <c r="Z16" s="211" t="n">
        <f aca="false">+AA16*Index!$B$13</f>
        <v>144.3285684</v>
      </c>
      <c r="AA16" s="212" t="n">
        <v>246.6</v>
      </c>
      <c r="AB16" s="211" t="n">
        <f aca="false">+AC16*Index!$B$13</f>
        <v>127.0629854</v>
      </c>
      <c r="AC16" s="216" t="n">
        <v>217.1</v>
      </c>
      <c r="AD16" s="211" t="n">
        <f aca="false">+AE16*Index!$B$13</f>
        <v>131.68665</v>
      </c>
      <c r="AE16" s="209" t="n">
        <v>225</v>
      </c>
      <c r="AF16" s="211"/>
      <c r="AG16" s="209"/>
      <c r="AH16" s="213" t="n">
        <f aca="false">(E16-C16)/C16*100</f>
        <v>-1.65975422427035</v>
      </c>
      <c r="AI16" s="213" t="n">
        <f aca="false">(G16-E16)/E16*100</f>
        <v>-12.200970016948</v>
      </c>
      <c r="AJ16" s="213" t="n">
        <f aca="false">(I16-G16)/G16*100</f>
        <v>3.09828584644671</v>
      </c>
      <c r="AK16" s="213" t="n">
        <f aca="false">(K16-I16)/I16*100</f>
        <v>3.94731320103538</v>
      </c>
      <c r="AL16" s="213" t="n">
        <f aca="false">(M16-K16)/K16*100</f>
        <v>1.97884313464171</v>
      </c>
      <c r="AM16" s="213" t="n">
        <f aca="false">(O16-M16)/M16*100</f>
        <v>-1.72427004216689</v>
      </c>
      <c r="AN16" s="213" t="n">
        <f aca="false">(Q16-O16)/O16*100</f>
        <v>-3.72835013224641</v>
      </c>
      <c r="AO16" s="213" t="n">
        <f aca="false">(S16-Q16)/Q16*100</f>
        <v>-21.3196960377007</v>
      </c>
      <c r="AP16" s="213" t="n">
        <f aca="false">(U16-S16)/S16*100</f>
        <v>12.3230720632465</v>
      </c>
      <c r="AQ16" s="213" t="n">
        <f aca="false">(W16-U16)/U16*100</f>
        <v>7.54302047573333</v>
      </c>
      <c r="AR16" s="213" t="n">
        <f aca="false">(Y16-W16)/W16*100</f>
        <v>12.058651169856</v>
      </c>
      <c r="AS16" s="213" t="n">
        <f aca="false">(AA16-Y16)/Y16*100</f>
        <v>16.5837989683066</v>
      </c>
      <c r="AT16" s="213" t="n">
        <f aca="false">(AC16-AA16)/AA16*100</f>
        <v>-11.9626926196269</v>
      </c>
      <c r="AU16" s="213" t="n">
        <f aca="false">(AE16-AC16)/AC16*100</f>
        <v>3.63887609396592</v>
      </c>
      <c r="AV16" s="213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208" t="s">
        <v>38</v>
      </c>
      <c r="B17" s="209" t="n">
        <v>48.8</v>
      </c>
      <c r="C17" s="209" t="n">
        <f aca="false">+B17/Index!$B$13</f>
        <v>83.3797503391574</v>
      </c>
      <c r="D17" s="209" t="n">
        <v>51.408</v>
      </c>
      <c r="E17" s="209" t="n">
        <f aca="false">+D17/Index!$B$13</f>
        <v>87.8357828982665</v>
      </c>
      <c r="F17" s="209" t="n">
        <v>48.669</v>
      </c>
      <c r="G17" s="209" t="n">
        <f aca="false">+F17/Index!$B$13</f>
        <v>83.1559235503371</v>
      </c>
      <c r="H17" s="209" t="n">
        <v>43.1</v>
      </c>
      <c r="I17" s="209" t="n">
        <f aca="false">+H17/Index!$B$13</f>
        <v>73.6407221233132</v>
      </c>
      <c r="J17" s="209" t="n">
        <v>43.105582</v>
      </c>
      <c r="K17" s="209" t="n">
        <f aca="false">+J17/Index!$B$13</f>
        <v>73.650259536559</v>
      </c>
      <c r="L17" s="209" t="n">
        <f aca="false">M17*Index!$B$13</f>
        <v>37.614507</v>
      </c>
      <c r="M17" s="209" t="n">
        <v>64.2682008768543</v>
      </c>
      <c r="N17" s="209" t="n">
        <f aca="false">(O17/1.7086)</f>
        <v>39.6667274628513</v>
      </c>
      <c r="O17" s="209" t="n">
        <v>67.7745705430277</v>
      </c>
      <c r="P17" s="211" t="n">
        <f aca="false">+Q17*Index!$B$13</f>
        <v>42.369791015564</v>
      </c>
      <c r="Q17" s="209" t="n">
        <v>72.393086</v>
      </c>
      <c r="R17" s="211" t="n">
        <f aca="false">+S17*Index!$B$13</f>
        <v>35.70400827408</v>
      </c>
      <c r="S17" s="209" t="n">
        <v>61.00392</v>
      </c>
      <c r="T17" s="211" t="n">
        <f aca="false">+U17*Index!$B$13</f>
        <v>36.532690122118</v>
      </c>
      <c r="U17" s="209" t="n">
        <v>62.419807</v>
      </c>
      <c r="V17" s="211" t="n">
        <f aca="false">+W17*Index!$B$13</f>
        <v>37.901324107418</v>
      </c>
      <c r="W17" s="209" t="n">
        <v>64.758257</v>
      </c>
      <c r="X17" s="211" t="n">
        <f aca="false">+Y17*Index!$B$13</f>
        <v>36.7710450140479</v>
      </c>
      <c r="Y17" s="209" t="n">
        <v>62.8270605119104</v>
      </c>
      <c r="Z17" s="211" t="n">
        <f aca="false">+AA17*Index!$B$13</f>
        <v>34.6482208</v>
      </c>
      <c r="AA17" s="212" t="n">
        <v>59.2</v>
      </c>
      <c r="AB17" s="211" t="n">
        <f aca="false">+AC17*Index!$B$13</f>
        <v>38.04281</v>
      </c>
      <c r="AC17" s="216" t="n">
        <v>65</v>
      </c>
      <c r="AD17" s="211" t="n">
        <f aca="false">+AE17*Index!$B$13</f>
        <v>47.9339406</v>
      </c>
      <c r="AE17" s="209" t="n">
        <v>81.9</v>
      </c>
      <c r="AF17" s="211"/>
      <c r="AG17" s="209"/>
      <c r="AH17" s="213" t="n">
        <f aca="false">(E17-C17)/C17*100</f>
        <v>5.34426229508198</v>
      </c>
      <c r="AI17" s="213" t="n">
        <f aca="false">(G17-E17)/E17*100</f>
        <v>-5.327964519141</v>
      </c>
      <c r="AJ17" s="213" t="n">
        <f aca="false">(I17-G17)/G17*100</f>
        <v>-11.4426020670242</v>
      </c>
      <c r="AK17" s="213" t="n">
        <f aca="false">(K17-I17)/I17*100</f>
        <v>0.0129512761020751</v>
      </c>
      <c r="AL17" s="213" t="n">
        <f aca="false">(M17-K17)/K17*100</f>
        <v>-12.7386634055886</v>
      </c>
      <c r="AM17" s="213" t="n">
        <f aca="false">(O17-M17)/M17*100</f>
        <v>5.45583915269711</v>
      </c>
      <c r="AN17" s="213" t="n">
        <f aca="false">(Q17-O17)/O17*100</f>
        <v>6.8145255956143</v>
      </c>
      <c r="AO17" s="213" t="n">
        <f aca="false">(S17-Q17)/Q17*100</f>
        <v>-15.7323946654243</v>
      </c>
      <c r="AP17" s="213" t="n">
        <f aca="false">(U17-S17)/S17*100</f>
        <v>2.32097707819432</v>
      </c>
      <c r="AQ17" s="213" t="n">
        <f aca="false">(W17-U17)/U17*100</f>
        <v>3.74632686704719</v>
      </c>
      <c r="AR17" s="213" t="n">
        <f aca="false">(Y17-W17)/W17*100</f>
        <v>-2.9821625496955</v>
      </c>
      <c r="AS17" s="213" t="n">
        <f aca="false">(AA17-Y17)/Y17*100</f>
        <v>-5.77308644134773</v>
      </c>
      <c r="AT17" s="213" t="n">
        <f aca="false">(AC17-AA17)/AA17*100</f>
        <v>9.79729729729729</v>
      </c>
      <c r="AU17" s="213" t="n">
        <f aca="false">(AE17-AC17)/AC17*100</f>
        <v>26</v>
      </c>
      <c r="AV17" s="213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208" t="s">
        <v>39</v>
      </c>
      <c r="B18" s="209" t="n">
        <v>29.2</v>
      </c>
      <c r="C18" s="209" t="n">
        <f aca="false">+B18/Index!$B$13</f>
        <v>49.8911620881843</v>
      </c>
      <c r="D18" s="209" t="n">
        <v>35.852</v>
      </c>
      <c r="E18" s="209" t="n">
        <f aca="false">+D18/Index!$B$13</f>
        <v>61.2567788762187</v>
      </c>
      <c r="F18" s="209" t="n">
        <v>32.881</v>
      </c>
      <c r="G18" s="209" t="n">
        <f aca="false">+F18/Index!$B$13</f>
        <v>56.1805239938901</v>
      </c>
      <c r="H18" s="209" t="n">
        <v>28.8</v>
      </c>
      <c r="I18" s="209" t="n">
        <f aca="false">+H18/Index!$B$13</f>
        <v>49.2077215116339</v>
      </c>
      <c r="J18" s="209" t="n">
        <v>30.335786</v>
      </c>
      <c r="K18" s="209" t="n">
        <f aca="false">+J18/Index!$B$13</f>
        <v>51.8317676848792</v>
      </c>
      <c r="L18" s="209" t="n">
        <f aca="false">M18*Index!$B$13</f>
        <v>28.758228</v>
      </c>
      <c r="M18" s="209" t="n">
        <v>49.1363498122247</v>
      </c>
      <c r="N18" s="209" t="n">
        <v>30.1</v>
      </c>
      <c r="O18" s="209" t="n">
        <v>51.3667581337972</v>
      </c>
      <c r="P18" s="211" t="n">
        <f aca="false">+Q18*Index!$B$13</f>
        <v>30.190898679362</v>
      </c>
      <c r="Q18" s="209" t="n">
        <v>51.584213</v>
      </c>
      <c r="R18" s="211" t="n">
        <f aca="false">+S18*Index!$B$13</f>
        <v>24.9760119397</v>
      </c>
      <c r="S18" s="209" t="n">
        <v>42.67405</v>
      </c>
      <c r="T18" s="211" t="n">
        <f aca="false">+U18*Index!$B$13</f>
        <v>23.918595062804</v>
      </c>
      <c r="U18" s="209" t="n">
        <v>40.867346</v>
      </c>
      <c r="V18" s="211" t="n">
        <f aca="false">+W18*Index!$B$13</f>
        <v>24.372777636462</v>
      </c>
      <c r="W18" s="209" t="n">
        <v>41.643363</v>
      </c>
      <c r="X18" s="211" t="n">
        <f aca="false">+Y18*Index!$B$13</f>
        <v>24.3414514225662</v>
      </c>
      <c r="Y18" s="209" t="n">
        <v>41.5898389857848</v>
      </c>
      <c r="Z18" s="211" t="n">
        <f aca="false">+AA18*Index!$B$13</f>
        <v>22.0063024</v>
      </c>
      <c r="AA18" s="212" t="n">
        <v>37.6</v>
      </c>
      <c r="AB18" s="211" t="n">
        <f aca="false">+AC18*Index!$B$13</f>
        <v>25.5764738</v>
      </c>
      <c r="AC18" s="216" t="n">
        <v>43.7</v>
      </c>
      <c r="AD18" s="211" t="n">
        <f aca="false">+AE18*Index!$B$13</f>
        <v>30.7854124</v>
      </c>
      <c r="AE18" s="209" t="n">
        <v>52.6</v>
      </c>
      <c r="AF18" s="211"/>
      <c r="AG18" s="209"/>
      <c r="AH18" s="213" t="n">
        <f aca="false">(E18-C18)/C18*100</f>
        <v>22.7808219178082</v>
      </c>
      <c r="AI18" s="213" t="n">
        <f aca="false">(G18-E18)/E18*100</f>
        <v>-8.28684592212428</v>
      </c>
      <c r="AJ18" s="213" t="n">
        <f aca="false">(I18-G18)/G18*100</f>
        <v>-12.4114230102491</v>
      </c>
      <c r="AK18" s="213" t="n">
        <f aca="false">(K18-I18)/I18*100</f>
        <v>5.33259027777777</v>
      </c>
      <c r="AL18" s="213" t="n">
        <f aca="false">(M18-K18)/K18*100</f>
        <v>-5.20032017630926</v>
      </c>
      <c r="AM18" s="213" t="n">
        <f aca="false">(O18-M18)/M18*100</f>
        <v>4.53922265307864</v>
      </c>
      <c r="AN18" s="213" t="n">
        <f aca="false">(Q18-O18)/O18*100</f>
        <v>0.423337726777335</v>
      </c>
      <c r="AO18" s="213" t="n">
        <f aca="false">(S18-Q18)/Q18*100</f>
        <v>-17.2730424325753</v>
      </c>
      <c r="AP18" s="213" t="n">
        <f aca="false">(U18-S18)/S18*100</f>
        <v>-4.23372986627705</v>
      </c>
      <c r="AQ18" s="213" t="n">
        <f aca="false">(W18-U18)/U18*100</f>
        <v>1.8988681085383</v>
      </c>
      <c r="AR18" s="213" t="n">
        <f aca="false">(Y18-W18)/W18*100</f>
        <v>-0.128529519134073</v>
      </c>
      <c r="AS18" s="213" t="n">
        <f aca="false">(AA18-Y18)/Y18*100</f>
        <v>-9.59330231393429</v>
      </c>
      <c r="AT18" s="213" t="n">
        <f aca="false">(AC18-AA18)/AA18*100</f>
        <v>16.2234042553192</v>
      </c>
      <c r="AU18" s="213" t="n">
        <f aca="false">(AD18-AB18)/AB18*100</f>
        <v>20.3661327231121</v>
      </c>
      <c r="AV18" s="213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5" customFormat="true" ht="15.75" hidden="false" customHeight="false" outlineLevel="0" collapsed="false">
      <c r="A19" s="217" t="s">
        <v>79</v>
      </c>
      <c r="B19" s="218" t="n">
        <f aca="false">SUM(B7:B18)</f>
        <v>1271.544</v>
      </c>
      <c r="C19" s="218" t="n">
        <f aca="false">+B19/Index!$B$13</f>
        <v>2172.56191117323</v>
      </c>
      <c r="D19" s="218" t="n">
        <f aca="false">SUM(D7:D18)</f>
        <v>1132.532</v>
      </c>
      <c r="E19" s="218" t="n">
        <f aca="false">+D19/Index!$B$13</f>
        <v>1935.04580760464</v>
      </c>
      <c r="F19" s="218" t="n">
        <f aca="false">SUM(F7:F18)</f>
        <v>1015.043</v>
      </c>
      <c r="G19" s="218" t="n">
        <f aca="false">+F19/Index!$B$13</f>
        <v>1734.3039328588</v>
      </c>
      <c r="H19" s="218" t="n">
        <f aca="false">SUM(H7:H18)</f>
        <v>982.301</v>
      </c>
      <c r="I19" s="218" t="n">
        <f aca="false">+H19/Index!$B$13</f>
        <v>1678.36090446526</v>
      </c>
      <c r="J19" s="218" t="n">
        <f aca="false">SUM(J7:J18)</f>
        <v>1005.6773592</v>
      </c>
      <c r="K19" s="218" t="n">
        <f aca="false">+J19/Index!$B$13</f>
        <v>1718.30178548851</v>
      </c>
      <c r="L19" s="218" t="n">
        <f aca="false">SUM(L7:L18)</f>
        <v>1027.303376</v>
      </c>
      <c r="M19" s="218" t="n">
        <f aca="false">SUM(M7:M18)</f>
        <v>1755.25202896421</v>
      </c>
      <c r="N19" s="218" t="n">
        <f aca="false">SUM(N7:N18)</f>
        <v>1087.63203305407</v>
      </c>
      <c r="O19" s="218" t="n">
        <v>1858.1</v>
      </c>
      <c r="P19" s="218" t="n">
        <f aca="false">SUM(P7:P18)</f>
        <v>1049.27162039382</v>
      </c>
      <c r="Q19" s="218" t="n">
        <f aca="false">SUM(Q7:Q18)</f>
        <v>1792.787003</v>
      </c>
      <c r="R19" s="218" t="n">
        <f aca="false">SUM(R7:R18)</f>
        <v>873.958251959146</v>
      </c>
      <c r="S19" s="218" t="n">
        <f aca="false">SUM(S7:S18)</f>
        <v>1493.246329</v>
      </c>
      <c r="T19" s="218" t="n">
        <f aca="false">SUM(T7:T18)</f>
        <v>907.058126061118</v>
      </c>
      <c r="U19" s="218" t="n">
        <f aca="false">SUM(U7:U18)</f>
        <v>1549.8008216</v>
      </c>
      <c r="V19" s="218" t="n">
        <f aca="false">SUM(V7:V18)</f>
        <v>1023.8231227846</v>
      </c>
      <c r="W19" s="218" t="n">
        <f aca="false">SUM(W7:W18)</f>
        <v>1749.30566330402</v>
      </c>
      <c r="X19" s="218" t="n">
        <f aca="false">SUM(X7:X18)</f>
        <v>1128.20613527729</v>
      </c>
      <c r="Y19" s="218" t="n">
        <f aca="false">SUM(Y7:Y18)</f>
        <v>1927.65462890423</v>
      </c>
      <c r="Z19" s="219" t="n">
        <f aca="false">SUM(Z7:Z18)</f>
        <v>1218.7745776</v>
      </c>
      <c r="AA19" s="219" t="n">
        <f aca="false">SUM(AA7:AA18)</f>
        <v>2082.4</v>
      </c>
      <c r="AB19" s="219" t="n">
        <f aca="false">SUM(AB7:AB18)</f>
        <v>1184.2434116</v>
      </c>
      <c r="AC19" s="219" t="n">
        <f aca="false">SUM(AC7:AC18)</f>
        <v>2023.4</v>
      </c>
      <c r="AD19" s="219" t="n">
        <f aca="false">SUM(AD7:AD18)</f>
        <v>1236.1572154</v>
      </c>
      <c r="AE19" s="219" t="n">
        <f aca="false">SUM(AE7:AE18)</f>
        <v>2112.1</v>
      </c>
      <c r="AF19" s="219"/>
      <c r="AG19" s="219" t="n">
        <f aca="false">SUM(AG7:AG12)*2.7</f>
        <v>2244.24</v>
      </c>
      <c r="AH19" s="220" t="n">
        <f aca="false">(E19-C19)/C19*100</f>
        <v>-10.9325355630635</v>
      </c>
      <c r="AI19" s="220" t="n">
        <f aca="false">(G19-E19)/E19*100</f>
        <v>-10.3740115069596</v>
      </c>
      <c r="AJ19" s="220" t="n">
        <f aca="false">(I19-G19)/G19*100</f>
        <v>-3.22567615362109</v>
      </c>
      <c r="AK19" s="220" t="n">
        <f aca="false">(K19-I19)/I19*100</f>
        <v>2.37975520741608</v>
      </c>
      <c r="AL19" s="220" t="n">
        <f aca="false">(M19-K19)/K19*100</f>
        <v>2.1503931258036</v>
      </c>
      <c r="AM19" s="220" t="n">
        <f aca="false">(O19-M19)/M19*100</f>
        <v>5.85944179745398</v>
      </c>
      <c r="AN19" s="220" t="n">
        <f aca="false">(Q19-O19)/O19*100</f>
        <v>-3.51504208600183</v>
      </c>
      <c r="AO19" s="220" t="n">
        <f aca="false">(S19-Q19)/Q19*100</f>
        <v>-16.7081016037464</v>
      </c>
      <c r="AP19" s="220" t="n">
        <f aca="false">(U19-S19)/S19*100</f>
        <v>3.78735185894437</v>
      </c>
      <c r="AQ19" s="220" t="n">
        <f aca="false">(V19-T19)/T19*100</f>
        <v>12.8729343102329</v>
      </c>
      <c r="AR19" s="220" t="n">
        <f aca="false">(Y19-W19)/W19*100</f>
        <v>10.1954146345899</v>
      </c>
      <c r="AS19" s="220" t="n">
        <f aca="false">(Z19-X19)/X19*100</f>
        <v>8.02765022195596</v>
      </c>
      <c r="AT19" s="220" t="n">
        <f aca="false">(AC19-AA19)/AA19*100</f>
        <v>-2.83326930464849</v>
      </c>
      <c r="AU19" s="220" t="n">
        <f aca="false">(AD19-AB19)/AB19*100</f>
        <v>4.38371058614217</v>
      </c>
      <c r="AV19" s="220"/>
    </row>
    <row r="20" customFormat="false" ht="15.75" hidden="false" customHeight="false" outlineLevel="0" collapsed="false">
      <c r="A20" s="217"/>
      <c r="B20" s="218"/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8"/>
      <c r="Y20" s="218"/>
      <c r="Z20" s="218"/>
      <c r="AA20" s="221"/>
      <c r="AB20" s="218"/>
      <c r="AC20" s="218"/>
      <c r="AD20" s="218"/>
      <c r="AE20" s="218"/>
      <c r="AF20" s="218"/>
      <c r="AG20" s="218"/>
      <c r="AH20" s="222"/>
      <c r="AI20" s="222"/>
      <c r="AJ20" s="223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0"/>
      <c r="B21" s="223"/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4"/>
      <c r="AB21" s="223"/>
      <c r="AC21" s="223"/>
      <c r="AD21" s="223"/>
      <c r="AE21" s="223"/>
      <c r="AF21" s="223"/>
      <c r="AG21" s="223"/>
      <c r="AH21" s="223"/>
      <c r="AI21" s="223"/>
      <c r="AJ21" s="223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75" hidden="false" customHeight="false" outlineLevel="0" collapsed="false">
      <c r="A22" s="225" t="s">
        <v>118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7"/>
      <c r="AB22" s="226"/>
      <c r="AC22" s="226"/>
      <c r="AD22" s="226"/>
      <c r="AE22" s="226"/>
      <c r="AF22" s="226"/>
      <c r="AG22" s="226"/>
      <c r="AH22" s="226"/>
      <c r="AI22" s="226"/>
      <c r="AJ22" s="226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208" t="s">
        <v>28</v>
      </c>
      <c r="B23" s="228" t="n">
        <f aca="false">B7</f>
        <v>24.9</v>
      </c>
      <c r="C23" s="228" t="n">
        <f aca="false">C7</f>
        <v>42.5441758902668</v>
      </c>
      <c r="D23" s="228" t="n">
        <f aca="false">D7</f>
        <v>21.6</v>
      </c>
      <c r="E23" s="228" t="n">
        <f aca="false">E7</f>
        <v>36.9057911337254</v>
      </c>
      <c r="F23" s="228" t="n">
        <f aca="false">F7</f>
        <v>25.639</v>
      </c>
      <c r="G23" s="228" t="n">
        <f aca="false">G7</f>
        <v>43.8068323554438</v>
      </c>
      <c r="H23" s="228" t="n">
        <f aca="false">H7</f>
        <v>21.786</v>
      </c>
      <c r="I23" s="228" t="n">
        <f aca="false">I7</f>
        <v>37.2235910018214</v>
      </c>
      <c r="J23" s="228" t="n">
        <f aca="false">J7</f>
        <v>20.69594</v>
      </c>
      <c r="K23" s="228" t="n">
        <f aca="false">K7</f>
        <v>35.3611129146349</v>
      </c>
      <c r="L23" s="228" t="n">
        <f aca="false">L7</f>
        <v>21.185591</v>
      </c>
      <c r="M23" s="228" t="n">
        <f aca="false">M7</f>
        <v>36.1977313190061</v>
      </c>
      <c r="N23" s="228" t="n">
        <f aca="false">N7</f>
        <v>19.689278</v>
      </c>
      <c r="O23" s="228" t="n">
        <f aca="false">O7</f>
        <v>33.6411287704562</v>
      </c>
      <c r="P23" s="228" t="n">
        <f aca="false">P7</f>
        <v>20.646150205508</v>
      </c>
      <c r="Q23" s="228" t="n">
        <f aca="false">Q7</f>
        <v>35.276042</v>
      </c>
      <c r="R23" s="228" t="n">
        <f aca="false">R7</f>
        <v>18.260763010284</v>
      </c>
      <c r="S23" s="228" t="n">
        <f aca="false">S7</f>
        <v>31.200366</v>
      </c>
      <c r="T23" s="228" t="n">
        <f aca="false">T7</f>
        <v>17.358754523882</v>
      </c>
      <c r="U23" s="228" t="n">
        <f aca="false">U7</f>
        <v>29.659193</v>
      </c>
      <c r="V23" s="228" t="n">
        <f aca="false">V7</f>
        <v>17.426307434236</v>
      </c>
      <c r="W23" s="228" t="n">
        <f aca="false">W7</f>
        <v>29.774614</v>
      </c>
      <c r="X23" s="228" t="n">
        <f aca="false">X7</f>
        <v>17.55822</v>
      </c>
      <c r="Y23" s="228" t="n">
        <f aca="false">Y7</f>
        <v>30</v>
      </c>
      <c r="Z23" s="228" t="n">
        <f aca="false">Z7</f>
        <v>18.0849666</v>
      </c>
      <c r="AA23" s="214" t="n">
        <f aca="false">AA7</f>
        <v>30.9</v>
      </c>
      <c r="AB23" s="228" t="n">
        <f aca="false">AB7</f>
        <v>17.9679118</v>
      </c>
      <c r="AC23" s="228" t="n">
        <f aca="false">AC7</f>
        <v>30.7</v>
      </c>
      <c r="AD23" s="228" t="n">
        <f aca="false">AD7</f>
        <v>16.6217816</v>
      </c>
      <c r="AE23" s="228" t="n">
        <f aca="false">AE7</f>
        <v>28.4</v>
      </c>
      <c r="AF23" s="228" t="n">
        <f aca="false">AF7</f>
        <v>17.0314734</v>
      </c>
      <c r="AG23" s="228" t="n">
        <f aca="false">AG7</f>
        <v>29.1</v>
      </c>
      <c r="AH23" s="213" t="n">
        <f aca="false">(E23-C23)/C23*100</f>
        <v>-13.2530120481927</v>
      </c>
      <c r="AI23" s="213" t="n">
        <f aca="false">(G23-E23)/E23*100</f>
        <v>18.699074074074</v>
      </c>
      <c r="AJ23" s="213" t="n">
        <f aca="false">(I23-G23)/G23*100</f>
        <v>-15.027887203089</v>
      </c>
      <c r="AK23" s="213" t="n">
        <f aca="false">(K23-I23)/I23*100</f>
        <v>-5.00348847883963</v>
      </c>
      <c r="AL23" s="213" t="n">
        <f aca="false">(M23-K23)/K23*100</f>
        <v>2.36592780999556</v>
      </c>
      <c r="AM23" s="213" t="n">
        <f aca="false">(O23-M23)/M23*100</f>
        <v>-7.06288061541449</v>
      </c>
      <c r="AN23" s="213" t="n">
        <f aca="false">(Q23-O23)/O23*100</f>
        <v>4.85986436632159</v>
      </c>
      <c r="AO23" s="213" t="n">
        <f aca="false">(R23-P23)/P23*100</f>
        <v>-11.5536657995815</v>
      </c>
      <c r="AP23" s="213" t="n">
        <f aca="false">(U23-S23)/S23*100</f>
        <v>-4.93959910598485</v>
      </c>
      <c r="AQ23" s="213" t="n">
        <f aca="false">(W23-U23)/U23*100</f>
        <v>0.389157587665994</v>
      </c>
      <c r="AR23" s="213" t="n">
        <f aca="false">(Y23-W23)/W23*100</f>
        <v>0.756973709214166</v>
      </c>
      <c r="AS23" s="213" t="n">
        <f aca="false">(AA23-Y23)/Y23*100</f>
        <v>3</v>
      </c>
      <c r="AT23" s="213" t="n">
        <f aca="false">(AC23-AA23)/AA23*100</f>
        <v>-0.647249190938509</v>
      </c>
      <c r="AU23" s="213" t="n">
        <f aca="false">(AE23-AC23)/AC23*100</f>
        <v>-7.49185667752443</v>
      </c>
      <c r="AV23" s="213" t="n">
        <f aca="false">(AG23-AE23)/AE23*100</f>
        <v>2.46478873239438</v>
      </c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08" t="s">
        <v>119</v>
      </c>
      <c r="B24" s="228" t="n">
        <f aca="false">B23+B8</f>
        <v>54</v>
      </c>
      <c r="C24" s="209" t="n">
        <f aca="false">+B24/Index!$B$13</f>
        <v>92.2644778343135</v>
      </c>
      <c r="D24" s="228" t="n">
        <f aca="false">D23+D8</f>
        <v>50.5</v>
      </c>
      <c r="E24" s="209" t="n">
        <f aca="false">+D24/Index!$B$13</f>
        <v>86.2843727894969</v>
      </c>
      <c r="F24" s="229" t="n">
        <f aca="false">F23+F8</f>
        <v>57.066</v>
      </c>
      <c r="G24" s="209" t="n">
        <f aca="false">+F24/Index!$B$13</f>
        <v>97.5030498535729</v>
      </c>
      <c r="H24" s="229" t="n">
        <f aca="false">H23+H8</f>
        <v>47.197</v>
      </c>
      <c r="I24" s="209" t="n">
        <f aca="false">+H24/Index!$B$13</f>
        <v>80.6408622286314</v>
      </c>
      <c r="J24" s="229" t="n">
        <f aca="false">J23+J8</f>
        <v>44.171876</v>
      </c>
      <c r="K24" s="209" t="n">
        <f aca="false">+J24/Index!$B$13</f>
        <v>75.4721310018897</v>
      </c>
      <c r="L24" s="229" t="n">
        <f aca="false">L23+L8</f>
        <v>44.257075</v>
      </c>
      <c r="M24" s="209" t="n">
        <f aca="false">+L24/Index!$B$13</f>
        <v>75.6177021360935</v>
      </c>
      <c r="N24" s="229" t="n">
        <f aca="false">N23+N8</f>
        <v>42.2417840252941</v>
      </c>
      <c r="O24" s="209" t="n">
        <f aca="false">+N24/Index!$B$13</f>
        <v>72.1743730719186</v>
      </c>
      <c r="P24" s="209" t="n">
        <f aca="false">(P8+P7)</f>
        <v>44.429725482882</v>
      </c>
      <c r="Q24" s="209" t="n">
        <f aca="false">(Q8+Q7)</f>
        <v>75.912693</v>
      </c>
      <c r="R24" s="209" t="n">
        <f aca="false">(R8+R7)</f>
        <v>39.487481612832</v>
      </c>
      <c r="S24" s="209" t="n">
        <f aca="false">(S8+S7)</f>
        <v>67.468368</v>
      </c>
      <c r="T24" s="209" t="n">
        <f aca="false">(T8+T7)</f>
        <v>37.218351489146</v>
      </c>
      <c r="U24" s="209" t="n">
        <f aca="false">(U8+U7)</f>
        <v>63.591329</v>
      </c>
      <c r="V24" s="209" t="n">
        <f aca="false">(V8+V7)</f>
        <v>39.032033676786</v>
      </c>
      <c r="W24" s="209" t="n">
        <f aca="false">(W8+W7)</f>
        <v>66.690189</v>
      </c>
      <c r="X24" s="209" t="n">
        <f aca="false">(X8+X7)</f>
        <v>36.4625702</v>
      </c>
      <c r="Y24" s="209" t="n">
        <f aca="false">(Y8+Y7)</f>
        <v>62.3</v>
      </c>
      <c r="Z24" s="209" t="n">
        <f aca="false">(Z8+Z7)</f>
        <v>34.6482208</v>
      </c>
      <c r="AA24" s="213" t="n">
        <f aca="false">AA8+AA7</f>
        <v>59.2</v>
      </c>
      <c r="AB24" s="213" t="n">
        <f aca="false">AB8+AB7</f>
        <v>36.286988</v>
      </c>
      <c r="AC24" s="213" t="n">
        <f aca="false">AC8+AC7</f>
        <v>62</v>
      </c>
      <c r="AD24" s="213" t="n">
        <f aca="false">AD8+AD7</f>
        <v>34.7067482</v>
      </c>
      <c r="AE24" s="213" t="n">
        <f aca="false">AE8+AE7</f>
        <v>59.3</v>
      </c>
      <c r="AF24" s="213" t="n">
        <f aca="false">AF8+AF7</f>
        <v>39.0377758</v>
      </c>
      <c r="AG24" s="213" t="n">
        <f aca="false">AG8+AG7</f>
        <v>66.7</v>
      </c>
      <c r="AH24" s="213" t="n">
        <f aca="false">(E24-C24)/C24*100</f>
        <v>-6.48148148148149</v>
      </c>
      <c r="AI24" s="213" t="n">
        <f aca="false">(G24-E24)/E24*100</f>
        <v>13.0019801980198</v>
      </c>
      <c r="AJ24" s="213" t="n">
        <f aca="false">(I24-G24)/G24*100</f>
        <v>-17.2940104440472</v>
      </c>
      <c r="AK24" s="213" t="n">
        <f aca="false">(K24-I24)/I24*100</f>
        <v>-6.40956840477152</v>
      </c>
      <c r="AL24" s="213" t="n">
        <f aca="false">(M24-K24)/K24*100</f>
        <v>0.192880646500064</v>
      </c>
      <c r="AM24" s="213" t="n">
        <f aca="false">(O24-M24)/M24*100</f>
        <v>-4.55360182458041</v>
      </c>
      <c r="AN24" s="213" t="n">
        <f aca="false">(Q24-O24)/O24*100</f>
        <v>5.17956688637437</v>
      </c>
      <c r="AO24" s="213" t="n">
        <f aca="false">(R24-P24)/P24*100</f>
        <v>-11.1237326279546</v>
      </c>
      <c r="AP24" s="213" t="n">
        <f aca="false">(U24-S24)/S24*100</f>
        <v>-5.74645439771123</v>
      </c>
      <c r="AQ24" s="213" t="n">
        <f aca="false">(W24-U24)/U24*100</f>
        <v>4.87308576299766</v>
      </c>
      <c r="AR24" s="213" t="n">
        <f aca="false">(Y24-W24)/W24*100</f>
        <v>-6.58296080102578</v>
      </c>
      <c r="AS24" s="213" t="n">
        <f aca="false">(AA24-Y24)/Y24*100</f>
        <v>-4.97592295345104</v>
      </c>
      <c r="AT24" s="213" t="n">
        <f aca="false">(AC24-AA24)/AA24*100</f>
        <v>4.72972972972972</v>
      </c>
      <c r="AU24" s="213" t="n">
        <f aca="false">(AE24-AC24)/AC24*100</f>
        <v>-4.35483870967742</v>
      </c>
      <c r="AV24" s="213" t="n">
        <f aca="false">(AG24-AE24)/AE24*100</f>
        <v>12.4789207419899</v>
      </c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08" t="s">
        <v>120</v>
      </c>
      <c r="B25" s="228" t="n">
        <f aca="false">B24+B9</f>
        <v>103.7</v>
      </c>
      <c r="C25" s="209" t="n">
        <f aca="false">+B25/Index!$B$13</f>
        <v>177.181969470709</v>
      </c>
      <c r="D25" s="228" t="n">
        <f aca="false">D24+D9</f>
        <v>109.6</v>
      </c>
      <c r="E25" s="209" t="n">
        <f aca="false">+D25/Index!$B$13</f>
        <v>187.262717974829</v>
      </c>
      <c r="F25" s="229" t="n">
        <f aca="false">F24+F9</f>
        <v>94.898</v>
      </c>
      <c r="G25" s="209" t="n">
        <f aca="false">+F25/Index!$B$13</f>
        <v>162.142859583716</v>
      </c>
      <c r="H25" s="229" t="n">
        <f aca="false">H24+H9</f>
        <v>89.251</v>
      </c>
      <c r="I25" s="209" t="n">
        <f aca="false">+H25/Index!$B$13</f>
        <v>152.494387244265</v>
      </c>
      <c r="J25" s="229" t="n">
        <f aca="false">J24+J9</f>
        <v>91.772541</v>
      </c>
      <c r="K25" s="209" t="n">
        <f aca="false">+J25/Index!$B$13</f>
        <v>156.802695831354</v>
      </c>
      <c r="L25" s="229" t="n">
        <f aca="false">L24+L9</f>
        <v>83.152757</v>
      </c>
      <c r="M25" s="209" t="n">
        <f aca="false">+L25/Index!$B$13</f>
        <v>142.074920464603</v>
      </c>
      <c r="N25" s="229" t="n">
        <f aca="false">N24+N9</f>
        <v>82.3417840252941</v>
      </c>
      <c r="O25" s="209" t="n">
        <f aca="false">+N25/Index!$B$13</f>
        <v>140.689290871103</v>
      </c>
      <c r="P25" s="209" t="n">
        <f aca="false">(P9+P8+P7)</f>
        <v>83.827913597356</v>
      </c>
      <c r="Q25" s="209" t="n">
        <f aca="false">(Q9+Q8+Q7)</f>
        <v>143.228494</v>
      </c>
      <c r="R25" s="209" t="n">
        <f aca="false">(R7+R9+R8)</f>
        <v>73.057039504462</v>
      </c>
      <c r="S25" s="209" t="n">
        <f aca="false">(S9+S8+S7)</f>
        <v>124.825363</v>
      </c>
      <c r="T25" s="209" t="n">
        <f aca="false">(T9+T8+T7)</f>
        <v>75.594824440724</v>
      </c>
      <c r="U25" s="209" t="n">
        <f aca="false">(U9+U8+U7)</f>
        <v>129.161426</v>
      </c>
      <c r="V25" s="209" t="n">
        <f aca="false">(V9+V8+V7)</f>
        <v>77.922295847278</v>
      </c>
      <c r="W25" s="209" t="n">
        <f aca="false">(W9+W8+W7)</f>
        <v>133.138147</v>
      </c>
      <c r="X25" s="209" t="n">
        <f aca="false">(X9+X8+X7)</f>
        <v>73.050031175748</v>
      </c>
      <c r="Y25" s="209" t="n">
        <f aca="false">(Y9+Y8+Y7)</f>
        <v>124.813388559458</v>
      </c>
      <c r="Z25" s="209" t="n">
        <f aca="false">(Z9+Z8+Z7)</f>
        <v>73.2763048</v>
      </c>
      <c r="AA25" s="228" t="n">
        <f aca="false">AA9+AA8+AA7</f>
        <v>125.2</v>
      </c>
      <c r="AB25" s="213" t="n">
        <f aca="false">AB7+AB9+AB8</f>
        <v>69.354969</v>
      </c>
      <c r="AC25" s="213" t="n">
        <f aca="false">AC7+AC9+AC8</f>
        <v>118.5</v>
      </c>
      <c r="AD25" s="213" t="n">
        <f aca="false">AD9+AD8+AD7</f>
        <v>72.7495582</v>
      </c>
      <c r="AE25" s="213" t="n">
        <f aca="false">AE9+AE8+AE7</f>
        <v>124.3</v>
      </c>
      <c r="AF25" s="213" t="n">
        <f aca="false">AF9+AF8+AF7</f>
        <v>86.3864424</v>
      </c>
      <c r="AG25" s="213" t="n">
        <f aca="false">AG9+AG8+AG7</f>
        <v>147.6</v>
      </c>
      <c r="AH25" s="213" t="n">
        <f aca="false">(E25-C25)/C25*100</f>
        <v>5.68948891031821</v>
      </c>
      <c r="AI25" s="213" t="n">
        <f aca="false">(G25-E25)/E25*100</f>
        <v>-13.4142335766423</v>
      </c>
      <c r="AJ25" s="213" t="n">
        <f aca="false">(I25-G25)/G25*100</f>
        <v>-5.95059959113997</v>
      </c>
      <c r="AK25" s="213" t="n">
        <f aca="false">(K25-I25)/I25*100</f>
        <v>2.82522436723397</v>
      </c>
      <c r="AL25" s="213" t="n">
        <f aca="false">(M25-K25)/K25*100</f>
        <v>-9.39255239756298</v>
      </c>
      <c r="AM25" s="213" t="n">
        <f aca="false">(O25-M25)/M25*100</f>
        <v>-0.975280921480353</v>
      </c>
      <c r="AN25" s="213" t="n">
        <f aca="false">(Q25-O25)/O25*100</f>
        <v>1.80483042680418</v>
      </c>
      <c r="AO25" s="213" t="n">
        <v>-12.8</v>
      </c>
      <c r="AP25" s="213" t="n">
        <f aca="false">(U25-S25)/S25*100</f>
        <v>3.47370349726121</v>
      </c>
      <c r="AQ25" s="213" t="n">
        <f aca="false">(W25-U25)/U25*100</f>
        <v>3.07887666090029</v>
      </c>
      <c r="AR25" s="213" t="n">
        <f aca="false">(Y25-W25)/W25*100</f>
        <v>-6.25272217476658</v>
      </c>
      <c r="AS25" s="213" t="n">
        <f aca="false">(AA25-Y25)/Y25*100</f>
        <v>0.309751577939204</v>
      </c>
      <c r="AT25" s="213" t="n">
        <f aca="false">(AC25-AA25)/AA25*100</f>
        <v>-5.3514376996805</v>
      </c>
      <c r="AU25" s="213" t="n">
        <f aca="false">(AE25-AC25)/AC25*100</f>
        <v>4.8945147679325</v>
      </c>
      <c r="AV25" s="213" t="n">
        <f aca="false">(AG25-AE25)/AE25*100</f>
        <v>18.744971842317</v>
      </c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208" t="s">
        <v>121</v>
      </c>
      <c r="B26" s="228" t="n">
        <f aca="false">B25+B10</f>
        <v>193.6</v>
      </c>
      <c r="C26" s="209" t="n">
        <f aca="false">+B26/Index!$B$13</f>
        <v>330.785239050428</v>
      </c>
      <c r="D26" s="228" t="n">
        <f aca="false">D25+D10</f>
        <v>186.6</v>
      </c>
      <c r="E26" s="209" t="n">
        <f aca="false">+D26/Index!$B$13</f>
        <v>318.825028960794</v>
      </c>
      <c r="F26" s="229" t="n">
        <f aca="false">F25+F10</f>
        <v>161.955</v>
      </c>
      <c r="G26" s="209" t="n">
        <f aca="false">+F26/Index!$B$13</f>
        <v>276.716546438079</v>
      </c>
      <c r="H26" s="229" t="n">
        <f aca="false">H25+H10</f>
        <v>161.318</v>
      </c>
      <c r="I26" s="209" t="n">
        <f aca="false">+H26/Index!$B$13</f>
        <v>275.628167319922</v>
      </c>
      <c r="J26" s="229" t="n">
        <f aca="false">J25+J10</f>
        <v>153.735392</v>
      </c>
      <c r="K26" s="209" t="n">
        <f aca="false">+J26/Index!$B$13</f>
        <v>262.672512361731</v>
      </c>
      <c r="L26" s="229" t="n">
        <f aca="false">L25+L10</f>
        <v>157.60918</v>
      </c>
      <c r="M26" s="209" t="n">
        <f aca="false">+L26/Index!$B$13</f>
        <v>269.291272122117</v>
      </c>
      <c r="N26" s="229" t="n">
        <f aca="false">N25+N10</f>
        <v>154.741784025294</v>
      </c>
      <c r="O26" s="209" t="n">
        <f aca="false">+N26/Index!$B$13</f>
        <v>264.392035226738</v>
      </c>
      <c r="P26" s="209" t="n">
        <f aca="false">(P7+P10+P9+P8)</f>
        <v>146.903503018138</v>
      </c>
      <c r="Q26" s="209" t="n">
        <f aca="false">(Q7+Q10+Q9+Q8)</f>
        <v>250.999537</v>
      </c>
      <c r="R26" s="209" t="n">
        <f aca="false">(R7+R10+R9+R8)</f>
        <v>135.936488975994</v>
      </c>
      <c r="S26" s="209" t="n">
        <f aca="false">(S10+S9+S8+S7)</f>
        <v>232.261281</v>
      </c>
      <c r="T26" s="209" t="n">
        <f aca="false">(T10+T9+T8+T7)</f>
        <v>127.709878802542</v>
      </c>
      <c r="U26" s="209" t="n">
        <f aca="false">(U10+U9+U8+U7)</f>
        <v>218.205283</v>
      </c>
      <c r="V26" s="209" t="n">
        <f aca="false">(V10+V9+V8+V7)</f>
        <v>157.928091975115</v>
      </c>
      <c r="W26" s="209" t="n">
        <f aca="false">(W10+W9+W8+W7)</f>
        <v>269.836165582471</v>
      </c>
      <c r="X26" s="209" t="n">
        <f aca="false">(X10+X9+X8+X7)</f>
        <v>140.14751196029</v>
      </c>
      <c r="Y26" s="209" t="n">
        <f aca="false">(Y10+Y9+Y8+Y7)</f>
        <v>239.456240940637</v>
      </c>
      <c r="Z26" s="209" t="n">
        <f aca="false">(Z10+Z9+Z8+Z7)</f>
        <v>137.8905544</v>
      </c>
      <c r="AA26" s="228" t="n">
        <f aca="false">AA10+AA9+AA8+AA7</f>
        <v>235.6</v>
      </c>
      <c r="AB26" s="228" t="n">
        <f aca="false">AB10+AB9+AB8+AB7</f>
        <v>147.1378836</v>
      </c>
      <c r="AC26" s="228" t="n">
        <f aca="false">AC10+AC9+AC8+AC7</f>
        <v>251.4</v>
      </c>
      <c r="AD26" s="228" t="n">
        <f aca="false">AD10+AD9+AD8+AD7</f>
        <v>149.1278152</v>
      </c>
      <c r="AE26" s="228" t="n">
        <f aca="false">AE10+AE9+AE8+AE7</f>
        <v>254.8</v>
      </c>
      <c r="AF26" s="213" t="n">
        <f aca="false">AF7+AF10+AF9+AF8</f>
        <v>167.095727</v>
      </c>
      <c r="AG26" s="213" t="n">
        <f aca="false">AG7+AG10+AG9+AG8</f>
        <v>285.5</v>
      </c>
      <c r="AH26" s="213" t="n">
        <f aca="false">(E26-C26)/C26*100</f>
        <v>-3.61570247933886</v>
      </c>
      <c r="AI26" s="213" t="n">
        <f aca="false">(G26-E26)/E26*100</f>
        <v>-13.2073954983923</v>
      </c>
      <c r="AJ26" s="213" t="n">
        <f aca="false">(I26-G26)/G26*100</f>
        <v>-0.39331913185762</v>
      </c>
      <c r="AK26" s="213" t="n">
        <f aca="false">(K26-I26)/I26*100</f>
        <v>-4.70041036958058</v>
      </c>
      <c r="AL26" s="213" t="n">
        <f aca="false">(M26-K26)/K26*100</f>
        <v>2.51977631799972</v>
      </c>
      <c r="AM26" s="213" t="n">
        <f aca="false">(O26-M26)/M26*100</f>
        <v>-1.81930771716846</v>
      </c>
      <c r="AN26" s="213" t="n">
        <f aca="false">(Q26-O26)/O26*100</f>
        <v>-5.0653939765066</v>
      </c>
      <c r="AO26" s="213" t="n">
        <f aca="false">(R26-P26)/P26*100</f>
        <v>-7.46545440838801</v>
      </c>
      <c r="AP26" s="213" t="n">
        <f aca="false">(U26-S26)/S26*100</f>
        <v>-6.05180421785412</v>
      </c>
      <c r="AQ26" s="213" t="n">
        <f aca="false">(W26-U26)/U26*100</f>
        <v>23.6616097798471</v>
      </c>
      <c r="AR26" s="213" t="n">
        <f aca="false">(Y26-W26)/W26*100</f>
        <v>-11.258655627668</v>
      </c>
      <c r="AS26" s="213" t="n">
        <f aca="false">(AA26-Y26)/Y26*100</f>
        <v>-1.61041571749742</v>
      </c>
      <c r="AT26" s="213" t="n">
        <f aca="false">(AC26-AA26)/AA26*100</f>
        <v>6.70628183361629</v>
      </c>
      <c r="AU26" s="213" t="n">
        <f aca="false">(AE26-AC26)/AC26*100</f>
        <v>1.35242641209229</v>
      </c>
      <c r="AV26" s="213" t="n">
        <f aca="false">(AG26-AE26)/AE26*100</f>
        <v>12.0486656200942</v>
      </c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208" t="s">
        <v>122</v>
      </c>
      <c r="B27" s="228" t="n">
        <f aca="false">B26+B11</f>
        <v>332.7</v>
      </c>
      <c r="C27" s="209" t="n">
        <f aca="false">+B27/Index!$B$13</f>
        <v>568.451699545854</v>
      </c>
      <c r="D27" s="228" t="n">
        <f aca="false">D26+D11</f>
        <v>306.1</v>
      </c>
      <c r="E27" s="209" t="n">
        <f aca="false">+D27/Index!$B$13</f>
        <v>523.002901205248</v>
      </c>
      <c r="F27" s="229" t="n">
        <f aca="false">F26+F11</f>
        <v>254.473</v>
      </c>
      <c r="G27" s="209" t="n">
        <f aca="false">+F27/Index!$B$13</f>
        <v>434.79293459132</v>
      </c>
      <c r="H27" s="229" t="n">
        <f aca="false">H26+H11</f>
        <v>260.801</v>
      </c>
      <c r="I27" s="209" t="n">
        <f aca="false">+H27/Index!$B$13</f>
        <v>445.604964512348</v>
      </c>
      <c r="J27" s="229" t="n">
        <f aca="false">J26+J11</f>
        <v>259.122792</v>
      </c>
      <c r="K27" s="209" t="n">
        <f aca="false">+J27/Index!$B$13</f>
        <v>442.737575904619</v>
      </c>
      <c r="L27" s="229" t="n">
        <f aca="false">L26+L11</f>
        <v>269.472069</v>
      </c>
      <c r="M27" s="209" t="n">
        <f aca="false">+L27/Index!$B$13</f>
        <v>460.42036550402</v>
      </c>
      <c r="N27" s="229" t="n">
        <f aca="false">N26+N11</f>
        <v>274.541784025294</v>
      </c>
      <c r="O27" s="209" t="n">
        <f aca="false">+N27/Index!$B$13</f>
        <v>469.082487903604</v>
      </c>
      <c r="P27" s="209" t="n">
        <f aca="false">(P7+P8+P11+P10+P9)</f>
        <v>258.87133142282</v>
      </c>
      <c r="Q27" s="209" t="n">
        <f aca="false">(Q7+Q8+Q11+Q10+Q9)</f>
        <v>442.30793</v>
      </c>
      <c r="R27" s="209" t="n">
        <f aca="false">(R7+R8+R11+R10+R9)</f>
        <v>228.491975686006</v>
      </c>
      <c r="S27" s="209" t="n">
        <f aca="false">(S7+S8+S11+S10+S9)</f>
        <v>390.401719</v>
      </c>
      <c r="T27" s="209" t="n">
        <f aca="false">(T7+T8+T11+T10+T9)</f>
        <v>224.143537940328</v>
      </c>
      <c r="U27" s="209" t="n">
        <f aca="false">(U7+U8+U11+U10+U9)</f>
        <v>382.971972</v>
      </c>
      <c r="V27" s="209" t="n">
        <f aca="false">(V7+V8+V11+V10+V9)</f>
        <v>267.433914379959</v>
      </c>
      <c r="W27" s="209" t="n">
        <f aca="false">(W7+W8+W11+W10+W9)</f>
        <v>456.937971582471</v>
      </c>
      <c r="X27" s="209" t="n">
        <f aca="false">(X7+X8+X11+X10+X9)</f>
        <v>265.577790933775</v>
      </c>
      <c r="Y27" s="209" t="n">
        <f aca="false">(Y7+Y8+Y11+Y10+Y9)</f>
        <v>453.766596386948</v>
      </c>
      <c r="Z27" s="209" t="n">
        <f aca="false">(Z7+Z8+Z11+Z10+Z9)</f>
        <v>256.1744298</v>
      </c>
      <c r="AA27" s="228" t="n">
        <f aca="false">AA11+AA10+AA9+AA8+AA7</f>
        <v>437.7</v>
      </c>
      <c r="AB27" s="228" t="n">
        <f aca="false">AB11+AB10+AB9+AB8+AB7</f>
        <v>278.297787</v>
      </c>
      <c r="AC27" s="228" t="n">
        <f aca="false">AC11+AC10+AC9+AC8+AC7</f>
        <v>475.5</v>
      </c>
      <c r="AD27" s="228" t="n">
        <f aca="false">AD11+AD10+AD9+AD8+AD7</f>
        <v>276.1908006</v>
      </c>
      <c r="AE27" s="228" t="n">
        <f aca="false">AE11+AE10+AE9+AE8+AE7</f>
        <v>471.9</v>
      </c>
      <c r="AF27" s="228" t="n">
        <f aca="false">AF11+AF10+AF9+AF8+AF7</f>
        <v>310.3122748</v>
      </c>
      <c r="AG27" s="228" t="n">
        <f aca="false">AG11+AG10+AG9+AG8+AG7</f>
        <v>530.2</v>
      </c>
      <c r="AH27" s="213" t="n">
        <f aca="false">(E27-C27)/C27*100</f>
        <v>-7.99519086263902</v>
      </c>
      <c r="AI27" s="213" t="n">
        <f aca="false">(G27-E27)/E27*100</f>
        <v>-16.8660568441686</v>
      </c>
      <c r="AJ27" s="213" t="n">
        <f aca="false">(I27-G27)/G27*100</f>
        <v>2.4867078236198</v>
      </c>
      <c r="AK27" s="213" t="n">
        <f aca="false">(K27-I27)/I27*100</f>
        <v>-0.643482195236981</v>
      </c>
      <c r="AL27" s="213" t="n">
        <f aca="false">(M27-K27)/K27*100</f>
        <v>3.99396630459278</v>
      </c>
      <c r="AM27" s="213" t="n">
        <f aca="false">(O27-M27)/M27*100</f>
        <v>1.88135083688174</v>
      </c>
      <c r="AN27" s="213" t="n">
        <f aca="false">(Q27-O27)/O27*100</f>
        <v>-5.70785706012251</v>
      </c>
      <c r="AO27" s="213" t="n">
        <v>-11.7</v>
      </c>
      <c r="AP27" s="213" t="n">
        <f aca="false">(U27-S27)/S27*100</f>
        <v>-1.90310304448222</v>
      </c>
      <c r="AQ27" s="213" t="n">
        <f aca="false">(W27-U27)/U27*100</f>
        <v>19.3136848099346</v>
      </c>
      <c r="AR27" s="213" t="n">
        <f aca="false">(Y27-W27)/W27*100</f>
        <v>-0.694049388047072</v>
      </c>
      <c r="AS27" s="213" t="n">
        <f aca="false">(AA27-Y27)/Y27*100</f>
        <v>-3.54071818306508</v>
      </c>
      <c r="AT27" s="213" t="n">
        <f aca="false">(AC27-AA27)/AA27*100</f>
        <v>8.63605209047293</v>
      </c>
      <c r="AU27" s="213" t="n">
        <f aca="false">(AE27-AC27)/AC27*100</f>
        <v>-0.757097791798112</v>
      </c>
      <c r="AV27" s="213" t="n">
        <f aca="false">(AG27-AE27)/AE27*100</f>
        <v>12.3543123543124</v>
      </c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208" t="s">
        <v>123</v>
      </c>
      <c r="B28" s="228" t="n">
        <f aca="false">B27+B12</f>
        <v>490.1</v>
      </c>
      <c r="C28" s="209" t="n">
        <f aca="false">+B28/Index!$B$13</f>
        <v>837.385566418464</v>
      </c>
      <c r="D28" s="228" t="n">
        <f aca="false">D27+D12</f>
        <v>445.418</v>
      </c>
      <c r="E28" s="209" t="n">
        <f aca="false">+D28/Index!$B$13</f>
        <v>761.041836814894</v>
      </c>
      <c r="F28" s="229" t="n">
        <f aca="false">F27+F12</f>
        <v>369.259</v>
      </c>
      <c r="G28" s="209" t="n">
        <f aca="false">+F28/Index!$B$13</f>
        <v>630.916459641125</v>
      </c>
      <c r="H28" s="229" t="n">
        <f aca="false">H27+H12</f>
        <v>370.101</v>
      </c>
      <c r="I28" s="209" t="n">
        <f aca="false">+H28/Index!$B$13</f>
        <v>632.355102054764</v>
      </c>
      <c r="J28" s="229" t="n">
        <f aca="false">J27+J12</f>
        <v>372.446452</v>
      </c>
      <c r="K28" s="209" t="n">
        <f aca="false">+J28/Index!$B$13</f>
        <v>636.362544722643</v>
      </c>
      <c r="L28" s="229" t="n">
        <f aca="false">L27+L12</f>
        <v>387.14375</v>
      </c>
      <c r="M28" s="209" t="n">
        <f aca="false">+L28/Index!$B$13</f>
        <v>661.474369269778</v>
      </c>
      <c r="N28" s="229" t="n">
        <f aca="false">N27+N12</f>
        <v>395.941784025294</v>
      </c>
      <c r="O28" s="209" t="n">
        <f aca="false">+N28/Index!$B$13</f>
        <v>676.506702886672</v>
      </c>
      <c r="P28" s="209" t="n">
        <f aca="false">(P7+P8+P9+P12+P11+P10)</f>
        <v>393.238405241444</v>
      </c>
      <c r="Q28" s="209" t="n">
        <f aca="false">(Q7+Q8+Q9+Q12+Q11+Q10)</f>
        <v>671.887706</v>
      </c>
      <c r="R28" s="209" t="n">
        <f aca="false">(R7+R8+R9+R12+R11+R10)</f>
        <v>331.126811846952</v>
      </c>
      <c r="S28" s="209" t="n">
        <f aca="false">(S8+S9+S12+S11+S10+S7)</f>
        <v>565.763748</v>
      </c>
      <c r="T28" s="209" t="n">
        <f aca="false">(T8+T9+T12+T11+T10+T7)</f>
        <v>338.449248371366</v>
      </c>
      <c r="U28" s="209" t="n">
        <f aca="false">(U8+U9+U12+U11+U10+U7)</f>
        <v>578.2748736</v>
      </c>
      <c r="V28" s="209" t="n">
        <f aca="false">(V8+V9+V12+V11+V10+V7)</f>
        <v>396.176828548348</v>
      </c>
      <c r="W28" s="209" t="n">
        <f aca="false">(W8+W9+W12+W11+W10+W7)</f>
        <v>676.908300297549</v>
      </c>
      <c r="X28" s="209" t="n">
        <f aca="false">(X8+X9+X12+X11+X10+X7)</f>
        <v>414.50396452926</v>
      </c>
      <c r="Y28" s="209" t="n">
        <f aca="false">(Y8+Y9+Y12+Y11+Y10+Y7)</f>
        <v>708.222071250832</v>
      </c>
      <c r="Z28" s="209" t="n">
        <f aca="false">(Z8+Z9+Z12+Z11+Z10+Z7)</f>
        <v>408.228615</v>
      </c>
      <c r="AA28" s="228" t="n">
        <f aca="false">AA12+AA11+AA10+AA9+AA8+AA7</f>
        <v>697.5</v>
      </c>
      <c r="AB28" s="228" t="n">
        <f aca="false">AB12+AB11+AB10+AB9+AB8+AB7</f>
        <v>455.7528638</v>
      </c>
      <c r="AC28" s="228" t="n">
        <f aca="false">AC12+AC11+AC10+AC9+AC8+AC7</f>
        <v>778.7</v>
      </c>
      <c r="AD28" s="228" t="n">
        <f aca="false">AD12+AD11+AD10+AD9+AD8+AD7</f>
        <v>427.7767666</v>
      </c>
      <c r="AE28" s="228" t="n">
        <f aca="false">AE12+AE11+AE10+AE9+AE8+AE7</f>
        <v>730.9</v>
      </c>
      <c r="AF28" s="228" t="n">
        <f aca="false">AF12+AF11+AF10+AF9+AF8+AF7</f>
        <v>486.4797488</v>
      </c>
      <c r="AG28" s="228" t="n">
        <f aca="false">AG12+AG11+AG10+AG9+AG8+AG7</f>
        <v>831.2</v>
      </c>
      <c r="AH28" s="213" t="n">
        <f aca="false">(E28-C28)/C28*100</f>
        <v>-9.1169149153234</v>
      </c>
      <c r="AI28" s="213" t="n">
        <f aca="false">(G28-E28)/E28*100</f>
        <v>-17.09832112757</v>
      </c>
      <c r="AJ28" s="213" t="n">
        <f aca="false">(I28-G28)/G28*100</f>
        <v>0.228024232313901</v>
      </c>
      <c r="AK28" s="213" t="n">
        <f aca="false">(K28-I28)/I28*100</f>
        <v>0.63373295397743</v>
      </c>
      <c r="AL28" s="213" t="n">
        <f aca="false">(M28-K28)/K28*100</f>
        <v>3.94615062677521</v>
      </c>
      <c r="AM28" s="213" t="n">
        <f aca="false">(O28-M28)/M28*100</f>
        <v>2.27254967316247</v>
      </c>
      <c r="AN28" s="213" t="n">
        <f aca="false">(Q28-O28)/O28*100</f>
        <v>-0.682771784368523</v>
      </c>
      <c r="AO28" s="213" t="n">
        <f aca="false">(R28-P28)/P28*100</f>
        <v>-15.7948950475364</v>
      </c>
      <c r="AP28" s="213" t="n">
        <f aca="false">(U28-S28)/S28*100</f>
        <v>2.21136925867507</v>
      </c>
      <c r="AQ28" s="213" t="n">
        <f aca="false">(W28-U28)/U28*100</f>
        <v>17.0564953105286</v>
      </c>
      <c r="AR28" s="213" t="n">
        <f aca="false">(Y28-W28)/W28*100</f>
        <v>4.62599896315627</v>
      </c>
      <c r="AS28" s="213" t="n">
        <f aca="false">(AA28-Y28)/Y28*100</f>
        <v>-1.51394198035874</v>
      </c>
      <c r="AT28" s="213" t="n">
        <f aca="false">(AC28-AA28)/AA28*100</f>
        <v>11.6415770609319</v>
      </c>
      <c r="AU28" s="213" t="n">
        <f aca="false">(AE28-AC28)/AC28*100</f>
        <v>-6.13843585462951</v>
      </c>
      <c r="AV28" s="213" t="n">
        <f aca="false">(AG28-AE28)/AE28*100</f>
        <v>13.7228074976057</v>
      </c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208" t="s">
        <v>124</v>
      </c>
      <c r="B29" s="228" t="n">
        <f aca="false">B28+B13</f>
        <v>682.084</v>
      </c>
      <c r="C29" s="209" t="n">
        <f aca="false">+B29/Index!$B$13</f>
        <v>1165.40970553963</v>
      </c>
      <c r="D29" s="228" t="n">
        <f aca="false">D28+D13</f>
        <v>606.104</v>
      </c>
      <c r="E29" s="209" t="n">
        <f aca="false">+D29/Index!$B$13</f>
        <v>1035.59016802387</v>
      </c>
      <c r="F29" s="229" t="n">
        <f aca="false">F28+F13</f>
        <v>521.678</v>
      </c>
      <c r="G29" s="209" t="n">
        <f aca="false">+F29/Index!$B$13</f>
        <v>891.339782734241</v>
      </c>
      <c r="H29" s="229" t="n">
        <f aca="false">H28+H13</f>
        <v>505.201</v>
      </c>
      <c r="I29" s="209" t="n">
        <f aca="false">+H29/Index!$B$13</f>
        <v>863.187156784686</v>
      </c>
      <c r="J29" s="229" t="n">
        <f aca="false">J28+J13</f>
        <v>512.54696932</v>
      </c>
      <c r="K29" s="209" t="n">
        <f aca="false">+J29/Index!$B$13</f>
        <v>875.738490553143</v>
      </c>
      <c r="L29" s="229" t="n">
        <f aca="false">L28+L13</f>
        <v>542.158872</v>
      </c>
      <c r="M29" s="209" t="n">
        <f aca="false">+L29/Index!$B$13</f>
        <v>926.333430154082</v>
      </c>
      <c r="N29" s="229" t="n">
        <f aca="false">N28+N13</f>
        <v>564.072365860253</v>
      </c>
      <c r="O29" s="209" t="n">
        <f aca="false">+N29/Index!$B$13</f>
        <v>963.774857349298</v>
      </c>
      <c r="P29" s="209" t="n">
        <f aca="false">(P7+P8+P9+P10+P13+P12+P11)</f>
        <v>552.969589115538</v>
      </c>
      <c r="Q29" s="209" t="n">
        <f aca="false">(Q7+Q8+Q9+Q10+Q13+Q12+Q11)</f>
        <v>944.804637</v>
      </c>
      <c r="R29" s="209" t="n">
        <f aca="false">(R8+R9+R10+R13+R12+R11)</f>
        <v>448.962370874596</v>
      </c>
      <c r="S29" s="209" t="n">
        <f aca="false">(S7+S8+S9+S10+S13+S12+S11)</f>
        <v>798.29812</v>
      </c>
      <c r="T29" s="209" t="n">
        <f aca="false">(T7+T8+T9+T10+T13+T12+T11)</f>
        <v>473.708315467704</v>
      </c>
      <c r="U29" s="209" t="n">
        <f aca="false">(U7+U8+U9+U10+U13+U12+U11)</f>
        <v>809.3787106</v>
      </c>
      <c r="V29" s="209" t="n">
        <f aca="false">(V9+V10+V13+V12+V11+V8+V7)</f>
        <v>556.802291356681</v>
      </c>
      <c r="W29" s="209" t="n">
        <f aca="false">(W9+W10+W13+W12+W11+W8+W7)</f>
        <v>951.353197573582</v>
      </c>
      <c r="X29" s="209" t="n">
        <f aca="false">(X9+X10+X13+X12+X11+X8+X7)</f>
        <v>590.990392950279</v>
      </c>
      <c r="Y29" s="209" t="n">
        <f aca="false">(Y9+Y10+Y13+Y12+Y11+Y8+Y7)</f>
        <v>1009.76703723432</v>
      </c>
      <c r="Z29" s="209" t="n">
        <f aca="false">(Z9+Z10+Z13+Z12+Z11+Z8+Z7)</f>
        <v>606.4023914</v>
      </c>
      <c r="AA29" s="228" t="n">
        <f aca="false">AA13+AA12+AA11+AA10+AA9+AA8+AA7</f>
        <v>1036.1</v>
      </c>
      <c r="AB29" s="228" t="n">
        <f aca="false">AB13+AB12+AB11+AB10+AB9+AB8+AB7</f>
        <v>643.7428726</v>
      </c>
      <c r="AC29" s="228" t="n">
        <f aca="false">AC13+AC12+AC11+AC10+AC9+AC8+AC7</f>
        <v>1099.9</v>
      </c>
      <c r="AD29" s="228" t="n">
        <f aca="false">AD13+AD12+AD11+AD10+AD9+AD8+AD7</f>
        <v>627.999002</v>
      </c>
      <c r="AE29" s="228" t="n">
        <f aca="false">AE13+AE12+AE11+AE10+AE9+AE8+AE7</f>
        <v>1073</v>
      </c>
      <c r="AF29" s="228"/>
      <c r="AG29" s="228"/>
      <c r="AH29" s="213" t="n">
        <f aca="false">(E29-C29)/C29*100</f>
        <v>-11.1393904563074</v>
      </c>
      <c r="AI29" s="213" t="n">
        <f aca="false">(G29-E29)/E29*100</f>
        <v>-13.9292926626454</v>
      </c>
      <c r="AJ29" s="213" t="n">
        <f aca="false">(I29-G29)/G29*100</f>
        <v>-3.15846173309972</v>
      </c>
      <c r="AK29" s="213" t="n">
        <f aca="false">(K29-I29)/I29*100</f>
        <v>1.45406864198605</v>
      </c>
      <c r="AL29" s="213" t="n">
        <f aca="false">(M29-K29)/K29*100</f>
        <v>5.77740274599348</v>
      </c>
      <c r="AM29" s="213" t="n">
        <f aca="false">(O29-M29)/M29*100</f>
        <v>4.04189528051344</v>
      </c>
      <c r="AN29" s="213" t="n">
        <f aca="false">(Q29-O29)/O29*100</f>
        <v>-1.96832488465951</v>
      </c>
      <c r="AO29" s="213" t="n">
        <f aca="false">(R29-P29)/P29*100</f>
        <v>-18.808849580191</v>
      </c>
      <c r="AP29" s="213" t="n">
        <f aca="false">(U29-S29)/S29*100</f>
        <v>1.38802664348001</v>
      </c>
      <c r="AQ29" s="213" t="n">
        <f aca="false">(W29-U29)/U29*100</f>
        <v>17.5411689378801</v>
      </c>
      <c r="AR29" s="213" t="n">
        <f aca="false">(Y29-W29)/W29*100</f>
        <v>6.14007918507252</v>
      </c>
      <c r="AS29" s="213" t="n">
        <f aca="false">(AA29-Y29)/Y29*100</f>
        <v>2.60782554734653</v>
      </c>
      <c r="AT29" s="213" t="n">
        <f aca="false">(AC29-AA29)/AA29*100</f>
        <v>6.15770678505935</v>
      </c>
      <c r="AU29" s="213" t="n">
        <f aca="false">(AE29-AC29)/AC29*100</f>
        <v>-2.44567687971633</v>
      </c>
      <c r="AV29" s="213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8" customFormat="true" ht="15" hidden="false" customHeight="false" outlineLevel="0" collapsed="false">
      <c r="A30" s="208" t="s">
        <v>125</v>
      </c>
      <c r="B30" s="228" t="n">
        <f aca="false">B29+B14</f>
        <v>887.044</v>
      </c>
      <c r="C30" s="209" t="n">
        <f aca="false">+B30/Index!$B$13</f>
        <v>1515.60465696409</v>
      </c>
      <c r="D30" s="228" t="n">
        <f aca="false">D29+D14</f>
        <v>759.868</v>
      </c>
      <c r="E30" s="209" t="n">
        <f aca="false">+D30/Index!$B$13</f>
        <v>1298.31156005563</v>
      </c>
      <c r="F30" s="229" t="n">
        <f aca="false">F29+F14</f>
        <v>686.972</v>
      </c>
      <c r="G30" s="209" t="n">
        <f aca="false">+F30/Index!$B$13</f>
        <v>1173.76134938507</v>
      </c>
      <c r="H30" s="229" t="n">
        <f aca="false">H29+H14</f>
        <v>653.301</v>
      </c>
      <c r="I30" s="209" t="n">
        <f aca="false">+H30/Index!$B$13</f>
        <v>1116.2310302525</v>
      </c>
      <c r="J30" s="229" t="n">
        <f aca="false">J29+J14</f>
        <v>673.86302032</v>
      </c>
      <c r="K30" s="209" t="n">
        <f aca="false">+J30/Index!$B$13</f>
        <v>1151.36332780886</v>
      </c>
      <c r="L30" s="229" t="n">
        <f aca="false">L29+L14</f>
        <v>697.160911</v>
      </c>
      <c r="M30" s="209" t="n">
        <f aca="false">+L30/Index!$B$13</f>
        <v>1191.17013740573</v>
      </c>
      <c r="N30" s="229" t="n">
        <f aca="false">N29+N14</f>
        <v>743.172365860253</v>
      </c>
      <c r="O30" s="209" t="n">
        <f aca="false">+N30/Index!$B$13</f>
        <v>1269.78537549977</v>
      </c>
      <c r="P30" s="209" t="n">
        <f aca="false">(P7+P8+P9+P10+P11+P14+P13+P12)</f>
        <v>715.679856277716</v>
      </c>
      <c r="Q30" s="209" t="n">
        <f aca="false">(Q7+Q8+Q9+Q10+Q11+Q14+Q13+Q12)</f>
        <v>1222.811634</v>
      </c>
      <c r="R30" s="209" t="n">
        <f aca="false">(R7+R8+R9+R10+R11+R14+R13+R12)</f>
        <v>604.622057539606</v>
      </c>
      <c r="S30" s="209" t="n">
        <f aca="false">(S8+S9+S10+S11+S14+S13+S12+S7)</f>
        <v>1033.058119</v>
      </c>
      <c r="T30" s="209" t="n">
        <f aca="false">(T8+T9+T10+T11+T14+T13+T12+T7)</f>
        <v>614.814211296642</v>
      </c>
      <c r="U30" s="209" t="n">
        <f aca="false">(U8+U9+U10+U11+U14+U13+U12+U7)</f>
        <v>1050.4724476</v>
      </c>
      <c r="V30" s="209" t="n">
        <f aca="false">(V8+V9+V10+V11+V14+V13+V12+V7)</f>
        <v>713.069086473132</v>
      </c>
      <c r="W30" s="209" t="n">
        <f aca="false">(W8+W9+W10+W11+W14+W13+W12+W7)</f>
        <v>1218.35086894879</v>
      </c>
      <c r="X30" s="209" t="n">
        <f aca="false">(X8+X9+X10+X11+X14+X13+X12+X7)</f>
        <v>773.645501203021</v>
      </c>
      <c r="Y30" s="209" t="n">
        <f aca="false">(Y8+Y9+Y10+Y11+Y14+Y13+Y12+Y7)</f>
        <v>1321.85181846968</v>
      </c>
      <c r="Z30" s="209" t="n">
        <f aca="false">(Z8+Z9+Z10+Z11+Z14+Z13+Z12+Z7)</f>
        <v>810.9556544</v>
      </c>
      <c r="AA30" s="228" t="n">
        <f aca="false">AA14+AA13+AA12+AA11+AA10+AA9+AA8+AA7</f>
        <v>1385.6</v>
      </c>
      <c r="AB30" s="228" t="n">
        <f aca="false">AB14+AB13+AB12+AB11+AB10+AB9+AB8+AB7</f>
        <v>833.5472308</v>
      </c>
      <c r="AC30" s="228" t="n">
        <f aca="false">AC14+AC13+AC12+AC11+AC10+AC9+AC8+AC7</f>
        <v>1424.2</v>
      </c>
      <c r="AD30" s="228" t="n">
        <f aca="false">AD14+AD13+AD12+AD11+AD10+AD9+AD8+AD7</f>
        <v>837.819731</v>
      </c>
      <c r="AE30" s="228" t="n">
        <f aca="false">AE14+AE13+AE12+AE11+AE10+AE9+AE8+AE7</f>
        <v>1431.5</v>
      </c>
      <c r="AF30" s="228"/>
      <c r="AG30" s="228"/>
      <c r="AH30" s="213" t="n">
        <f aca="false">(E30-C30)/C30*100</f>
        <v>-14.3370565608921</v>
      </c>
      <c r="AI30" s="213" t="n">
        <f aca="false">(G30-E30)/E30*100</f>
        <v>-9.5932451425774</v>
      </c>
      <c r="AJ30" s="213" t="n">
        <f aca="false">(I30-G30)/G30*100</f>
        <v>-4.90136424774227</v>
      </c>
      <c r="AK30" s="213" t="n">
        <f aca="false">(K30-I30)/I30*100</f>
        <v>3.14740377253364</v>
      </c>
      <c r="AL30" s="213" t="n">
        <f aca="false">(M30-K30)/K30*100</f>
        <v>3.45736299180455</v>
      </c>
      <c r="AM30" s="213" t="n">
        <f aca="false">(O30-M30)/M30*100</f>
        <v>6.59983285555333</v>
      </c>
      <c r="AN30" s="213" t="n">
        <f aca="false">(Q30-O30)/O30*100</f>
        <v>-3.69934497641249</v>
      </c>
      <c r="AO30" s="213" t="n">
        <f aca="false">(R30-P30)/P30*100</f>
        <v>-15.5178041919088</v>
      </c>
      <c r="AP30" s="213" t="n">
        <f aca="false">(U30-S30)/S30*100</f>
        <v>1.68570657155835</v>
      </c>
      <c r="AQ30" s="213" t="n">
        <f aca="false">(W30-U30)/U30*100</f>
        <v>15.9812303247301</v>
      </c>
      <c r="AR30" s="213" t="n">
        <f aca="false">(Y30-W30)/W30*100</f>
        <v>8.49516770240358</v>
      </c>
      <c r="AS30" s="213" t="n">
        <f aca="false">(AA30-Y30)/Y30*100</f>
        <v>4.82264204198969</v>
      </c>
      <c r="AT30" s="213" t="n">
        <f aca="false">(AC30-AA30)/AA30*100</f>
        <v>2.78579676674364</v>
      </c>
      <c r="AU30" s="213" t="n">
        <f aca="false">(AE30-AC30)/AC30*100</f>
        <v>0.51256845948604</v>
      </c>
      <c r="AV30" s="213"/>
    </row>
    <row r="31" s="88" customFormat="true" ht="15" hidden="false" customHeight="false" outlineLevel="0" collapsed="false">
      <c r="A31" s="208" t="s">
        <v>126</v>
      </c>
      <c r="B31" s="228" t="n">
        <f aca="false">B30+B15</f>
        <v>1063.344</v>
      </c>
      <c r="C31" s="209" t="n">
        <f aca="false">+B31/Index!$B$13</f>
        <v>1816.83109107871</v>
      </c>
      <c r="D31" s="228" t="n">
        <f aca="false">D30+D15</f>
        <v>917.233</v>
      </c>
      <c r="E31" s="209" t="n">
        <f aca="false">+D31/Index!$B$13</f>
        <v>1567.18562587779</v>
      </c>
      <c r="F31" s="229" t="n">
        <f aca="false">F30+F15</f>
        <v>821.076</v>
      </c>
      <c r="G31" s="209" t="n">
        <f aca="false">+F31/Index!$B$13</f>
        <v>1402.89163707939</v>
      </c>
      <c r="H31" s="229" t="n">
        <f aca="false">H30+H15</f>
        <v>794.501</v>
      </c>
      <c r="I31" s="209" t="n">
        <f aca="false">+H31/Index!$B$13</f>
        <v>1357.48555377481</v>
      </c>
      <c r="J31" s="229" t="n">
        <f aca="false">J30+J15</f>
        <v>811.7610552</v>
      </c>
      <c r="K31" s="209" t="n">
        <f aca="false">+J31/Index!$B$13</f>
        <v>1386.97610896777</v>
      </c>
      <c r="L31" s="229" t="n">
        <f aca="false">L30+L15</f>
        <v>838.071695</v>
      </c>
      <c r="M31" s="209" t="n">
        <f aca="false">+L31/Index!$B$13</f>
        <v>1431.93050605358</v>
      </c>
      <c r="N31" s="229" t="n">
        <f aca="false">N30+N15</f>
        <v>897.124677734423</v>
      </c>
      <c r="O31" s="209" t="n">
        <f aca="false">+N31/Index!$B$13</f>
        <v>1532.82851747117</v>
      </c>
      <c r="P31" s="209" t="n">
        <f aca="false">(P7+P8+P9+P10+P11+P12+P15+P14+P13)</f>
        <v>860.472034259692</v>
      </c>
      <c r="Q31" s="209" t="n">
        <f aca="false">(Q7+Q8+Q9+Q10+Q11+Q12+Q15+Q14+Q13)</f>
        <v>1470.203758</v>
      </c>
      <c r="R31" s="209" t="n">
        <f aca="false">(R8+R9+R10+R11+R12+R15+R14+R13+R7)</f>
        <v>721.821114704578</v>
      </c>
      <c r="S31" s="209" t="n">
        <f aca="false">(S9+S10+S11+S12+S15+S14+S13+S8+S7)</f>
        <v>1233.304597</v>
      </c>
      <c r="T31" s="209" t="n">
        <f aca="false">(T9+T10+T11+T12+T15+T14+T13+T8+T7)</f>
        <v>743.879397395504</v>
      </c>
      <c r="U31" s="209" t="n">
        <f aca="false">(U9+U10+U11+U12+U15+U14+U13+U8+U7)</f>
        <v>1270.9934106</v>
      </c>
      <c r="V31" s="209" t="n">
        <f aca="false">(V9+V10+V11+V12+V15+V14+V13+V8+V7)</f>
        <v>851.072825464078</v>
      </c>
      <c r="W31" s="209" t="n">
        <f aca="false">(W9+W10+W11+W12+W15+W14+W13+W8+W7)</f>
        <v>1454.14425630402</v>
      </c>
      <c r="X31" s="209" t="n">
        <f aca="false">(X9+X10+X11+X12+X15+X14+X13+X8+X7)</f>
        <v>943.295504213725</v>
      </c>
      <c r="Y31" s="209" t="n">
        <f aca="false">(Y9+Y10+Y11+Y12+Y15+Y14+Y13+Y8+Y7)</f>
        <v>1611.71605814324</v>
      </c>
      <c r="Z31" s="209" t="n">
        <f aca="false">(Z9+Z10+Z11+Z12+Z15+Z14+Z13+Z8+Z7)</f>
        <v>1017.791486</v>
      </c>
      <c r="AA31" s="228" t="n">
        <f aca="false">AA15+AA14+AA13+AA12+AA11+AA10+AA9+AA8+AA7</f>
        <v>1739</v>
      </c>
      <c r="AB31" s="228" t="n">
        <f aca="false">AB15+AB14+AB13+AB12+AB11+AB10+AB9+AB8+AB7</f>
        <v>993.5611424</v>
      </c>
      <c r="AC31" s="228" t="n">
        <f aca="false">AC15+AC14+AC13+AC12+AC11+AC10+AC9+AC8+AC7</f>
        <v>1697.6</v>
      </c>
      <c r="AD31" s="228" t="n">
        <f aca="false">AD15+AD14+AD13+AD12+AD11+AD10+AD9+AD8+AD7</f>
        <v>1025.7512124</v>
      </c>
      <c r="AE31" s="228" t="n">
        <f aca="false">AE15+AE14+AE13+AE12+AE11+AE10+AE9+AE8+AE7</f>
        <v>1752.6</v>
      </c>
      <c r="AF31" s="228"/>
      <c r="AG31" s="228"/>
      <c r="AH31" s="213" t="n">
        <f aca="false">(E31-C31)/C31*100</f>
        <v>-13.7407085571555</v>
      </c>
      <c r="AI31" s="213" t="n">
        <f aca="false">(G31-E31)/E31*100</f>
        <v>-10.4833777240897</v>
      </c>
      <c r="AJ31" s="213" t="n">
        <f aca="false">(I31-G31)/G31*100</f>
        <v>-3.23660659914551</v>
      </c>
      <c r="AK31" s="213" t="n">
        <f aca="false">(K31-I31)/I31*100</f>
        <v>2.17243970743902</v>
      </c>
      <c r="AL31" s="213" t="n">
        <f aca="false">(M31-K31)/K31*100</f>
        <v>3.24118034875639</v>
      </c>
      <c r="AM31" s="213" t="n">
        <f aca="false">(O31-M31)/M31*100</f>
        <v>7.04629246957484</v>
      </c>
      <c r="AN31" s="213" t="n">
        <f aca="false">(Q31-O31)/O31*100</f>
        <v>-4.08556852624911</v>
      </c>
      <c r="AO31" s="213" t="n">
        <f aca="false">(R31-P31)/P31*100</f>
        <v>-16.1133556971904</v>
      </c>
      <c r="AP31" s="213" t="n">
        <f aca="false">(U31-S31)/S31*100</f>
        <v>3.05592095348362</v>
      </c>
      <c r="AQ31" s="213" t="n">
        <f aca="false">(W31-U31)/U31*100</f>
        <v>14.4100547002488</v>
      </c>
      <c r="AR31" s="213" t="n">
        <f aca="false">(Y31-W31)/W31*100</f>
        <v>10.8360502168965</v>
      </c>
      <c r="AS31" s="213" t="n">
        <f aca="false">(AA31-Y31)/Y31*100</f>
        <v>7.89741724130981</v>
      </c>
      <c r="AT31" s="213" t="n">
        <f aca="false">(AC31-AA31)/AA31*100</f>
        <v>-2.38067855089131</v>
      </c>
      <c r="AU31" s="213" t="n">
        <f aca="false">(AE31-AC31)/AC31*100</f>
        <v>3.23986804901037</v>
      </c>
      <c r="AV31" s="213"/>
    </row>
    <row r="32" s="88" customFormat="true" ht="15" hidden="false" customHeight="false" outlineLevel="0" collapsed="false">
      <c r="A32" s="208" t="s">
        <v>127</v>
      </c>
      <c r="B32" s="228" t="n">
        <f aca="false">B31+B16</f>
        <v>1193.544</v>
      </c>
      <c r="C32" s="209" t="n">
        <f aca="false">+B32/Index!$B$13</f>
        <v>2039.29099874589</v>
      </c>
      <c r="D32" s="228" t="n">
        <f aca="false">D31+D16</f>
        <v>1045.272</v>
      </c>
      <c r="E32" s="209" t="n">
        <f aca="false">+D32/Index!$B$13</f>
        <v>1785.95324583016</v>
      </c>
      <c r="F32" s="229" t="n">
        <f aca="false">F31+F16</f>
        <v>933.493</v>
      </c>
      <c r="G32" s="209" t="n">
        <f aca="false">+F32/Index!$B$13</f>
        <v>1594.96748531457</v>
      </c>
      <c r="H32" s="229" t="n">
        <f aca="false">H31+H16</f>
        <v>910.401</v>
      </c>
      <c r="I32" s="209" t="n">
        <f aca="false">+H32/Index!$B$13</f>
        <v>1555.51246083031</v>
      </c>
      <c r="J32" s="229" t="n">
        <f aca="false">J31+J16</f>
        <v>932.2359912</v>
      </c>
      <c r="K32" s="209" t="n">
        <f aca="false">+J32/Index!$B$13</f>
        <v>1592.81975826707</v>
      </c>
      <c r="L32" s="229" t="n">
        <f aca="false">L31+L16</f>
        <v>960.930641</v>
      </c>
      <c r="M32" s="209" t="n">
        <f aca="false">+L32/Index!$B$13</f>
        <v>1641.84747827513</v>
      </c>
      <c r="N32" s="229" t="n">
        <f aca="false">N31+N16</f>
        <v>1017.86530559122</v>
      </c>
      <c r="O32" s="209" t="n">
        <f aca="false">+N32/Index!$B$13</f>
        <v>1739.12612825996</v>
      </c>
      <c r="P32" s="209" t="n">
        <f aca="false">(P8+P9+P10+P11+P12+P13+P16+P15+P14+P7)</f>
        <v>976.710930698896</v>
      </c>
      <c r="Q32" s="209" t="n">
        <f aca="false">(Q8+Q9+Q10+Q11+Q12+Q13+Q16+Q15+Q14+Q7)</f>
        <v>1668.809704</v>
      </c>
      <c r="R32" s="209" t="n">
        <f aca="false">(R8+R9+R10+R11+R12+R13+R16+R15+R14+R7)</f>
        <v>813.278231745366</v>
      </c>
      <c r="S32" s="209" t="n">
        <f aca="false">(S8+S9+S10+S11+S12+S13+S16+S15+S14+S7)</f>
        <v>1389.568359</v>
      </c>
      <c r="T32" s="209" t="n">
        <f aca="false">(T8+T9+T10+T11+T12+T13+T16+T15+T14+T7)</f>
        <v>846.606840876196</v>
      </c>
      <c r="U32" s="209" t="n">
        <f aca="false">(U8+U9+U10+U11+U12+U13+U16+U15+U14+U7)</f>
        <v>1446.5136686</v>
      </c>
      <c r="V32" s="209" t="n">
        <f aca="false">(V8+V9+V10+V11+V12+V13+V16+V15+V14+V7)</f>
        <v>961.549021040716</v>
      </c>
      <c r="W32" s="209" t="n">
        <f aca="false">(W8+W9+W10+W11+W12+W13+W16+W15+W14+W7)</f>
        <v>1642.90404330402</v>
      </c>
      <c r="X32" s="209" t="n">
        <f aca="false">(X7+X10+X11+X12+X13+X16+X15+X14+X9+X8)</f>
        <v>1067.09363884068</v>
      </c>
      <c r="Y32" s="209" t="n">
        <f aca="false">(Y7+Y10+Y11+Y12+Y13+Y16+Y15+Y14+Y9+Y8)</f>
        <v>1823.23772940653</v>
      </c>
      <c r="Z32" s="209" t="n">
        <f aca="false">(Z7+Z10+Z11+Z12+Z13+Z16+Z15+Z14+Z9+Z8)</f>
        <v>1162.1200544</v>
      </c>
      <c r="AA32" s="228" t="n">
        <f aca="false">AA16+AA15+AA14+AA13+AA12+AA11+AA10+AA9+AA8+AA7</f>
        <v>1985.6</v>
      </c>
      <c r="AB32" s="228" t="n">
        <f aca="false">AB7+AB16+AB15+AB14+AB13+AB12+AB11+AB10+AB9+AB8</f>
        <v>1120.6241278</v>
      </c>
      <c r="AC32" s="228" t="n">
        <f aca="false">AC7+AC16+AC15+AC14+AC13+AC12+AC11+AC10+AC9+AC8</f>
        <v>1914.7</v>
      </c>
      <c r="AD32" s="228" t="n">
        <f aca="false">AD7+AD16+AD15+AD14+AD13+AD12+AD11+AD10+AD9+AD8</f>
        <v>1157.4378624</v>
      </c>
      <c r="AE32" s="228" t="n">
        <f aca="false">AE7+AE16+AE15+AE14+AE13+AE12+AE11+AE10+AE9+AE8</f>
        <v>1977.6</v>
      </c>
      <c r="AF32" s="228"/>
      <c r="AG32" s="228"/>
      <c r="AH32" s="213" t="n">
        <f aca="false">(E32-C32)/C32*100</f>
        <v>-12.4228348515011</v>
      </c>
      <c r="AI32" s="213" t="n">
        <f aca="false">(G32-E32)/E32*100</f>
        <v>-10.6937715733321</v>
      </c>
      <c r="AJ32" s="213" t="n">
        <f aca="false">(I32-G32)/G32*100</f>
        <v>-2.47371967438428</v>
      </c>
      <c r="AK32" s="213" t="n">
        <f aca="false">(K32-I32)/I32*100</f>
        <v>2.39839270826812</v>
      </c>
      <c r="AL32" s="213" t="n">
        <f aca="false">(M32-K32)/K32*100</f>
        <v>3.0780456956037</v>
      </c>
      <c r="AM32" s="213" t="n">
        <f aca="false">(O32-M32)/M32*100</f>
        <v>5.924950476339</v>
      </c>
      <c r="AN32" s="213" t="n">
        <f aca="false">(Q32-O32)/O32*100</f>
        <v>-4.04320440693448</v>
      </c>
      <c r="AO32" s="213" t="n">
        <f aca="false">(R32-P32)/P32*100</f>
        <v>-16.7329650786834</v>
      </c>
      <c r="AP32" s="213" t="n">
        <f aca="false">(U32-S32)/S32*100</f>
        <v>4.09805744576543</v>
      </c>
      <c r="AQ32" s="213" t="n">
        <f aca="false">(W32-U32)/U32*100</f>
        <v>13.5768073933303</v>
      </c>
      <c r="AR32" s="213" t="n">
        <f aca="false">(Y32-W32)/W32*100</f>
        <v>10.9765197083481</v>
      </c>
      <c r="AS32" s="213" t="n">
        <f aca="false">(AA32-Y32)/Y32*100</f>
        <v>8.90516184339378</v>
      </c>
      <c r="AT32" s="213" t="n">
        <f aca="false">(AC32-AA32)/AA32*100</f>
        <v>-3.57070910556003</v>
      </c>
      <c r="AU32" s="213" t="n">
        <f aca="false">(AE32-AC32)/AC32*100</f>
        <v>3.28510993889381</v>
      </c>
      <c r="AV32" s="213"/>
    </row>
    <row r="33" s="88" customFormat="true" ht="15" hidden="false" customHeight="false" outlineLevel="0" collapsed="false">
      <c r="A33" s="208" t="s">
        <v>128</v>
      </c>
      <c r="B33" s="228" t="n">
        <f aca="false">B32+B17</f>
        <v>1242.344</v>
      </c>
      <c r="C33" s="209" t="n">
        <f aca="false">+B33/Index!$B$13</f>
        <v>2122.67074908504</v>
      </c>
      <c r="D33" s="228" t="n">
        <f aca="false">D32+D17</f>
        <v>1096.68</v>
      </c>
      <c r="E33" s="209" t="n">
        <f aca="false">+D33/Index!$B$13</f>
        <v>1873.78902872842</v>
      </c>
      <c r="F33" s="229" t="n">
        <f aca="false">F32+F17</f>
        <v>982.162</v>
      </c>
      <c r="G33" s="209" t="n">
        <f aca="false">+F33/Index!$B$13</f>
        <v>1678.12340886491</v>
      </c>
      <c r="H33" s="229" t="n">
        <f aca="false">H32+H17</f>
        <v>953.501</v>
      </c>
      <c r="I33" s="209" t="n">
        <f aca="false">+H33/Index!$B$13</f>
        <v>1629.15318295363</v>
      </c>
      <c r="J33" s="229" t="n">
        <f aca="false">J32+J17</f>
        <v>975.3415732</v>
      </c>
      <c r="K33" s="209" t="n">
        <f aca="false">+J33/Index!$B$13</f>
        <v>1666.47001780363</v>
      </c>
      <c r="L33" s="229" t="n">
        <f aca="false">L32+L17</f>
        <v>998.545148</v>
      </c>
      <c r="M33" s="209" t="n">
        <f aca="false">+L33/Index!$B$13</f>
        <v>1706.11567915199</v>
      </c>
      <c r="N33" s="229" t="n">
        <f aca="false">N32+N17</f>
        <v>1057.53203305407</v>
      </c>
      <c r="O33" s="209" t="n">
        <f aca="false">+N33/Index!$B$13</f>
        <v>1806.90075597766</v>
      </c>
      <c r="P33" s="209" t="n">
        <f aca="false">(P9+P10+P11+P12+P13+P14+P17+P16+P15+P8+P7)</f>
        <v>1019.08072171446</v>
      </c>
      <c r="Q33" s="209" t="n">
        <f aca="false">(Q9+Q10+Q11+Q12+Q13+Q14+Q17+Q16+Q15+Q8+Q7)</f>
        <v>1741.20279</v>
      </c>
      <c r="R33" s="209" t="n">
        <f aca="false">(R9+R10+R11+R12+R13+R14+R17+R16+R15+R8+R7)</f>
        <v>848.982240019446</v>
      </c>
      <c r="S33" s="209" t="n">
        <f aca="false">(S9+S10+S11+S12+S13+S14+S17+S16+S15+S8+S7)</f>
        <v>1450.572279</v>
      </c>
      <c r="T33" s="209" t="n">
        <f aca="false">(T9+T10+T11+T12+T13+T14+T17+T16+T15+T8+T7)</f>
        <v>883.139530998315</v>
      </c>
      <c r="U33" s="209" t="n">
        <f aca="false">(U9+U10+U11+U12+U13+U14+U17+U16+U15+U8+U7)</f>
        <v>1508.9334756</v>
      </c>
      <c r="V33" s="209" t="n">
        <f aca="false">(V9+V10+V11+V12+V13+V14+V17+V16+V15+V8+V7)</f>
        <v>999.450345148134</v>
      </c>
      <c r="W33" s="209" t="n">
        <f aca="false">(W9+W10+W11+W12+W13+W14+W17+W16+W15+W8+W7)</f>
        <v>1707.66230030402</v>
      </c>
      <c r="X33" s="209" t="n">
        <f aca="false">(X7+X8+X11+X12+X13+X14+X17+X16+X15+X10+X9)</f>
        <v>1103.86468385473</v>
      </c>
      <c r="Y33" s="209" t="n">
        <f aca="false">(Y7+Y8+Y11+Y12+Y13+Y14+Y17+Y16+Y15+Y10+Y9)</f>
        <v>1886.06478991844</v>
      </c>
      <c r="Z33" s="209" t="n">
        <f aca="false">(Z7+Z8+Z11+Z12+Z13+Z14+Z17+Z16+Z15+Z10+Z9)</f>
        <v>1196.7682752</v>
      </c>
      <c r="AA33" s="228" t="n">
        <f aca="false">AA17+AA16+AA15+AA14+AA13+AA12+AA11+AA10+AA9+AA8+AA7</f>
        <v>2044.8</v>
      </c>
      <c r="AB33" s="228" t="n">
        <f aca="false">AB17+AB16+AB15+AB14+AB13+AB12+AB11+AB10+AB9+AB8+AB7</f>
        <v>1158.6669378</v>
      </c>
      <c r="AC33" s="228" t="n">
        <f aca="false">AC17+AC16+AC15+AC14+AC13+AC12+AC11+AC10+AC9+AC8+AC7</f>
        <v>1979.7</v>
      </c>
      <c r="AD33" s="228" t="n">
        <f aca="false">AD17+AD16+AD15+AD14+AD13+AD12+AD11+AD10+AD9+AD8+AD7</f>
        <v>1205.371803</v>
      </c>
      <c r="AE33" s="228" t="n">
        <f aca="false">AE17+AE16+AE15+AE14+AE13+AE12+AE11+AE10+AE9+AE8+AE7</f>
        <v>2059.5</v>
      </c>
      <c r="AF33" s="228"/>
      <c r="AG33" s="228"/>
      <c r="AH33" s="213" t="n">
        <f aca="false">(E33-C33)/C33*100</f>
        <v>-11.7249328688351</v>
      </c>
      <c r="AI33" s="213" t="n">
        <f aca="false">(G33-E33)/E33*100</f>
        <v>-10.4422438632965</v>
      </c>
      <c r="AJ33" s="213" t="n">
        <f aca="false">(I33-G33)/G33*100</f>
        <v>-2.91815403161596</v>
      </c>
      <c r="AK33" s="213" t="n">
        <f aca="false">(K33-I33)/I33*100</f>
        <v>2.29056636542596</v>
      </c>
      <c r="AL33" s="213" t="n">
        <f aca="false">(M33-K33)/K33*100</f>
        <v>2.37902037989331</v>
      </c>
      <c r="AM33" s="213" t="n">
        <f aca="false">(O33-M33)/M33*100</f>
        <v>5.90728272749748</v>
      </c>
      <c r="AN33" s="213" t="n">
        <f aca="false">(Q33-O33)/O33*100</f>
        <v>-3.63594767229548</v>
      </c>
      <c r="AO33" s="213" t="n">
        <f aca="false">(R33-P33)/P33*100</f>
        <v>-16.6913648811693</v>
      </c>
      <c r="AP33" s="213" t="n">
        <f aca="false">(U33-S33)/S33*100</f>
        <v>4.02332220495988</v>
      </c>
      <c r="AQ33" s="213" t="n">
        <f aca="false">(W33-U33)/U33*100</f>
        <v>13.1701514955785</v>
      </c>
      <c r="AR33" s="213" t="n">
        <f aca="false">(Y33-W33)/W33*100</f>
        <v>10.4471762117523</v>
      </c>
      <c r="AS33" s="213" t="n">
        <f aca="false">(AA33-Y33)/Y33*100</f>
        <v>8.41621194192503</v>
      </c>
      <c r="AT33" s="213" t="n">
        <f aca="false">(AC33-AA33)/AA33*100</f>
        <v>-3.1836854460094</v>
      </c>
      <c r="AU33" s="213" t="n">
        <f aca="false">(AE33-AC33)/AC33*100</f>
        <v>4.03091377481436</v>
      </c>
      <c r="AV33" s="213"/>
    </row>
    <row r="34" s="85" customFormat="true" ht="15.75" hidden="false" customHeight="false" outlineLevel="0" collapsed="false">
      <c r="A34" s="230" t="s">
        <v>79</v>
      </c>
      <c r="B34" s="231" t="n">
        <f aca="false">B33+B18</f>
        <v>1271.544</v>
      </c>
      <c r="C34" s="232" t="n">
        <f aca="false">+B34/Index!$B$13</f>
        <v>2172.56191117323</v>
      </c>
      <c r="D34" s="231" t="n">
        <f aca="false">D33+D18</f>
        <v>1132.532</v>
      </c>
      <c r="E34" s="232" t="n">
        <f aca="false">+D34/Index!$B$13</f>
        <v>1935.04580760464</v>
      </c>
      <c r="F34" s="231" t="n">
        <f aca="false">F33+F18</f>
        <v>1015.043</v>
      </c>
      <c r="G34" s="232" t="n">
        <f aca="false">+F34/Index!$B$13</f>
        <v>1734.3039328588</v>
      </c>
      <c r="H34" s="231" t="n">
        <f aca="false">H33+H18</f>
        <v>982.301</v>
      </c>
      <c r="I34" s="232" t="n">
        <f aca="false">+H34/Index!$B$13</f>
        <v>1678.36090446526</v>
      </c>
      <c r="J34" s="231" t="n">
        <f aca="false">J33+J18</f>
        <v>1005.6773592</v>
      </c>
      <c r="K34" s="232" t="n">
        <f aca="false">+J34/Index!$B$13</f>
        <v>1718.30178548851</v>
      </c>
      <c r="L34" s="231" t="n">
        <f aca="false">L33+L18</f>
        <v>1027.303376</v>
      </c>
      <c r="M34" s="232" t="n">
        <f aca="false">+L34/Index!$B$13</f>
        <v>1755.25202896421</v>
      </c>
      <c r="N34" s="231" t="n">
        <f aca="false">N33+N18</f>
        <v>1087.63203305407</v>
      </c>
      <c r="O34" s="231" t="n">
        <f aca="false">O19</f>
        <v>1858.1</v>
      </c>
      <c r="P34" s="232" t="n">
        <f aca="false">(P7+P10+P11+P12+P13+P14+P15+P18+P17+P16+P9+P8)</f>
        <v>1049.27162039382</v>
      </c>
      <c r="Q34" s="232" t="n">
        <f aca="false">(Q7+Q10+Q11+Q12+Q13+Q14+Q15+Q18+Q17+Q16+Q9+Q8)</f>
        <v>1792.787003</v>
      </c>
      <c r="R34" s="232" t="n">
        <f aca="false">(R7+R10+R11+R12+R13+R14+R15+R18+R17+R16+R9+R8)</f>
        <v>873.958251959146</v>
      </c>
      <c r="S34" s="232" t="n">
        <f aca="false">(S7+S10+S11+S12+S13+S14+S15+S18+S17+S16+S9+S8)</f>
        <v>1493.246329</v>
      </c>
      <c r="T34" s="232" t="n">
        <f aca="false">(T7+T10+T11+T12+T13+T14+T15+T18+T17+T16+T9+T8)</f>
        <v>907.058126061119</v>
      </c>
      <c r="U34" s="232" t="n">
        <f aca="false">(U7+U10+U11+U12+U13+U14+U15+U18+U17+U16+U9+U8)</f>
        <v>1549.8008216</v>
      </c>
      <c r="V34" s="232" t="n">
        <f aca="false">(V7+V10+V11+V12+V13+V14+V15+V18+V17+V16+V9+V8)</f>
        <v>1023.8231227846</v>
      </c>
      <c r="W34" s="232" t="n">
        <f aca="false">(W7+W10+W11+W12+W13+W14+W15+W18+W17+W16+W9+W8)</f>
        <v>1749.30566330402</v>
      </c>
      <c r="X34" s="232" t="n">
        <f aca="false">(X7+X10+X11+X12+X13+X14+X15+X18+X17+X16+X9+X8)</f>
        <v>1128.20613527729</v>
      </c>
      <c r="Y34" s="232" t="n">
        <f aca="false">(Y7+Y10+Y11+Y12+Y13+Y14+Y15+Y18+Y17+Y16+Y9+Y8)</f>
        <v>1927.65462890423</v>
      </c>
      <c r="Z34" s="232" t="n">
        <f aca="false">(Z7+Z10+Z11+Z12+Z13+Z14+Z15+Z18+Z17+Z16+Z9+Z8)</f>
        <v>1218.7745776</v>
      </c>
      <c r="AA34" s="232" t="n">
        <f aca="false">(AA7+AA10+AA11+AA12+AA13+AA14+AA15+AA18+AA17+AA16+AA9+AA8)</f>
        <v>2082.4</v>
      </c>
      <c r="AB34" s="232" t="n">
        <f aca="false">(AB7+AB10+AB11+AB12+AB13+AB14+AB15+AB18+AB17+AB16+AB9+AB8)</f>
        <v>1184.2434116</v>
      </c>
      <c r="AC34" s="232" t="n">
        <f aca="false">(AC7+AC10+AC11+AC12+AC13+AC14+AC15+AC18+AC17+AC16+AC9+AC8)</f>
        <v>2023.4</v>
      </c>
      <c r="AD34" s="232" t="n">
        <f aca="false">(AD7+AD10+AD11+AD12+AD13+AD14+AD15+AD18+AD17+AD16+AD9+AD8)</f>
        <v>1236.1572154</v>
      </c>
      <c r="AE34" s="232" t="n">
        <f aca="false">(AE7+AE10+AE11+AE12+AE13+AE14+AE15+AE18+AE17+AE16+AE9+AE8)</f>
        <v>2112.1</v>
      </c>
      <c r="AF34" s="232"/>
      <c r="AG34" s="232"/>
      <c r="AH34" s="233" t="n">
        <f aca="false">(E34-C34)/C34*100</f>
        <v>-10.9325355630635</v>
      </c>
      <c r="AI34" s="233" t="n">
        <f aca="false">(G34-E34)/E34*100</f>
        <v>-10.3740115069596</v>
      </c>
      <c r="AJ34" s="233" t="n">
        <f aca="false">(I34-G34)/G34*100</f>
        <v>-3.22567615362109</v>
      </c>
      <c r="AK34" s="233" t="n">
        <f aca="false">(K34-I34)/I34*100</f>
        <v>2.37975520741608</v>
      </c>
      <c r="AL34" s="233" t="n">
        <f aca="false">(M34-K34)/K34*100</f>
        <v>2.1503931258036</v>
      </c>
      <c r="AM34" s="233" t="n">
        <f aca="false">(O34-M34)/M34*100</f>
        <v>5.85944179745398</v>
      </c>
      <c r="AN34" s="233" t="n">
        <f aca="false">(Q34-O34)/O34*100</f>
        <v>-3.51504208600183</v>
      </c>
      <c r="AO34" s="233" t="n">
        <f aca="false">(R34-P34)/P34*100</f>
        <v>-16.7081016037464</v>
      </c>
      <c r="AP34" s="233" t="n">
        <f aca="false">(U34-S34)/S34*100</f>
        <v>3.78735185894435</v>
      </c>
      <c r="AQ34" s="233" t="n">
        <f aca="false">(V34-T34)/T34*100</f>
        <v>12.8729343102329</v>
      </c>
      <c r="AR34" s="233" t="n">
        <f aca="false">(Y34-W34)/W34*100</f>
        <v>10.1954146345899</v>
      </c>
      <c r="AS34" s="233" t="n">
        <f aca="false">(Z34-X34)/X34*100</f>
        <v>8.02765022195596</v>
      </c>
      <c r="AT34" s="233" t="n">
        <f aca="false">(AC34-AA34)/AA34*100</f>
        <v>-2.83326930464853</v>
      </c>
      <c r="AU34" s="233" t="n">
        <f aca="false">(AD34-AB34)/AB34*100</f>
        <v>4.38371058614213</v>
      </c>
      <c r="AV34" s="233"/>
    </row>
    <row r="35" customFormat="false" ht="15" hidden="false" customHeight="false" outlineLevel="0" collapsed="false">
      <c r="A35" s="234" t="s">
        <v>106</v>
      </c>
      <c r="B35" s="235"/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  <c r="AP35" s="235"/>
      <c r="AQ35" s="0"/>
      <c r="AR35" s="0"/>
    </row>
    <row r="36" customFormat="false" ht="13.5" hidden="false" customHeight="true" outlineLevel="0" collapsed="false">
      <c r="A36" s="236" t="s">
        <v>107</v>
      </c>
      <c r="B36" s="237"/>
      <c r="C36" s="237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7"/>
      <c r="AH36" s="237"/>
      <c r="AI36" s="237"/>
      <c r="AJ36" s="237"/>
      <c r="AK36" s="0"/>
      <c r="AL36" s="0"/>
      <c r="AM36" s="0"/>
      <c r="AN36" s="0"/>
      <c r="AO36" s="0"/>
      <c r="AP36" s="0"/>
      <c r="AQ36" s="0"/>
      <c r="AR36" s="0"/>
    </row>
    <row r="37" customFormat="false" ht="13.5" hidden="false" customHeight="true" outlineLevel="0" collapsed="false">
      <c r="A37" s="236" t="s">
        <v>108</v>
      </c>
      <c r="B37" s="223"/>
      <c r="C37" s="223"/>
      <c r="D37" s="223"/>
      <c r="E37" s="223"/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23"/>
      <c r="AB37" s="223"/>
      <c r="AC37" s="223"/>
      <c r="AD37" s="223"/>
      <c r="AE37" s="223"/>
      <c r="AF37" s="223"/>
      <c r="AG37" s="223"/>
      <c r="AH37" s="223"/>
      <c r="AI37" s="223"/>
      <c r="AJ37" s="223"/>
      <c r="AK37" s="0"/>
      <c r="AL37" s="0"/>
      <c r="AM37" s="0"/>
      <c r="AN37" s="0"/>
      <c r="AO37" s="0"/>
      <c r="AP37" s="0"/>
      <c r="AQ37" s="0"/>
      <c r="AR37" s="0"/>
    </row>
    <row r="38" customFormat="false" ht="13.5" hidden="false" customHeight="true" outlineLevel="0" collapsed="false">
      <c r="A38" s="88" t="s">
        <v>109</v>
      </c>
      <c r="B38" s="213"/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213"/>
      <c r="V38" s="213"/>
      <c r="W38" s="213"/>
      <c r="X38" s="213"/>
      <c r="Y38" s="213"/>
      <c r="Z38" s="213"/>
      <c r="AA38" s="213"/>
      <c r="AB38" s="213"/>
      <c r="AC38" s="213"/>
      <c r="AD38" s="213"/>
      <c r="AE38" s="213"/>
      <c r="AF38" s="213"/>
      <c r="AG38" s="213"/>
      <c r="AH38" s="213"/>
      <c r="AI38" s="213"/>
      <c r="AJ38" s="213"/>
      <c r="AK38" s="213"/>
      <c r="AL38" s="213"/>
      <c r="AM38" s="213"/>
      <c r="AN38" s="213"/>
      <c r="AO38" s="213"/>
      <c r="AP38" s="213"/>
      <c r="AQ38" s="213"/>
      <c r="AR38" s="213"/>
    </row>
    <row r="39" customFormat="false" ht="15" hidden="false" customHeight="false" outlineLevel="0" collapsed="false"/>
    <row r="40" customFormat="false" ht="15" hidden="false" customHeight="false" outlineLevel="0" collapsed="false"/>
  </sheetData>
  <mergeCells count="16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33" man="true" max="65535" min="0"/>
  </colBreak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55" workbookViewId="0">
      <selection pane="topLeft" activeCell="A2" activeCellId="0" sqref="A2"/>
    </sheetView>
  </sheetViews>
  <sheetFormatPr defaultRowHeight="14.25"/>
  <cols>
    <col collapsed="false" hidden="false" max="1" min="1" style="189" width="18.9595141700405"/>
    <col collapsed="false" hidden="false" max="21" min="2" style="189" width="11.0323886639676"/>
    <col collapsed="false" hidden="false" max="22" min="22" style="189" width="12.4251012145749"/>
    <col collapsed="false" hidden="false" max="25" min="23" style="189" width="11.0323886639676"/>
    <col collapsed="false" hidden="false" max="27" min="26" style="189" width="10.497975708502"/>
    <col collapsed="false" hidden="false" max="29" min="28" style="189" width="11.0323886639676"/>
    <col collapsed="false" hidden="false" max="30" min="30" style="189" width="15.6396761133603"/>
    <col collapsed="false" hidden="false" max="35" min="31" style="27" width="15.6396761133603"/>
    <col collapsed="false" hidden="false" max="36" min="36" style="27" width="15.1052631578947"/>
    <col collapsed="false" hidden="false" max="37" min="37" style="27" width="16.0688259109312"/>
    <col collapsed="false" hidden="false" max="38" min="38" style="27" width="14.6761133603239"/>
    <col collapsed="false" hidden="false" max="39" min="39" style="27" width="15.7449392712551"/>
    <col collapsed="false" hidden="false" max="40" min="40" style="27" width="13.1740890688259"/>
    <col collapsed="false" hidden="false" max="42" min="41" style="27" width="14.6761133603239"/>
    <col collapsed="false" hidden="false" max="1025" min="43" style="27" width="9.10526315789474"/>
  </cols>
  <sheetData>
    <row r="1" customFormat="false" ht="14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190" t="s">
        <v>129</v>
      </c>
      <c r="B2" s="191"/>
      <c r="C2" s="191"/>
      <c r="D2" s="191"/>
      <c r="E2" s="191"/>
      <c r="F2" s="191"/>
      <c r="G2" s="192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false" outlineLevel="0" collapsed="false">
      <c r="A3" s="194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197"/>
      <c r="B4" s="199" t="n">
        <v>2003</v>
      </c>
      <c r="C4" s="199"/>
      <c r="D4" s="199" t="n">
        <v>2004</v>
      </c>
      <c r="E4" s="199"/>
      <c r="F4" s="199" t="n">
        <v>2005</v>
      </c>
      <c r="G4" s="199"/>
      <c r="H4" s="199" t="n">
        <v>2006</v>
      </c>
      <c r="I4" s="199"/>
      <c r="J4" s="199" t="n">
        <v>2007</v>
      </c>
      <c r="K4" s="199"/>
      <c r="L4" s="199" t="n">
        <v>2008</v>
      </c>
      <c r="M4" s="199"/>
      <c r="N4" s="199" t="n">
        <v>2009</v>
      </c>
      <c r="O4" s="199"/>
      <c r="P4" s="199" t="n">
        <v>2010</v>
      </c>
      <c r="Q4" s="199"/>
      <c r="R4" s="199" t="n">
        <v>2011</v>
      </c>
      <c r="S4" s="199"/>
      <c r="T4" s="199" t="s">
        <v>113</v>
      </c>
      <c r="U4" s="199"/>
      <c r="V4" s="199" t="s">
        <v>114</v>
      </c>
      <c r="W4" s="199"/>
      <c r="X4" s="199" t="s">
        <v>115</v>
      </c>
      <c r="Y4" s="199"/>
      <c r="Z4" s="199" t="s">
        <v>116</v>
      </c>
      <c r="AA4" s="199"/>
      <c r="AB4" s="199" t="n">
        <v>2016</v>
      </c>
      <c r="AC4" s="199"/>
      <c r="AD4" s="200" t="s">
        <v>117</v>
      </c>
      <c r="AE4" s="200" t="s">
        <v>117</v>
      </c>
      <c r="AF4" s="200" t="s">
        <v>117</v>
      </c>
      <c r="AG4" s="200" t="s">
        <v>117</v>
      </c>
      <c r="AH4" s="200" t="s">
        <v>117</v>
      </c>
      <c r="AI4" s="200" t="s">
        <v>117</v>
      </c>
      <c r="AJ4" s="200" t="s">
        <v>117</v>
      </c>
      <c r="AK4" s="200" t="s">
        <v>117</v>
      </c>
      <c r="AL4" s="200" t="s">
        <v>117</v>
      </c>
      <c r="AM4" s="200" t="s">
        <v>117</v>
      </c>
      <c r="AN4" s="200" t="s">
        <v>117</v>
      </c>
      <c r="AO4" s="200" t="s">
        <v>117</v>
      </c>
      <c r="AP4" s="200" t="s">
        <v>117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201"/>
      <c r="B5" s="202" t="s">
        <v>99</v>
      </c>
      <c r="C5" s="202" t="s">
        <v>100</v>
      </c>
      <c r="D5" s="202" t="s">
        <v>99</v>
      </c>
      <c r="E5" s="202" t="s">
        <v>100</v>
      </c>
      <c r="F5" s="202" t="s">
        <v>99</v>
      </c>
      <c r="G5" s="202" t="s">
        <v>100</v>
      </c>
      <c r="H5" s="202" t="s">
        <v>99</v>
      </c>
      <c r="I5" s="202" t="s">
        <v>100</v>
      </c>
      <c r="J5" s="202" t="s">
        <v>99</v>
      </c>
      <c r="K5" s="202" t="s">
        <v>100</v>
      </c>
      <c r="L5" s="202" t="s">
        <v>99</v>
      </c>
      <c r="M5" s="202" t="s">
        <v>100</v>
      </c>
      <c r="N5" s="202" t="s">
        <v>99</v>
      </c>
      <c r="O5" s="202" t="s">
        <v>100</v>
      </c>
      <c r="P5" s="202" t="s">
        <v>99</v>
      </c>
      <c r="Q5" s="202" t="s">
        <v>100</v>
      </c>
      <c r="R5" s="202" t="s">
        <v>99</v>
      </c>
      <c r="S5" s="202" t="s">
        <v>100</v>
      </c>
      <c r="T5" s="202" t="s">
        <v>99</v>
      </c>
      <c r="U5" s="202" t="s">
        <v>100</v>
      </c>
      <c r="V5" s="202" t="s">
        <v>99</v>
      </c>
      <c r="W5" s="202" t="s">
        <v>100</v>
      </c>
      <c r="X5" s="202" t="s">
        <v>99</v>
      </c>
      <c r="Y5" s="202" t="s">
        <v>100</v>
      </c>
      <c r="Z5" s="202" t="s">
        <v>99</v>
      </c>
      <c r="AA5" s="202" t="s">
        <v>100</v>
      </c>
      <c r="AB5" s="202" t="s">
        <v>99</v>
      </c>
      <c r="AC5" s="202" t="s">
        <v>100</v>
      </c>
      <c r="AD5" s="203" t="n">
        <v>2004</v>
      </c>
      <c r="AE5" s="203" t="n">
        <v>2005</v>
      </c>
      <c r="AF5" s="203" t="n">
        <v>2006</v>
      </c>
      <c r="AG5" s="203" t="n">
        <v>2007</v>
      </c>
      <c r="AH5" s="203" t="n">
        <v>2008</v>
      </c>
      <c r="AI5" s="203" t="n">
        <v>2009</v>
      </c>
      <c r="AJ5" s="203" t="n">
        <v>2010</v>
      </c>
      <c r="AK5" s="203" t="n">
        <v>2011</v>
      </c>
      <c r="AL5" s="203" t="n">
        <v>2012</v>
      </c>
      <c r="AM5" s="203" t="n">
        <v>2013</v>
      </c>
      <c r="AN5" s="203" t="n">
        <v>2014</v>
      </c>
      <c r="AO5" s="203" t="n">
        <v>2015</v>
      </c>
      <c r="AP5" s="203" t="n">
        <v>2016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5" hidden="false" customHeight="false" outlineLevel="0" collapsed="false">
      <c r="A6" s="204" t="s">
        <v>8</v>
      </c>
      <c r="B6" s="205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7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208" t="s">
        <v>28</v>
      </c>
      <c r="B7" s="216" t="n">
        <v>430.71</v>
      </c>
      <c r="C7" s="216" t="n">
        <f aca="false">B7/0.585274</f>
        <v>735.911726815133</v>
      </c>
      <c r="D7" s="216" t="n">
        <v>385.57</v>
      </c>
      <c r="E7" s="216" t="n">
        <f aca="false">D7/0.585274</f>
        <v>658.785457751412</v>
      </c>
      <c r="F7" s="216" t="n">
        <v>351.41</v>
      </c>
      <c r="G7" s="216" t="n">
        <f aca="false">F7/0.585274</f>
        <v>600.419632514002</v>
      </c>
      <c r="H7" s="216" t="n">
        <v>386.07</v>
      </c>
      <c r="I7" s="216" t="n">
        <f aca="false">H7/0.585274</f>
        <v>659.6397584721</v>
      </c>
      <c r="J7" s="238" t="n">
        <v>379.75</v>
      </c>
      <c r="K7" s="216" t="n">
        <f aca="false">J7/0.585274</f>
        <v>648.841397362603</v>
      </c>
      <c r="L7" s="216" t="n">
        <f aca="false">M7*0.585274</f>
        <v>407.56140264</v>
      </c>
      <c r="M7" s="216" t="n">
        <v>696.36</v>
      </c>
      <c r="N7" s="216" t="n">
        <f aca="false">O7*0.585274</f>
        <v>387.98398734</v>
      </c>
      <c r="O7" s="216" t="n">
        <v>662.91</v>
      </c>
      <c r="P7" s="216" t="n">
        <f aca="false">Q7*0.585274</f>
        <v>377.75925056</v>
      </c>
      <c r="Q7" s="216" t="n">
        <v>645.44</v>
      </c>
      <c r="R7" s="216" t="n">
        <f aca="false">S7*0.585274</f>
        <v>392.113484240393</v>
      </c>
      <c r="S7" s="216" t="n">
        <v>669.965664356169</v>
      </c>
      <c r="T7" s="216" t="n">
        <f aca="false">U7*0.585274</f>
        <v>368.48265766</v>
      </c>
      <c r="U7" s="216" t="n">
        <v>629.59</v>
      </c>
      <c r="V7" s="212" t="n">
        <f aca="false">W7*0.585274</f>
        <v>427.52509878</v>
      </c>
      <c r="W7" s="212" t="n">
        <v>730.47</v>
      </c>
      <c r="X7" s="216" t="n">
        <f aca="false">Y7*0.585274</f>
        <v>442.311410044997</v>
      </c>
      <c r="Y7" s="216" t="n">
        <v>755.733912740011</v>
      </c>
      <c r="Z7" s="216" t="n">
        <f aca="false">AA7*0.585274</f>
        <v>397.5181008</v>
      </c>
      <c r="AA7" s="216" t="n">
        <v>679.2</v>
      </c>
      <c r="AB7" s="216" t="n">
        <f aca="false">AC7*0.585274</f>
        <v>350.22210886</v>
      </c>
      <c r="AC7" s="216" t="n">
        <v>598.39</v>
      </c>
      <c r="AD7" s="213" t="n">
        <f aca="false">(D7-B7)/B7*100</f>
        <v>-10.4803696222516</v>
      </c>
      <c r="AE7" s="213" t="n">
        <f aca="false">(F7-D7)/D7*100</f>
        <v>-8.85961044687086</v>
      </c>
      <c r="AF7" s="213" t="n">
        <f aca="false">(H7-F7)/F7*100</f>
        <v>9.86312284795537</v>
      </c>
      <c r="AG7" s="213" t="n">
        <f aca="false">(J7-H7)/H7*100</f>
        <v>-1.63700883259512</v>
      </c>
      <c r="AH7" s="213" t="n">
        <f aca="false">(M7-K7)/K7*100</f>
        <v>7.32360833179723</v>
      </c>
      <c r="AI7" s="213" t="n">
        <f aca="false">(O7-M7)/M7*100</f>
        <v>-4.80354988798898</v>
      </c>
      <c r="AJ7" s="213" t="n">
        <f aca="false">(Q7-O7)/O7*100</f>
        <v>-2.63535019836779</v>
      </c>
      <c r="AK7" s="213" t="n">
        <f aca="false">(S7-Q7)/Q7*100</f>
        <v>3.79983644586162</v>
      </c>
      <c r="AL7" s="213" t="n">
        <f aca="false">(U7-S7)/S7*100</f>
        <v>-6.02652740345581</v>
      </c>
      <c r="AM7" s="213" t="n">
        <f aca="false">(W7-U7)/U7*100</f>
        <v>16.0231261614702</v>
      </c>
      <c r="AN7" s="213" t="n">
        <f aca="false">(Y7-W7)/W7*100</f>
        <v>3.45858320533503</v>
      </c>
      <c r="AO7" s="213" t="n">
        <f aca="false">(AA7-Y7)/Y7*100</f>
        <v>-10.1270978382493</v>
      </c>
      <c r="AP7" s="213" t="n">
        <f aca="false">(AC7-AA7)/AA7*100</f>
        <v>-11.8978209658422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08" t="s">
        <v>29</v>
      </c>
      <c r="B8" s="216" t="n">
        <v>403.06</v>
      </c>
      <c r="C8" s="216" t="n">
        <f aca="false">B8/0.585274</f>
        <v>688.668896961082</v>
      </c>
      <c r="D8" s="216" t="n">
        <v>335.63</v>
      </c>
      <c r="E8" s="216" t="n">
        <f aca="false">D8/0.585274</f>
        <v>573.457901769086</v>
      </c>
      <c r="F8" s="216" t="n">
        <v>323.35</v>
      </c>
      <c r="G8" s="216" t="n">
        <f aca="false">F8/0.585274</f>
        <v>552.476276068987</v>
      </c>
      <c r="H8" s="216" t="n">
        <v>348.77</v>
      </c>
      <c r="I8" s="216" t="n">
        <f aca="false">H8/0.585274</f>
        <v>595.908924708769</v>
      </c>
      <c r="J8" s="216" t="n">
        <v>357.42</v>
      </c>
      <c r="K8" s="216" t="n">
        <f aca="false">J8/0.585274</f>
        <v>610.688327176673</v>
      </c>
      <c r="L8" s="216" t="n">
        <f aca="false">M8*0.585274</f>
        <v>339.08434464</v>
      </c>
      <c r="M8" s="216" t="n">
        <v>579.36</v>
      </c>
      <c r="N8" s="216" t="n">
        <f aca="false">O8*0.585274</f>
        <v>374.85629152</v>
      </c>
      <c r="O8" s="216" t="n">
        <v>640.48</v>
      </c>
      <c r="P8" s="216" t="n">
        <f aca="false">Q8*0.585274</f>
        <v>359.449723197628</v>
      </c>
      <c r="Q8" s="216" t="n">
        <v>614.156315157735</v>
      </c>
      <c r="R8" s="216" t="n">
        <f aca="false">S8*0.585274</f>
        <v>346.834783264737</v>
      </c>
      <c r="S8" s="216" t="n">
        <v>592.602410605524</v>
      </c>
      <c r="T8" s="216" t="n">
        <f aca="false">U8*0.585274</f>
        <v>341.6244338</v>
      </c>
      <c r="U8" s="216" t="n">
        <v>583.7</v>
      </c>
      <c r="V8" s="216" t="n">
        <f aca="false">W8*0.585274</f>
        <v>391.942709830107</v>
      </c>
      <c r="W8" s="216" t="n">
        <v>669.673878952606</v>
      </c>
      <c r="X8" s="216" t="n">
        <f aca="false">Y8*0.585274</f>
        <v>405.314081665281</v>
      </c>
      <c r="Y8" s="216" t="n">
        <v>692.52022414336</v>
      </c>
      <c r="Z8" s="216" t="n">
        <f aca="false">AA8*0.585274</f>
        <v>356.91764342</v>
      </c>
      <c r="AA8" s="216" t="n">
        <v>609.83</v>
      </c>
      <c r="AB8" s="216" t="n">
        <f aca="false">AC8*0.585274</f>
        <v>333.8695533</v>
      </c>
      <c r="AC8" s="216" t="n">
        <v>570.45</v>
      </c>
      <c r="AD8" s="213" t="n">
        <f aca="false">(D8-B8)/B8*100</f>
        <v>-16.7295191782861</v>
      </c>
      <c r="AE8" s="213" t="n">
        <f aca="false">(F8-D8)/D8*100</f>
        <v>-3.65879093048892</v>
      </c>
      <c r="AF8" s="213" t="n">
        <f aca="false">(H8-F8)/F8*100</f>
        <v>7.86145044069892</v>
      </c>
      <c r="AG8" s="213" t="n">
        <f aca="false">(J8-H8)/H8*100</f>
        <v>2.48014450784185</v>
      </c>
      <c r="AH8" s="213" t="n">
        <f aca="false">(M8-K8)/K8*100</f>
        <v>-5.13000261876784</v>
      </c>
      <c r="AI8" s="213" t="n">
        <f aca="false">(O8-M8)/M8*100</f>
        <v>10.5495719414526</v>
      </c>
      <c r="AJ8" s="213" t="n">
        <f aca="false">(Q8-O8)/O8*100</f>
        <v>-4.1099932616577</v>
      </c>
      <c r="AK8" s="213" t="n">
        <f aca="false">(S8-Q8)/Q8*100</f>
        <v>-3.50951443797748</v>
      </c>
      <c r="AL8" s="213" t="n">
        <f aca="false">(U8-S8)/S8*100</f>
        <v>-1.50225690044477</v>
      </c>
      <c r="AM8" s="213" t="n">
        <f aca="false">(W8-U8)/U8*100</f>
        <v>14.7291209444244</v>
      </c>
      <c r="AN8" s="213" t="n">
        <f aca="false">(Y8-W8)/W8*100</f>
        <v>3.41156283809173</v>
      </c>
      <c r="AO8" s="213" t="n">
        <f aca="false">(AA8-Y8)/Y8*100</f>
        <v>-11.9404778749454</v>
      </c>
      <c r="AP8" s="213" t="n">
        <f aca="false">(AC8-AA8)/AA8*100</f>
        <v>-6.45753734647361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08" t="s">
        <v>30</v>
      </c>
      <c r="B9" s="216" t="n">
        <v>412.87</v>
      </c>
      <c r="C9" s="216" t="n">
        <f aca="false">B9/0.585274</f>
        <v>705.430277100982</v>
      </c>
      <c r="D9" s="216" t="n">
        <v>375.67</v>
      </c>
      <c r="E9" s="216" t="n">
        <f aca="false">D9/0.585274</f>
        <v>641.870303481788</v>
      </c>
      <c r="F9" s="216" t="n">
        <v>347.26</v>
      </c>
      <c r="G9" s="216" t="n">
        <f aca="false">F9/0.585274</f>
        <v>593.328936532291</v>
      </c>
      <c r="H9" s="216" t="n">
        <v>363.27</v>
      </c>
      <c r="I9" s="216" t="n">
        <f aca="false">H9/0.585274</f>
        <v>620.683645608723</v>
      </c>
      <c r="J9" s="216" t="n">
        <v>384.3</v>
      </c>
      <c r="K9" s="216" t="n">
        <f aca="false">J9/0.585274</f>
        <v>656.615533920864</v>
      </c>
      <c r="L9" s="216" t="n">
        <f aca="false">M9*0.585274</f>
        <v>364.2452739</v>
      </c>
      <c r="M9" s="216" t="n">
        <v>622.35</v>
      </c>
      <c r="N9" s="216" t="n">
        <f aca="false">O9*0.585274</f>
        <v>371.20418176</v>
      </c>
      <c r="O9" s="216" t="n">
        <v>634.24</v>
      </c>
      <c r="P9" s="216" t="n">
        <f aca="false">Q9*0.585274</f>
        <v>369.704855847492</v>
      </c>
      <c r="Q9" s="216" t="n">
        <v>631.678249584796</v>
      </c>
      <c r="R9" s="216" t="n">
        <f aca="false">S9*0.585274</f>
        <v>392.973830054864</v>
      </c>
      <c r="S9" s="216" t="n">
        <v>671.435652454857</v>
      </c>
      <c r="T9" s="216" t="n">
        <f aca="false">U9*0.585274</f>
        <v>387.906945917285</v>
      </c>
      <c r="U9" s="216" t="n">
        <v>662.778366914104</v>
      </c>
      <c r="V9" s="216" t="n">
        <f aca="false">W9*0.585274</f>
        <v>417.149198773374</v>
      </c>
      <c r="W9" s="216" t="n">
        <v>712.741722293104</v>
      </c>
      <c r="X9" s="216" t="n">
        <f aca="false">Y9*0.585274</f>
        <v>426.20720094819</v>
      </c>
      <c r="Y9" s="216" t="n">
        <v>728.218237864983</v>
      </c>
      <c r="Z9" s="216" t="n">
        <f aca="false">AA9*0.585274</f>
        <v>390.50651828</v>
      </c>
      <c r="AA9" s="216" t="n">
        <v>667.22</v>
      </c>
      <c r="AB9" s="216" t="n">
        <f aca="false">AC9*0.585274</f>
        <v>345.53991686</v>
      </c>
      <c r="AC9" s="216" t="n">
        <v>590.39</v>
      </c>
      <c r="AD9" s="213" t="n">
        <f aca="false">(D9-B9)/B9*100</f>
        <v>-9.01010003148691</v>
      </c>
      <c r="AE9" s="213" t="n">
        <f aca="false">(F9-D9)/D9*100</f>
        <v>-7.56248835414061</v>
      </c>
      <c r="AF9" s="213" t="n">
        <f aca="false">(H9-F9)/F9*100</f>
        <v>4.61037839083108</v>
      </c>
      <c r="AG9" s="213" t="n">
        <f aca="false">(J9-H9)/H9*100</f>
        <v>5.78908250061938</v>
      </c>
      <c r="AH9" s="213" t="n">
        <f aca="false">(M9-K9)/K9*100</f>
        <v>-5.21850796252927</v>
      </c>
      <c r="AI9" s="213" t="n">
        <f aca="false">(O9-M9)/M9*100</f>
        <v>1.91050052221419</v>
      </c>
      <c r="AJ9" s="213" t="n">
        <f aca="false">(Q9-O9)/O9*100</f>
        <v>-0.403908680500066</v>
      </c>
      <c r="AK9" s="213" t="n">
        <f aca="false">(S9-Q9)/Q9*100</f>
        <v>6.29393253546293</v>
      </c>
      <c r="AL9" s="213" t="n">
        <f aca="false">(U9-S9)/S9*100</f>
        <v>-1.2893693549189</v>
      </c>
      <c r="AM9" s="213" t="n">
        <f aca="false">(W9-U9)/U9*100</f>
        <v>7.53847105958356</v>
      </c>
      <c r="AN9" s="213" t="n">
        <f aca="false">(Y9-W9)/W9*100</f>
        <v>2.17140586664218</v>
      </c>
      <c r="AO9" s="213" t="n">
        <f aca="false">(AA9-Y9)/Y9*100</f>
        <v>-8.37636778279819</v>
      </c>
      <c r="AP9" s="213" t="n">
        <f aca="false">(AC9-AA9)/AA9*100</f>
        <v>-11.514942597644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208" t="s">
        <v>31</v>
      </c>
      <c r="B10" s="216" t="n">
        <v>394.71</v>
      </c>
      <c r="C10" s="216" t="n">
        <f aca="false">B10/0.585274</f>
        <v>674.40207492559</v>
      </c>
      <c r="D10" s="216" t="n">
        <v>376.82</v>
      </c>
      <c r="E10" s="216" t="n">
        <f aca="false">D10/0.585274</f>
        <v>643.835195139371</v>
      </c>
      <c r="F10" s="216" t="n">
        <v>337.56</v>
      </c>
      <c r="G10" s="216" t="n">
        <f aca="false">F10/0.585274</f>
        <v>576.755502550942</v>
      </c>
      <c r="H10" s="216" t="n">
        <v>360.48</v>
      </c>
      <c r="I10" s="216" t="n">
        <f aca="false">H10/0.585274</f>
        <v>615.916647587284</v>
      </c>
      <c r="J10" s="216" t="n">
        <v>382.3</v>
      </c>
      <c r="K10" s="216" t="n">
        <f aca="false">J10/0.585274</f>
        <v>653.198331038112</v>
      </c>
      <c r="L10" s="216" t="n">
        <f aca="false">M10*0.585274</f>
        <v>346.3944169</v>
      </c>
      <c r="M10" s="216" t="n">
        <v>591.85</v>
      </c>
      <c r="N10" s="216" t="n">
        <f aca="false">O10*0.585274</f>
        <v>346.64608472</v>
      </c>
      <c r="O10" s="216" t="n">
        <v>592.28</v>
      </c>
      <c r="P10" s="216" t="n">
        <f aca="false">Q10*0.585274</f>
        <v>373.16197020799</v>
      </c>
      <c r="Q10" s="216" t="n">
        <v>637.585080164146</v>
      </c>
      <c r="R10" s="216" t="n">
        <f aca="false">S10*0.585274</f>
        <v>400.505582282101</v>
      </c>
      <c r="S10" s="216" t="n">
        <v>684.304415166402</v>
      </c>
      <c r="T10" s="216" t="n">
        <f aca="false">U10*0.585274</f>
        <v>353.798133</v>
      </c>
      <c r="U10" s="216" t="n">
        <v>604.5</v>
      </c>
      <c r="V10" s="216" t="n">
        <f aca="false">W10*0.585274</f>
        <v>397.742316003646</v>
      </c>
      <c r="W10" s="216" t="n">
        <v>679.583094420128</v>
      </c>
      <c r="X10" s="216" t="n">
        <f aca="false">Y10*0.585274</f>
        <v>429.713563975991</v>
      </c>
      <c r="Y10" s="216" t="n">
        <v>734.209214788271</v>
      </c>
      <c r="Z10" s="216" t="n">
        <f aca="false">AA10*0.585274</f>
        <v>379.08782254</v>
      </c>
      <c r="AA10" s="216" t="n">
        <v>647.71</v>
      </c>
      <c r="AB10" s="216" t="n">
        <f aca="false">AC10*0.585274</f>
        <v>357.81896538</v>
      </c>
      <c r="AC10" s="216" t="n">
        <v>611.37</v>
      </c>
      <c r="AD10" s="213" t="n">
        <f aca="false">(D10-B10)/B10*100</f>
        <v>-4.53244153935801</v>
      </c>
      <c r="AE10" s="213" t="n">
        <f aca="false">(F10-D10)/D10*100</f>
        <v>-10.4187675813386</v>
      </c>
      <c r="AF10" s="213" t="n">
        <f aca="false">(H10-F10)/F10*100</f>
        <v>6.78990401706364</v>
      </c>
      <c r="AG10" s="213" t="n">
        <f aca="false">(J10-H10)/H10*100</f>
        <v>6.05304039059032</v>
      </c>
      <c r="AH10" s="213" t="n">
        <f aca="false">(M10-K10)/K10*100</f>
        <v>-9.39199139419304</v>
      </c>
      <c r="AI10" s="213" t="n">
        <f aca="false">(O10-M10)/M10*100</f>
        <v>0.0726535439722818</v>
      </c>
      <c r="AJ10" s="213" t="n">
        <f aca="false">(Q10-O10)/O10*100</f>
        <v>7.6492672661825</v>
      </c>
      <c r="AK10" s="213" t="n">
        <f aca="false">(S10-Q10)/Q10*100</f>
        <v>7.32754521015899</v>
      </c>
      <c r="AL10" s="213" t="n">
        <f aca="false">(U10-S10)/S10*100</f>
        <v>-11.6621219149954</v>
      </c>
      <c r="AM10" s="213" t="n">
        <f aca="false">(W10-U10)/U10*100</f>
        <v>12.4206938660261</v>
      </c>
      <c r="AN10" s="213" t="n">
        <f aca="false">(Y10-W10)/W10*100</f>
        <v>8.03818117558601</v>
      </c>
      <c r="AO10" s="213" t="n">
        <f aca="false">(AA10-Y10)/Y10*100</f>
        <v>-11.781276105778</v>
      </c>
      <c r="AP10" s="213" t="n">
        <f aca="false">(AC10-AA10)/AA10*100</f>
        <v>-5.6105355791944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208" t="s">
        <v>32</v>
      </c>
      <c r="B11" s="216" t="n">
        <v>399.6</v>
      </c>
      <c r="C11" s="216" t="n">
        <f aca="false">B11/0.585274</f>
        <v>682.75713597392</v>
      </c>
      <c r="D11" s="216" t="n">
        <v>380.23</v>
      </c>
      <c r="E11" s="216" t="n">
        <f aca="false">D11/0.585274</f>
        <v>649.661526054464</v>
      </c>
      <c r="F11" s="216" t="n">
        <v>370.91</v>
      </c>
      <c r="G11" s="216" t="n">
        <f aca="false">F11/0.585274</f>
        <v>633.737360620838</v>
      </c>
      <c r="H11" s="216" t="n">
        <v>394.56</v>
      </c>
      <c r="I11" s="216" t="n">
        <f aca="false">H11/0.585274</f>
        <v>674.145784709384</v>
      </c>
      <c r="J11" s="216" t="n">
        <v>438.6</v>
      </c>
      <c r="K11" s="216" t="n">
        <f aca="false">J11/0.585274</f>
        <v>749.392592187591</v>
      </c>
      <c r="L11" s="216" t="n">
        <f aca="false">M11*0.585274</f>
        <v>412.31382752</v>
      </c>
      <c r="M11" s="216" t="n">
        <v>704.48</v>
      </c>
      <c r="N11" s="216" t="n">
        <f aca="false">O11*0.585274</f>
        <v>375.40644908</v>
      </c>
      <c r="O11" s="216" t="n">
        <v>641.42</v>
      </c>
      <c r="P11" s="216" t="n">
        <f aca="false">Q11*0.585274</f>
        <v>373.75359184699</v>
      </c>
      <c r="Q11" s="216" t="n">
        <v>638.59592574929</v>
      </c>
      <c r="R11" s="216" t="n">
        <f aca="false">S11*0.585274</f>
        <v>409.38745752</v>
      </c>
      <c r="S11" s="216" t="n">
        <v>699.48</v>
      </c>
      <c r="T11" s="216" t="n">
        <f aca="false">U11*0.585274</f>
        <v>453.175178113688</v>
      </c>
      <c r="U11" s="216" t="n">
        <v>774.295762520952</v>
      </c>
      <c r="V11" s="216" t="n">
        <f aca="false">W11*0.585274</f>
        <v>428.27758205461</v>
      </c>
      <c r="W11" s="216" t="n">
        <v>731.755694007609</v>
      </c>
      <c r="X11" s="216" t="n">
        <f aca="false">Y11*0.585274</f>
        <v>447.305659202325</v>
      </c>
      <c r="Y11" s="216" t="n">
        <v>764.267094048813</v>
      </c>
      <c r="Z11" s="216" t="n">
        <f aca="false">AA11*0.585274</f>
        <v>413.36146798</v>
      </c>
      <c r="AA11" s="216" t="n">
        <v>706.27</v>
      </c>
      <c r="AB11" s="216" t="n">
        <f aca="false">AC11*0.585274</f>
        <v>392.50815536</v>
      </c>
      <c r="AC11" s="216" t="n">
        <v>670.64</v>
      </c>
      <c r="AD11" s="213" t="n">
        <f aca="false">(D11-B11)/B11*100</f>
        <v>-4.84734734734735</v>
      </c>
      <c r="AE11" s="213" t="n">
        <f aca="false">(F11-D11)/D11*100</f>
        <v>-2.45114798937485</v>
      </c>
      <c r="AF11" s="213" t="n">
        <f aca="false">(H11-F11)/F11*100</f>
        <v>6.37620986223072</v>
      </c>
      <c r="AG11" s="213" t="n">
        <f aca="false">(J11-H11)/H11*100</f>
        <v>11.161800486618</v>
      </c>
      <c r="AH11" s="213" t="n">
        <f aca="false">(M11-K11)/K11*100</f>
        <v>-5.99319937984497</v>
      </c>
      <c r="AI11" s="213" t="n">
        <f aca="false">(O11-M11)/M11*100</f>
        <v>-8.95128321598911</v>
      </c>
      <c r="AJ11" s="213" t="n">
        <f aca="false">(Q11-O11)/O11*100</f>
        <v>-0.440284719951019</v>
      </c>
      <c r="AK11" s="213" t="n">
        <f aca="false">(S11-Q11)/Q11*100</f>
        <v>9.53405303663223</v>
      </c>
      <c r="AL11" s="213" t="n">
        <f aca="false">(U11-S11)/S11*100</f>
        <v>10.6959116087597</v>
      </c>
      <c r="AM11" s="213" t="n">
        <f aca="false">(W11-U11)/U11*100</f>
        <v>-5.49403349113536</v>
      </c>
      <c r="AN11" s="213" t="n">
        <f aca="false">(Y11-W11)/W11*100</f>
        <v>4.44293092728101</v>
      </c>
      <c r="AO11" s="213" t="n">
        <f aca="false">(AA11-Y11)/Y11*100</f>
        <v>-7.58858970907218</v>
      </c>
      <c r="AP11" s="213" t="n">
        <f aca="false">(AC11-AA11)/AA11*100</f>
        <v>-5.04481289025444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08" t="s">
        <v>33</v>
      </c>
      <c r="B12" s="216" t="n">
        <v>437.94</v>
      </c>
      <c r="C12" s="216" t="n">
        <f aca="false">B12/0.585274</f>
        <v>748.264915236283</v>
      </c>
      <c r="D12" s="216" t="n">
        <v>412.74</v>
      </c>
      <c r="E12" s="216" t="n">
        <f aca="false">D12/0.585274</f>
        <v>705.208158913603</v>
      </c>
      <c r="F12" s="216" t="n">
        <v>400.93</v>
      </c>
      <c r="G12" s="216" t="n">
        <f aca="false">F12/0.585274</f>
        <v>685.02957589095</v>
      </c>
      <c r="H12" s="216" t="n">
        <v>420.02</v>
      </c>
      <c r="I12" s="216" t="n">
        <f aca="false">H12/0.585274</f>
        <v>717.646777406821</v>
      </c>
      <c r="J12" s="216" t="n">
        <v>429.8</v>
      </c>
      <c r="K12" s="216" t="n">
        <f aca="false">J12/0.585274</f>
        <v>734.35689950348</v>
      </c>
      <c r="L12" s="216" t="n">
        <f aca="false">M12*0.585274</f>
        <v>437.34014376</v>
      </c>
      <c r="M12" s="216" t="n">
        <v>747.24</v>
      </c>
      <c r="N12" s="216" t="n">
        <f aca="false">O12*0.585274</f>
        <v>393.33924444</v>
      </c>
      <c r="O12" s="216" t="n">
        <v>672.06</v>
      </c>
      <c r="P12" s="216" t="n">
        <f aca="false">Q12*0.585274</f>
        <v>415.23434478</v>
      </c>
      <c r="Q12" s="216" t="n">
        <v>709.47</v>
      </c>
      <c r="R12" s="216" t="n">
        <f aca="false">S12*0.585274</f>
        <v>427.97752177699</v>
      </c>
      <c r="S12" s="216" t="n">
        <v>731.243010584769</v>
      </c>
      <c r="T12" s="216" t="n">
        <f aca="false">U12*0.585274</f>
        <v>451.322890975689</v>
      </c>
      <c r="U12" s="216" t="n">
        <v>771.130942047125</v>
      </c>
      <c r="V12" s="216" t="n">
        <f aca="false">W12*0.585274</f>
        <v>493.385982</v>
      </c>
      <c r="W12" s="216" t="n">
        <v>843</v>
      </c>
      <c r="X12" s="216" t="n">
        <f aca="false">Y12*0.585274</f>
        <v>518.552523327951</v>
      </c>
      <c r="Y12" s="216" t="n">
        <v>885.999588787391</v>
      </c>
      <c r="Z12" s="216" t="n">
        <f aca="false">AA12*0.585274</f>
        <v>449.82403818</v>
      </c>
      <c r="AA12" s="216" t="n">
        <v>768.57</v>
      </c>
      <c r="AB12" s="216" t="n">
        <f aca="false">AC12*0.585274</f>
        <v>426.38966722</v>
      </c>
      <c r="AC12" s="216" t="n">
        <v>728.53</v>
      </c>
      <c r="AD12" s="213" t="n">
        <f aca="false">(D12-B12)/B12*100</f>
        <v>-5.75421290587752</v>
      </c>
      <c r="AE12" s="213" t="n">
        <f aca="false">(F12-D12)/D12*100</f>
        <v>-2.8613655085526</v>
      </c>
      <c r="AF12" s="213" t="n">
        <f aca="false">(H12-F12)/F12*100</f>
        <v>4.76142967600329</v>
      </c>
      <c r="AG12" s="213" t="n">
        <f aca="false">(J12-H12)/H12*100</f>
        <v>2.32846054949765</v>
      </c>
      <c r="AH12" s="213" t="n">
        <f aca="false">(M12-K12)/K12*100</f>
        <v>1.75433777570963</v>
      </c>
      <c r="AI12" s="213" t="n">
        <f aca="false">(O12-M12)/M12*100</f>
        <v>-10.0610245704192</v>
      </c>
      <c r="AJ12" s="213" t="n">
        <f aca="false">(Q12-O12)/O12*100</f>
        <v>5.56646727970718</v>
      </c>
      <c r="AK12" s="213" t="n">
        <f aca="false">(S12-Q12)/Q12*100</f>
        <v>3.0689120871593</v>
      </c>
      <c r="AL12" s="213" t="n">
        <f aca="false">(U12-S12)/S12*100</f>
        <v>5.45481199614583</v>
      </c>
      <c r="AM12" s="213" t="n">
        <f aca="false">(W12-U12)/U12*100</f>
        <v>9.31995515081834</v>
      </c>
      <c r="AN12" s="213" t="n">
        <f aca="false">(Y12-W12)/W12*100</f>
        <v>5.10078158806534</v>
      </c>
      <c r="AO12" s="213" t="n">
        <f aca="false">(AA12-Y12)/Y12*100</f>
        <v>-13.2539100777811</v>
      </c>
      <c r="AP12" s="213" t="n">
        <f aca="false">(AC12-AA12)/AA12*100</f>
        <v>-5.20967511092029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08" t="s">
        <v>34</v>
      </c>
      <c r="B13" s="216" t="n">
        <v>479.1</v>
      </c>
      <c r="C13" s="216" t="n">
        <f aca="false">B13/0.585274</f>
        <v>818.590950563326</v>
      </c>
      <c r="D13" s="216" t="n">
        <v>441.56</v>
      </c>
      <c r="E13" s="216" t="n">
        <f aca="false">D13/0.585274</f>
        <v>754.450052454064</v>
      </c>
      <c r="F13" s="216" t="n">
        <v>413.31</v>
      </c>
      <c r="G13" s="216" t="n">
        <f aca="false">F13/0.585274</f>
        <v>706.182061735187</v>
      </c>
      <c r="H13" s="216" t="n">
        <v>454</v>
      </c>
      <c r="I13" s="216" t="n">
        <f aca="false">H13/0.585274</f>
        <v>775.705054384784</v>
      </c>
      <c r="J13" s="216" t="n">
        <v>477.07</v>
      </c>
      <c r="K13" s="216" t="n">
        <f aca="false">J13/0.585274</f>
        <v>815.122489637332</v>
      </c>
      <c r="L13" s="216" t="n">
        <f aca="false">M13*0.585274</f>
        <v>466.29364854</v>
      </c>
      <c r="M13" s="216" t="n">
        <v>796.71</v>
      </c>
      <c r="N13" s="216" t="n">
        <f aca="false">O13*0.585274</f>
        <v>447.5005004</v>
      </c>
      <c r="O13" s="216" t="n">
        <v>764.6</v>
      </c>
      <c r="P13" s="216" t="n">
        <f aca="false">Q13*0.585274</f>
        <v>441.87002911211</v>
      </c>
      <c r="Q13" s="216" t="n">
        <v>754.979768641883</v>
      </c>
      <c r="R13" s="216" t="n">
        <f aca="false">S13*0.585274</f>
        <v>447.295108961006</v>
      </c>
      <c r="S13" s="216" t="n">
        <v>764.249067891288</v>
      </c>
      <c r="T13" s="216" t="n">
        <f aca="false">U13*0.585274</f>
        <v>475.1254332</v>
      </c>
      <c r="U13" s="216" t="n">
        <v>811.8</v>
      </c>
      <c r="V13" s="216" t="n">
        <f aca="false">W13*0.585274</f>
        <v>548.290260468934</v>
      </c>
      <c r="W13" s="216" t="n">
        <v>936.80952932974</v>
      </c>
      <c r="X13" s="216" t="n">
        <f aca="false">Y13*0.585274</f>
        <v>492.195472598917</v>
      </c>
      <c r="Y13" s="216" t="n">
        <v>840.965893921337</v>
      </c>
      <c r="Z13" s="216" t="n">
        <f aca="false">AA13*0.585274</f>
        <v>483.06760138</v>
      </c>
      <c r="AA13" s="216" t="n">
        <v>825.37</v>
      </c>
      <c r="AB13" s="216"/>
      <c r="AC13" s="216"/>
      <c r="AD13" s="213" t="n">
        <f aca="false">(D13-B13)/B13*100</f>
        <v>-7.83552494260071</v>
      </c>
      <c r="AE13" s="213" t="n">
        <f aca="false">(F13-D13)/D13*100</f>
        <v>-6.39777153727693</v>
      </c>
      <c r="AF13" s="213" t="n">
        <f aca="false">(H13-F13)/F13*100</f>
        <v>9.84491059979192</v>
      </c>
      <c r="AG13" s="213" t="n">
        <f aca="false">(J13-H13)/H13*100</f>
        <v>5.08149779735683</v>
      </c>
      <c r="AH13" s="213" t="n">
        <f aca="false">(M13-K13)/K13*100</f>
        <v>-2.2588616890603</v>
      </c>
      <c r="AI13" s="213" t="n">
        <f aca="false">(O13-M13)/M13*100</f>
        <v>-4.0303247103714</v>
      </c>
      <c r="AJ13" s="213" t="n">
        <f aca="false">(Q13-O13)/O13*100</f>
        <v>-1.25820446744923</v>
      </c>
      <c r="AK13" s="213" t="n">
        <f aca="false">(S13-Q13)/Q13*100</f>
        <v>1.22775465441669</v>
      </c>
      <c r="AL13" s="213" t="n">
        <f aca="false">(U13-S13)/S13*100</f>
        <v>6.22191561710555</v>
      </c>
      <c r="AM13" s="213" t="n">
        <f aca="false">(W13-U13)/U13*100</f>
        <v>15.3990551034418</v>
      </c>
      <c r="AN13" s="213" t="n">
        <f aca="false">(Y13-W13)/W13*100</f>
        <v>-10.2308561567448</v>
      </c>
      <c r="AO13" s="213" t="n">
        <f aca="false">(AA13-Y13)/Y13*100</f>
        <v>-1.8545215726425</v>
      </c>
      <c r="AP13" s="213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8" customFormat="true" ht="15" hidden="false" customHeight="false" outlineLevel="0" collapsed="false">
      <c r="A14" s="208" t="s">
        <v>35</v>
      </c>
      <c r="B14" s="216" t="n">
        <v>507.99</v>
      </c>
      <c r="C14" s="216" t="n">
        <f aca="false">B14/0.585274</f>
        <v>867.952446204684</v>
      </c>
      <c r="D14" s="216" t="n">
        <v>484.07</v>
      </c>
      <c r="E14" s="216" t="n">
        <f aca="false">D14/0.585274</f>
        <v>827.082699726966</v>
      </c>
      <c r="F14" s="216" t="n">
        <v>479.27</v>
      </c>
      <c r="G14" s="216" t="n">
        <f aca="false">F14/0.585274</f>
        <v>818.88141280836</v>
      </c>
      <c r="H14" s="216" t="n">
        <v>492.26</v>
      </c>
      <c r="I14" s="216" t="n">
        <f aca="false">H14/0.585274</f>
        <v>841.076145531837</v>
      </c>
      <c r="J14" s="216" t="n">
        <v>525.9</v>
      </c>
      <c r="K14" s="216" t="n">
        <f aca="false">J14/0.585274</f>
        <v>898.553498019731</v>
      </c>
      <c r="L14" s="216" t="n">
        <f aca="false">M14*0.585274</f>
        <v>495.91436568</v>
      </c>
      <c r="M14" s="216" t="n">
        <v>847.32</v>
      </c>
      <c r="N14" s="216" t="n">
        <f aca="false">O14*0.585274</f>
        <v>471.21580288</v>
      </c>
      <c r="O14" s="216" t="n">
        <v>805.12</v>
      </c>
      <c r="P14" s="216" t="n">
        <f aca="false">Q14*0.585274</f>
        <v>463.761390462172</v>
      </c>
      <c r="Q14" s="216" t="n">
        <v>792.383380198287</v>
      </c>
      <c r="R14" s="216" t="n">
        <f aca="false">S14*0.585274</f>
        <v>463.681801937762</v>
      </c>
      <c r="S14" s="216" t="n">
        <v>792.247395130763</v>
      </c>
      <c r="T14" s="216" t="n">
        <f aca="false">U14*0.585274</f>
        <v>502.389088993799</v>
      </c>
      <c r="U14" s="216" t="n">
        <v>858.382721586469</v>
      </c>
      <c r="V14" s="216" t="n">
        <f aca="false">W14*0.585274</f>
        <v>580.693605627474</v>
      </c>
      <c r="W14" s="216" t="n">
        <v>992.173931573031</v>
      </c>
      <c r="X14" s="216" t="n">
        <f aca="false">Y14*0.585274</f>
        <v>508.707123491291</v>
      </c>
      <c r="Y14" s="216" t="n">
        <v>869.177724435549</v>
      </c>
      <c r="Z14" s="216" t="n">
        <f aca="false">AA14*0.585274</f>
        <v>534.95214148</v>
      </c>
      <c r="AA14" s="216" t="n">
        <v>914.02</v>
      </c>
      <c r="AB14" s="216"/>
      <c r="AC14" s="216"/>
      <c r="AD14" s="213" t="n">
        <f aca="false">(D14-B14)/B14*100</f>
        <v>-4.70875410933286</v>
      </c>
      <c r="AE14" s="213" t="n">
        <f aca="false">(F14-D14)/D14*100</f>
        <v>-0.991592125105875</v>
      </c>
      <c r="AF14" s="213" t="n">
        <f aca="false">(H14-F14)/F14*100</f>
        <v>2.71037202412002</v>
      </c>
      <c r="AG14" s="213" t="n">
        <f aca="false">(J14-H14)/H14*100</f>
        <v>6.83378702311786</v>
      </c>
      <c r="AH14" s="213" t="n">
        <f aca="false">(M14-K14)/K14*100</f>
        <v>-5.70177492298915</v>
      </c>
      <c r="AI14" s="213" t="n">
        <f aca="false">(O14-M14)/M14*100</f>
        <v>-4.98040881839211</v>
      </c>
      <c r="AJ14" s="213" t="n">
        <f aca="false">(Q14-O14)/O14*100</f>
        <v>-1.5819529761667</v>
      </c>
      <c r="AK14" s="213" t="n">
        <f aca="false">(S14-Q14)/Q14*100</f>
        <v>-0.0171615244491935</v>
      </c>
      <c r="AL14" s="213" t="n">
        <f aca="false">(U14-S14)/S14*100</f>
        <v>8.34781242099143</v>
      </c>
      <c r="AM14" s="213" t="n">
        <f aca="false">(W14-U14)/U14*100</f>
        <v>15.5864285967089</v>
      </c>
      <c r="AN14" s="213" t="n">
        <f aca="false">(Y14-W14)/W14*100</f>
        <v>-12.3966376482477</v>
      </c>
      <c r="AO14" s="213" t="n">
        <f aca="false">(AA14-Y14)/Y14*100</f>
        <v>5.15916069910469</v>
      </c>
      <c r="AP14" s="213"/>
    </row>
    <row r="15" customFormat="false" ht="15" hidden="false" customHeight="false" outlineLevel="0" collapsed="false">
      <c r="A15" s="208" t="s">
        <v>36</v>
      </c>
      <c r="B15" s="216" t="n">
        <v>466.69</v>
      </c>
      <c r="C15" s="216" t="n">
        <f aca="false">B15/0.585274</f>
        <v>797.387206675848</v>
      </c>
      <c r="D15" s="216" t="n">
        <v>465.26</v>
      </c>
      <c r="E15" s="216" t="n">
        <f aca="false">D15/0.585274</f>
        <v>794.94390661468</v>
      </c>
      <c r="F15" s="216" t="n">
        <v>455.36</v>
      </c>
      <c r="G15" s="216" t="n">
        <f aca="false">F15/0.585274</f>
        <v>778.028752345056</v>
      </c>
      <c r="H15" s="216" t="n">
        <v>475.19</v>
      </c>
      <c r="I15" s="216" t="n">
        <f aca="false">H15/0.585274</f>
        <v>811.910318927545</v>
      </c>
      <c r="J15" s="216" t="n">
        <v>488.06</v>
      </c>
      <c r="K15" s="216" t="n">
        <f aca="false">J15/0.585274</f>
        <v>833.900019478057</v>
      </c>
      <c r="L15" s="216" t="n">
        <f aca="false">M15*0.585274</f>
        <v>474.1889948</v>
      </c>
      <c r="M15" s="216" t="n">
        <v>810.2</v>
      </c>
      <c r="N15" s="216" t="n">
        <f aca="false">O15*0.585274</f>
        <v>424.35876644</v>
      </c>
      <c r="O15" s="216" t="n">
        <v>725.06</v>
      </c>
      <c r="P15" s="216" t="n">
        <f aca="false">Q15*0.585274</f>
        <v>446.397715874646</v>
      </c>
      <c r="Q15" s="216" t="n">
        <v>762.715780770453</v>
      </c>
      <c r="R15" s="216" t="n">
        <f aca="false">S15*0.585274</f>
        <v>453.571744530816</v>
      </c>
      <c r="S15" s="216" t="n">
        <v>774.973336472859</v>
      </c>
      <c r="T15" s="216" t="n">
        <f aca="false">U15*0.585274</f>
        <v>505.886361228511</v>
      </c>
      <c r="U15" s="216" t="n">
        <v>864.358165967583</v>
      </c>
      <c r="V15" s="216" t="n">
        <f aca="false">W15*0.585274</f>
        <v>578.241676778584</v>
      </c>
      <c r="W15" s="216" t="n">
        <v>987.984562407666</v>
      </c>
      <c r="X15" s="216" t="n">
        <f aca="false">Y15*0.585274</f>
        <v>505.447728644855</v>
      </c>
      <c r="Y15" s="216" t="n">
        <v>863.608717702913</v>
      </c>
      <c r="Z15" s="216" t="n">
        <f aca="false">AA15*0.585274</f>
        <v>520.78265794</v>
      </c>
      <c r="AA15" s="216" t="n">
        <v>889.81</v>
      </c>
      <c r="AB15" s="216"/>
      <c r="AC15" s="216"/>
      <c r="AD15" s="213" t="n">
        <f aca="false">(D15-B15)/B15*100</f>
        <v>-0.306413250766035</v>
      </c>
      <c r="AE15" s="213" t="n">
        <f aca="false">(F15-D15)/D15*100</f>
        <v>-2.12784249666852</v>
      </c>
      <c r="AF15" s="213" t="n">
        <f aca="false">(H15-F15)/F15*100</f>
        <v>4.35479620520028</v>
      </c>
      <c r="AG15" s="213" t="n">
        <f aca="false">(J15-H15)/H15*100</f>
        <v>2.7083903280793</v>
      </c>
      <c r="AH15" s="213" t="n">
        <f aca="false">(M15-K15)/K15*100</f>
        <v>-2.84206966356596</v>
      </c>
      <c r="AI15" s="213" t="n">
        <f aca="false">(O15-M15)/M15*100</f>
        <v>-10.5085164156998</v>
      </c>
      <c r="AJ15" s="213" t="n">
        <f aca="false">(Q15-O15)/O15*100</f>
        <v>5.19347099142873</v>
      </c>
      <c r="AK15" s="213" t="n">
        <f aca="false">(S15-Q15)/Q15*100</f>
        <v>1.60709349556444</v>
      </c>
      <c r="AL15" s="213" t="n">
        <f aca="false">(U15-S15)/S15*100</f>
        <v>11.5339232058669</v>
      </c>
      <c r="AM15" s="213" t="n">
        <f aca="false">(W15-U15)/U15*100</f>
        <v>14.3026816090402</v>
      </c>
      <c r="AN15" s="213" t="n">
        <f aca="false">(Y15-W15)/W15*100</f>
        <v>-12.5888449513477</v>
      </c>
      <c r="AO15" s="213" t="n">
        <f aca="false">(AA15-Y15)/Y15*100</f>
        <v>3.03392980640337</v>
      </c>
      <c r="AP15" s="213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08" t="s">
        <v>37</v>
      </c>
      <c r="B16" s="216" t="n">
        <v>413.43</v>
      </c>
      <c r="C16" s="216" t="n">
        <f aca="false">B16/0.585274</f>
        <v>706.387093908152</v>
      </c>
      <c r="D16" s="216" t="n">
        <v>415.54</v>
      </c>
      <c r="E16" s="216" t="n">
        <f aca="false">D16/0.585274</f>
        <v>709.992242949456</v>
      </c>
      <c r="F16" s="216" t="n">
        <v>412.17</v>
      </c>
      <c r="G16" s="216" t="n">
        <f aca="false">F16/0.585274</f>
        <v>704.234256092019</v>
      </c>
      <c r="H16" s="216" t="n">
        <v>434.07</v>
      </c>
      <c r="I16" s="216" t="n">
        <f aca="false">H16/0.585274</f>
        <v>741.652627658157</v>
      </c>
      <c r="J16" s="216" t="n">
        <v>438.9</v>
      </c>
      <c r="K16" s="216" t="n">
        <f aca="false">J16/0.585274</f>
        <v>749.905172620004</v>
      </c>
      <c r="L16" s="216" t="n">
        <f aca="false">M16*0.585274</f>
        <v>433.94555456</v>
      </c>
      <c r="M16" s="216" t="n">
        <v>741.44</v>
      </c>
      <c r="N16" s="216" t="n">
        <f aca="false">O16*0.585274</f>
        <v>396.89771036</v>
      </c>
      <c r="O16" s="216" t="n">
        <v>678.14</v>
      </c>
      <c r="P16" s="216" t="n">
        <f aca="false">Q16*0.585274</f>
        <v>425.023970879208</v>
      </c>
      <c r="Q16" s="216" t="n">
        <v>726.196569263641</v>
      </c>
      <c r="R16" s="216" t="n">
        <f aca="false">S16*0.585274</f>
        <v>425.132456347102</v>
      </c>
      <c r="S16" s="216" t="n">
        <v>726.381927690453</v>
      </c>
      <c r="T16" s="216" t="n">
        <f aca="false">U16*0.585274</f>
        <v>472.517374729301</v>
      </c>
      <c r="U16" s="216" t="n">
        <v>807.34386753777</v>
      </c>
      <c r="V16" s="216" t="n">
        <f aca="false">W16*0.585274</f>
        <v>527.609700399244</v>
      </c>
      <c r="W16" s="216" t="n">
        <v>901.4746945862</v>
      </c>
      <c r="X16" s="216" t="n">
        <f aca="false">Y16*0.585274</f>
        <v>505.408961195047</v>
      </c>
      <c r="Y16" s="216" t="n">
        <v>863.542479582292</v>
      </c>
      <c r="Z16" s="216" t="n">
        <f aca="false">AA16*0.585274</f>
        <v>488.80913932</v>
      </c>
      <c r="AA16" s="216" t="n">
        <v>835.18</v>
      </c>
      <c r="AB16" s="216"/>
      <c r="AC16" s="216"/>
      <c r="AD16" s="213" t="n">
        <f aca="false">(D16-B16)/B16*100</f>
        <v>0.510364511525534</v>
      </c>
      <c r="AE16" s="213" t="n">
        <f aca="false">(F16-D16)/D16*100</f>
        <v>-0.810992924868846</v>
      </c>
      <c r="AF16" s="213" t="n">
        <f aca="false">(H16-F16)/F16*100</f>
        <v>5.31334158235679</v>
      </c>
      <c r="AG16" s="213" t="n">
        <f aca="false">(J16-H16)/H16*100</f>
        <v>1.11272375423318</v>
      </c>
      <c r="AH16" s="213" t="n">
        <f aca="false">(M16-K16)/K16*100</f>
        <v>-1.12883240829346</v>
      </c>
      <c r="AI16" s="213" t="n">
        <f aca="false">(O16-M16)/M16*100</f>
        <v>-8.53744065602073</v>
      </c>
      <c r="AJ16" s="213" t="n">
        <f aca="false">(Q16-O16)/O16*100</f>
        <v>7.08652627239811</v>
      </c>
      <c r="AK16" s="213" t="n">
        <f aca="false">(S16-Q16)/Q16*100</f>
        <v>0.0255245528080656</v>
      </c>
      <c r="AL16" s="213" t="n">
        <f aca="false">(U16-S16)/S16*100</f>
        <v>11.1459188012479</v>
      </c>
      <c r="AM16" s="213" t="n">
        <f aca="false">(W16-U16)/U16*100</f>
        <v>11.6593227289271</v>
      </c>
      <c r="AN16" s="213" t="n">
        <f aca="false">(Y16-W16)/W16*100</f>
        <v>-4.20779587399505</v>
      </c>
      <c r="AO16" s="213" t="n">
        <f aca="false">(AA16-Y16)/Y16*100</f>
        <v>-3.2844336269377</v>
      </c>
      <c r="AP16" s="213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208" t="s">
        <v>38</v>
      </c>
      <c r="B17" s="216" t="n">
        <v>393.14</v>
      </c>
      <c r="C17" s="216" t="n">
        <f aca="false">B17/0.585274</f>
        <v>671.71957066263</v>
      </c>
      <c r="D17" s="216" t="n">
        <v>377.96</v>
      </c>
      <c r="E17" s="216" t="n">
        <f aca="false">D17/0.585274</f>
        <v>645.78300078254</v>
      </c>
      <c r="F17" s="216" t="n">
        <v>411.12</v>
      </c>
      <c r="G17" s="216" t="n">
        <f aca="false">F17/0.585274</f>
        <v>702.440224578574</v>
      </c>
      <c r="H17" s="216" t="n">
        <v>393.11</v>
      </c>
      <c r="I17" s="216" t="n">
        <f aca="false">H17/0.585274</f>
        <v>671.668312619389</v>
      </c>
      <c r="J17" s="216" t="n">
        <v>418.7</v>
      </c>
      <c r="K17" s="216" t="n">
        <f aca="false">J17/0.585274</f>
        <v>715.391423504205</v>
      </c>
      <c r="L17" s="216" t="n">
        <f aca="false">M17*0.585274</f>
        <v>432.78671204</v>
      </c>
      <c r="M17" s="216" t="n">
        <v>739.46</v>
      </c>
      <c r="N17" s="216" t="n">
        <f aca="false">O17*0.585274</f>
        <v>398.1619022</v>
      </c>
      <c r="O17" s="216" t="n">
        <v>680.3</v>
      </c>
      <c r="P17" s="216" t="n">
        <f aca="false">Q17*0.585274</f>
        <v>394.338376447465</v>
      </c>
      <c r="Q17" s="216" t="n">
        <v>673.76711838808</v>
      </c>
      <c r="R17" s="216" t="n">
        <f aca="false">S17*0.585274</f>
        <v>408.078695121052</v>
      </c>
      <c r="S17" s="216" t="n">
        <v>697.243846678738</v>
      </c>
      <c r="T17" s="216" t="n">
        <f aca="false">U17*0.585274</f>
        <v>437.646334373338</v>
      </c>
      <c r="U17" s="216" t="n">
        <v>747.763157723285</v>
      </c>
      <c r="V17" s="216" t="n">
        <f aca="false">W17*0.585274</f>
        <v>424.622674448004</v>
      </c>
      <c r="W17" s="216" t="n">
        <v>725.510913602867</v>
      </c>
      <c r="X17" s="216" t="n">
        <f aca="false">Y17*0.585274</f>
        <v>467.406724902514</v>
      </c>
      <c r="Y17" s="216" t="n">
        <v>798.611803877353</v>
      </c>
      <c r="Z17" s="216" t="n">
        <f aca="false">AA17*0.585274</f>
        <v>443.3157913</v>
      </c>
      <c r="AA17" s="216" t="n">
        <v>757.45</v>
      </c>
      <c r="AB17" s="216"/>
      <c r="AC17" s="216"/>
      <c r="AD17" s="213" t="n">
        <f aca="false">(D17-B17)/B17*100</f>
        <v>-3.86121992165641</v>
      </c>
      <c r="AE17" s="213" t="n">
        <f aca="false">(F17-D17)/D17*100</f>
        <v>8.77341517620913</v>
      </c>
      <c r="AF17" s="213" t="n">
        <f aca="false">(H17-F17)/F17*100</f>
        <v>-4.38071609262502</v>
      </c>
      <c r="AG17" s="213" t="n">
        <f aca="false">(J17-H17)/H17*100</f>
        <v>6.50962834829945</v>
      </c>
      <c r="AH17" s="213" t="n">
        <f aca="false">(M17-K17)/K17*100</f>
        <v>3.36439265345116</v>
      </c>
      <c r="AI17" s="213" t="n">
        <f aca="false">(O17-M17)/M17*100</f>
        <v>-8.00043274822169</v>
      </c>
      <c r="AJ17" s="213" t="n">
        <f aca="false">(Q17-O17)/O17*100</f>
        <v>-0.960294224889029</v>
      </c>
      <c r="AK17" s="213" t="n">
        <f aca="false">(S17-Q17)/Q17*100</f>
        <v>3.48439804347002</v>
      </c>
      <c r="AL17" s="213" t="n">
        <f aca="false">(U17-S17)/S17*100</f>
        <v>7.24557287743612</v>
      </c>
      <c r="AM17" s="213" t="n">
        <f aca="false">(W17-U17)/U17*100</f>
        <v>-2.97584119926021</v>
      </c>
      <c r="AN17" s="213" t="n">
        <f aca="false">(Y17-W17)/W17*100</f>
        <v>10.075780929534</v>
      </c>
      <c r="AO17" s="213" t="n">
        <f aca="false">(AA17-Y17)/Y17*100</f>
        <v>-5.15416923184796</v>
      </c>
      <c r="AP17" s="213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208" t="s">
        <v>39</v>
      </c>
      <c r="B18" s="216" t="n">
        <v>391.58</v>
      </c>
      <c r="C18" s="216" t="n">
        <f aca="false">B18/0.585274</f>
        <v>669.054152414083</v>
      </c>
      <c r="D18" s="216" t="n">
        <v>365.85</v>
      </c>
      <c r="E18" s="216" t="n">
        <f aca="false">D18/0.585274</f>
        <v>625.091837327474</v>
      </c>
      <c r="F18" s="216" t="n">
        <v>400.97</v>
      </c>
      <c r="G18" s="216" t="n">
        <f aca="false">F18/0.585274</f>
        <v>685.097919948605</v>
      </c>
      <c r="H18" s="216" t="n">
        <v>404.92</v>
      </c>
      <c r="I18" s="216" t="n">
        <f aca="false">H18/0.585274</f>
        <v>691.846895642041</v>
      </c>
      <c r="J18" s="216" t="n">
        <v>407.69</v>
      </c>
      <c r="K18" s="216" t="n">
        <f aca="false">J18/0.585274</f>
        <v>696.579721634653</v>
      </c>
      <c r="L18" s="216" t="n">
        <f aca="false">M18*0.585274</f>
        <v>418.58211206</v>
      </c>
      <c r="M18" s="216" t="n">
        <v>715.19</v>
      </c>
      <c r="N18" s="216" t="n">
        <f aca="false">O18*0.585274</f>
        <v>377.27347314</v>
      </c>
      <c r="O18" s="216" t="n">
        <v>644.61</v>
      </c>
      <c r="P18" s="216" t="n">
        <f aca="false">Q18*0.585274</f>
        <v>390.833106202967</v>
      </c>
      <c r="Q18" s="216" t="n">
        <v>667.778008595918</v>
      </c>
      <c r="R18" s="216" t="n">
        <f aca="false">S18*0.585274</f>
        <v>373.020367213842</v>
      </c>
      <c r="S18" s="216" t="n">
        <v>637.343137084241</v>
      </c>
      <c r="T18" s="216" t="n">
        <f aca="false">U18*0.585274</f>
        <v>444.414142674473</v>
      </c>
      <c r="U18" s="216" t="n">
        <v>759.326644741562</v>
      </c>
      <c r="V18" s="216" t="n">
        <f aca="false">W18*0.585274</f>
        <v>401.65598798</v>
      </c>
      <c r="W18" s="216" t="n">
        <v>686.27</v>
      </c>
      <c r="X18" s="216" t="n">
        <f aca="false">Y18*0.585274</f>
        <v>449.450868113972</v>
      </c>
      <c r="Y18" s="216" t="n">
        <v>767.932401087307</v>
      </c>
      <c r="Z18" s="216" t="n">
        <f aca="false">AA18*0.585274</f>
        <v>392.8651725</v>
      </c>
      <c r="AA18" s="216" t="n">
        <v>671.25</v>
      </c>
      <c r="AB18" s="216"/>
      <c r="AC18" s="216"/>
      <c r="AD18" s="213" t="n">
        <f aca="false">(D18-B18)/B18*100</f>
        <v>-6.57081566985034</v>
      </c>
      <c r="AE18" s="213" t="n">
        <f aca="false">(F18-D18)/D18*100</f>
        <v>9.59956266229329</v>
      </c>
      <c r="AF18" s="213" t="n">
        <f aca="false">(H18-F18)/F18*100</f>
        <v>0.985111105568992</v>
      </c>
      <c r="AG18" s="213" t="n">
        <f aca="false">(J18-H18)/H18*100</f>
        <v>0.684085745332407</v>
      </c>
      <c r="AH18" s="213" t="n">
        <f aca="false">(M18-K18)/K18*100</f>
        <v>2.67166525055803</v>
      </c>
      <c r="AI18" s="213" t="n">
        <f aca="false">(O18-M18)/M18*100</f>
        <v>-9.86870621792811</v>
      </c>
      <c r="AJ18" s="213" t="n">
        <f aca="false">(Q18-O18)/O18*100</f>
        <v>3.59411250149982</v>
      </c>
      <c r="AK18" s="213" t="n">
        <f aca="false">(S18-Q18)/Q18*100</f>
        <v>-4.55763309361887</v>
      </c>
      <c r="AL18" s="213" t="n">
        <f aca="false">(U18-S18)/S18*100</f>
        <v>19.139377292957</v>
      </c>
      <c r="AM18" s="213" t="n">
        <f aca="false">(W18-U18)/U18*100</f>
        <v>-9.62124077266209</v>
      </c>
      <c r="AN18" s="213" t="n">
        <f aca="false">(Y18-W18)/W18*100</f>
        <v>11.8994566405798</v>
      </c>
      <c r="AO18" s="213" t="n">
        <f aca="false">(Z18-X18)/X18*100</f>
        <v>-12.5899624694069</v>
      </c>
      <c r="AP18" s="213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5" customFormat="true" ht="15.75" hidden="false" customHeight="false" outlineLevel="0" collapsed="false">
      <c r="A19" s="217" t="s">
        <v>130</v>
      </c>
      <c r="B19" s="219" t="n">
        <f aca="false">SUM(B7:B18)/12</f>
        <v>427.568333333333</v>
      </c>
      <c r="C19" s="219" t="n">
        <f aca="false">SUM(C7:C18)/12</f>
        <v>730.543870620143</v>
      </c>
      <c r="D19" s="219" t="n">
        <f aca="false">SUM(D7:D18)/12</f>
        <v>401.408333333333</v>
      </c>
      <c r="E19" s="219" t="n">
        <f aca="false">SUM(E7:E18)/12</f>
        <v>685.846856913742</v>
      </c>
      <c r="F19" s="219" t="n">
        <f aca="false">SUM(F7:F18)/12</f>
        <v>391.968333333333</v>
      </c>
      <c r="G19" s="219" t="n">
        <f aca="false">SUM(G7:G18)/12</f>
        <v>669.717659307151</v>
      </c>
      <c r="H19" s="219" t="n">
        <f aca="false">SUM(H7:H18)/12</f>
        <v>410.56</v>
      </c>
      <c r="I19" s="219" t="n">
        <f aca="false">SUM(I7:I18)/12</f>
        <v>701.483407771403</v>
      </c>
      <c r="J19" s="219" t="n">
        <f aca="false">SUM(J7:J18)/12</f>
        <v>427.374166666667</v>
      </c>
      <c r="K19" s="219" t="n">
        <f aca="false">SUM(K7:K18)/12</f>
        <v>730.212117173609</v>
      </c>
      <c r="L19" s="219" t="n">
        <f aca="false">SUM(L7:L18)/12</f>
        <v>419.054233086667</v>
      </c>
      <c r="M19" s="219" t="n">
        <f aca="false">SUM(M7:M18)/12</f>
        <v>715.996666666667</v>
      </c>
      <c r="N19" s="219" t="n">
        <f aca="false">SUM(N7:N18)/12</f>
        <v>397.07036619</v>
      </c>
      <c r="O19" s="219" t="n">
        <f aca="false">SUM(O7:O18)/12</f>
        <v>678.435</v>
      </c>
      <c r="P19" s="219" t="n">
        <f aca="false">SUM(P7:P18)/12</f>
        <v>402.607360451556</v>
      </c>
      <c r="Q19" s="219" t="n">
        <f aca="false">SUM(Q7:Q18)/12</f>
        <v>687.895516376186</v>
      </c>
      <c r="R19" s="219" t="n">
        <f aca="false">SUM(R7:R18)/12</f>
        <v>411.714402770889</v>
      </c>
      <c r="S19" s="219" t="n">
        <f aca="false">SUM(S7:S18)/12</f>
        <v>703.455822009672</v>
      </c>
      <c r="T19" s="219" t="n">
        <f aca="false">SUM(T7:T18)/12</f>
        <v>432.857414555507</v>
      </c>
      <c r="U19" s="219" t="n">
        <f aca="false">SUM(U7:U18)/12</f>
        <v>739.580802419904</v>
      </c>
      <c r="V19" s="219" t="n">
        <f aca="false">SUM(V7:V18)/12</f>
        <v>468.094732761998</v>
      </c>
      <c r="W19" s="219" t="n">
        <f aca="false">SUM(W7:W18)/12</f>
        <v>799.787335097746</v>
      </c>
      <c r="X19" s="219" t="n">
        <f aca="false">SUM(X7:X18)/12</f>
        <v>466.501776509278</v>
      </c>
      <c r="Y19" s="219" t="n">
        <f aca="false">SUM(Y7:Y18)/12</f>
        <v>797.065607748298</v>
      </c>
      <c r="Z19" s="219" t="n">
        <f aca="false">SUM(Z7:Z18)/12</f>
        <v>437.584007926667</v>
      </c>
      <c r="AA19" s="219" t="n">
        <f aca="false">SUM(AA7:AA18)/12</f>
        <v>747.656666666667</v>
      </c>
      <c r="AB19" s="219"/>
      <c r="AC19" s="219"/>
      <c r="AD19" s="222" t="n">
        <f aca="false">(D19-B19)/B19*100</f>
        <v>-6.11832026849509</v>
      </c>
      <c r="AE19" s="222" t="n">
        <f aca="false">(F19-D19)/D19*100</f>
        <v>-2.35171998588302</v>
      </c>
      <c r="AF19" s="220" t="n">
        <f aca="false">(H19-F19)/F19*100</f>
        <v>4.74315527189694</v>
      </c>
      <c r="AG19" s="220" t="n">
        <f aca="false">(J19-H19)/H19*100</f>
        <v>4.09542251234087</v>
      </c>
      <c r="AH19" s="220" t="n">
        <f aca="false">(M19-K19)/K19*100</f>
        <v>-1.94675631540668</v>
      </c>
      <c r="AI19" s="220" t="n">
        <f aca="false">(O19-M19)/M19*100</f>
        <v>-5.24606725357192</v>
      </c>
      <c r="AJ19" s="220" t="n">
        <f aca="false">(Q19-O19)/O19*100</f>
        <v>1.39446172089966</v>
      </c>
      <c r="AK19" s="220" t="n">
        <f aca="false">(R19-P19)/P19*100</f>
        <v>2.26201585314256</v>
      </c>
      <c r="AL19" s="220" t="n">
        <f aca="false">(U19-S19)/S19*100</f>
        <v>5.13535879296991</v>
      </c>
      <c r="AM19" s="220" t="n">
        <f aca="false">(W19-U19)/U19*100</f>
        <v>8.14062945939729</v>
      </c>
      <c r="AN19" s="220" t="n">
        <f aca="false">(Y19-W19)/W19*100</f>
        <v>-0.340306382710459</v>
      </c>
      <c r="AO19" s="220" t="n">
        <f aca="false">(Z19-X19)/X19*100</f>
        <v>-6.19885497521484</v>
      </c>
      <c r="AP19" s="220"/>
    </row>
    <row r="20" customFormat="false" ht="15.75" hidden="false" customHeight="false" outlineLevel="0" collapsed="false">
      <c r="A20" s="217"/>
      <c r="B20" s="219"/>
      <c r="C20" s="219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23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0"/>
      <c r="B21" s="223"/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39"/>
      <c r="P21" s="223"/>
      <c r="Q21" s="239"/>
      <c r="R21" s="239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23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75" hidden="false" customHeight="false" outlineLevel="0" collapsed="false">
      <c r="A22" s="225" t="s">
        <v>118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40"/>
      <c r="P22" s="226"/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  <c r="AC22" s="241"/>
      <c r="AD22" s="226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208" t="s">
        <v>28</v>
      </c>
      <c r="B23" s="242" t="e">
        <f aca="false">E1!F23/'tourist arrivals by month(000''s'!#ref!*1000</f>
        <v>#VALUE!</v>
      </c>
      <c r="C23" s="242" t="e">
        <f aca="false">E1!G23/'tourist arrivals by month(000''s'!#ref!*1000</f>
        <v>#VALUE!</v>
      </c>
      <c r="D23" s="242" t="e">
        <f aca="false">E1!H23/'tourist arrivals by month(000''s'!#ref!*1000</f>
        <v>#VALUE!</v>
      </c>
      <c r="E23" s="242" t="e">
        <f aca="false">E1!I23/'tourist arrivals by month(000''s'!#ref!*1000</f>
        <v>#VALUE!</v>
      </c>
      <c r="F23" s="242" t="e">
        <f aca="false">E1!J23/'tourist arrivals by month(000''s'!#ref!*1000</f>
        <v>#VALUE!</v>
      </c>
      <c r="G23" s="242" t="e">
        <f aca="false">E1!K23/'tourist arrivals by month(000''s'!#ref!*1000</f>
        <v>#VALUE!</v>
      </c>
      <c r="H23" s="228" t="e">
        <f aca="false">E1!L23/'tourist arrivals by month(000''s'!#ref!*1000</f>
        <v>#VALUE!</v>
      </c>
      <c r="I23" s="228" t="e">
        <f aca="false">E1!M23/'tourist arrivals by month(000''s'!#ref!*1000</f>
        <v>#VALUE!</v>
      </c>
      <c r="J23" s="242" t="e">
        <f aca="false">E1!N23/'tourist arrivals by month(000''s'!#ref!*1000</f>
        <v>#VALUE!</v>
      </c>
      <c r="K23" s="242" t="e">
        <f aca="false">E1!O23/'tourist arrivals by month(000''s'!#ref!*1000</f>
        <v>#VALUE!</v>
      </c>
      <c r="L23" s="242" t="e">
        <f aca="false">E1!P23/'tourist arrivals by month(000''s'!#ref!*1000</f>
        <v>#VALUE!</v>
      </c>
      <c r="M23" s="242" t="e">
        <f aca="false">E1!Q23/'tourist arrivals by month(000''s'!#ref!*1000</f>
        <v>#VALUE!</v>
      </c>
      <c r="N23" s="242" t="e">
        <f aca="false">E1!R23/'tourist arrivals by month(000''s'!#ref!*1000</f>
        <v>#VALUE!</v>
      </c>
      <c r="O23" s="243" t="e">
        <f aca="false">E1!S23/'tourist arrivals by month(000''s'!#ref!*1000</f>
        <v>#VALUE!</v>
      </c>
      <c r="P23" s="243" t="e">
        <f aca="false">E1!T23/'tourist arrivals by month(000''s'!#ref!*1000</f>
        <v>#VALUE!</v>
      </c>
      <c r="Q23" s="243" t="e">
        <f aca="false">E1!U23/'tourist arrivals by month(000''s'!#ref!*1000</f>
        <v>#VALUE!</v>
      </c>
      <c r="R23" s="243" t="e">
        <f aca="false">E1!V23/'tourist arrivals by month(000''s'!#ref!*1000</f>
        <v>#VALUE!</v>
      </c>
      <c r="S23" s="243" t="e">
        <f aca="false">E1!W23/'tourist arrivals by month(000''s'!#ref!*1000</f>
        <v>#VALUE!</v>
      </c>
      <c r="T23" s="243" t="n">
        <f aca="false">T7</f>
        <v>368.48265766</v>
      </c>
      <c r="U23" s="243" t="n">
        <f aca="false">U7</f>
        <v>629.59</v>
      </c>
      <c r="V23" s="243" t="n">
        <f aca="false">V7</f>
        <v>427.52509878</v>
      </c>
      <c r="W23" s="243" t="n">
        <f aca="false">W7</f>
        <v>730.47</v>
      </c>
      <c r="X23" s="243" t="n">
        <f aca="false">X7</f>
        <v>442.311410044997</v>
      </c>
      <c r="Y23" s="243" t="n">
        <f aca="false">Y7</f>
        <v>755.733912740011</v>
      </c>
      <c r="Z23" s="243" t="n">
        <f aca="false">Z7</f>
        <v>397.5181008</v>
      </c>
      <c r="AA23" s="243" t="n">
        <f aca="false">AA7</f>
        <v>679.2</v>
      </c>
      <c r="AB23" s="243" t="n">
        <f aca="false">AB7</f>
        <v>350.22210886</v>
      </c>
      <c r="AC23" s="243" t="n">
        <f aca="false">AC7</f>
        <v>598.39</v>
      </c>
      <c r="AD23" s="213" t="e">
        <f aca="false">(D23-B23)/B23*100</f>
        <v>#VALUE!</v>
      </c>
      <c r="AE23" s="213" t="e">
        <f aca="false">(F23-D23)/D23*100</f>
        <v>#VALUE!</v>
      </c>
      <c r="AF23" s="213" t="e">
        <f aca="false">(H23-F23)/F23*100</f>
        <v>#VALUE!</v>
      </c>
      <c r="AG23" s="213" t="e">
        <f aca="false">(J23-H23)/H23*100</f>
        <v>#VALUE!</v>
      </c>
      <c r="AH23" s="213" t="e">
        <f aca="false">(M23-K23)/K23*100</f>
        <v>#VALUE!</v>
      </c>
      <c r="AI23" s="213" t="e">
        <f aca="false">(O23-M23)/M23*100</f>
        <v>#VALUE!</v>
      </c>
      <c r="AJ23" s="213" t="e">
        <f aca="false">(Q23-O23)/O23*100</f>
        <v>#VALUE!</v>
      </c>
      <c r="AK23" s="213" t="e">
        <f aca="false">(S23-Q23)/Q23*100</f>
        <v>#VALUE!</v>
      </c>
      <c r="AL23" s="213" t="e">
        <f aca="false">(U23-S23)/S23*100</f>
        <v>#VALUE!</v>
      </c>
      <c r="AM23" s="213" t="n">
        <f aca="false">(W23-U23)/U23*100</f>
        <v>16.0231261614702</v>
      </c>
      <c r="AN23" s="213" t="n">
        <f aca="false">(Y23-W23)/W23*100</f>
        <v>3.45858320533503</v>
      </c>
      <c r="AO23" s="213" t="n">
        <f aca="false">(Z23-X23)/X23*100</f>
        <v>-10.1270978382493</v>
      </c>
      <c r="AP23" s="213" t="n">
        <f aca="false">(AC23-AA23)/AA23*100</f>
        <v>-11.8978209658422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08" t="s">
        <v>119</v>
      </c>
      <c r="B24" s="242" t="e">
        <f aca="false">E1!F24/'tourist arrivals by month(000''s'!#ref!*1000</f>
        <v>#VALUE!</v>
      </c>
      <c r="C24" s="242" t="e">
        <f aca="false">E1!G24/'tourist arrivals by month(000''s'!#ref!*1000</f>
        <v>#VALUE!</v>
      </c>
      <c r="D24" s="242" t="e">
        <f aca="false">E1!H24/'tourist arrivals by month(000''s'!#ref!*1000</f>
        <v>#VALUE!</v>
      </c>
      <c r="E24" s="242" t="e">
        <f aca="false">E1!I24/'tourist arrivals by month(000''s'!#ref!*1000</f>
        <v>#VALUE!</v>
      </c>
      <c r="F24" s="242" t="e">
        <f aca="false">E1!J24/'tourist arrivals by month(000''s'!#ref!*1000</f>
        <v>#VALUE!</v>
      </c>
      <c r="G24" s="242" t="e">
        <f aca="false">E1!K24/'tourist arrivals by month(000''s'!#ref!*1000</f>
        <v>#VALUE!</v>
      </c>
      <c r="H24" s="228" t="e">
        <f aca="false">E1!L24/'tourist arrivals by month(000''s'!#ref!*1000</f>
        <v>#VALUE!</v>
      </c>
      <c r="I24" s="228" t="e">
        <f aca="false">E1!M24/'tourist arrivals by month(000''s'!#ref!*1000</f>
        <v>#VALUE!</v>
      </c>
      <c r="J24" s="242" t="e">
        <f aca="false">E1!N24/'tourist arrivals by month(000''s'!#ref!*1000</f>
        <v>#VALUE!</v>
      </c>
      <c r="K24" s="242" t="e">
        <f aca="false">E1!O24/'tourist arrivals by month(000''s'!#ref!*1000</f>
        <v>#VALUE!</v>
      </c>
      <c r="L24" s="242" t="e">
        <f aca="false">E1!P24/'tourist arrivals by month(000''s'!#ref!*1000</f>
        <v>#VALUE!</v>
      </c>
      <c r="M24" s="242" t="e">
        <f aca="false">E1!Q24/'tourist arrivals by month(000''s'!#ref!*1000</f>
        <v>#VALUE!</v>
      </c>
      <c r="N24" s="242" t="e">
        <f aca="false">E1!R24/'tourist arrivals by month(000''s'!#ref!*1000</f>
        <v>#VALUE!</v>
      </c>
      <c r="O24" s="243" t="e">
        <f aca="false">E1!S24/'tourist arrivals by month(000''s'!#ref!*1000</f>
        <v>#VALUE!</v>
      </c>
      <c r="P24" s="243" t="e">
        <f aca="false">E1!T24/'tourist arrivals by month(000''s'!#ref!*1000</f>
        <v>#VALUE!</v>
      </c>
      <c r="Q24" s="243" t="e">
        <f aca="false">E1!U24/'tourist arrivals by month(000''s'!#ref!*1000</f>
        <v>#VALUE!</v>
      </c>
      <c r="R24" s="243" t="e">
        <f aca="false">E1!V24/'tourist arrivals by month(000''s'!#ref!*1000</f>
        <v>#VALUE!</v>
      </c>
      <c r="S24" s="243" t="e">
        <f aca="false">E1!W24/'tourist arrivals by month(000''s'!#ref!*1000</f>
        <v>#VALUE!</v>
      </c>
      <c r="T24" s="243" t="e">
        <f aca="false">E1!X24/'tourist arrivals by month(000''s'!#ref!*1000</f>
        <v>#VALUE!</v>
      </c>
      <c r="U24" s="243" t="e">
        <f aca="false">E1!Y24/'tourist arrivals by month(000''s'!#ref!*1000</f>
        <v>#VALUE!</v>
      </c>
      <c r="V24" s="243" t="e">
        <f aca="false">E1!Z24/'tourist arrivals by month(000''s'!#ref!*1000</f>
        <v>#VALUE!</v>
      </c>
      <c r="W24" s="243" t="e">
        <f aca="false">E1!AA24/'tourist arrivals by month(000''s'!#ref!*1000</f>
        <v>#VALUE!</v>
      </c>
      <c r="X24" s="243" t="e">
        <f aca="false">E1!AB24/'tourist arrivals by month(000''s'!#ref!*1000</f>
        <v>#VALUE!</v>
      </c>
      <c r="Y24" s="243" t="e">
        <f aca="false">E1!AC24/'tourist arrivals by month(000''s'!#ref!*1000</f>
        <v>#VALUE!</v>
      </c>
      <c r="Z24" s="243" t="e">
        <f aca="false">E1!AD24/'tourist arrivals by month(000''s'!#ref!*1000</f>
        <v>#VALUE!</v>
      </c>
      <c r="AA24" s="243" t="e">
        <f aca="false">E1!AE24/'tourist arrivals by month(000''s'!#ref!*1000</f>
        <v>#VALUE!</v>
      </c>
      <c r="AB24" s="243" t="e">
        <f aca="false">E1!AF24/'tourist arrivals by month(000''s'!#ref!*1000</f>
        <v>#VALUE!</v>
      </c>
      <c r="AC24" s="243" t="e">
        <f aca="false">E1!AG24/'tourist arrivals by month(000''s'!#ref!*1000</f>
        <v>#VALUE!</v>
      </c>
      <c r="AD24" s="213" t="e">
        <f aca="false">(D24-B24)/B24*100</f>
        <v>#VALUE!</v>
      </c>
      <c r="AE24" s="213" t="e">
        <f aca="false">(F24-D24)/D24*100</f>
        <v>#VALUE!</v>
      </c>
      <c r="AF24" s="213" t="e">
        <f aca="false">(H24-F24)/F24*100</f>
        <v>#VALUE!</v>
      </c>
      <c r="AG24" s="213" t="e">
        <f aca="false">(J24-H24)/H24*100</f>
        <v>#VALUE!</v>
      </c>
      <c r="AH24" s="213" t="e">
        <f aca="false">(M24-K24)/K24*100</f>
        <v>#VALUE!</v>
      </c>
      <c r="AI24" s="213" t="e">
        <f aca="false">(O24-M24)/M24*100</f>
        <v>#VALUE!</v>
      </c>
      <c r="AJ24" s="213" t="e">
        <f aca="false">(Q24-O24)/O24*100</f>
        <v>#VALUE!</v>
      </c>
      <c r="AK24" s="213" t="e">
        <f aca="false">(S24-Q24)/Q24*100</f>
        <v>#VALUE!</v>
      </c>
      <c r="AL24" s="213" t="e">
        <f aca="false">(U24-S24)/S24*100</f>
        <v>#VALUE!</v>
      </c>
      <c r="AM24" s="213" t="e">
        <f aca="false">(W24-U24)/U24*100</f>
        <v>#VALUE!</v>
      </c>
      <c r="AN24" s="213" t="e">
        <f aca="false">(Y24-W24)/W24*100</f>
        <v>#VALUE!</v>
      </c>
      <c r="AO24" s="213" t="e">
        <f aca="false">(Z24-X24)/X24*100</f>
        <v>#VALUE!</v>
      </c>
      <c r="AP24" s="213" t="e">
        <f aca="false">(AC24-AA24)/AA24*100</f>
        <v>#VALUE!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08" t="s">
        <v>120</v>
      </c>
      <c r="B25" s="242" t="e">
        <f aca="false">E1!F25/'tourist arrivals by month(000''s'!#ref!*1000</f>
        <v>#VALUE!</v>
      </c>
      <c r="C25" s="242" t="e">
        <f aca="false">E1!G25/'tourist arrivals by month(000''s'!#ref!*1000</f>
        <v>#VALUE!</v>
      </c>
      <c r="D25" s="242" t="e">
        <f aca="false">E1!H25/'tourist arrivals by month(000''s'!#ref!*1000</f>
        <v>#VALUE!</v>
      </c>
      <c r="E25" s="242" t="e">
        <f aca="false">E1!I25/'tourist arrivals by month(000''s'!#ref!*1000</f>
        <v>#VALUE!</v>
      </c>
      <c r="F25" s="242" t="e">
        <f aca="false">E1!J25/'tourist arrivals by month(000''s'!#ref!*1000</f>
        <v>#VALUE!</v>
      </c>
      <c r="G25" s="242" t="e">
        <f aca="false">E1!K25/'tourist arrivals by month(000''s'!#ref!*1000</f>
        <v>#VALUE!</v>
      </c>
      <c r="H25" s="228" t="e">
        <f aca="false">E1!L25/'tourist arrivals by month(000''s'!#ref!*1000</f>
        <v>#VALUE!</v>
      </c>
      <c r="I25" s="228" t="e">
        <f aca="false">E1!M25/'tourist arrivals by month(000''s'!#ref!*1000</f>
        <v>#VALUE!</v>
      </c>
      <c r="J25" s="242" t="e">
        <f aca="false">E1!N25/'tourist arrivals by month(000''s'!#ref!*1000</f>
        <v>#VALUE!</v>
      </c>
      <c r="K25" s="242" t="e">
        <f aca="false">E1!O25/'tourist arrivals by month(000''s'!#ref!*1000</f>
        <v>#VALUE!</v>
      </c>
      <c r="L25" s="242" t="e">
        <f aca="false">E1!P25/'tourist arrivals by month(000''s'!#ref!*1000</f>
        <v>#VALUE!</v>
      </c>
      <c r="M25" s="242" t="e">
        <f aca="false">E1!Q25/'tourist arrivals by month(000''s'!#ref!*1000</f>
        <v>#VALUE!</v>
      </c>
      <c r="N25" s="242" t="e">
        <f aca="false">E1!R25/'tourist arrivals by month(000''s'!#ref!*1000</f>
        <v>#VALUE!</v>
      </c>
      <c r="O25" s="243" t="e">
        <f aca="false">E1!S25/'tourist arrivals by month(000''s'!#ref!*1000</f>
        <v>#VALUE!</v>
      </c>
      <c r="P25" s="243" t="e">
        <f aca="false">E1!T25/'tourist arrivals by month(000''s'!#ref!*1000</f>
        <v>#VALUE!</v>
      </c>
      <c r="Q25" s="243" t="e">
        <f aca="false">E1!U25/'tourist arrivals by month(000''s'!#ref!*1000</f>
        <v>#VALUE!</v>
      </c>
      <c r="R25" s="243" t="e">
        <f aca="false">E1!V25/'tourist arrivals by month(000''s'!#ref!*1000</f>
        <v>#VALUE!</v>
      </c>
      <c r="S25" s="243" t="e">
        <f aca="false">E1!W25/'tourist arrivals by month(000''s'!#ref!*1000</f>
        <v>#VALUE!</v>
      </c>
      <c r="T25" s="243" t="e">
        <f aca="false">E1!X25/'tourist arrivals by month(000''s'!#ref!*1000</f>
        <v>#VALUE!</v>
      </c>
      <c r="U25" s="243" t="e">
        <f aca="false">E1!Y25/'tourist arrivals by month(000''s'!#ref!*1000</f>
        <v>#VALUE!</v>
      </c>
      <c r="V25" s="243" t="e">
        <f aca="false">E1!Z25/'tourist arrivals by month(000''s'!#ref!*1000</f>
        <v>#VALUE!</v>
      </c>
      <c r="W25" s="243" t="e">
        <f aca="false">E1!AA25/'tourist arrivals by month(000''s'!#ref!*1000</f>
        <v>#VALUE!</v>
      </c>
      <c r="X25" s="243" t="e">
        <f aca="false">E1!AB25/'tourist arrivals by month(000''s'!#ref!*1000</f>
        <v>#VALUE!</v>
      </c>
      <c r="Y25" s="243" t="e">
        <f aca="false">E1!AC25/'tourist arrivals by month(000''s'!#ref!*1000</f>
        <v>#VALUE!</v>
      </c>
      <c r="Z25" s="243" t="e">
        <f aca="false">E1!AD25/'tourist arrivals by month(000''s'!#ref!*1000</f>
        <v>#VALUE!</v>
      </c>
      <c r="AA25" s="243" t="e">
        <f aca="false">E1!AE25/'tourist arrivals by month(000''s'!#ref!*1000</f>
        <v>#VALUE!</v>
      </c>
      <c r="AB25" s="243" t="e">
        <f aca="false">E1!AF25/'tourist arrivals by month(000''s'!#ref!*1000</f>
        <v>#VALUE!</v>
      </c>
      <c r="AC25" s="243" t="e">
        <f aca="false">E1!AG25/'tourist arrivals by month(000''s'!#ref!*1000</f>
        <v>#VALUE!</v>
      </c>
      <c r="AD25" s="213" t="e">
        <f aca="false">(D25-B25)/B25*100</f>
        <v>#VALUE!</v>
      </c>
      <c r="AE25" s="213" t="e">
        <f aca="false">(F25-D25)/D25*100</f>
        <v>#VALUE!</v>
      </c>
      <c r="AF25" s="213" t="e">
        <f aca="false">(H25-F25)/F25*100</f>
        <v>#VALUE!</v>
      </c>
      <c r="AG25" s="213" t="e">
        <f aca="false">(J25-H25)/H25*100</f>
        <v>#VALUE!</v>
      </c>
      <c r="AH25" s="213" t="e">
        <f aca="false">(M25-K25)/K25*100</f>
        <v>#VALUE!</v>
      </c>
      <c r="AI25" s="213" t="e">
        <f aca="false">(O25-M25)/M25*100</f>
        <v>#VALUE!</v>
      </c>
      <c r="AJ25" s="213" t="e">
        <f aca="false">(Q25-O25)/O25*100</f>
        <v>#VALUE!</v>
      </c>
      <c r="AK25" s="213" t="e">
        <f aca="false">(S25-Q25)/Q25*100</f>
        <v>#VALUE!</v>
      </c>
      <c r="AL25" s="213" t="e">
        <f aca="false">(U25-S25)/S25*100</f>
        <v>#VALUE!</v>
      </c>
      <c r="AM25" s="213" t="e">
        <f aca="false">(W25-U25)/U25*100</f>
        <v>#VALUE!</v>
      </c>
      <c r="AN25" s="213" t="e">
        <f aca="false">(Y25-W25)/W25*100</f>
        <v>#VALUE!</v>
      </c>
      <c r="AO25" s="213" t="e">
        <f aca="false">(Z25-X25)/X25*100</f>
        <v>#VALUE!</v>
      </c>
      <c r="AP25" s="213" t="e">
        <f aca="false">(AC25-AA25)/AA25*100</f>
        <v>#VALUE!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208" t="s">
        <v>121</v>
      </c>
      <c r="B26" s="242" t="e">
        <f aca="false">E1!F26/'tourist arrivals by month(000''s'!#ref!*1000</f>
        <v>#VALUE!</v>
      </c>
      <c r="C26" s="242" t="e">
        <f aca="false">E1!G26/'tourist arrivals by month(000''s'!#ref!*1000</f>
        <v>#VALUE!</v>
      </c>
      <c r="D26" s="242" t="e">
        <f aca="false">E1!H26/'tourist arrivals by month(000''s'!#ref!*1000</f>
        <v>#VALUE!</v>
      </c>
      <c r="E26" s="242" t="e">
        <f aca="false">E1!I26/'tourist arrivals by month(000''s'!#ref!*1000</f>
        <v>#VALUE!</v>
      </c>
      <c r="F26" s="242" t="e">
        <f aca="false">E1!J26/'tourist arrivals by month(000''s'!#ref!*1000</f>
        <v>#VALUE!</v>
      </c>
      <c r="G26" s="242" t="e">
        <f aca="false">E1!K26/'tourist arrivals by month(000''s'!#ref!*1000</f>
        <v>#VALUE!</v>
      </c>
      <c r="H26" s="228" t="e">
        <f aca="false">E1!L26/'tourist arrivals by month(000''s'!#ref!*1000</f>
        <v>#VALUE!</v>
      </c>
      <c r="I26" s="228" t="e">
        <f aca="false">E1!M26/'tourist arrivals by month(000''s'!#ref!*1000</f>
        <v>#VALUE!</v>
      </c>
      <c r="J26" s="242" t="e">
        <f aca="false">E1!N26/'tourist arrivals by month(000''s'!#ref!*1000</f>
        <v>#VALUE!</v>
      </c>
      <c r="K26" s="242" t="e">
        <f aca="false">E1!O26/'tourist arrivals by month(000''s'!#ref!*1000</f>
        <v>#VALUE!</v>
      </c>
      <c r="L26" s="242" t="e">
        <f aca="false">E1!P26/'tourist arrivals by month(000''s'!#ref!*1000</f>
        <v>#VALUE!</v>
      </c>
      <c r="M26" s="242" t="e">
        <f aca="false">E1!Q26/'tourist arrivals by month(000''s'!#ref!*1000</f>
        <v>#VALUE!</v>
      </c>
      <c r="N26" s="242" t="e">
        <f aca="false">E1!R26/'tourist arrivals by month(000''s'!#ref!*1000</f>
        <v>#VALUE!</v>
      </c>
      <c r="O26" s="243" t="e">
        <f aca="false">E1!S26/'tourist arrivals by month(000''s'!#ref!*1000</f>
        <v>#VALUE!</v>
      </c>
      <c r="P26" s="243" t="e">
        <f aca="false">E1!T26/'tourist arrivals by month(000''s'!#ref!*1000</f>
        <v>#VALUE!</v>
      </c>
      <c r="Q26" s="243" t="e">
        <f aca="false">E1!U26/'tourist arrivals by month(000''s'!#ref!*1000</f>
        <v>#VALUE!</v>
      </c>
      <c r="R26" s="243" t="e">
        <f aca="false">E1!V26/'tourist arrivals by month(000''s'!#ref!*1000</f>
        <v>#VALUE!</v>
      </c>
      <c r="S26" s="243" t="e">
        <f aca="false">E1!W26/'tourist arrivals by month(000''s'!#ref!*1000</f>
        <v>#VALUE!</v>
      </c>
      <c r="T26" s="243" t="e">
        <f aca="false">E1!X26/'tourist arrivals by month(000''s'!#ref!*1000</f>
        <v>#VALUE!</v>
      </c>
      <c r="U26" s="243" t="e">
        <f aca="false">E1!Y26/'tourist arrivals by month(000''s'!#ref!*1000</f>
        <v>#VALUE!</v>
      </c>
      <c r="V26" s="243" t="e">
        <f aca="false">E1!Z26/'tourist arrivals by month(000''s'!#ref!*1000</f>
        <v>#VALUE!</v>
      </c>
      <c r="W26" s="243" t="e">
        <f aca="false">E1!AA26/'tourist arrivals by month(000''s'!#ref!*1000</f>
        <v>#VALUE!</v>
      </c>
      <c r="X26" s="243" t="e">
        <f aca="false">E1!AB26/'tourist arrivals by month(000''s'!#ref!*1000</f>
        <v>#VALUE!</v>
      </c>
      <c r="Y26" s="243" t="e">
        <f aca="false">E1!AC26/'tourist arrivals by month(000''s'!#ref!*1000</f>
        <v>#VALUE!</v>
      </c>
      <c r="Z26" s="243" t="e">
        <f aca="false">E1!AD26/'tourist arrivals by month(000''s'!#ref!*1000</f>
        <v>#VALUE!</v>
      </c>
      <c r="AA26" s="243" t="e">
        <f aca="false">E1!AE26/'tourist arrivals by month(000''s'!#ref!*1000</f>
        <v>#VALUE!</v>
      </c>
      <c r="AB26" s="243" t="e">
        <f aca="false">E1!AF26/'tourist arrivals by month(000''s'!#ref!*1000</f>
        <v>#VALUE!</v>
      </c>
      <c r="AC26" s="243" t="e">
        <f aca="false">E1!AG26/'tourist arrivals by month(000''s'!#ref!*1000</f>
        <v>#VALUE!</v>
      </c>
      <c r="AD26" s="213" t="e">
        <f aca="false">(D26-B26)/B26*100</f>
        <v>#VALUE!</v>
      </c>
      <c r="AE26" s="213" t="e">
        <f aca="false">(F26-D26)/D26*100</f>
        <v>#VALUE!</v>
      </c>
      <c r="AF26" s="213" t="e">
        <f aca="false">(H26-F26)/F26*100</f>
        <v>#VALUE!</v>
      </c>
      <c r="AG26" s="213" t="e">
        <f aca="false">(J26-H26)/H26*100</f>
        <v>#VALUE!</v>
      </c>
      <c r="AH26" s="213" t="e">
        <f aca="false">(M26-K26)/K26*100</f>
        <v>#VALUE!</v>
      </c>
      <c r="AI26" s="213" t="e">
        <f aca="false">(O26-M26)/M26*100</f>
        <v>#VALUE!</v>
      </c>
      <c r="AJ26" s="213" t="e">
        <f aca="false">(Q26-O26)/O26*100</f>
        <v>#VALUE!</v>
      </c>
      <c r="AK26" s="213" t="e">
        <f aca="false">(S26-Q26)/Q26*100</f>
        <v>#VALUE!</v>
      </c>
      <c r="AL26" s="213" t="e">
        <f aca="false">(U26-S26)/S26*100</f>
        <v>#VALUE!</v>
      </c>
      <c r="AM26" s="213" t="e">
        <f aca="false">(W26-U26)/U26*100</f>
        <v>#VALUE!</v>
      </c>
      <c r="AN26" s="213" t="e">
        <f aca="false">(Y26-W26)/W26*100</f>
        <v>#VALUE!</v>
      </c>
      <c r="AO26" s="213" t="e">
        <f aca="false">(Z26-X26)/X26*100</f>
        <v>#VALUE!</v>
      </c>
      <c r="AP26" s="213" t="e">
        <f aca="false">(AC26-AA26)/AA26*100</f>
        <v>#VALUE!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208" t="s">
        <v>122</v>
      </c>
      <c r="B27" s="242" t="e">
        <f aca="false">E1!F27/'tourist arrivals by month(000''s'!#ref!*1000</f>
        <v>#VALUE!</v>
      </c>
      <c r="C27" s="242" t="e">
        <f aca="false">E1!G27/'tourist arrivals by month(000''s'!#ref!*1000</f>
        <v>#VALUE!</v>
      </c>
      <c r="D27" s="242" t="e">
        <f aca="false">E1!H27/'tourist arrivals by month(000''s'!#ref!*1000</f>
        <v>#VALUE!</v>
      </c>
      <c r="E27" s="242" t="e">
        <f aca="false">E1!I27/'tourist arrivals by month(000''s'!#ref!*1000</f>
        <v>#VALUE!</v>
      </c>
      <c r="F27" s="242" t="e">
        <f aca="false">E1!J27/'tourist arrivals by month(000''s'!#ref!*1000</f>
        <v>#VALUE!</v>
      </c>
      <c r="G27" s="242" t="e">
        <f aca="false">E1!K27/'tourist arrivals by month(000''s'!#ref!*1000</f>
        <v>#VALUE!</v>
      </c>
      <c r="H27" s="228" t="e">
        <f aca="false">E1!L27/'tourist arrivals by month(000''s'!#ref!*1000</f>
        <v>#VALUE!</v>
      </c>
      <c r="I27" s="228" t="e">
        <f aca="false">E1!M27/'tourist arrivals by month(000''s'!#ref!*1000</f>
        <v>#VALUE!</v>
      </c>
      <c r="J27" s="242" t="e">
        <f aca="false">E1!N27/'tourist arrivals by month(000''s'!#ref!*1000</f>
        <v>#VALUE!</v>
      </c>
      <c r="K27" s="242" t="e">
        <f aca="false">E1!O27/'tourist arrivals by month(000''s'!#ref!*1000</f>
        <v>#VALUE!</v>
      </c>
      <c r="L27" s="242" t="e">
        <f aca="false">E1!P27/'tourist arrivals by month(000''s'!#ref!*1000</f>
        <v>#VALUE!</v>
      </c>
      <c r="M27" s="242" t="e">
        <f aca="false">E1!Q27/'tourist arrivals by month(000''s'!#ref!*1000</f>
        <v>#VALUE!</v>
      </c>
      <c r="N27" s="242" t="e">
        <f aca="false">E1!R27/'tourist arrivals by month(000''s'!#ref!*1000</f>
        <v>#VALUE!</v>
      </c>
      <c r="O27" s="243" t="e">
        <f aca="false">E1!S27/'tourist arrivals by month(000''s'!#ref!*1000</f>
        <v>#VALUE!</v>
      </c>
      <c r="P27" s="243" t="e">
        <f aca="false">E1!T27/'tourist arrivals by month(000''s'!#ref!*1000</f>
        <v>#VALUE!</v>
      </c>
      <c r="Q27" s="243" t="e">
        <f aca="false">E1!U27/'tourist arrivals by month(000''s'!#ref!*1000</f>
        <v>#VALUE!</v>
      </c>
      <c r="R27" s="243" t="e">
        <f aca="false">E1!V27/'tourist arrivals by month(000''s'!#ref!*1000</f>
        <v>#VALUE!</v>
      </c>
      <c r="S27" s="243" t="e">
        <f aca="false">E1!W27/'tourist arrivals by month(000''s'!#ref!*1000</f>
        <v>#VALUE!</v>
      </c>
      <c r="T27" s="243" t="e">
        <f aca="false">E1!X27/'tourist arrivals by month(000''s'!#ref!*1000</f>
        <v>#VALUE!</v>
      </c>
      <c r="U27" s="243" t="e">
        <f aca="false">E1!Y27/'tourist arrivals by month(000''s'!#ref!*1000</f>
        <v>#VALUE!</v>
      </c>
      <c r="V27" s="243" t="e">
        <f aca="false">E1!Z27/'tourist arrivals by month(000''s'!#ref!*1000</f>
        <v>#VALUE!</v>
      </c>
      <c r="W27" s="243" t="e">
        <f aca="false">E1!AA27/'tourist arrivals by month(000''s'!#ref!*1000</f>
        <v>#VALUE!</v>
      </c>
      <c r="X27" s="243" t="e">
        <f aca="false">E1!AB27/'tourist arrivals by month(000''s'!#ref!*1000</f>
        <v>#VALUE!</v>
      </c>
      <c r="Y27" s="243" t="e">
        <f aca="false">E1!AC27/'tourist arrivals by month(000''s'!#ref!*1000</f>
        <v>#VALUE!</v>
      </c>
      <c r="Z27" s="243" t="e">
        <f aca="false">E1!AD27/'tourist arrivals by month(000''s'!#ref!*1000</f>
        <v>#VALUE!</v>
      </c>
      <c r="AA27" s="243" t="e">
        <f aca="false">E1!AE27/'tourist arrivals by month(000''s'!#ref!*1000</f>
        <v>#VALUE!</v>
      </c>
      <c r="AB27" s="243" t="e">
        <f aca="false">E1!AF27/'tourist arrivals by month(000''s'!#ref!*1000</f>
        <v>#VALUE!</v>
      </c>
      <c r="AC27" s="243" t="e">
        <f aca="false">E1!AG27/'tourist arrivals by month(000''s'!#ref!*1000</f>
        <v>#VALUE!</v>
      </c>
      <c r="AD27" s="213" t="e">
        <f aca="false">(D27-B27)/B27*100</f>
        <v>#VALUE!</v>
      </c>
      <c r="AE27" s="213" t="e">
        <f aca="false">(F27-D27)/D27*100</f>
        <v>#VALUE!</v>
      </c>
      <c r="AF27" s="213" t="e">
        <f aca="false">(H27-F27)/F27*100</f>
        <v>#VALUE!</v>
      </c>
      <c r="AG27" s="213" t="e">
        <f aca="false">(J27-H27)/H27*100</f>
        <v>#VALUE!</v>
      </c>
      <c r="AH27" s="213" t="e">
        <f aca="false">(M27-K27)/K27*100</f>
        <v>#VALUE!</v>
      </c>
      <c r="AI27" s="213" t="e">
        <f aca="false">(O27-M27)/M27*100</f>
        <v>#VALUE!</v>
      </c>
      <c r="AJ27" s="213" t="e">
        <f aca="false">(Q27-O27)/O27*100</f>
        <v>#VALUE!</v>
      </c>
      <c r="AK27" s="213" t="e">
        <f aca="false">(S27-Q27)/Q27*100</f>
        <v>#VALUE!</v>
      </c>
      <c r="AL27" s="213" t="e">
        <f aca="false">(U27-S27)/S27*100</f>
        <v>#VALUE!</v>
      </c>
      <c r="AM27" s="213" t="e">
        <f aca="false">(W27-U27)/U27*100</f>
        <v>#VALUE!</v>
      </c>
      <c r="AN27" s="213" t="e">
        <f aca="false">(Y27-W27)/W27*100</f>
        <v>#VALUE!</v>
      </c>
      <c r="AO27" s="213" t="e">
        <f aca="false">(Z27-X27)/X27*100</f>
        <v>#VALUE!</v>
      </c>
      <c r="AP27" s="213" t="e">
        <f aca="false">(AC27-AA27)/AA27*100</f>
        <v>#VALUE!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208" t="s">
        <v>123</v>
      </c>
      <c r="B28" s="242" t="e">
        <f aca="false">E1!F28/'tourist arrivals by month(000''s'!#ref!*1000</f>
        <v>#VALUE!</v>
      </c>
      <c r="C28" s="242" t="e">
        <f aca="false">E1!G28/'tourist arrivals by month(000''s'!#ref!*1000</f>
        <v>#VALUE!</v>
      </c>
      <c r="D28" s="242" t="e">
        <f aca="false">E1!H28/'tourist arrivals by month(000''s'!#ref!*1000</f>
        <v>#VALUE!</v>
      </c>
      <c r="E28" s="242" t="e">
        <f aca="false">E1!I28/'tourist arrivals by month(000''s'!#ref!*1000</f>
        <v>#VALUE!</v>
      </c>
      <c r="F28" s="242" t="e">
        <f aca="false">E1!J28/'tourist arrivals by month(000''s'!#ref!*1000</f>
        <v>#VALUE!</v>
      </c>
      <c r="G28" s="242" t="e">
        <f aca="false">E1!K28/'tourist arrivals by month(000''s'!#ref!*1000</f>
        <v>#VALUE!</v>
      </c>
      <c r="H28" s="228" t="e">
        <f aca="false">E1!L28/'tourist arrivals by month(000''s'!#ref!*1000</f>
        <v>#VALUE!</v>
      </c>
      <c r="I28" s="228" t="e">
        <f aca="false">E1!M28/'tourist arrivals by month(000''s'!#ref!*1000</f>
        <v>#VALUE!</v>
      </c>
      <c r="J28" s="242" t="e">
        <f aca="false">E1!N28/'tourist arrivals by month(000''s'!#ref!*1000</f>
        <v>#VALUE!</v>
      </c>
      <c r="K28" s="242" t="e">
        <f aca="false">E1!O28/'tourist arrivals by month(000''s'!#ref!*1000</f>
        <v>#VALUE!</v>
      </c>
      <c r="L28" s="242" t="e">
        <f aca="false">E1!P28/'tourist arrivals by month(000''s'!#ref!*1000</f>
        <v>#VALUE!</v>
      </c>
      <c r="M28" s="242" t="e">
        <f aca="false">E1!Q28/'tourist arrivals by month(000''s'!#ref!*1000</f>
        <v>#VALUE!</v>
      </c>
      <c r="N28" s="242" t="e">
        <f aca="false">E1!R28/'tourist arrivals by month(000''s'!#ref!*1000</f>
        <v>#VALUE!</v>
      </c>
      <c r="O28" s="243" t="e">
        <f aca="false">E1!S28/'tourist arrivals by month(000''s'!#ref!*1000</f>
        <v>#VALUE!</v>
      </c>
      <c r="P28" s="243" t="e">
        <f aca="false">E1!T28/'tourist arrivals by month(000''s'!#ref!*1000</f>
        <v>#VALUE!</v>
      </c>
      <c r="Q28" s="243" t="e">
        <f aca="false">E1!U28/'tourist arrivals by month(000''s'!#ref!*1000</f>
        <v>#VALUE!</v>
      </c>
      <c r="R28" s="243" t="e">
        <f aca="false">E1!V28/'tourist arrivals by month(000''s'!#ref!*1000</f>
        <v>#VALUE!</v>
      </c>
      <c r="S28" s="243" t="e">
        <f aca="false">E1!W28/'tourist arrivals by month(000''s'!#ref!*1000</f>
        <v>#VALUE!</v>
      </c>
      <c r="T28" s="243" t="e">
        <f aca="false">E1!X28/'tourist arrivals by month(000''s'!#ref!*1000</f>
        <v>#VALUE!</v>
      </c>
      <c r="U28" s="243" t="e">
        <f aca="false">E1!Y28/'tourist arrivals by month(000''s'!#ref!*1000</f>
        <v>#VALUE!</v>
      </c>
      <c r="V28" s="243" t="e">
        <f aca="false">E1!Z28/'tourist arrivals by month(000''s'!#ref!*1000</f>
        <v>#VALUE!</v>
      </c>
      <c r="W28" s="243" t="e">
        <f aca="false">E1!AA28/'tourist arrivals by month(000''s'!#ref!*1000</f>
        <v>#VALUE!</v>
      </c>
      <c r="X28" s="243" t="e">
        <f aca="false">E1!AB28/'tourist arrivals by month(000''s'!#ref!*1000</f>
        <v>#VALUE!</v>
      </c>
      <c r="Y28" s="243" t="e">
        <f aca="false">E1!AC28/'tourist arrivals by month(000''s'!#ref!*1000</f>
        <v>#VALUE!</v>
      </c>
      <c r="Z28" s="243" t="e">
        <f aca="false">E1!AD28/'tourist arrivals by month(000''s'!#ref!*1000</f>
        <v>#VALUE!</v>
      </c>
      <c r="AA28" s="243" t="e">
        <f aca="false">E1!AE28/'tourist arrivals by month(000''s'!#ref!*1000</f>
        <v>#VALUE!</v>
      </c>
      <c r="AB28" s="243" t="e">
        <f aca="false">E1!AF28/'tourist arrivals by month(000''s'!#ref!*1000</f>
        <v>#VALUE!</v>
      </c>
      <c r="AC28" s="243" t="e">
        <f aca="false">E1!AG28/'tourist arrivals by month(000''s'!#ref!*1000</f>
        <v>#VALUE!</v>
      </c>
      <c r="AD28" s="213" t="e">
        <f aca="false">(D28-B28)/B28*100</f>
        <v>#VALUE!</v>
      </c>
      <c r="AE28" s="213" t="e">
        <f aca="false">(F28-D28)/D28*100</f>
        <v>#VALUE!</v>
      </c>
      <c r="AF28" s="213" t="e">
        <f aca="false">(H28-F28)/F28*100</f>
        <v>#VALUE!</v>
      </c>
      <c r="AG28" s="213" t="e">
        <f aca="false">(J28-H28)/H28*100</f>
        <v>#VALUE!</v>
      </c>
      <c r="AH28" s="213" t="e">
        <f aca="false">(M28-K28)/K28*100</f>
        <v>#VALUE!</v>
      </c>
      <c r="AI28" s="213" t="e">
        <f aca="false">(O28-M28)/M28*100</f>
        <v>#VALUE!</v>
      </c>
      <c r="AJ28" s="213" t="e">
        <f aca="false">(Q28-O28)/O28*100</f>
        <v>#VALUE!</v>
      </c>
      <c r="AK28" s="213" t="e">
        <f aca="false">(S28-Q28)/Q28*100</f>
        <v>#VALUE!</v>
      </c>
      <c r="AL28" s="213" t="e">
        <f aca="false">(U28-S28)/S28*100</f>
        <v>#VALUE!</v>
      </c>
      <c r="AM28" s="213" t="e">
        <f aca="false">(W28-U28)/U28*100</f>
        <v>#VALUE!</v>
      </c>
      <c r="AN28" s="213" t="e">
        <f aca="false">(Y28-W28)/W28*100</f>
        <v>#VALUE!</v>
      </c>
      <c r="AO28" s="213" t="e">
        <f aca="false">(Z28-X28)/X28*100</f>
        <v>#VALUE!</v>
      </c>
      <c r="AP28" s="213" t="e">
        <f aca="false">(AC28-AA28)/AA28*100</f>
        <v>#VALUE!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208" t="s">
        <v>124</v>
      </c>
      <c r="B29" s="242" t="e">
        <f aca="false">E1!F29/'tourist arrivals by month(000''s'!#ref!*1000</f>
        <v>#VALUE!</v>
      </c>
      <c r="C29" s="242" t="e">
        <f aca="false">E1!G29/'tourist arrivals by month(000''s'!#ref!*1000</f>
        <v>#VALUE!</v>
      </c>
      <c r="D29" s="242" t="e">
        <f aca="false">E1!H29/'tourist arrivals by month(000''s'!#ref!*1000</f>
        <v>#VALUE!</v>
      </c>
      <c r="E29" s="242" t="e">
        <f aca="false">E1!I29/'tourist arrivals by month(000''s'!#ref!*1000</f>
        <v>#VALUE!</v>
      </c>
      <c r="F29" s="242" t="e">
        <f aca="false">E1!J29/'tourist arrivals by month(000''s'!#ref!*1000</f>
        <v>#VALUE!</v>
      </c>
      <c r="G29" s="242" t="e">
        <f aca="false">E1!K29/'tourist arrivals by month(000''s'!#ref!*1000</f>
        <v>#VALUE!</v>
      </c>
      <c r="H29" s="228" t="e">
        <f aca="false">E1!L29/'tourist arrivals by month(000''s'!#ref!*1000</f>
        <v>#VALUE!</v>
      </c>
      <c r="I29" s="228" t="e">
        <f aca="false">E1!M29/'tourist arrivals by month(000''s'!#ref!*1000</f>
        <v>#VALUE!</v>
      </c>
      <c r="J29" s="242" t="e">
        <f aca="false">E1!N29/'tourist arrivals by month(000''s'!#ref!*1000</f>
        <v>#VALUE!</v>
      </c>
      <c r="K29" s="242" t="e">
        <f aca="false">E1!O29/'tourist arrivals by month(000''s'!#ref!*1000</f>
        <v>#VALUE!</v>
      </c>
      <c r="L29" s="242" t="e">
        <f aca="false">E1!P29/'tourist arrivals by month(000''s'!#ref!*1000</f>
        <v>#VALUE!</v>
      </c>
      <c r="M29" s="242" t="e">
        <f aca="false">E1!Q29/'tourist arrivals by month(000''s'!#ref!*1000</f>
        <v>#VALUE!</v>
      </c>
      <c r="N29" s="242" t="e">
        <f aca="false">E1!R29/'tourist arrivals by month(000''s'!#ref!*1000</f>
        <v>#VALUE!</v>
      </c>
      <c r="O29" s="243" t="e">
        <f aca="false">E1!S29/'tourist arrivals by month(000''s'!#ref!*1000</f>
        <v>#VALUE!</v>
      </c>
      <c r="P29" s="243" t="e">
        <f aca="false">E1!T29/'tourist arrivals by month(000''s'!#ref!*1000</f>
        <v>#VALUE!</v>
      </c>
      <c r="Q29" s="243" t="e">
        <f aca="false">E1!U29/'tourist arrivals by month(000''s'!#ref!*1000</f>
        <v>#VALUE!</v>
      </c>
      <c r="R29" s="243" t="e">
        <f aca="false">E1!V29/'tourist arrivals by month(000''s'!#ref!*1000</f>
        <v>#VALUE!</v>
      </c>
      <c r="S29" s="243" t="e">
        <f aca="false">E1!W29/'tourist arrivals by month(000''s'!#ref!*1000</f>
        <v>#VALUE!</v>
      </c>
      <c r="T29" s="243" t="e">
        <f aca="false">E1!X29/'tourist arrivals by month(000''s'!#ref!*1000</f>
        <v>#VALUE!</v>
      </c>
      <c r="U29" s="243" t="e">
        <f aca="false">E1!Y29/'tourist arrivals by month(000''s'!#ref!*1000</f>
        <v>#VALUE!</v>
      </c>
      <c r="V29" s="243" t="e">
        <f aca="false">E1!Z29/'tourist arrivals by month(000''s'!#ref!*1000</f>
        <v>#VALUE!</v>
      </c>
      <c r="W29" s="243" t="e">
        <f aca="false">E1!AA29/'tourist arrivals by month(000''s'!#ref!*1000</f>
        <v>#VALUE!</v>
      </c>
      <c r="X29" s="243" t="e">
        <f aca="false">E1!AB29/'tourist arrivals by month(000''s'!#ref!*1000</f>
        <v>#VALUE!</v>
      </c>
      <c r="Y29" s="243" t="e">
        <f aca="false">E1!AC29/'tourist arrivals by month(000''s'!#ref!*1000</f>
        <v>#VALUE!</v>
      </c>
      <c r="Z29" s="243" t="e">
        <f aca="false">E1!AD29/'tourist arrivals by month(000''s'!#ref!*1000</f>
        <v>#VALUE!</v>
      </c>
      <c r="AA29" s="243" t="e">
        <f aca="false">E1!AE29/'tourist arrivals by month(000''s'!#ref!*1000</f>
        <v>#VALUE!</v>
      </c>
      <c r="AB29" s="243"/>
      <c r="AC29" s="243"/>
      <c r="AD29" s="213" t="e">
        <f aca="false">(D29-B29)/B29*100</f>
        <v>#VALUE!</v>
      </c>
      <c r="AE29" s="213" t="e">
        <f aca="false">(F29-D29)/D29*100</f>
        <v>#VALUE!</v>
      </c>
      <c r="AF29" s="213" t="e">
        <f aca="false">(H29-F29)/F29*100</f>
        <v>#VALUE!</v>
      </c>
      <c r="AG29" s="213" t="e">
        <f aca="false">(J29-H29)/H29*100</f>
        <v>#VALUE!</v>
      </c>
      <c r="AH29" s="213" t="e">
        <f aca="false">(M29-K29)/K29*100</f>
        <v>#VALUE!</v>
      </c>
      <c r="AI29" s="213" t="e">
        <f aca="false">(O29-M29)/M29*100</f>
        <v>#VALUE!</v>
      </c>
      <c r="AJ29" s="213" t="e">
        <f aca="false">(Q29-O29)/O29*100</f>
        <v>#VALUE!</v>
      </c>
      <c r="AK29" s="213" t="e">
        <f aca="false">(S29-Q29)/Q29*100</f>
        <v>#VALUE!</v>
      </c>
      <c r="AL29" s="213" t="e">
        <f aca="false">(U29-S29)/S29*100</f>
        <v>#VALUE!</v>
      </c>
      <c r="AM29" s="213" t="e">
        <f aca="false">(W29-U29)/U29*100</f>
        <v>#VALUE!</v>
      </c>
      <c r="AN29" s="213" t="e">
        <f aca="false">(Y29-W29)/W29*100</f>
        <v>#VALUE!</v>
      </c>
      <c r="AO29" s="213" t="e">
        <f aca="false">(Z29-X29)/X29*100</f>
        <v>#VALUE!</v>
      </c>
      <c r="AP29" s="213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8" customFormat="true" ht="15" hidden="false" customHeight="false" outlineLevel="0" collapsed="false">
      <c r="A30" s="208" t="s">
        <v>125</v>
      </c>
      <c r="B30" s="242" t="e">
        <f aca="false">E1!F30/'tourist arrivals by month(000''s'!#ref!*1000</f>
        <v>#VALUE!</v>
      </c>
      <c r="C30" s="242" t="e">
        <f aca="false">E1!G30/'tourist arrivals by month(000''s'!#ref!*1000</f>
        <v>#VALUE!</v>
      </c>
      <c r="D30" s="242" t="e">
        <f aca="false">E1!H30/'tourist arrivals by month(000''s'!#ref!*1000</f>
        <v>#VALUE!</v>
      </c>
      <c r="E30" s="242" t="e">
        <f aca="false">E1!I30/'tourist arrivals by month(000''s'!#ref!*1000</f>
        <v>#VALUE!</v>
      </c>
      <c r="F30" s="242" t="e">
        <f aca="false">E1!J30/'tourist arrivals by month(000''s'!#ref!*1000</f>
        <v>#VALUE!</v>
      </c>
      <c r="G30" s="242" t="e">
        <f aca="false">E1!K30/'tourist arrivals by month(000''s'!#ref!*1000</f>
        <v>#VALUE!</v>
      </c>
      <c r="H30" s="228" t="e">
        <f aca="false">E1!L30/'tourist arrivals by month(000''s'!#ref!*1000</f>
        <v>#VALUE!</v>
      </c>
      <c r="I30" s="228" t="e">
        <f aca="false">E1!M30/'tourist arrivals by month(000''s'!#ref!*1000</f>
        <v>#VALUE!</v>
      </c>
      <c r="J30" s="242" t="e">
        <f aca="false">E1!N30/'tourist arrivals by month(000''s'!#ref!*1000</f>
        <v>#VALUE!</v>
      </c>
      <c r="K30" s="242" t="e">
        <f aca="false">E1!O30/'tourist arrivals by month(000''s'!#ref!*1000</f>
        <v>#VALUE!</v>
      </c>
      <c r="L30" s="242" t="e">
        <f aca="false">E1!P30/'tourist arrivals by month(000''s'!#ref!*1000</f>
        <v>#VALUE!</v>
      </c>
      <c r="M30" s="242" t="e">
        <f aca="false">E1!Q30/'tourist arrivals by month(000''s'!#ref!*1000</f>
        <v>#VALUE!</v>
      </c>
      <c r="N30" s="242" t="e">
        <f aca="false">E1!R30/'tourist arrivals by month(000''s'!#ref!*1000</f>
        <v>#VALUE!</v>
      </c>
      <c r="O30" s="243" t="e">
        <f aca="false">E1!S30/'tourist arrivals by month(000''s'!#ref!*1000</f>
        <v>#VALUE!</v>
      </c>
      <c r="P30" s="243" t="e">
        <f aca="false">E1!T30/'tourist arrivals by month(000''s'!#ref!*1000</f>
        <v>#VALUE!</v>
      </c>
      <c r="Q30" s="243" t="e">
        <f aca="false">E1!U30/'tourist arrivals by month(000''s'!#ref!*1000</f>
        <v>#VALUE!</v>
      </c>
      <c r="R30" s="243" t="e">
        <f aca="false">E1!V30/'tourist arrivals by month(000''s'!#ref!*1000</f>
        <v>#VALUE!</v>
      </c>
      <c r="S30" s="243" t="e">
        <f aca="false">E1!W30/'tourist arrivals by month(000''s'!#ref!*1000</f>
        <v>#VALUE!</v>
      </c>
      <c r="T30" s="243" t="e">
        <f aca="false">E1!X30/'tourist arrivals by month(000''s'!#ref!*1000</f>
        <v>#VALUE!</v>
      </c>
      <c r="U30" s="243" t="e">
        <f aca="false">E1!Y30/'tourist arrivals by month(000''s'!#ref!*1000</f>
        <v>#VALUE!</v>
      </c>
      <c r="V30" s="243" t="e">
        <f aca="false">E1!Z30/'tourist arrivals by month(000''s'!#ref!*1000</f>
        <v>#VALUE!</v>
      </c>
      <c r="W30" s="243" t="e">
        <f aca="false">E1!AA30/'tourist arrivals by month(000''s'!#ref!*1000</f>
        <v>#VALUE!</v>
      </c>
      <c r="X30" s="243" t="e">
        <f aca="false">E1!AB30/'tourist arrivals by month(000''s'!#ref!*1000</f>
        <v>#VALUE!</v>
      </c>
      <c r="Y30" s="243" t="e">
        <f aca="false">E1!AC30/'tourist arrivals by month(000''s'!#ref!*1000</f>
        <v>#VALUE!</v>
      </c>
      <c r="Z30" s="243" t="e">
        <f aca="false">E1!AD30/'tourist arrivals by month(000''s'!#ref!*1000</f>
        <v>#VALUE!</v>
      </c>
      <c r="AA30" s="243" t="e">
        <f aca="false">E1!AE30/'tourist arrivals by month(000''s'!#ref!*1000</f>
        <v>#VALUE!</v>
      </c>
      <c r="AB30" s="243"/>
      <c r="AC30" s="243"/>
      <c r="AD30" s="213" t="e">
        <f aca="false">(D30-B30)/B30*100</f>
        <v>#VALUE!</v>
      </c>
      <c r="AE30" s="213" t="e">
        <f aca="false">(F30-D30)/D30*100</f>
        <v>#VALUE!</v>
      </c>
      <c r="AF30" s="213" t="e">
        <f aca="false">(H30-F30)/F30*100</f>
        <v>#VALUE!</v>
      </c>
      <c r="AG30" s="213" t="e">
        <f aca="false">(J30-H30)/H30*100</f>
        <v>#VALUE!</v>
      </c>
      <c r="AH30" s="213" t="e">
        <f aca="false">(M30-K30)/K30*100</f>
        <v>#VALUE!</v>
      </c>
      <c r="AI30" s="213" t="e">
        <f aca="false">(O30-M30)/M30*100</f>
        <v>#VALUE!</v>
      </c>
      <c r="AJ30" s="213" t="e">
        <f aca="false">(Q30-O30)/O30*100</f>
        <v>#VALUE!</v>
      </c>
      <c r="AK30" s="213" t="e">
        <f aca="false">(S30-Q30)/Q30*100</f>
        <v>#VALUE!</v>
      </c>
      <c r="AL30" s="213" t="e">
        <f aca="false">(U30-S30)/S30*100</f>
        <v>#VALUE!</v>
      </c>
      <c r="AM30" s="213" t="e">
        <f aca="false">(W30-U30)/U30*100</f>
        <v>#VALUE!</v>
      </c>
      <c r="AN30" s="213" t="e">
        <f aca="false">(Y30-W30)/W30*100</f>
        <v>#VALUE!</v>
      </c>
      <c r="AO30" s="213" t="e">
        <f aca="false">(Z30-X30)/X30*100</f>
        <v>#VALUE!</v>
      </c>
      <c r="AP30" s="213"/>
    </row>
    <row r="31" s="88" customFormat="true" ht="15" hidden="false" customHeight="false" outlineLevel="0" collapsed="false">
      <c r="A31" s="208" t="s">
        <v>126</v>
      </c>
      <c r="B31" s="242" t="e">
        <f aca="false">E1!F31/'tourist arrivals by month(000''s'!#ref!*1000</f>
        <v>#VALUE!</v>
      </c>
      <c r="C31" s="242" t="e">
        <f aca="false">E1!G31/'tourist arrivals by month(000''s'!#ref!*1000</f>
        <v>#VALUE!</v>
      </c>
      <c r="D31" s="242" t="e">
        <f aca="false">E1!H31/'tourist arrivals by month(000''s'!#ref!*1000</f>
        <v>#VALUE!</v>
      </c>
      <c r="E31" s="242" t="e">
        <f aca="false">E1!I31/'tourist arrivals by month(000''s'!#ref!*1000</f>
        <v>#VALUE!</v>
      </c>
      <c r="F31" s="242" t="e">
        <f aca="false">E1!J31/'tourist arrivals by month(000''s'!#ref!*1000</f>
        <v>#VALUE!</v>
      </c>
      <c r="G31" s="242" t="e">
        <f aca="false">E1!K31/'tourist arrivals by month(000''s'!#ref!*1000</f>
        <v>#VALUE!</v>
      </c>
      <c r="H31" s="228" t="e">
        <f aca="false">E1!L31/'tourist arrivals by month(000''s'!#ref!*1000</f>
        <v>#VALUE!</v>
      </c>
      <c r="I31" s="228" t="e">
        <f aca="false">E1!M31/'tourist arrivals by month(000''s'!#ref!*1000</f>
        <v>#VALUE!</v>
      </c>
      <c r="J31" s="242" t="e">
        <f aca="false">E1!N31/'tourist arrivals by month(000''s'!#ref!*1000</f>
        <v>#VALUE!</v>
      </c>
      <c r="K31" s="242" t="e">
        <f aca="false">E1!O31/'tourist arrivals by month(000''s'!#ref!*1000</f>
        <v>#VALUE!</v>
      </c>
      <c r="L31" s="242" t="e">
        <f aca="false">E1!P31/'tourist arrivals by month(000''s'!#ref!*1000</f>
        <v>#VALUE!</v>
      </c>
      <c r="M31" s="242" t="e">
        <f aca="false">E1!Q31/'tourist arrivals by month(000''s'!#ref!*1000</f>
        <v>#VALUE!</v>
      </c>
      <c r="N31" s="242" t="e">
        <f aca="false">E1!R31/'tourist arrivals by month(000''s'!#ref!*1000</f>
        <v>#VALUE!</v>
      </c>
      <c r="O31" s="243" t="e">
        <f aca="false">E1!S31/'tourist arrivals by month(000''s'!#ref!*1000</f>
        <v>#VALUE!</v>
      </c>
      <c r="P31" s="243" t="e">
        <f aca="false">E1!T31/'tourist arrivals by month(000''s'!#ref!*1000</f>
        <v>#VALUE!</v>
      </c>
      <c r="Q31" s="243" t="e">
        <f aca="false">E1!U31/'tourist arrivals by month(000''s'!#ref!*1000</f>
        <v>#VALUE!</v>
      </c>
      <c r="R31" s="243" t="e">
        <f aca="false">E1!V31/'tourist arrivals by month(000''s'!#ref!*1000</f>
        <v>#VALUE!</v>
      </c>
      <c r="S31" s="243" t="e">
        <f aca="false">E1!W31/'tourist arrivals by month(000''s'!#ref!*1000</f>
        <v>#VALUE!</v>
      </c>
      <c r="T31" s="243" t="e">
        <f aca="false">E1!X31/'tourist arrivals by month(000''s'!#ref!*1000</f>
        <v>#VALUE!</v>
      </c>
      <c r="U31" s="243" t="e">
        <f aca="false">E1!Y31/'tourist arrivals by month(000''s'!#ref!*1000</f>
        <v>#VALUE!</v>
      </c>
      <c r="V31" s="243" t="e">
        <f aca="false">E1!Z31/'tourist arrivals by month(000''s'!#ref!*1000</f>
        <v>#VALUE!</v>
      </c>
      <c r="W31" s="243" t="e">
        <f aca="false">E1!AA31/'tourist arrivals by month(000''s'!#ref!*1000</f>
        <v>#VALUE!</v>
      </c>
      <c r="X31" s="243" t="e">
        <f aca="false">E1!AB31/'tourist arrivals by month(000''s'!#ref!*1000</f>
        <v>#VALUE!</v>
      </c>
      <c r="Y31" s="243" t="e">
        <f aca="false">E1!AC31/'tourist arrivals by month(000''s'!#ref!*1000</f>
        <v>#VALUE!</v>
      </c>
      <c r="Z31" s="243" t="e">
        <f aca="false">E1!AD31/'tourist arrivals by month(000''s'!#ref!*1000</f>
        <v>#VALUE!</v>
      </c>
      <c r="AA31" s="243" t="e">
        <f aca="false">E1!AE31/'tourist arrivals by month(000''s'!#ref!*1000</f>
        <v>#VALUE!</v>
      </c>
      <c r="AB31" s="243"/>
      <c r="AC31" s="243"/>
      <c r="AD31" s="213" t="e">
        <f aca="false">(D31-B31)/B31*100</f>
        <v>#VALUE!</v>
      </c>
      <c r="AE31" s="213" t="e">
        <f aca="false">(F31-D31)/D31*100</f>
        <v>#VALUE!</v>
      </c>
      <c r="AF31" s="213" t="e">
        <f aca="false">(H31-F31)/F31*100</f>
        <v>#VALUE!</v>
      </c>
      <c r="AG31" s="213" t="e">
        <f aca="false">(J31-H31)/H31*100</f>
        <v>#VALUE!</v>
      </c>
      <c r="AH31" s="213" t="e">
        <f aca="false">(M31-K31)/K31*100</f>
        <v>#VALUE!</v>
      </c>
      <c r="AI31" s="213" t="e">
        <f aca="false">(O31-M31)/M31*100</f>
        <v>#VALUE!</v>
      </c>
      <c r="AJ31" s="213" t="e">
        <f aca="false">(Q31-O31)/O31*100</f>
        <v>#VALUE!</v>
      </c>
      <c r="AK31" s="213" t="e">
        <f aca="false">(S31-Q31)/Q31*100</f>
        <v>#VALUE!</v>
      </c>
      <c r="AL31" s="213" t="e">
        <f aca="false">(U31-S31)/S31*100</f>
        <v>#VALUE!</v>
      </c>
      <c r="AM31" s="213" t="e">
        <f aca="false">(W31-U31)/U31*100</f>
        <v>#VALUE!</v>
      </c>
      <c r="AN31" s="213" t="e">
        <f aca="false">(Y31-W31)/W31*100</f>
        <v>#VALUE!</v>
      </c>
      <c r="AO31" s="213" t="e">
        <f aca="false">(Z31-X31)/X31*100</f>
        <v>#VALUE!</v>
      </c>
      <c r="AP31" s="213"/>
    </row>
    <row r="32" s="88" customFormat="true" ht="15" hidden="false" customHeight="false" outlineLevel="0" collapsed="false">
      <c r="A32" s="208" t="s">
        <v>127</v>
      </c>
      <c r="B32" s="242" t="e">
        <f aca="false">E1!F32/'tourist arrivals by month(000''s'!#ref!*1000</f>
        <v>#VALUE!</v>
      </c>
      <c r="C32" s="242" t="e">
        <f aca="false">E1!G32/'tourist arrivals by month(000''s'!#ref!*1000</f>
        <v>#VALUE!</v>
      </c>
      <c r="D32" s="242" t="e">
        <f aca="false">E1!H32/'tourist arrivals by month(000''s'!#ref!*1000</f>
        <v>#VALUE!</v>
      </c>
      <c r="E32" s="242" t="e">
        <f aca="false">E1!I32/'tourist arrivals by month(000''s'!#ref!*1000</f>
        <v>#VALUE!</v>
      </c>
      <c r="F32" s="242" t="e">
        <f aca="false">E1!J32/'tourist arrivals by month(000''s'!#ref!*1000</f>
        <v>#VALUE!</v>
      </c>
      <c r="G32" s="242" t="e">
        <f aca="false">E1!K32/'tourist arrivals by month(000''s'!#ref!*1000</f>
        <v>#VALUE!</v>
      </c>
      <c r="H32" s="228" t="e">
        <f aca="false">E1!L32/'tourist arrivals by month(000''s'!#ref!*1000</f>
        <v>#VALUE!</v>
      </c>
      <c r="I32" s="228" t="e">
        <f aca="false">E1!M32/'tourist arrivals by month(000''s'!#ref!*1000</f>
        <v>#VALUE!</v>
      </c>
      <c r="J32" s="242" t="e">
        <f aca="false">E1!N32/'tourist arrivals by month(000''s'!#ref!*1000</f>
        <v>#VALUE!</v>
      </c>
      <c r="K32" s="242" t="e">
        <f aca="false">E1!O32/'tourist arrivals by month(000''s'!#ref!*1000</f>
        <v>#VALUE!</v>
      </c>
      <c r="L32" s="242" t="e">
        <f aca="false">E1!P32/'tourist arrivals by month(000''s'!#ref!*1000</f>
        <v>#VALUE!</v>
      </c>
      <c r="M32" s="242" t="e">
        <f aca="false">E1!Q32/'tourist arrivals by month(000''s'!#ref!*1000</f>
        <v>#VALUE!</v>
      </c>
      <c r="N32" s="242" t="e">
        <f aca="false">E1!R32/'tourist arrivals by month(000''s'!#ref!*1000</f>
        <v>#VALUE!</v>
      </c>
      <c r="O32" s="243" t="e">
        <f aca="false">E1!S32/'tourist arrivals by month(000''s'!#ref!*1000</f>
        <v>#VALUE!</v>
      </c>
      <c r="P32" s="243" t="e">
        <f aca="false">E1!T32/'tourist arrivals by month(000''s'!#ref!*1000</f>
        <v>#VALUE!</v>
      </c>
      <c r="Q32" s="243" t="e">
        <f aca="false">E1!U32/'tourist arrivals by month(000''s'!#ref!*1000</f>
        <v>#VALUE!</v>
      </c>
      <c r="R32" s="243" t="e">
        <f aca="false">E1!V32/'tourist arrivals by month(000''s'!#ref!*1000</f>
        <v>#VALUE!</v>
      </c>
      <c r="S32" s="243" t="e">
        <f aca="false">E1!W32/'tourist arrivals by month(000''s'!#ref!*1000</f>
        <v>#VALUE!</v>
      </c>
      <c r="T32" s="243" t="e">
        <f aca="false">E1!X32/'tourist arrivals by month(000''s'!#ref!*1000</f>
        <v>#VALUE!</v>
      </c>
      <c r="U32" s="243" t="e">
        <f aca="false">E1!Y32/'tourist arrivals by month(000''s'!#ref!*1000</f>
        <v>#VALUE!</v>
      </c>
      <c r="V32" s="243" t="e">
        <f aca="false">E1!Z32/'tourist arrivals by month(000''s'!#ref!*1000</f>
        <v>#VALUE!</v>
      </c>
      <c r="W32" s="243" t="e">
        <f aca="false">E1!AA32/'tourist arrivals by month(000''s'!#ref!*1000</f>
        <v>#VALUE!</v>
      </c>
      <c r="X32" s="243" t="e">
        <f aca="false">E1!AB32/'tourist arrivals by month(000''s'!#ref!*1000</f>
        <v>#VALUE!</v>
      </c>
      <c r="Y32" s="243" t="e">
        <f aca="false">E1!AC32/'tourist arrivals by month(000''s'!#ref!*1000</f>
        <v>#VALUE!</v>
      </c>
      <c r="Z32" s="243" t="e">
        <f aca="false">E1!AD32/'tourist arrivals by month(000''s'!#ref!*1000</f>
        <v>#VALUE!</v>
      </c>
      <c r="AA32" s="243" t="e">
        <f aca="false">E1!AE32/'tourist arrivals by month(000''s'!#ref!*1000</f>
        <v>#VALUE!</v>
      </c>
      <c r="AB32" s="243"/>
      <c r="AC32" s="243"/>
      <c r="AD32" s="213" t="e">
        <f aca="false">(D32-B32)/B32*100</f>
        <v>#VALUE!</v>
      </c>
      <c r="AE32" s="213" t="e">
        <f aca="false">(F32-D32)/D32*100</f>
        <v>#VALUE!</v>
      </c>
      <c r="AF32" s="213" t="e">
        <f aca="false">(H32-F32)/F32*100</f>
        <v>#VALUE!</v>
      </c>
      <c r="AG32" s="213" t="e">
        <f aca="false">(J32-H32)/H32*100</f>
        <v>#VALUE!</v>
      </c>
      <c r="AH32" s="213" t="e">
        <f aca="false">(M32-K32)/K32*100</f>
        <v>#VALUE!</v>
      </c>
      <c r="AI32" s="213" t="e">
        <f aca="false">(O32-M32)/M32*100</f>
        <v>#VALUE!</v>
      </c>
      <c r="AJ32" s="213" t="e">
        <f aca="false">(Q32-O32)/O32*100</f>
        <v>#VALUE!</v>
      </c>
      <c r="AK32" s="213" t="e">
        <f aca="false">(S32-Q32)/Q32*100</f>
        <v>#VALUE!</v>
      </c>
      <c r="AL32" s="213" t="e">
        <f aca="false">(U32-S32)/S32*100</f>
        <v>#VALUE!</v>
      </c>
      <c r="AM32" s="213" t="e">
        <f aca="false">(W32-U32)/U32*100</f>
        <v>#VALUE!</v>
      </c>
      <c r="AN32" s="213" t="e">
        <f aca="false">(Y32-W32)/W32*100</f>
        <v>#VALUE!</v>
      </c>
      <c r="AO32" s="213" t="e">
        <f aca="false">(Z32-X32)/X32*100</f>
        <v>#VALUE!</v>
      </c>
      <c r="AP32" s="213"/>
    </row>
    <row r="33" s="88" customFormat="true" ht="15" hidden="false" customHeight="false" outlineLevel="0" collapsed="false">
      <c r="A33" s="208" t="s">
        <v>128</v>
      </c>
      <c r="B33" s="242" t="e">
        <f aca="false">E1!F33/'tourist arrivals by month(000''s'!#ref!*1000</f>
        <v>#VALUE!</v>
      </c>
      <c r="C33" s="242" t="e">
        <f aca="false">E1!G33/'tourist arrivals by month(000''s'!#ref!*1000</f>
        <v>#VALUE!</v>
      </c>
      <c r="D33" s="242" t="e">
        <f aca="false">E1!H33/'tourist arrivals by month(000''s'!#ref!*1000</f>
        <v>#VALUE!</v>
      </c>
      <c r="E33" s="242" t="e">
        <f aca="false">E1!I33/'tourist arrivals by month(000''s'!#ref!*1000</f>
        <v>#VALUE!</v>
      </c>
      <c r="F33" s="242" t="e">
        <f aca="false">E1!J33/'tourist arrivals by month(000''s'!#ref!*1000</f>
        <v>#VALUE!</v>
      </c>
      <c r="G33" s="242" t="e">
        <f aca="false">E1!K33/'tourist arrivals by month(000''s'!#ref!*1000</f>
        <v>#VALUE!</v>
      </c>
      <c r="H33" s="228" t="e">
        <f aca="false">E1!L33/'tourist arrivals by month(000''s'!#ref!*1000</f>
        <v>#VALUE!</v>
      </c>
      <c r="I33" s="228" t="e">
        <f aca="false">E1!M33/'tourist arrivals by month(000''s'!#ref!*1000</f>
        <v>#VALUE!</v>
      </c>
      <c r="J33" s="242" t="e">
        <f aca="false">E1!N33/'tourist arrivals by month(000''s'!#ref!*1000</f>
        <v>#VALUE!</v>
      </c>
      <c r="K33" s="242" t="e">
        <f aca="false">E1!O33/'tourist arrivals by month(000''s'!#ref!*1000</f>
        <v>#VALUE!</v>
      </c>
      <c r="L33" s="242" t="e">
        <f aca="false">E1!P33/'tourist arrivals by month(000''s'!#ref!*1000</f>
        <v>#VALUE!</v>
      </c>
      <c r="M33" s="242" t="e">
        <f aca="false">E1!Q33/'tourist arrivals by month(000''s'!#ref!*1000</f>
        <v>#VALUE!</v>
      </c>
      <c r="N33" s="242" t="e">
        <f aca="false">E1!R33/'tourist arrivals by month(000''s'!#ref!*1000</f>
        <v>#VALUE!</v>
      </c>
      <c r="O33" s="243" t="e">
        <f aca="false">E1!S33/'tourist arrivals by month(000''s'!#ref!*1000</f>
        <v>#VALUE!</v>
      </c>
      <c r="P33" s="243" t="e">
        <f aca="false">E1!T33/'tourist arrivals by month(000''s'!#ref!*1000</f>
        <v>#VALUE!</v>
      </c>
      <c r="Q33" s="243" t="e">
        <f aca="false">E1!U33/'tourist arrivals by month(000''s'!#ref!*1000</f>
        <v>#VALUE!</v>
      </c>
      <c r="R33" s="243" t="e">
        <f aca="false">E1!V33/'tourist arrivals by month(000''s'!#ref!*1000</f>
        <v>#VALUE!</v>
      </c>
      <c r="S33" s="243" t="e">
        <f aca="false">E1!W33/'tourist arrivals by month(000''s'!#ref!*1000</f>
        <v>#VALUE!</v>
      </c>
      <c r="T33" s="243" t="e">
        <f aca="false">E1!X33/'tourist arrivals by month(000''s'!#ref!*1000</f>
        <v>#VALUE!</v>
      </c>
      <c r="U33" s="243" t="e">
        <f aca="false">E1!Y33/'tourist arrivals by month(000''s'!#ref!*1000</f>
        <v>#VALUE!</v>
      </c>
      <c r="V33" s="243" t="e">
        <f aca="false">E1!Z33/'tourist arrivals by month(000''s'!#ref!*1000</f>
        <v>#VALUE!</v>
      </c>
      <c r="W33" s="243" t="e">
        <f aca="false">E1!AA33/'tourist arrivals by month(000''s'!#ref!*1000</f>
        <v>#VALUE!</v>
      </c>
      <c r="X33" s="243" t="e">
        <f aca="false">E1!AB33/'tourist arrivals by month(000''s'!#ref!*1000</f>
        <v>#VALUE!</v>
      </c>
      <c r="Y33" s="243" t="e">
        <f aca="false">E1!AC33/'tourist arrivals by month(000''s'!#ref!*1000</f>
        <v>#VALUE!</v>
      </c>
      <c r="Z33" s="243" t="e">
        <f aca="false">E1!AD33/'tourist arrivals by month(000''s'!#ref!*1000</f>
        <v>#VALUE!</v>
      </c>
      <c r="AA33" s="243" t="e">
        <f aca="false">E1!AE33/'tourist arrivals by month(000''s'!#ref!*1000</f>
        <v>#VALUE!</v>
      </c>
      <c r="AB33" s="243"/>
      <c r="AC33" s="243"/>
      <c r="AD33" s="213" t="e">
        <f aca="false">(D33-B33)/B33*100</f>
        <v>#VALUE!</v>
      </c>
      <c r="AE33" s="213" t="e">
        <f aca="false">(F33-D33)/D33*100</f>
        <v>#VALUE!</v>
      </c>
      <c r="AF33" s="213" t="e">
        <f aca="false">(H33-F33)/F33*100</f>
        <v>#VALUE!</v>
      </c>
      <c r="AG33" s="213" t="e">
        <f aca="false">(J33-H33)/H33*100</f>
        <v>#VALUE!</v>
      </c>
      <c r="AH33" s="213" t="e">
        <f aca="false">(M33-K33)/K33*100</f>
        <v>#VALUE!</v>
      </c>
      <c r="AI33" s="213" t="e">
        <f aca="false">(O33-M33)/M33*100</f>
        <v>#VALUE!</v>
      </c>
      <c r="AJ33" s="213" t="e">
        <f aca="false">(Q33-O33)/O33*100</f>
        <v>#VALUE!</v>
      </c>
      <c r="AK33" s="213" t="e">
        <f aca="false">(S33-Q33)/Q33*100</f>
        <v>#VALUE!</v>
      </c>
      <c r="AL33" s="213" t="e">
        <f aca="false">(U33-S33)/S33*100</f>
        <v>#VALUE!</v>
      </c>
      <c r="AM33" s="213" t="e">
        <f aca="false">(W33-U33)/U33*100</f>
        <v>#VALUE!</v>
      </c>
      <c r="AN33" s="213" t="e">
        <f aca="false">(Y33-W33)/W33*100</f>
        <v>#VALUE!</v>
      </c>
      <c r="AO33" s="213" t="e">
        <f aca="false">(Z33-X33)/X33*100</f>
        <v>#VALUE!</v>
      </c>
      <c r="AP33" s="213"/>
    </row>
    <row r="34" s="85" customFormat="true" ht="15.75" hidden="false" customHeight="false" outlineLevel="0" collapsed="false">
      <c r="A34" s="230" t="s">
        <v>79</v>
      </c>
      <c r="B34" s="244" t="e">
        <f aca="false">E1!F34/'tourist arrivals by month(000''s'!#ref!*1000</f>
        <v>#VALUE!</v>
      </c>
      <c r="C34" s="244" t="e">
        <f aca="false">E1!G34/'tourist arrivals by month(000''s'!#ref!*1000</f>
        <v>#VALUE!</v>
      </c>
      <c r="D34" s="244" t="e">
        <f aca="false">E1!H34/'tourist arrivals by month(000''s'!#ref!*1000</f>
        <v>#VALUE!</v>
      </c>
      <c r="E34" s="244" t="e">
        <f aca="false">E1!I34/'tourist arrivals by month(000''s'!#ref!*1000</f>
        <v>#VALUE!</v>
      </c>
      <c r="F34" s="244" t="e">
        <f aca="false">E1!J34/'tourist arrivals by month(000''s'!#ref!*1000</f>
        <v>#VALUE!</v>
      </c>
      <c r="G34" s="244" t="e">
        <f aca="false">E1!K34/'tourist arrivals by month(000''s'!#ref!*1000</f>
        <v>#VALUE!</v>
      </c>
      <c r="H34" s="231" t="e">
        <f aca="false">E1!L34/'tourist arrivals by month(000''s'!#ref!*1000</f>
        <v>#VALUE!</v>
      </c>
      <c r="I34" s="231" t="e">
        <f aca="false">E1!M34/'tourist arrivals by month(000''s'!#ref!*1000</f>
        <v>#VALUE!</v>
      </c>
      <c r="J34" s="244" t="e">
        <f aca="false">E1!N34/'tourist arrivals by month(000''s'!#ref!*1000</f>
        <v>#VALUE!</v>
      </c>
      <c r="K34" s="244" t="e">
        <f aca="false">E1!O34/'tourist arrivals by month(000''s'!#ref!*1000</f>
        <v>#VALUE!</v>
      </c>
      <c r="L34" s="244" t="e">
        <f aca="false">E1!P34/'tourist arrivals by month(000''s'!#ref!*1000</f>
        <v>#VALUE!</v>
      </c>
      <c r="M34" s="244" t="e">
        <f aca="false">E1!Q34/'tourist arrivals by month(000''s'!#ref!*1000</f>
        <v>#VALUE!</v>
      </c>
      <c r="N34" s="244" t="e">
        <f aca="false">E1!R34/'tourist arrivals by month(000''s'!#ref!*1000</f>
        <v>#VALUE!</v>
      </c>
      <c r="O34" s="244" t="e">
        <f aca="false">E1!S34/'tourist arrivals by month(000''s'!#ref!*1000</f>
        <v>#VALUE!</v>
      </c>
      <c r="P34" s="244" t="e">
        <f aca="false">E1!T34/'tourist arrivals by month(000''s'!#ref!*1000</f>
        <v>#VALUE!</v>
      </c>
      <c r="Q34" s="244" t="e">
        <f aca="false">E1!U34/'tourist arrivals by month(000''s'!#ref!*1000</f>
        <v>#VALUE!</v>
      </c>
      <c r="R34" s="244" t="e">
        <f aca="false">E1!V34/'tourist arrivals by month(000''s'!#ref!*1000</f>
        <v>#VALUE!</v>
      </c>
      <c r="S34" s="244" t="e">
        <f aca="false">E1!W34/'tourist arrivals by month(000''s'!#ref!*1000</f>
        <v>#VALUE!</v>
      </c>
      <c r="T34" s="244" t="e">
        <f aca="false">E1!X34/'tourist arrivals by month(000''s'!#ref!*1000</f>
        <v>#VALUE!</v>
      </c>
      <c r="U34" s="244" t="e">
        <f aca="false">E1!Y34/'tourist arrivals by month(000''s'!#ref!*1000</f>
        <v>#VALUE!</v>
      </c>
      <c r="V34" s="244" t="e">
        <f aca="false">E1!Z34/'tourist arrivals by month(000''s'!#ref!*1000</f>
        <v>#VALUE!</v>
      </c>
      <c r="W34" s="244" t="e">
        <f aca="false">E1!AA34/'tourist arrivals by month(000''s'!#ref!*1000</f>
        <v>#VALUE!</v>
      </c>
      <c r="X34" s="244" t="e">
        <f aca="false">E1!AB34/'tourist arrivals by month(000''s'!#ref!*1000</f>
        <v>#VALUE!</v>
      </c>
      <c r="Y34" s="244" t="e">
        <f aca="false">E1!AC34/'tourist arrivals by month(000''s'!#ref!*1000</f>
        <v>#VALUE!</v>
      </c>
      <c r="Z34" s="244" t="e">
        <f aca="false">E1!AD34/'tourist arrivals by month(000''s'!#ref!*1000</f>
        <v>#VALUE!</v>
      </c>
      <c r="AA34" s="244" t="e">
        <f aca="false">E1!AE34/'tourist arrivals by month(000''s'!#ref!*1000</f>
        <v>#VALUE!</v>
      </c>
      <c r="AB34" s="244"/>
      <c r="AC34" s="244"/>
      <c r="AD34" s="233" t="e">
        <f aca="false">(D34-B34)/B34*100</f>
        <v>#VALUE!</v>
      </c>
      <c r="AE34" s="233" t="e">
        <f aca="false">(F34-D34)/D34*100</f>
        <v>#VALUE!</v>
      </c>
      <c r="AF34" s="233" t="e">
        <f aca="false">(H34-F34)/F34*100</f>
        <v>#VALUE!</v>
      </c>
      <c r="AG34" s="233" t="e">
        <f aca="false">(J34-H34)/H34*100</f>
        <v>#VALUE!</v>
      </c>
      <c r="AH34" s="233" t="e">
        <f aca="false">(M34-K34)/K34*100</f>
        <v>#VALUE!</v>
      </c>
      <c r="AI34" s="233" t="e">
        <f aca="false">(O34-M34)/M34*100</f>
        <v>#VALUE!</v>
      </c>
      <c r="AJ34" s="233" t="e">
        <f aca="false">(Q34-O34)/O34*100</f>
        <v>#VALUE!</v>
      </c>
      <c r="AK34" s="233" t="e">
        <f aca="false">(R34-P34)/P34*100</f>
        <v>#VALUE!</v>
      </c>
      <c r="AL34" s="233" t="e">
        <f aca="false">(U34-S34)/S34*100</f>
        <v>#VALUE!</v>
      </c>
      <c r="AM34" s="233" t="e">
        <f aca="false">(W34-U34)/U34*100</f>
        <v>#VALUE!</v>
      </c>
      <c r="AN34" s="233" t="e">
        <f aca="false">(Y34-W34)/W34*100</f>
        <v>#VALUE!</v>
      </c>
      <c r="AO34" s="233" t="e">
        <f aca="false">(Z34-X34)/X34*100</f>
        <v>#VALUE!</v>
      </c>
      <c r="AP34" s="233"/>
    </row>
    <row r="35" customFormat="false" ht="15" hidden="false" customHeight="false" outlineLevel="0" collapsed="false">
      <c r="A35" s="234" t="s">
        <v>106</v>
      </c>
      <c r="B35" s="235"/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</row>
    <row r="36" customFormat="false" ht="12" hidden="false" customHeight="true" outlineLevel="0" collapsed="false">
      <c r="A36" s="236" t="s">
        <v>107</v>
      </c>
      <c r="B36" s="237"/>
      <c r="C36" s="237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</row>
    <row r="37" customFormat="false" ht="12" hidden="false" customHeight="true" outlineLevel="0" collapsed="false">
      <c r="A37" s="236" t="s">
        <v>108</v>
      </c>
      <c r="B37" s="223"/>
      <c r="C37" s="223"/>
      <c r="D37" s="223"/>
      <c r="E37" s="223"/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23"/>
      <c r="AB37" s="223"/>
      <c r="AC37" s="223"/>
      <c r="AD37" s="223"/>
    </row>
    <row r="38" customFormat="false" ht="12" hidden="false" customHeight="true" outlineLevel="0" collapsed="false">
      <c r="A38" s="88" t="s">
        <v>109</v>
      </c>
      <c r="B38" s="245"/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</row>
    <row r="40" customFormat="false" ht="15" hidden="false" customHeight="false" outlineLevel="0" collapsed="false"/>
  </sheetData>
  <mergeCells count="14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9" man="true" max="65535" min="0"/>
  </colBreak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RowHeight="15"/>
  <cols>
    <col collapsed="false" hidden="false" max="1" min="1" style="0" width="8.57085020242915"/>
    <col collapsed="false" hidden="false" max="2" min="2" style="0" width="47.4534412955466"/>
    <col collapsed="false" hidden="false" max="3" min="3" style="0" width="49.3805668016194"/>
    <col collapsed="false" hidden="false" max="5" min="4" style="0" width="8.57085020242915"/>
    <col collapsed="false" hidden="false" max="6" min="6" style="0" width="51.417004048583"/>
    <col collapsed="false" hidden="false" max="7" min="7" style="0" width="55.165991902834"/>
    <col collapsed="false" hidden="false" max="9" min="8" style="0" width="8.57085020242915"/>
    <col collapsed="false" hidden="false" max="10" min="10" style="0" width="55.165991902834"/>
    <col collapsed="false" hidden="false" max="11" min="11" style="0" width="58.5951417004049"/>
    <col collapsed="false" hidden="false" max="13" min="12" style="0" width="8.57085020242915"/>
    <col collapsed="false" hidden="false" max="14" min="14" style="0" width="51.0971659919028"/>
    <col collapsed="false" hidden="false" max="15" min="15" style="0" width="38.9919028340081"/>
    <col collapsed="false" hidden="false" max="1025" min="16" style="0" width="8.57085020242915"/>
  </cols>
  <sheetData>
    <row r="2" s="246" customFormat="true" ht="30" hidden="false" customHeight="false" outlineLevel="0" collapsed="false">
      <c r="B2" s="247" t="s">
        <v>131</v>
      </c>
      <c r="C2" s="247" t="s">
        <v>132</v>
      </c>
      <c r="F2" s="247" t="s">
        <v>133</v>
      </c>
      <c r="G2" s="247" t="s">
        <v>134</v>
      </c>
      <c r="J2" s="247" t="s">
        <v>135</v>
      </c>
      <c r="K2" s="247" t="s">
        <v>136</v>
      </c>
      <c r="N2" s="247" t="s">
        <v>135</v>
      </c>
      <c r="O2" s="247" t="s">
        <v>135</v>
      </c>
    </row>
    <row r="3" customFormat="false" ht="15" hidden="false" customHeight="false" outlineLevel="0" collapsed="false">
      <c r="B3" s="248" t="n">
        <f aca="false">SUM('TOURIST ARRIVALS BY MONTH(000''s'!AB2:AB13)*2</f>
        <v>3474.744</v>
      </c>
      <c r="C3" s="248" t="n">
        <f aca="false">SUM('TOURIST ARRIVALS BY MONTH(000''s'!AA2:AA13)</f>
        <v>2659.4</v>
      </c>
      <c r="F3" s="248" t="n">
        <f aca="false">D!Z129</f>
        <v>628.295</v>
      </c>
      <c r="G3" s="248" t="n">
        <f aca="false">D!Z121</f>
        <v>747.656666666667</v>
      </c>
      <c r="J3" s="249" t="n">
        <f aca="false">E1!AG19*1000</f>
        <v>2244240</v>
      </c>
      <c r="K3" s="249" t="n">
        <f aca="false">E1!AE19*1000</f>
        <v>2112100</v>
      </c>
      <c r="N3" s="249" t="n">
        <f aca="false">E1!AK19*1000</f>
        <v>2379.75520741608</v>
      </c>
      <c r="O3" s="249" t="n">
        <f aca="false">E1!AI19*1000</f>
        <v>-10374.0115069596</v>
      </c>
    </row>
    <row r="4" customFormat="false" ht="15" hidden="false" customHeight="false" outlineLevel="0" collapsed="false">
      <c r="B4" s="250" t="s">
        <v>137</v>
      </c>
      <c r="C4" s="251" t="n">
        <f aca="false">(B3-C3)/C3</f>
        <v>0.306589456268331</v>
      </c>
      <c r="F4" s="250" t="s">
        <v>137</v>
      </c>
      <c r="G4" s="251" t="n">
        <f aca="false">(F3-G3)/G3</f>
        <v>-0.159647699255898</v>
      </c>
      <c r="J4" s="250" t="s">
        <v>137</v>
      </c>
      <c r="K4" s="251" t="n">
        <f aca="false">(J3-K3)/K3</f>
        <v>0.0625633256001139</v>
      </c>
      <c r="N4" s="250" t="s">
        <v>137</v>
      </c>
      <c r="O4" s="251" t="n">
        <f aca="false">(N3-O3)/O3</f>
        <v>-1.2293958519151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2016-02-11T06:41:25Z</dcterms:created>
  <dc:creator>Maria</dc:creator>
  <dc:description/>
  <dc:language>en-US</dc:language>
  <cp:lastModifiedBy>Konstantinos</cp:lastModifiedBy>
  <dcterms:modified xsi:type="dcterms:W3CDTF">2016-09-10T16:40:46Z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