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8520" windowHeight="7905" tabRatio="692" firstSheet="2" activeTab="6"/>
  </bookViews>
  <sheets>
    <sheet name="Index" sheetId="1" r:id="rId1"/>
    <sheet name="TOURIST ARRIVALS BY MONTH(000's" sheetId="2" r:id="rId2"/>
    <sheet name="TOURIST ARRIVALS BY COUNTRY000S" sheetId="3" r:id="rId3"/>
    <sheet name="C" sheetId="4" r:id="rId4"/>
    <sheet name="D" sheetId="5" r:id="rId5"/>
    <sheet name="E1" sheetId="6" r:id="rId6"/>
    <sheet name="E2" sheetId="7" r:id="rId7"/>
    <sheet name="Dashboard" sheetId="8" r:id="rId8"/>
    <sheet name="Dashboard V2" sheetId="9" r:id="rId9"/>
  </sheets>
  <definedNames>
    <definedName name="_xlnm.Print_Area" localSheetId="3">'C'!$A$1:$AF$56</definedName>
    <definedName name="_xlnm.Print_Area" localSheetId="4">D!$A$1:$AE$240</definedName>
    <definedName name="_xlnm.Print_Area" localSheetId="5">'E1'!$A$1:$AV$38</definedName>
    <definedName name="_xlnm.Print_Area" localSheetId="6">'E2'!$A$1:$AP$38</definedName>
    <definedName name="_xlnm.Print_Area" localSheetId="0">Index!$A$1:$Q$28</definedName>
    <definedName name="_xlnm.Print_Area" localSheetId="2">'TOURIST ARRIVALS BY COUNTRY000S'!$A$1:$AE$39</definedName>
    <definedName name="_xlnm.Print_Area" localSheetId="1">'TOURIST ARRIVALS BY MONTH(000''s'!$A$1:$AL$26</definedName>
  </definedNames>
  <calcPr calcId="162913"/>
</workbook>
</file>

<file path=xl/calcChain.xml><?xml version="1.0" encoding="utf-8"?>
<calcChain xmlns="http://schemas.openxmlformats.org/spreadsheetml/2006/main">
  <c r="AB15" i="7" l="1"/>
  <c r="AP15" i="7"/>
  <c r="AB14" i="7"/>
  <c r="AP14" i="7"/>
  <c r="AB13" i="7"/>
  <c r="AP13" i="7"/>
  <c r="AB19" i="7" l="1"/>
  <c r="AC19" i="7"/>
  <c r="AV7" i="6" l="1"/>
  <c r="K3" i="8" l="1"/>
  <c r="J3" i="8"/>
  <c r="AG19" i="6"/>
  <c r="G3" i="8"/>
  <c r="G4" i="8" s="1"/>
  <c r="F3" i="8"/>
  <c r="Z129" i="5"/>
  <c r="Z121" i="5"/>
  <c r="AF2" i="2"/>
  <c r="AG2" i="2"/>
  <c r="AH2" i="2"/>
  <c r="AI2" i="2"/>
  <c r="AF3" i="2"/>
  <c r="AG3" i="2"/>
  <c r="AH3" i="2"/>
  <c r="AI3" i="2"/>
  <c r="AF4" i="2"/>
  <c r="AG4" i="2"/>
  <c r="AH4" i="2"/>
  <c r="AI4" i="2"/>
  <c r="AF5" i="2"/>
  <c r="AG5" i="2"/>
  <c r="AH5" i="2"/>
  <c r="AI5" i="2"/>
  <c r="AF6" i="2"/>
  <c r="AG6" i="2"/>
  <c r="AH6" i="2"/>
  <c r="AI6" i="2"/>
  <c r="AF7" i="2"/>
  <c r="AG7" i="2"/>
  <c r="AH7" i="2"/>
  <c r="AI7" i="2"/>
  <c r="AF8" i="2"/>
  <c r="AG8" i="2"/>
  <c r="AH8" i="2"/>
  <c r="AI8" i="2"/>
  <c r="AF9" i="2"/>
  <c r="AG9" i="2"/>
  <c r="AH9" i="2"/>
  <c r="AI9" i="2"/>
  <c r="AF10" i="2"/>
  <c r="AG10" i="2"/>
  <c r="AH10" i="2"/>
  <c r="AI10" i="2"/>
  <c r="AF11" i="2"/>
  <c r="AG11" i="2"/>
  <c r="AH11" i="2"/>
  <c r="AI11" i="2"/>
  <c r="AF12" i="2"/>
  <c r="AG12" i="2"/>
  <c r="AH12" i="2"/>
  <c r="AI12" i="2"/>
  <c r="AF13" i="2"/>
  <c r="AG13" i="2"/>
  <c r="AH13" i="2"/>
  <c r="AI13" i="2"/>
  <c r="AE3" i="2"/>
  <c r="AE4" i="2"/>
  <c r="AE5" i="2"/>
  <c r="AE6" i="2"/>
  <c r="AE7" i="2"/>
  <c r="AE8" i="2"/>
  <c r="AE9" i="2"/>
  <c r="AE10" i="2"/>
  <c r="AE11" i="2"/>
  <c r="AE12" i="2"/>
  <c r="AE13" i="2"/>
  <c r="AE2" i="2"/>
  <c r="B3" i="8"/>
  <c r="C3" i="8"/>
  <c r="S1" i="3"/>
  <c r="T1" i="3"/>
  <c r="U1" i="3"/>
  <c r="V1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G3" i="3"/>
  <c r="K4" i="8" l="1"/>
  <c r="C4" i="8"/>
  <c r="P50" i="4"/>
  <c r="Q50" i="4"/>
  <c r="AF50" i="4"/>
  <c r="AF32" i="4"/>
  <c r="AF14" i="4"/>
  <c r="L130" i="5"/>
  <c r="L129" i="5"/>
  <c r="L128" i="5"/>
  <c r="L127" i="5"/>
  <c r="AP12" i="7"/>
  <c r="AG28" i="6"/>
  <c r="AB25" i="7"/>
  <c r="AC28" i="7"/>
  <c r="AE28" i="6"/>
  <c r="AA25" i="7"/>
  <c r="AF12" i="6"/>
  <c r="AF11" i="6"/>
  <c r="AF10" i="6"/>
  <c r="AF9" i="6"/>
  <c r="AF8" i="6"/>
  <c r="AF7" i="6"/>
  <c r="AF28" i="6"/>
  <c r="AB12" i="7"/>
  <c r="AV28" i="6"/>
  <c r="AV12" i="6"/>
  <c r="L240" i="5"/>
  <c r="L239" i="5"/>
  <c r="L238" i="5"/>
  <c r="L237" i="5"/>
  <c r="Q49" i="4"/>
  <c r="AF31" i="4"/>
  <c r="AF13" i="4"/>
  <c r="P49" i="4"/>
  <c r="AF49" i="4"/>
  <c r="J130" i="5"/>
  <c r="J129" i="5"/>
  <c r="J128" i="5"/>
  <c r="J127" i="5"/>
  <c r="J240" i="5"/>
  <c r="J239" i="5"/>
  <c r="J238" i="5"/>
  <c r="J237" i="5"/>
  <c r="AP11" i="7"/>
  <c r="AB11" i="7"/>
  <c r="AG27" i="6"/>
  <c r="AE27" i="6"/>
  <c r="AV27" i="6"/>
  <c r="AV11" i="6"/>
  <c r="AF27" i="6"/>
  <c r="AG26" i="6"/>
  <c r="AE26" i="6"/>
  <c r="AV26" i="6"/>
  <c r="AP10" i="7"/>
  <c r="AB10" i="7"/>
  <c r="AV10" i="6"/>
  <c r="H240" i="5"/>
  <c r="H239" i="5"/>
  <c r="H238" i="5"/>
  <c r="H237" i="5"/>
  <c r="H130" i="5"/>
  <c r="H129" i="5"/>
  <c r="H128" i="5"/>
  <c r="H127" i="5"/>
  <c r="Q48" i="4"/>
  <c r="P48" i="4"/>
  <c r="AF48" i="4"/>
  <c r="AF30" i="4"/>
  <c r="AF12" i="4"/>
  <c r="F240" i="5"/>
  <c r="F239" i="5"/>
  <c r="F238" i="5"/>
  <c r="F237" i="5"/>
  <c r="F130" i="5"/>
  <c r="F129" i="5"/>
  <c r="F128" i="5"/>
  <c r="F127" i="5"/>
  <c r="AV9" i="6"/>
  <c r="AG25" i="6"/>
  <c r="AE25" i="6"/>
  <c r="AV25" i="6"/>
  <c r="AP9" i="7"/>
  <c r="AB9" i="7"/>
  <c r="Q47" i="4"/>
  <c r="P47" i="4"/>
  <c r="AF47" i="4"/>
  <c r="AF29" i="4"/>
  <c r="AF11" i="4"/>
  <c r="D240" i="5"/>
  <c r="D239" i="5"/>
  <c r="D238" i="5"/>
  <c r="D237" i="5"/>
  <c r="D130" i="5"/>
  <c r="D129" i="5"/>
  <c r="D128" i="5"/>
  <c r="D127" i="5"/>
  <c r="AP8" i="7"/>
  <c r="AB8" i="7"/>
  <c r="AV8" i="6"/>
  <c r="AG24" i="6"/>
  <c r="AF25" i="6"/>
  <c r="Q46" i="4"/>
  <c r="P46" i="4"/>
  <c r="AF46" i="4"/>
  <c r="AF28" i="4"/>
  <c r="AF10" i="4"/>
  <c r="AB7" i="7"/>
  <c r="B240" i="5"/>
  <c r="B239" i="5"/>
  <c r="B238" i="5"/>
  <c r="B237" i="5"/>
  <c r="B130" i="5"/>
  <c r="B129" i="5"/>
  <c r="B128" i="5"/>
  <c r="B127" i="5"/>
  <c r="AB23" i="7"/>
  <c r="AP7" i="7"/>
  <c r="AC23" i="7"/>
  <c r="AP23" i="7" s="1"/>
  <c r="AA23" i="7"/>
  <c r="AG23" i="6"/>
  <c r="AE23" i="6"/>
  <c r="AV23" i="6"/>
  <c r="AC23" i="6"/>
  <c r="AU23" i="6"/>
  <c r="AE24" i="6"/>
  <c r="AC24" i="6"/>
  <c r="AU24" i="6"/>
  <c r="AF24" i="6"/>
  <c r="AB24" i="7"/>
  <c r="AF27" i="4"/>
  <c r="AF9" i="4"/>
  <c r="Q45" i="4"/>
  <c r="P45" i="4"/>
  <c r="AF45" i="4"/>
  <c r="B122" i="5"/>
  <c r="B121" i="5"/>
  <c r="B120" i="5"/>
  <c r="B119" i="5"/>
  <c r="Q44" i="4"/>
  <c r="P44" i="4"/>
  <c r="AF44" i="4"/>
  <c r="AF26" i="4"/>
  <c r="AF8" i="4"/>
  <c r="AC34" i="6"/>
  <c r="AA34" i="6"/>
  <c r="Y34" i="6"/>
  <c r="W34" i="6"/>
  <c r="S26" i="7"/>
  <c r="U34" i="6"/>
  <c r="Q24" i="7"/>
  <c r="S34" i="6"/>
  <c r="Q34" i="6"/>
  <c r="O34" i="6"/>
  <c r="N23" i="6"/>
  <c r="N8" i="6"/>
  <c r="N24" i="6"/>
  <c r="N25" i="6"/>
  <c r="N26" i="6"/>
  <c r="N27" i="6"/>
  <c r="N28" i="6"/>
  <c r="N13" i="6"/>
  <c r="N29" i="6"/>
  <c r="N30" i="6"/>
  <c r="N15" i="6"/>
  <c r="N31" i="6"/>
  <c r="N16" i="6"/>
  <c r="N32" i="6"/>
  <c r="N17" i="6"/>
  <c r="N33" i="6"/>
  <c r="N34" i="6"/>
  <c r="J23" i="6"/>
  <c r="J24" i="6"/>
  <c r="J25" i="6"/>
  <c r="J26" i="6"/>
  <c r="J27" i="6"/>
  <c r="J28" i="6"/>
  <c r="J29" i="6"/>
  <c r="J30" i="6"/>
  <c r="J31" i="6"/>
  <c r="J32" i="6"/>
  <c r="J33" i="6"/>
  <c r="J34" i="6"/>
  <c r="H23" i="6"/>
  <c r="H24" i="6"/>
  <c r="H25" i="6"/>
  <c r="H26" i="6"/>
  <c r="H27" i="6"/>
  <c r="H28" i="6"/>
  <c r="H29" i="6"/>
  <c r="H30" i="6"/>
  <c r="H31" i="6"/>
  <c r="H32" i="6"/>
  <c r="H33" i="6"/>
  <c r="H34" i="6"/>
  <c r="D23" i="7"/>
  <c r="F23" i="6"/>
  <c r="F24" i="6"/>
  <c r="F25" i="6"/>
  <c r="F26" i="6"/>
  <c r="F27" i="6"/>
  <c r="F28" i="6"/>
  <c r="F29" i="6"/>
  <c r="F30" i="6"/>
  <c r="F31" i="6"/>
  <c r="F32" i="6"/>
  <c r="F33" i="6"/>
  <c r="F34" i="6"/>
  <c r="AC33" i="6"/>
  <c r="AA33" i="6"/>
  <c r="Y33" i="6"/>
  <c r="W33" i="6"/>
  <c r="U33" i="6"/>
  <c r="S33" i="6"/>
  <c r="Q33" i="6"/>
  <c r="AC32" i="6"/>
  <c r="AA32" i="6"/>
  <c r="Y32" i="6"/>
  <c r="W32" i="6"/>
  <c r="U32" i="6"/>
  <c r="S32" i="6"/>
  <c r="Q32" i="6"/>
  <c r="AC31" i="6"/>
  <c r="AA31" i="6"/>
  <c r="Y31" i="6"/>
  <c r="W31" i="6"/>
  <c r="U31" i="6"/>
  <c r="S31" i="6"/>
  <c r="Q31" i="6"/>
  <c r="AC30" i="6"/>
  <c r="AA30" i="6"/>
  <c r="Y30" i="6"/>
  <c r="W30" i="6"/>
  <c r="U30" i="6"/>
  <c r="S30" i="6"/>
  <c r="Q30" i="6"/>
  <c r="AC29" i="6"/>
  <c r="AA29" i="6"/>
  <c r="Y29" i="6"/>
  <c r="W29" i="6"/>
  <c r="U29" i="6"/>
  <c r="S29" i="6"/>
  <c r="Q29" i="6"/>
  <c r="AC28" i="6"/>
  <c r="AA28" i="6"/>
  <c r="Y28" i="6"/>
  <c r="W28" i="6"/>
  <c r="S28" i="7"/>
  <c r="U28" i="6"/>
  <c r="S28" i="6"/>
  <c r="Q28" i="6"/>
  <c r="O28" i="6"/>
  <c r="AC27" i="6"/>
  <c r="AA27" i="6"/>
  <c r="Y27" i="6"/>
  <c r="W27" i="6"/>
  <c r="U27" i="6"/>
  <c r="S27" i="6"/>
  <c r="Q27" i="6"/>
  <c r="AC26" i="6"/>
  <c r="AA26" i="6"/>
  <c r="Y26" i="6"/>
  <c r="W26" i="6"/>
  <c r="U26" i="6"/>
  <c r="S26" i="6"/>
  <c r="Q26" i="6"/>
  <c r="AC25" i="6"/>
  <c r="AA25" i="6"/>
  <c r="Y25" i="6"/>
  <c r="W25" i="6"/>
  <c r="S25" i="7"/>
  <c r="U25" i="6"/>
  <c r="S25" i="6"/>
  <c r="Q25" i="6"/>
  <c r="AA24" i="6"/>
  <c r="Y24" i="6"/>
  <c r="U24" i="7"/>
  <c r="W24" i="6"/>
  <c r="S24" i="7"/>
  <c r="AK24" i="7" s="1"/>
  <c r="U24" i="6"/>
  <c r="S24" i="6"/>
  <c r="Q24" i="6"/>
  <c r="J24" i="7"/>
  <c r="K24" i="6"/>
  <c r="D24" i="7"/>
  <c r="W23" i="6"/>
  <c r="S23" i="7"/>
  <c r="AL23" i="7" s="1"/>
  <c r="U23" i="6"/>
  <c r="Q23" i="7"/>
  <c r="S23" i="6"/>
  <c r="Q23" i="6"/>
  <c r="O23" i="6"/>
  <c r="K23" i="7"/>
  <c r="J23" i="7"/>
  <c r="M23" i="6"/>
  <c r="I23" i="7"/>
  <c r="F23" i="7"/>
  <c r="K34" i="6"/>
  <c r="I34" i="6"/>
  <c r="G34" i="6"/>
  <c r="D23" i="6"/>
  <c r="D24" i="6"/>
  <c r="D25" i="6"/>
  <c r="D26" i="6"/>
  <c r="D27" i="6"/>
  <c r="D28" i="6"/>
  <c r="D29" i="6"/>
  <c r="D30" i="6"/>
  <c r="D31" i="6"/>
  <c r="D32" i="6"/>
  <c r="D33" i="6"/>
  <c r="D34" i="6"/>
  <c r="E34" i="6"/>
  <c r="B23" i="6"/>
  <c r="B24" i="6"/>
  <c r="B25" i="6"/>
  <c r="B26" i="6"/>
  <c r="B27" i="6"/>
  <c r="B28" i="6"/>
  <c r="B29" i="6"/>
  <c r="B30" i="6"/>
  <c r="B31" i="6"/>
  <c r="B32" i="6"/>
  <c r="B33" i="6"/>
  <c r="B34" i="6"/>
  <c r="C34" i="6"/>
  <c r="O33" i="6"/>
  <c r="K33" i="6"/>
  <c r="I33" i="6"/>
  <c r="G33" i="6"/>
  <c r="E33" i="6"/>
  <c r="C33" i="6"/>
  <c r="O32" i="6"/>
  <c r="K32" i="6"/>
  <c r="I32" i="6"/>
  <c r="G32" i="6"/>
  <c r="E32" i="6"/>
  <c r="C32" i="6"/>
  <c r="O31" i="6"/>
  <c r="K31" i="6"/>
  <c r="I31" i="6"/>
  <c r="G31" i="6"/>
  <c r="E31" i="6"/>
  <c r="C31" i="6"/>
  <c r="O30" i="6"/>
  <c r="K30" i="6"/>
  <c r="I30" i="6"/>
  <c r="G30" i="6"/>
  <c r="E30" i="6"/>
  <c r="C30" i="6"/>
  <c r="O29" i="6"/>
  <c r="K29" i="6"/>
  <c r="I29" i="6"/>
  <c r="G29" i="6"/>
  <c r="E29" i="6"/>
  <c r="C29" i="6"/>
  <c r="K28" i="6"/>
  <c r="I28" i="6"/>
  <c r="G28" i="6"/>
  <c r="E28" i="6"/>
  <c r="C28" i="6"/>
  <c r="O27" i="6"/>
  <c r="K27" i="6"/>
  <c r="I27" i="6"/>
  <c r="G27" i="6"/>
  <c r="E27" i="6"/>
  <c r="C27" i="6"/>
  <c r="O26" i="6"/>
  <c r="K26" i="6"/>
  <c r="I26" i="6"/>
  <c r="G26" i="6"/>
  <c r="E26" i="6"/>
  <c r="C26" i="6"/>
  <c r="O25" i="6"/>
  <c r="K25" i="6"/>
  <c r="I25" i="6"/>
  <c r="G25" i="6"/>
  <c r="E25" i="6"/>
  <c r="C25" i="6"/>
  <c r="O24" i="6"/>
  <c r="K24" i="7"/>
  <c r="I24" i="6"/>
  <c r="G24" i="6"/>
  <c r="E24" i="6"/>
  <c r="C24" i="6"/>
  <c r="AD18" i="6"/>
  <c r="AB18" i="6"/>
  <c r="AU18" i="6"/>
  <c r="Z18" i="6"/>
  <c r="X18" i="6"/>
  <c r="V18" i="6"/>
  <c r="T18" i="6"/>
  <c r="R18" i="6"/>
  <c r="P18" i="6"/>
  <c r="AD17" i="6"/>
  <c r="AB17" i="6"/>
  <c r="Z17" i="6"/>
  <c r="X17" i="6"/>
  <c r="V17" i="6"/>
  <c r="T17" i="6"/>
  <c r="R17" i="6"/>
  <c r="P17" i="6"/>
  <c r="AD16" i="6"/>
  <c r="AB16" i="6"/>
  <c r="Z16" i="6"/>
  <c r="X16" i="6"/>
  <c r="V16" i="6"/>
  <c r="T16" i="6"/>
  <c r="R16" i="6"/>
  <c r="P16" i="6"/>
  <c r="AD15" i="6"/>
  <c r="AB15" i="6"/>
  <c r="Z15" i="6"/>
  <c r="X15" i="6"/>
  <c r="V15" i="6"/>
  <c r="T15" i="6"/>
  <c r="R15" i="6"/>
  <c r="P15" i="6"/>
  <c r="AD14" i="6"/>
  <c r="AB14" i="6"/>
  <c r="Z14" i="6"/>
  <c r="X14" i="6"/>
  <c r="V14" i="6"/>
  <c r="T14" i="6"/>
  <c r="R14" i="6"/>
  <c r="P14" i="6"/>
  <c r="AD13" i="6"/>
  <c r="AB13" i="6"/>
  <c r="Z13" i="6"/>
  <c r="X13" i="6"/>
  <c r="V13" i="6"/>
  <c r="T13" i="6"/>
  <c r="R13" i="6"/>
  <c r="P13" i="6"/>
  <c r="AD12" i="6"/>
  <c r="AB12" i="6"/>
  <c r="Z12" i="6"/>
  <c r="X12" i="6"/>
  <c r="V12" i="6"/>
  <c r="T12" i="6"/>
  <c r="R12" i="6"/>
  <c r="P12" i="6"/>
  <c r="AD11" i="6"/>
  <c r="AB11" i="6"/>
  <c r="Z11" i="6"/>
  <c r="X11" i="6"/>
  <c r="V11" i="6"/>
  <c r="T11" i="6"/>
  <c r="R11" i="6"/>
  <c r="P11" i="6"/>
  <c r="AD10" i="6"/>
  <c r="AB10" i="6"/>
  <c r="Z10" i="6"/>
  <c r="X10" i="6"/>
  <c r="V10" i="6"/>
  <c r="T10" i="6"/>
  <c r="R10" i="6"/>
  <c r="P10" i="6"/>
  <c r="AD9" i="6"/>
  <c r="AB9" i="6"/>
  <c r="Z9" i="6"/>
  <c r="X9" i="6"/>
  <c r="V9" i="6"/>
  <c r="T9" i="6"/>
  <c r="R9" i="6"/>
  <c r="P9" i="6"/>
  <c r="AD8" i="6"/>
  <c r="AB8" i="6"/>
  <c r="Z8" i="6"/>
  <c r="X8" i="6"/>
  <c r="V8" i="6"/>
  <c r="T8" i="6"/>
  <c r="R8" i="6"/>
  <c r="P8" i="6"/>
  <c r="AD7" i="6"/>
  <c r="AB7" i="6"/>
  <c r="Z7" i="6"/>
  <c r="X7" i="6"/>
  <c r="V7" i="6"/>
  <c r="T7" i="6"/>
  <c r="R7" i="6"/>
  <c r="P7" i="6"/>
  <c r="J19" i="6"/>
  <c r="K19" i="6"/>
  <c r="H19" i="6"/>
  <c r="I19" i="6"/>
  <c r="F19" i="6"/>
  <c r="G19" i="6"/>
  <c r="D19" i="6"/>
  <c r="E19" i="6"/>
  <c r="B19" i="6"/>
  <c r="C19" i="6"/>
  <c r="L18" i="6"/>
  <c r="K18" i="6"/>
  <c r="I18" i="6"/>
  <c r="G18" i="6"/>
  <c r="E18" i="6"/>
  <c r="C18" i="6"/>
  <c r="L17" i="6"/>
  <c r="K17" i="6"/>
  <c r="I17" i="6"/>
  <c r="G17" i="6"/>
  <c r="E17" i="6"/>
  <c r="C17" i="6"/>
  <c r="L16" i="6"/>
  <c r="K16" i="6"/>
  <c r="I16" i="6"/>
  <c r="G16" i="6"/>
  <c r="E16" i="6"/>
  <c r="C16" i="6"/>
  <c r="L15" i="6"/>
  <c r="K15" i="6"/>
  <c r="I15" i="6"/>
  <c r="G15" i="6"/>
  <c r="E15" i="6"/>
  <c r="C15" i="6"/>
  <c r="L14" i="6"/>
  <c r="K14" i="6"/>
  <c r="I14" i="6"/>
  <c r="G14" i="6"/>
  <c r="E14" i="6"/>
  <c r="C14" i="6"/>
  <c r="L13" i="6"/>
  <c r="K13" i="6"/>
  <c r="I13" i="6"/>
  <c r="G13" i="6"/>
  <c r="E13" i="6"/>
  <c r="C13" i="6"/>
  <c r="L12" i="6"/>
  <c r="K12" i="6"/>
  <c r="I12" i="6"/>
  <c r="G12" i="6"/>
  <c r="E12" i="6"/>
  <c r="C12" i="6"/>
  <c r="L11" i="6"/>
  <c r="K11" i="6"/>
  <c r="I11" i="6"/>
  <c r="G11" i="6"/>
  <c r="E11" i="6"/>
  <c r="C11" i="6"/>
  <c r="L10" i="6"/>
  <c r="K10" i="6"/>
  <c r="I10" i="6"/>
  <c r="G10" i="6"/>
  <c r="E10" i="6"/>
  <c r="C10" i="6"/>
  <c r="L9" i="6"/>
  <c r="K9" i="6"/>
  <c r="I9" i="6"/>
  <c r="G9" i="6"/>
  <c r="E9" i="6"/>
  <c r="C9" i="6"/>
  <c r="L8" i="6"/>
  <c r="K8" i="6"/>
  <c r="I8" i="6"/>
  <c r="G8" i="6"/>
  <c r="E8" i="6"/>
  <c r="C8" i="6"/>
  <c r="L7" i="6"/>
  <c r="K7" i="6"/>
  <c r="I7" i="6"/>
  <c r="G7" i="6"/>
  <c r="E7" i="6"/>
  <c r="C7" i="6"/>
  <c r="X106" i="5"/>
  <c r="V106" i="5"/>
  <c r="T106" i="5"/>
  <c r="R106" i="5"/>
  <c r="P106" i="5"/>
  <c r="N106" i="5"/>
  <c r="L106" i="5"/>
  <c r="J106" i="5"/>
  <c r="H106" i="5"/>
  <c r="F106" i="5"/>
  <c r="D106" i="5"/>
  <c r="X105" i="5"/>
  <c r="V105" i="5"/>
  <c r="T105" i="5"/>
  <c r="R105" i="5"/>
  <c r="P105" i="5"/>
  <c r="N105" i="5"/>
  <c r="L105" i="5"/>
  <c r="J105" i="5"/>
  <c r="H105" i="5"/>
  <c r="F105" i="5"/>
  <c r="D105" i="5"/>
  <c r="B105" i="5"/>
  <c r="X104" i="5"/>
  <c r="V104" i="5"/>
  <c r="T104" i="5"/>
  <c r="R104" i="5"/>
  <c r="P104" i="5"/>
  <c r="N104" i="5"/>
  <c r="L104" i="5"/>
  <c r="J104" i="5"/>
  <c r="H104" i="5"/>
  <c r="F104" i="5"/>
  <c r="D104" i="5"/>
  <c r="X103" i="5"/>
  <c r="V103" i="5"/>
  <c r="T103" i="5"/>
  <c r="R103" i="5"/>
  <c r="P103" i="5"/>
  <c r="N103" i="5"/>
  <c r="L103" i="5"/>
  <c r="J103" i="5"/>
  <c r="H103" i="5"/>
  <c r="F103" i="5"/>
  <c r="D103" i="5"/>
  <c r="X98" i="5"/>
  <c r="V98" i="5"/>
  <c r="T98" i="5"/>
  <c r="R98" i="5"/>
  <c r="P98" i="5"/>
  <c r="N98" i="5"/>
  <c r="L98" i="5"/>
  <c r="J98" i="5"/>
  <c r="H98" i="5"/>
  <c r="X97" i="5"/>
  <c r="V97" i="5"/>
  <c r="T97" i="5"/>
  <c r="R97" i="5"/>
  <c r="P97" i="5"/>
  <c r="N97" i="5"/>
  <c r="L97" i="5"/>
  <c r="J97" i="5"/>
  <c r="H97" i="5"/>
  <c r="X96" i="5"/>
  <c r="V96" i="5"/>
  <c r="T96" i="5"/>
  <c r="R96" i="5"/>
  <c r="P96" i="5"/>
  <c r="N96" i="5"/>
  <c r="L96" i="5"/>
  <c r="J96" i="5"/>
  <c r="H96" i="5"/>
  <c r="X95" i="5"/>
  <c r="V95" i="5"/>
  <c r="T95" i="5"/>
  <c r="R95" i="5"/>
  <c r="P95" i="5"/>
  <c r="N95" i="5"/>
  <c r="L95" i="5"/>
  <c r="J95" i="5"/>
  <c r="H95" i="5"/>
  <c r="D98" i="5"/>
  <c r="B98" i="5"/>
  <c r="F97" i="5"/>
  <c r="D97" i="5"/>
  <c r="B97" i="5"/>
  <c r="D96" i="5"/>
  <c r="B96" i="5"/>
  <c r="D95" i="5"/>
  <c r="B95" i="5"/>
  <c r="X90" i="5"/>
  <c r="V90" i="5"/>
  <c r="T90" i="5"/>
  <c r="R90" i="5"/>
  <c r="P90" i="5"/>
  <c r="N90" i="5"/>
  <c r="L90" i="5"/>
  <c r="J90" i="5"/>
  <c r="H90" i="5"/>
  <c r="F90" i="5"/>
  <c r="D90" i="5"/>
  <c r="B90" i="5"/>
  <c r="X89" i="5"/>
  <c r="V89" i="5"/>
  <c r="T89" i="5"/>
  <c r="R89" i="5"/>
  <c r="P89" i="5"/>
  <c r="N89" i="5"/>
  <c r="L89" i="5"/>
  <c r="J89" i="5"/>
  <c r="H89" i="5"/>
  <c r="F89" i="5"/>
  <c r="D89" i="5"/>
  <c r="B89" i="5"/>
  <c r="X88" i="5"/>
  <c r="V88" i="5"/>
  <c r="T88" i="5"/>
  <c r="R88" i="5"/>
  <c r="P88" i="5"/>
  <c r="N88" i="5"/>
  <c r="L88" i="5"/>
  <c r="J88" i="5"/>
  <c r="H88" i="5"/>
  <c r="F88" i="5"/>
  <c r="D88" i="5"/>
  <c r="B88" i="5"/>
  <c r="X87" i="5"/>
  <c r="V87" i="5"/>
  <c r="T87" i="5"/>
  <c r="R87" i="5"/>
  <c r="P87" i="5"/>
  <c r="N87" i="5"/>
  <c r="L87" i="5"/>
  <c r="J87" i="5"/>
  <c r="H87" i="5"/>
  <c r="F87" i="5"/>
  <c r="D87" i="5"/>
  <c r="B87" i="5"/>
  <c r="X82" i="5"/>
  <c r="V82" i="5"/>
  <c r="T82" i="5"/>
  <c r="R82" i="5"/>
  <c r="P82" i="5"/>
  <c r="N82" i="5"/>
  <c r="L82" i="5"/>
  <c r="J82" i="5"/>
  <c r="H82" i="5"/>
  <c r="F82" i="5"/>
  <c r="D82" i="5"/>
  <c r="B82" i="5"/>
  <c r="X81" i="5"/>
  <c r="V81" i="5"/>
  <c r="T81" i="5"/>
  <c r="R81" i="5"/>
  <c r="P81" i="5"/>
  <c r="N81" i="5"/>
  <c r="L81" i="5"/>
  <c r="J81" i="5"/>
  <c r="H81" i="5"/>
  <c r="F81" i="5"/>
  <c r="D81" i="5"/>
  <c r="B81" i="5"/>
  <c r="X80" i="5"/>
  <c r="V80" i="5"/>
  <c r="T80" i="5"/>
  <c r="R80" i="5"/>
  <c r="P80" i="5"/>
  <c r="N80" i="5"/>
  <c r="L80" i="5"/>
  <c r="J80" i="5"/>
  <c r="H80" i="5"/>
  <c r="F80" i="5"/>
  <c r="D80" i="5"/>
  <c r="B80" i="5"/>
  <c r="X79" i="5"/>
  <c r="V79" i="5"/>
  <c r="T79" i="5"/>
  <c r="R79" i="5"/>
  <c r="P79" i="5"/>
  <c r="N79" i="5"/>
  <c r="L79" i="5"/>
  <c r="J79" i="5"/>
  <c r="H79" i="5"/>
  <c r="F79" i="5"/>
  <c r="D79" i="5"/>
  <c r="B79" i="5"/>
  <c r="F74" i="5"/>
  <c r="D74" i="5"/>
  <c r="B74" i="5"/>
  <c r="F73" i="5"/>
  <c r="D73" i="5"/>
  <c r="B73" i="5"/>
  <c r="F72" i="5"/>
  <c r="D72" i="5"/>
  <c r="B72" i="5"/>
  <c r="F71" i="5"/>
  <c r="D71" i="5"/>
  <c r="B71" i="5"/>
  <c r="F66" i="5"/>
  <c r="D66" i="5"/>
  <c r="B66" i="5"/>
  <c r="F65" i="5"/>
  <c r="D65" i="5"/>
  <c r="B65" i="5"/>
  <c r="F64" i="5"/>
  <c r="D64" i="5"/>
  <c r="B64" i="5"/>
  <c r="F63" i="5"/>
  <c r="D63" i="5"/>
  <c r="B63" i="5"/>
  <c r="Y58" i="5"/>
  <c r="X185" i="5"/>
  <c r="W58" i="5"/>
  <c r="U58" i="5"/>
  <c r="S58" i="5"/>
  <c r="Q58" i="5"/>
  <c r="P185" i="5"/>
  <c r="O58" i="5"/>
  <c r="M58" i="5"/>
  <c r="K58" i="5"/>
  <c r="I58" i="5"/>
  <c r="H185" i="5"/>
  <c r="G58" i="5"/>
  <c r="E58" i="5"/>
  <c r="C58" i="5"/>
  <c r="Y57" i="5"/>
  <c r="X184" i="5"/>
  <c r="W57" i="5"/>
  <c r="U57" i="5"/>
  <c r="S57" i="5"/>
  <c r="Q57" i="5"/>
  <c r="P184" i="5"/>
  <c r="O57" i="5"/>
  <c r="M57" i="5"/>
  <c r="K57" i="5"/>
  <c r="I57" i="5"/>
  <c r="H184" i="5"/>
  <c r="G57" i="5"/>
  <c r="Y56" i="5"/>
  <c r="X183" i="5"/>
  <c r="W56" i="5"/>
  <c r="U56" i="5"/>
  <c r="S56" i="5"/>
  <c r="Q56" i="5"/>
  <c r="P183" i="5"/>
  <c r="O56" i="5"/>
  <c r="M56" i="5"/>
  <c r="K56" i="5"/>
  <c r="I56" i="5"/>
  <c r="H183" i="5"/>
  <c r="G56" i="5"/>
  <c r="E56" i="5"/>
  <c r="C56" i="5"/>
  <c r="Y55" i="5"/>
  <c r="X182" i="5"/>
  <c r="W55" i="5"/>
  <c r="U55" i="5"/>
  <c r="S55" i="5"/>
  <c r="Q55" i="5"/>
  <c r="P182" i="5"/>
  <c r="O55" i="5"/>
  <c r="M55" i="5"/>
  <c r="K55" i="5"/>
  <c r="I55" i="5"/>
  <c r="H182" i="5"/>
  <c r="G55" i="5"/>
  <c r="E55" i="5"/>
  <c r="C55" i="5"/>
  <c r="Y50" i="5"/>
  <c r="W50" i="5"/>
  <c r="U50" i="5"/>
  <c r="S50" i="5"/>
  <c r="Q50" i="5"/>
  <c r="O50" i="5"/>
  <c r="M50" i="5"/>
  <c r="K50" i="5"/>
  <c r="I50" i="5"/>
  <c r="G50" i="5"/>
  <c r="E50" i="5"/>
  <c r="C50" i="5"/>
  <c r="X49" i="5"/>
  <c r="Y49" i="5"/>
  <c r="P49" i="5"/>
  <c r="Q49" i="5"/>
  <c r="H49" i="5"/>
  <c r="I49" i="5"/>
  <c r="Y48" i="5"/>
  <c r="W48" i="5"/>
  <c r="U48" i="5"/>
  <c r="S48" i="5"/>
  <c r="Q48" i="5"/>
  <c r="O48" i="5"/>
  <c r="M48" i="5"/>
  <c r="K48" i="5"/>
  <c r="I48" i="5"/>
  <c r="G48" i="5"/>
  <c r="E48" i="5"/>
  <c r="C48" i="5"/>
  <c r="Y47" i="5"/>
  <c r="W47" i="5"/>
  <c r="U47" i="5"/>
  <c r="S47" i="5"/>
  <c r="Q47" i="5"/>
  <c r="O47" i="5"/>
  <c r="M47" i="5"/>
  <c r="K47" i="5"/>
  <c r="I47" i="5"/>
  <c r="G47" i="5"/>
  <c r="E47" i="5"/>
  <c r="C47" i="5"/>
  <c r="Y42" i="5"/>
  <c r="W42" i="5"/>
  <c r="U42" i="5"/>
  <c r="S42" i="5"/>
  <c r="Q42" i="5"/>
  <c r="O42" i="5"/>
  <c r="M42" i="5"/>
  <c r="K42" i="5"/>
  <c r="I42" i="5"/>
  <c r="G42" i="5"/>
  <c r="E42" i="5"/>
  <c r="C42" i="5"/>
  <c r="X41" i="5"/>
  <c r="Y41" i="5"/>
  <c r="P41" i="5"/>
  <c r="Q41" i="5"/>
  <c r="H41" i="5"/>
  <c r="I41" i="5"/>
  <c r="Y40" i="5"/>
  <c r="W40" i="5"/>
  <c r="U40" i="5"/>
  <c r="S40" i="5"/>
  <c r="Q40" i="5"/>
  <c r="O40" i="5"/>
  <c r="M40" i="5"/>
  <c r="K40" i="5"/>
  <c r="I40" i="5"/>
  <c r="G40" i="5"/>
  <c r="E40" i="5"/>
  <c r="C40" i="5"/>
  <c r="Y39" i="5"/>
  <c r="W39" i="5"/>
  <c r="U39" i="5"/>
  <c r="S39" i="5"/>
  <c r="Q39" i="5"/>
  <c r="O39" i="5"/>
  <c r="M39" i="5"/>
  <c r="K39" i="5"/>
  <c r="I39" i="5"/>
  <c r="G39" i="5"/>
  <c r="E39" i="5"/>
  <c r="C39" i="5"/>
  <c r="Y34" i="5"/>
  <c r="W34" i="5"/>
  <c r="U34" i="5"/>
  <c r="S34" i="5"/>
  <c r="Q34" i="5"/>
  <c r="O34" i="5"/>
  <c r="M34" i="5"/>
  <c r="K34" i="5"/>
  <c r="I34" i="5"/>
  <c r="G34" i="5"/>
  <c r="E34" i="5"/>
  <c r="C34" i="5"/>
  <c r="X33" i="5"/>
  <c r="Y33" i="5"/>
  <c r="P33" i="5"/>
  <c r="Q33" i="5"/>
  <c r="H33" i="5"/>
  <c r="I33" i="5"/>
  <c r="Y32" i="5"/>
  <c r="W32" i="5"/>
  <c r="U32" i="5"/>
  <c r="S32" i="5"/>
  <c r="Q32" i="5"/>
  <c r="O32" i="5"/>
  <c r="M32" i="5"/>
  <c r="K32" i="5"/>
  <c r="I32" i="5"/>
  <c r="G32" i="5"/>
  <c r="E32" i="5"/>
  <c r="C32" i="5"/>
  <c r="Y31" i="5"/>
  <c r="W31" i="5"/>
  <c r="U31" i="5"/>
  <c r="S31" i="5"/>
  <c r="Q31" i="5"/>
  <c r="O31" i="5"/>
  <c r="M31" i="5"/>
  <c r="K31" i="5"/>
  <c r="I31" i="5"/>
  <c r="G31" i="5"/>
  <c r="E31" i="5"/>
  <c r="C31" i="5"/>
  <c r="Y26" i="5"/>
  <c r="W26" i="5"/>
  <c r="U26" i="5"/>
  <c r="S26" i="5"/>
  <c r="Q26" i="5"/>
  <c r="O26" i="5"/>
  <c r="M26" i="5"/>
  <c r="K26" i="5"/>
  <c r="I26" i="5"/>
  <c r="G26" i="5"/>
  <c r="E26" i="5"/>
  <c r="C26" i="5"/>
  <c r="X25" i="5"/>
  <c r="Y25" i="5"/>
  <c r="P25" i="5"/>
  <c r="Q25" i="5"/>
  <c r="H25" i="5"/>
  <c r="I25" i="5"/>
  <c r="Y24" i="5"/>
  <c r="W24" i="5"/>
  <c r="U24" i="5"/>
  <c r="S24" i="5"/>
  <c r="Q24" i="5"/>
  <c r="O24" i="5"/>
  <c r="M24" i="5"/>
  <c r="K24" i="5"/>
  <c r="I24" i="5"/>
  <c r="G24" i="5"/>
  <c r="E24" i="5"/>
  <c r="C24" i="5"/>
  <c r="Y23" i="5"/>
  <c r="W23" i="5"/>
  <c r="U23" i="5"/>
  <c r="S23" i="5"/>
  <c r="Q23" i="5"/>
  <c r="O23" i="5"/>
  <c r="M23" i="5"/>
  <c r="K23" i="5"/>
  <c r="I23" i="5"/>
  <c r="G23" i="5"/>
  <c r="E23" i="5"/>
  <c r="C23" i="5"/>
  <c r="Y18" i="5"/>
  <c r="W18" i="5"/>
  <c r="U18" i="5"/>
  <c r="S18" i="5"/>
  <c r="Q18" i="5"/>
  <c r="O18" i="5"/>
  <c r="M18" i="5"/>
  <c r="K18" i="5"/>
  <c r="I18" i="5"/>
  <c r="G18" i="5"/>
  <c r="E18" i="5"/>
  <c r="C18" i="5"/>
  <c r="X17" i="5"/>
  <c r="Y17" i="5"/>
  <c r="P17" i="5"/>
  <c r="Q17" i="5"/>
  <c r="H17" i="5"/>
  <c r="I17" i="5"/>
  <c r="Y16" i="5"/>
  <c r="W16" i="5"/>
  <c r="U16" i="5"/>
  <c r="S16" i="5"/>
  <c r="Q16" i="5"/>
  <c r="O16" i="5"/>
  <c r="M16" i="5"/>
  <c r="K16" i="5"/>
  <c r="I16" i="5"/>
  <c r="G16" i="5"/>
  <c r="E16" i="5"/>
  <c r="C16" i="5"/>
  <c r="Y15" i="5"/>
  <c r="W15" i="5"/>
  <c r="U15" i="5"/>
  <c r="S15" i="5"/>
  <c r="Q15" i="5"/>
  <c r="O15" i="5"/>
  <c r="M15" i="5"/>
  <c r="K15" i="5"/>
  <c r="I15" i="5"/>
  <c r="G15" i="5"/>
  <c r="E15" i="5"/>
  <c r="C15" i="5"/>
  <c r="Y10" i="5"/>
  <c r="W10" i="5"/>
  <c r="U10" i="5"/>
  <c r="S10" i="5"/>
  <c r="Q10" i="5"/>
  <c r="O10" i="5"/>
  <c r="M10" i="5"/>
  <c r="K10" i="5"/>
  <c r="I10" i="5"/>
  <c r="G10" i="5"/>
  <c r="E10" i="5"/>
  <c r="C10" i="5"/>
  <c r="X9" i="5"/>
  <c r="Y9" i="5"/>
  <c r="P9" i="5"/>
  <c r="Q9" i="5"/>
  <c r="H9" i="5"/>
  <c r="I9" i="5"/>
  <c r="Y8" i="5"/>
  <c r="W8" i="5"/>
  <c r="U8" i="5"/>
  <c r="S8" i="5"/>
  <c r="Q8" i="5"/>
  <c r="O8" i="5"/>
  <c r="M8" i="5"/>
  <c r="K8" i="5"/>
  <c r="I8" i="5"/>
  <c r="G8" i="5"/>
  <c r="E8" i="5"/>
  <c r="C8" i="5"/>
  <c r="Y7" i="5"/>
  <c r="W7" i="5"/>
  <c r="U7" i="5"/>
  <c r="S7" i="5"/>
  <c r="Q7" i="5"/>
  <c r="O7" i="5"/>
  <c r="M7" i="5"/>
  <c r="K7" i="5"/>
  <c r="I7" i="5"/>
  <c r="G7" i="5"/>
  <c r="E7" i="5"/>
  <c r="C7" i="5"/>
  <c r="L114" i="5"/>
  <c r="L113" i="5"/>
  <c r="L112" i="5"/>
  <c r="L111" i="5"/>
  <c r="J114" i="5"/>
  <c r="J113" i="5"/>
  <c r="J112" i="5"/>
  <c r="J111" i="5"/>
  <c r="H114" i="5"/>
  <c r="H113" i="5"/>
  <c r="H112" i="5"/>
  <c r="H111" i="5"/>
  <c r="F114" i="5"/>
  <c r="F113" i="5"/>
  <c r="F112" i="5"/>
  <c r="F111" i="5"/>
  <c r="D114" i="5"/>
  <c r="D113" i="5"/>
  <c r="D112" i="5"/>
  <c r="D111" i="5"/>
  <c r="B114" i="5"/>
  <c r="B113" i="5"/>
  <c r="B112" i="5"/>
  <c r="B111" i="5"/>
  <c r="N114" i="5"/>
  <c r="N113" i="5"/>
  <c r="N112" i="5"/>
  <c r="N111" i="5"/>
  <c r="P114" i="5"/>
  <c r="P113" i="5"/>
  <c r="P112" i="5"/>
  <c r="P111" i="5"/>
  <c r="R114" i="5"/>
  <c r="R113" i="5"/>
  <c r="R112" i="5"/>
  <c r="R111" i="5"/>
  <c r="T114" i="5"/>
  <c r="T113" i="5"/>
  <c r="T112" i="5"/>
  <c r="T111" i="5"/>
  <c r="V114" i="5"/>
  <c r="V113" i="5"/>
  <c r="V112" i="5"/>
  <c r="V111" i="5"/>
  <c r="X114" i="5"/>
  <c r="X113" i="5"/>
  <c r="X112" i="5"/>
  <c r="X111" i="5"/>
  <c r="X122" i="5"/>
  <c r="X121" i="5"/>
  <c r="X120" i="5"/>
  <c r="X119" i="5"/>
  <c r="V122" i="5"/>
  <c r="V121" i="5"/>
  <c r="V120" i="5"/>
  <c r="V119" i="5"/>
  <c r="T122" i="5"/>
  <c r="T121" i="5"/>
  <c r="T120" i="5"/>
  <c r="T119" i="5"/>
  <c r="R122" i="5"/>
  <c r="R121" i="5"/>
  <c r="R120" i="5"/>
  <c r="R119" i="5"/>
  <c r="P122" i="5"/>
  <c r="P121" i="5"/>
  <c r="P120" i="5"/>
  <c r="P119" i="5"/>
  <c r="N122" i="5"/>
  <c r="N121" i="5"/>
  <c r="N120" i="5"/>
  <c r="N119" i="5"/>
  <c r="L122" i="5"/>
  <c r="L121" i="5"/>
  <c r="L120" i="5"/>
  <c r="L119" i="5"/>
  <c r="J122" i="5"/>
  <c r="J121" i="5"/>
  <c r="J120" i="5"/>
  <c r="J119" i="5"/>
  <c r="H122" i="5"/>
  <c r="H121" i="5"/>
  <c r="H120" i="5"/>
  <c r="H119" i="5"/>
  <c r="F122" i="5"/>
  <c r="F121" i="5"/>
  <c r="F120" i="5"/>
  <c r="F119" i="5"/>
  <c r="D122" i="5"/>
  <c r="D121" i="5"/>
  <c r="D120" i="5"/>
  <c r="D119" i="5"/>
  <c r="X234" i="5"/>
  <c r="X233" i="5"/>
  <c r="X232" i="5"/>
  <c r="X231" i="5"/>
  <c r="Z18" i="7"/>
  <c r="X18" i="7"/>
  <c r="AO18" i="7"/>
  <c r="Z7" i="7"/>
  <c r="Z8" i="7"/>
  <c r="Z9" i="7"/>
  <c r="Z10" i="7"/>
  <c r="Z11" i="7"/>
  <c r="Z12" i="7"/>
  <c r="Z13" i="7"/>
  <c r="Z14" i="7"/>
  <c r="Z15" i="7"/>
  <c r="Z16" i="7"/>
  <c r="Z17" i="7"/>
  <c r="Z19" i="7"/>
  <c r="X7" i="7"/>
  <c r="X8" i="7"/>
  <c r="X9" i="7"/>
  <c r="X10" i="7"/>
  <c r="X11" i="7"/>
  <c r="X12" i="7"/>
  <c r="X13" i="7"/>
  <c r="X14" i="7"/>
  <c r="X15" i="7"/>
  <c r="X16" i="7"/>
  <c r="X17" i="7"/>
  <c r="X19" i="7"/>
  <c r="AO19" i="7"/>
  <c r="AA19" i="7"/>
  <c r="AT34" i="6"/>
  <c r="AD34" i="6"/>
  <c r="AE34" i="6"/>
  <c r="AD19" i="6"/>
  <c r="AE19" i="6"/>
  <c r="Y23" i="7"/>
  <c r="W23" i="7"/>
  <c r="AN23" i="7"/>
  <c r="U23" i="7"/>
  <c r="U19" i="7"/>
  <c r="S19" i="7"/>
  <c r="AL19" i="7"/>
  <c r="Y19" i="7"/>
  <c r="W19" i="7"/>
  <c r="AN19" i="7"/>
  <c r="AM19" i="7"/>
  <c r="Q19" i="7"/>
  <c r="O19" i="7"/>
  <c r="AJ19" i="7"/>
  <c r="M19" i="7"/>
  <c r="AI19" i="7"/>
  <c r="J19" i="7"/>
  <c r="H19" i="7"/>
  <c r="AG19" i="7"/>
  <c r="F19" i="7"/>
  <c r="AF19" i="7"/>
  <c r="D19" i="7"/>
  <c r="AE19" i="7"/>
  <c r="B19" i="7"/>
  <c r="AD19" i="7"/>
  <c r="AN18" i="7"/>
  <c r="AM18" i="7"/>
  <c r="AL18" i="7"/>
  <c r="AK18" i="7"/>
  <c r="AJ18" i="7"/>
  <c r="AI18" i="7"/>
  <c r="AG18" i="7"/>
  <c r="AF18" i="7"/>
  <c r="AE18" i="7"/>
  <c r="AD18" i="7"/>
  <c r="V18" i="7"/>
  <c r="T18" i="7"/>
  <c r="R18" i="7"/>
  <c r="P18" i="7"/>
  <c r="N18" i="7"/>
  <c r="L18" i="7"/>
  <c r="K18" i="7"/>
  <c r="AH18" i="7"/>
  <c r="I18" i="7"/>
  <c r="G18" i="7"/>
  <c r="E18" i="7"/>
  <c r="C18" i="7"/>
  <c r="AO17" i="7"/>
  <c r="AN17" i="7"/>
  <c r="AM17" i="7"/>
  <c r="AL17" i="7"/>
  <c r="AK17" i="7"/>
  <c r="AJ17" i="7"/>
  <c r="AI17" i="7"/>
  <c r="AG17" i="7"/>
  <c r="AF17" i="7"/>
  <c r="AE17" i="7"/>
  <c r="AD17" i="7"/>
  <c r="V17" i="7"/>
  <c r="T17" i="7"/>
  <c r="R17" i="7"/>
  <c r="P17" i="7"/>
  <c r="N17" i="7"/>
  <c r="L17" i="7"/>
  <c r="K17" i="7"/>
  <c r="AH17" i="7"/>
  <c r="I17" i="7"/>
  <c r="G17" i="7"/>
  <c r="E17" i="7"/>
  <c r="C17" i="7"/>
  <c r="AO16" i="7"/>
  <c r="AN16" i="7"/>
  <c r="AM16" i="7"/>
  <c r="AL16" i="7"/>
  <c r="AK16" i="7"/>
  <c r="AJ16" i="7"/>
  <c r="AI16" i="7"/>
  <c r="K16" i="7"/>
  <c r="AH16" i="7"/>
  <c r="AG16" i="7"/>
  <c r="AF16" i="7"/>
  <c r="AE16" i="7"/>
  <c r="AD16" i="7"/>
  <c r="V16" i="7"/>
  <c r="T16" i="7"/>
  <c r="R16" i="7"/>
  <c r="P16" i="7"/>
  <c r="N16" i="7"/>
  <c r="L16" i="7"/>
  <c r="I16" i="7"/>
  <c r="G16" i="7"/>
  <c r="E16" i="7"/>
  <c r="C16" i="7"/>
  <c r="AO15" i="7"/>
  <c r="AN15" i="7"/>
  <c r="AM15" i="7"/>
  <c r="AL15" i="7"/>
  <c r="AK15" i="7"/>
  <c r="AJ15" i="7"/>
  <c r="AI15" i="7"/>
  <c r="K15" i="7"/>
  <c r="AH15" i="7"/>
  <c r="AG15" i="7"/>
  <c r="AF15" i="7"/>
  <c r="AE15" i="7"/>
  <c r="AD15" i="7"/>
  <c r="V15" i="7"/>
  <c r="T15" i="7"/>
  <c r="R15" i="7"/>
  <c r="P15" i="7"/>
  <c r="N15" i="7"/>
  <c r="L15" i="7"/>
  <c r="I15" i="7"/>
  <c r="G15" i="7"/>
  <c r="E15" i="7"/>
  <c r="C15" i="7"/>
  <c r="AO14" i="7"/>
  <c r="AN14" i="7"/>
  <c r="AM14" i="7"/>
  <c r="AL14" i="7"/>
  <c r="AK14" i="7"/>
  <c r="AJ14" i="7"/>
  <c r="AI14" i="7"/>
  <c r="K14" i="7"/>
  <c r="AH14" i="7"/>
  <c r="AG14" i="7"/>
  <c r="AF14" i="7"/>
  <c r="AE14" i="7"/>
  <c r="AD14" i="7"/>
  <c r="V14" i="7"/>
  <c r="T14" i="7"/>
  <c r="R14" i="7"/>
  <c r="P14" i="7"/>
  <c r="N14" i="7"/>
  <c r="L14" i="7"/>
  <c r="I14" i="7"/>
  <c r="G14" i="7"/>
  <c r="E14" i="7"/>
  <c r="C14" i="7"/>
  <c r="AO13" i="7"/>
  <c r="AN13" i="7"/>
  <c r="AM13" i="7"/>
  <c r="AL13" i="7"/>
  <c r="AK13" i="7"/>
  <c r="AJ13" i="7"/>
  <c r="AI13" i="7"/>
  <c r="AG13" i="7"/>
  <c r="AF13" i="7"/>
  <c r="AE13" i="7"/>
  <c r="AD13" i="7"/>
  <c r="V13" i="7"/>
  <c r="T13" i="7"/>
  <c r="R13" i="7"/>
  <c r="P13" i="7"/>
  <c r="N13" i="7"/>
  <c r="L13" i="7"/>
  <c r="K13" i="7"/>
  <c r="AH13" i="7"/>
  <c r="I13" i="7"/>
  <c r="G13" i="7"/>
  <c r="E13" i="7"/>
  <c r="C13" i="7"/>
  <c r="AO12" i="7"/>
  <c r="AN12" i="7"/>
  <c r="AM12" i="7"/>
  <c r="AL12" i="7"/>
  <c r="AK12" i="7"/>
  <c r="AJ12" i="7"/>
  <c r="AI12" i="7"/>
  <c r="K12" i="7"/>
  <c r="AH12" i="7"/>
  <c r="AG12" i="7"/>
  <c r="AF12" i="7"/>
  <c r="AE12" i="7"/>
  <c r="AD12" i="7"/>
  <c r="V12" i="7"/>
  <c r="T12" i="7"/>
  <c r="R12" i="7"/>
  <c r="P12" i="7"/>
  <c r="N12" i="7"/>
  <c r="L12" i="7"/>
  <c r="I12" i="7"/>
  <c r="G12" i="7"/>
  <c r="E12" i="7"/>
  <c r="C12" i="7"/>
  <c r="AO11" i="7"/>
  <c r="AN11" i="7"/>
  <c r="AM11" i="7"/>
  <c r="AL11" i="7"/>
  <c r="AK11" i="7"/>
  <c r="AJ11" i="7"/>
  <c r="AI11" i="7"/>
  <c r="K11" i="7"/>
  <c r="AH11" i="7"/>
  <c r="AG11" i="7"/>
  <c r="AF11" i="7"/>
  <c r="AE11" i="7"/>
  <c r="AD11" i="7"/>
  <c r="V11" i="7"/>
  <c r="T11" i="7"/>
  <c r="R11" i="7"/>
  <c r="P11" i="7"/>
  <c r="N11" i="7"/>
  <c r="L11" i="7"/>
  <c r="I11" i="7"/>
  <c r="G11" i="7"/>
  <c r="E11" i="7"/>
  <c r="C11" i="7"/>
  <c r="AO10" i="7"/>
  <c r="AN10" i="7"/>
  <c r="AM10" i="7"/>
  <c r="AL10" i="7"/>
  <c r="AK10" i="7"/>
  <c r="AJ10" i="7"/>
  <c r="AI10" i="7"/>
  <c r="K10" i="7"/>
  <c r="AH10" i="7"/>
  <c r="AG10" i="7"/>
  <c r="AF10" i="7"/>
  <c r="AE10" i="7"/>
  <c r="AD10" i="7"/>
  <c r="V10" i="7"/>
  <c r="T10" i="7"/>
  <c r="R10" i="7"/>
  <c r="P10" i="7"/>
  <c r="N10" i="7"/>
  <c r="L10" i="7"/>
  <c r="I10" i="7"/>
  <c r="G10" i="7"/>
  <c r="E10" i="7"/>
  <c r="C10" i="7"/>
  <c r="AO9" i="7"/>
  <c r="AN9" i="7"/>
  <c r="AM9" i="7"/>
  <c r="AL9" i="7"/>
  <c r="AK9" i="7"/>
  <c r="AJ9" i="7"/>
  <c r="AI9" i="7"/>
  <c r="AG9" i="7"/>
  <c r="AF9" i="7"/>
  <c r="AE9" i="7"/>
  <c r="AD9" i="7"/>
  <c r="V9" i="7"/>
  <c r="T9" i="7"/>
  <c r="R9" i="7"/>
  <c r="R7" i="7"/>
  <c r="R8" i="7"/>
  <c r="R19" i="7"/>
  <c r="P7" i="7"/>
  <c r="P8" i="7"/>
  <c r="P9" i="7"/>
  <c r="P19" i="7"/>
  <c r="AK19" i="7"/>
  <c r="N9" i="7"/>
  <c r="L9" i="7"/>
  <c r="K9" i="7"/>
  <c r="AH9" i="7"/>
  <c r="I9" i="7"/>
  <c r="G9" i="7"/>
  <c r="E9" i="7"/>
  <c r="C9" i="7"/>
  <c r="AO8" i="7"/>
  <c r="AN8" i="7"/>
  <c r="AM8" i="7"/>
  <c r="AL8" i="7"/>
  <c r="AK8" i="7"/>
  <c r="AJ8" i="7"/>
  <c r="AI8" i="7"/>
  <c r="K8" i="7"/>
  <c r="AH8" i="7"/>
  <c r="AG8" i="7"/>
  <c r="AF8" i="7"/>
  <c r="AE8" i="7"/>
  <c r="AD8" i="7"/>
  <c r="V8" i="7"/>
  <c r="T8" i="7"/>
  <c r="N8" i="7"/>
  <c r="L8" i="7"/>
  <c r="I8" i="7"/>
  <c r="G8" i="7"/>
  <c r="E8" i="7"/>
  <c r="C8" i="7"/>
  <c r="AO7" i="7"/>
  <c r="AN7" i="7"/>
  <c r="AM7" i="7"/>
  <c r="AL7" i="7"/>
  <c r="AK7" i="7"/>
  <c r="AJ7" i="7"/>
  <c r="AI7" i="7"/>
  <c r="K7" i="7"/>
  <c r="AH7" i="7"/>
  <c r="AG7" i="7"/>
  <c r="AF7" i="7"/>
  <c r="AE7" i="7"/>
  <c r="AD7" i="7"/>
  <c r="Z23" i="7"/>
  <c r="V7" i="7"/>
  <c r="V23" i="7"/>
  <c r="T7" i="7"/>
  <c r="T19" i="7"/>
  <c r="N7" i="7"/>
  <c r="N19" i="7"/>
  <c r="L7" i="7"/>
  <c r="L19" i="7"/>
  <c r="K19" i="7"/>
  <c r="AH19" i="7"/>
  <c r="I7" i="7"/>
  <c r="I19" i="7"/>
  <c r="G7" i="7"/>
  <c r="G19" i="7"/>
  <c r="E7" i="7"/>
  <c r="E19" i="7"/>
  <c r="C7" i="7"/>
  <c r="C19" i="7"/>
  <c r="AR34" i="6"/>
  <c r="AN34" i="6"/>
  <c r="AE33" i="6"/>
  <c r="AU33" i="6"/>
  <c r="AT33" i="6"/>
  <c r="AS33" i="6"/>
  <c r="AQ33" i="6"/>
  <c r="AP33" i="6"/>
  <c r="AQ32" i="6"/>
  <c r="AE32" i="6"/>
  <c r="AU32" i="6"/>
  <c r="AT32" i="6"/>
  <c r="AR32" i="6"/>
  <c r="AR31" i="6"/>
  <c r="AE31" i="6"/>
  <c r="AU31" i="6"/>
  <c r="AS31" i="6"/>
  <c r="AP31" i="6"/>
  <c r="AE30" i="6"/>
  <c r="AU30" i="6"/>
  <c r="AT30" i="6"/>
  <c r="AS30" i="6"/>
  <c r="AR30" i="6"/>
  <c r="AP30" i="6"/>
  <c r="AQ29" i="6"/>
  <c r="AE29" i="6"/>
  <c r="AT29" i="6"/>
  <c r="AS29" i="6"/>
  <c r="AR29" i="6"/>
  <c r="AU28" i="6"/>
  <c r="AT28" i="6"/>
  <c r="AR28" i="6"/>
  <c r="AS27" i="6"/>
  <c r="AR27" i="6"/>
  <c r="AQ27" i="6"/>
  <c r="AT27" i="6"/>
  <c r="AP27" i="6"/>
  <c r="AT26" i="6"/>
  <c r="AR26" i="6"/>
  <c r="AP26" i="6"/>
  <c r="AU25" i="6"/>
  <c r="AP25" i="6"/>
  <c r="AT25" i="6"/>
  <c r="AR25" i="6"/>
  <c r="AQ25" i="6"/>
  <c r="AS24" i="6"/>
  <c r="AR24" i="6"/>
  <c r="AQ24" i="6"/>
  <c r="AP24" i="6"/>
  <c r="AA23" i="6"/>
  <c r="Y23" i="6"/>
  <c r="AS23" i="6"/>
  <c r="AP23" i="6"/>
  <c r="AT23" i="6"/>
  <c r="X23" i="6"/>
  <c r="AQ23" i="6"/>
  <c r="P23" i="6"/>
  <c r="AM23" i="6"/>
  <c r="G23" i="6"/>
  <c r="M19" i="6"/>
  <c r="AM19" i="6"/>
  <c r="AC19" i="6"/>
  <c r="AA19" i="6"/>
  <c r="Y19" i="6"/>
  <c r="W19" i="6"/>
  <c r="AR19" i="6"/>
  <c r="U19" i="6"/>
  <c r="S19" i="6"/>
  <c r="Q19" i="6"/>
  <c r="AO19" i="6"/>
  <c r="AN19" i="6"/>
  <c r="AI19" i="6"/>
  <c r="AT18" i="6"/>
  <c r="AS18" i="6"/>
  <c r="AR18" i="6"/>
  <c r="AQ18" i="6"/>
  <c r="AP18" i="6"/>
  <c r="AO18" i="6"/>
  <c r="AN18" i="6"/>
  <c r="AM18" i="6"/>
  <c r="AK18" i="6"/>
  <c r="AJ18" i="6"/>
  <c r="AI18" i="6"/>
  <c r="AH18" i="6"/>
  <c r="AU17" i="6"/>
  <c r="AT17" i="6"/>
  <c r="AS17" i="6"/>
  <c r="AR17" i="6"/>
  <c r="AQ17" i="6"/>
  <c r="AP17" i="6"/>
  <c r="AO17" i="6"/>
  <c r="AN17" i="6"/>
  <c r="AM17" i="6"/>
  <c r="AL17" i="6"/>
  <c r="AH17" i="6"/>
  <c r="AK17" i="6"/>
  <c r="AJ17" i="6"/>
  <c r="AI17" i="6"/>
  <c r="AU16" i="6"/>
  <c r="AT16" i="6"/>
  <c r="AS16" i="6"/>
  <c r="AR16" i="6"/>
  <c r="AQ16" i="6"/>
  <c r="AP16" i="6"/>
  <c r="AO16" i="6"/>
  <c r="AN16" i="6"/>
  <c r="AM16" i="6"/>
  <c r="AI16" i="6"/>
  <c r="AK16" i="6"/>
  <c r="AJ16" i="6"/>
  <c r="AH16" i="6"/>
  <c r="AU15" i="6"/>
  <c r="AT15" i="6"/>
  <c r="AS15" i="6"/>
  <c r="AR15" i="6"/>
  <c r="AQ15" i="6"/>
  <c r="AP15" i="6"/>
  <c r="AO15" i="6"/>
  <c r="AN15" i="6"/>
  <c r="AM15" i="6"/>
  <c r="AL15" i="6"/>
  <c r="AJ15" i="6"/>
  <c r="AD31" i="6"/>
  <c r="AK15" i="6"/>
  <c r="AI15" i="6"/>
  <c r="AH15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U13" i="6"/>
  <c r="AT13" i="6"/>
  <c r="AS13" i="6"/>
  <c r="AR13" i="6"/>
  <c r="AQ13" i="6"/>
  <c r="AP13" i="6"/>
  <c r="AO13" i="6"/>
  <c r="AN13" i="6"/>
  <c r="AM13" i="6"/>
  <c r="AK13" i="6"/>
  <c r="AD29" i="6"/>
  <c r="N19" i="6"/>
  <c r="AL13" i="6"/>
  <c r="AJ13" i="6"/>
  <c r="AI13" i="6"/>
  <c r="AH13" i="6"/>
  <c r="AU12" i="6"/>
  <c r="AT12" i="6"/>
  <c r="AS12" i="6"/>
  <c r="AR12" i="6"/>
  <c r="AQ12" i="6"/>
  <c r="AP12" i="6"/>
  <c r="AO12" i="6"/>
  <c r="AN12" i="6"/>
  <c r="AM12" i="6"/>
  <c r="AL12" i="6"/>
  <c r="AH12" i="6"/>
  <c r="AK12" i="6"/>
  <c r="AJ12" i="6"/>
  <c r="AU11" i="6"/>
  <c r="AT11" i="6"/>
  <c r="AS11" i="6"/>
  <c r="AR11" i="6"/>
  <c r="AQ11" i="6"/>
  <c r="AP11" i="6"/>
  <c r="AO11" i="6"/>
  <c r="AN11" i="6"/>
  <c r="AM11" i="6"/>
  <c r="AL11" i="6"/>
  <c r="AH11" i="6"/>
  <c r="AB27" i="6"/>
  <c r="AK11" i="6"/>
  <c r="AJ11" i="6"/>
  <c r="AU10" i="6"/>
  <c r="AT10" i="6"/>
  <c r="AS10" i="6"/>
  <c r="AR10" i="6"/>
  <c r="AQ10" i="6"/>
  <c r="AP10" i="6"/>
  <c r="AO10" i="6"/>
  <c r="AN10" i="6"/>
  <c r="AM10" i="6"/>
  <c r="AL10" i="6"/>
  <c r="AH10" i="6"/>
  <c r="AD28" i="6"/>
  <c r="AB26" i="6"/>
  <c r="Z26" i="6"/>
  <c r="X26" i="6"/>
  <c r="T26" i="6"/>
  <c r="AK10" i="6"/>
  <c r="AJ10" i="6"/>
  <c r="AU9" i="6"/>
  <c r="AT9" i="6"/>
  <c r="AS9" i="6"/>
  <c r="AR9" i="6"/>
  <c r="AQ9" i="6"/>
  <c r="AP9" i="6"/>
  <c r="AO9" i="6"/>
  <c r="AN9" i="6"/>
  <c r="AM9" i="6"/>
  <c r="AL9" i="6"/>
  <c r="AH9" i="6"/>
  <c r="P25" i="6"/>
  <c r="AK9" i="6"/>
  <c r="AJ9" i="6"/>
  <c r="AU8" i="6"/>
  <c r="AT8" i="6"/>
  <c r="AS8" i="6"/>
  <c r="AR8" i="6"/>
  <c r="AQ8" i="6"/>
  <c r="AP8" i="6"/>
  <c r="AO8" i="6"/>
  <c r="AN8" i="6"/>
  <c r="AM8" i="6"/>
  <c r="AL8" i="6"/>
  <c r="AH8" i="6"/>
  <c r="AB24" i="6"/>
  <c r="Z30" i="6"/>
  <c r="T24" i="6"/>
  <c r="R29" i="6"/>
  <c r="P32" i="6"/>
  <c r="AK8" i="6"/>
  <c r="AJ8" i="6"/>
  <c r="AI8" i="6"/>
  <c r="AU7" i="6"/>
  <c r="AT7" i="6"/>
  <c r="AS7" i="6"/>
  <c r="AR7" i="6"/>
  <c r="AQ7" i="6"/>
  <c r="AP7" i="6"/>
  <c r="AO7" i="6"/>
  <c r="AN7" i="6"/>
  <c r="AM7" i="6"/>
  <c r="AI7" i="6"/>
  <c r="AD32" i="6"/>
  <c r="AB25" i="6"/>
  <c r="Z19" i="6"/>
  <c r="V34" i="6"/>
  <c r="T27" i="6"/>
  <c r="R19" i="6"/>
  <c r="L23" i="6"/>
  <c r="L24" i="6"/>
  <c r="AK7" i="6"/>
  <c r="I23" i="6"/>
  <c r="E23" i="7"/>
  <c r="E23" i="6"/>
  <c r="C23" i="6"/>
  <c r="V234" i="5"/>
  <c r="T234" i="5"/>
  <c r="R234" i="5"/>
  <c r="P234" i="5"/>
  <c r="N234" i="5"/>
  <c r="L234" i="5"/>
  <c r="J234" i="5"/>
  <c r="H234" i="5"/>
  <c r="F234" i="5"/>
  <c r="D234" i="5"/>
  <c r="B234" i="5"/>
  <c r="V233" i="5"/>
  <c r="T233" i="5"/>
  <c r="R233" i="5"/>
  <c r="P233" i="5"/>
  <c r="N233" i="5"/>
  <c r="L233" i="5"/>
  <c r="J233" i="5"/>
  <c r="H233" i="5"/>
  <c r="F233" i="5"/>
  <c r="D233" i="5"/>
  <c r="B233" i="5"/>
  <c r="V232" i="5"/>
  <c r="T232" i="5"/>
  <c r="R232" i="5"/>
  <c r="P232" i="5"/>
  <c r="N232" i="5"/>
  <c r="L232" i="5"/>
  <c r="J232" i="5"/>
  <c r="H232" i="5"/>
  <c r="F232" i="5"/>
  <c r="D232" i="5"/>
  <c r="B232" i="5"/>
  <c r="V231" i="5"/>
  <c r="T231" i="5"/>
  <c r="R231" i="5"/>
  <c r="P231" i="5"/>
  <c r="N231" i="5"/>
  <c r="L231" i="5"/>
  <c r="J231" i="5"/>
  <c r="H231" i="5"/>
  <c r="F231" i="5"/>
  <c r="D231" i="5"/>
  <c r="B231" i="5"/>
  <c r="X227" i="5"/>
  <c r="V227" i="5"/>
  <c r="T227" i="5"/>
  <c r="R227" i="5"/>
  <c r="P227" i="5"/>
  <c r="N227" i="5"/>
  <c r="L227" i="5"/>
  <c r="J227" i="5"/>
  <c r="H227" i="5"/>
  <c r="F227" i="5"/>
  <c r="D227" i="5"/>
  <c r="X226" i="5"/>
  <c r="V226" i="5"/>
  <c r="T226" i="5"/>
  <c r="R226" i="5"/>
  <c r="P226" i="5"/>
  <c r="N226" i="5"/>
  <c r="L226" i="5"/>
  <c r="J226" i="5"/>
  <c r="H226" i="5"/>
  <c r="F226" i="5"/>
  <c r="D226" i="5"/>
  <c r="B226" i="5"/>
  <c r="X225" i="5"/>
  <c r="V225" i="5"/>
  <c r="T225" i="5"/>
  <c r="R225" i="5"/>
  <c r="P225" i="5"/>
  <c r="N225" i="5"/>
  <c r="L225" i="5"/>
  <c r="J225" i="5"/>
  <c r="H225" i="5"/>
  <c r="F225" i="5"/>
  <c r="D225" i="5"/>
  <c r="X224" i="5"/>
  <c r="V224" i="5"/>
  <c r="T224" i="5"/>
  <c r="R224" i="5"/>
  <c r="P224" i="5"/>
  <c r="N224" i="5"/>
  <c r="L224" i="5"/>
  <c r="J224" i="5"/>
  <c r="H224" i="5"/>
  <c r="F224" i="5"/>
  <c r="D224" i="5"/>
  <c r="X220" i="5"/>
  <c r="V220" i="5"/>
  <c r="T220" i="5"/>
  <c r="R220" i="5"/>
  <c r="P220" i="5"/>
  <c r="N220" i="5"/>
  <c r="L220" i="5"/>
  <c r="J220" i="5"/>
  <c r="H220" i="5"/>
  <c r="D220" i="5"/>
  <c r="X219" i="5"/>
  <c r="V219" i="5"/>
  <c r="T219" i="5"/>
  <c r="R219" i="5"/>
  <c r="P219" i="5"/>
  <c r="N219" i="5"/>
  <c r="L219" i="5"/>
  <c r="J219" i="5"/>
  <c r="H219" i="5"/>
  <c r="F219" i="5"/>
  <c r="D219" i="5"/>
  <c r="B219" i="5"/>
  <c r="X218" i="5"/>
  <c r="V218" i="5"/>
  <c r="T218" i="5"/>
  <c r="R218" i="5"/>
  <c r="P218" i="5"/>
  <c r="N218" i="5"/>
  <c r="L218" i="5"/>
  <c r="J218" i="5"/>
  <c r="H218" i="5"/>
  <c r="D218" i="5"/>
  <c r="X217" i="5"/>
  <c r="V217" i="5"/>
  <c r="T217" i="5"/>
  <c r="R217" i="5"/>
  <c r="P217" i="5"/>
  <c r="N217" i="5"/>
  <c r="L217" i="5"/>
  <c r="J217" i="5"/>
  <c r="H217" i="5"/>
  <c r="D217" i="5"/>
  <c r="X213" i="5"/>
  <c r="V213" i="5"/>
  <c r="T213" i="5"/>
  <c r="R213" i="5"/>
  <c r="P213" i="5"/>
  <c r="N213" i="5"/>
  <c r="L213" i="5"/>
  <c r="J213" i="5"/>
  <c r="H213" i="5"/>
  <c r="D213" i="5"/>
  <c r="B213" i="5"/>
  <c r="X212" i="5"/>
  <c r="V212" i="5"/>
  <c r="T212" i="5"/>
  <c r="R212" i="5"/>
  <c r="P212" i="5"/>
  <c r="N212" i="5"/>
  <c r="L212" i="5"/>
  <c r="J212" i="5"/>
  <c r="H212" i="5"/>
  <c r="F212" i="5"/>
  <c r="D212" i="5"/>
  <c r="B212" i="5"/>
  <c r="X211" i="5"/>
  <c r="V211" i="5"/>
  <c r="T211" i="5"/>
  <c r="R211" i="5"/>
  <c r="P211" i="5"/>
  <c r="N211" i="5"/>
  <c r="L211" i="5"/>
  <c r="J211" i="5"/>
  <c r="H211" i="5"/>
  <c r="D211" i="5"/>
  <c r="B211" i="5"/>
  <c r="X210" i="5"/>
  <c r="V210" i="5"/>
  <c r="T210" i="5"/>
  <c r="R210" i="5"/>
  <c r="P210" i="5"/>
  <c r="N210" i="5"/>
  <c r="L210" i="5"/>
  <c r="J210" i="5"/>
  <c r="H210" i="5"/>
  <c r="D210" i="5"/>
  <c r="B210" i="5"/>
  <c r="X206" i="5"/>
  <c r="V206" i="5"/>
  <c r="T206" i="5"/>
  <c r="R206" i="5"/>
  <c r="P206" i="5"/>
  <c r="N206" i="5"/>
  <c r="L206" i="5"/>
  <c r="J206" i="5"/>
  <c r="H206" i="5"/>
  <c r="F206" i="5"/>
  <c r="D206" i="5"/>
  <c r="B206" i="5"/>
  <c r="X205" i="5"/>
  <c r="V205" i="5"/>
  <c r="T205" i="5"/>
  <c r="R205" i="5"/>
  <c r="P205" i="5"/>
  <c r="N205" i="5"/>
  <c r="L205" i="5"/>
  <c r="J205" i="5"/>
  <c r="H205" i="5"/>
  <c r="F205" i="5"/>
  <c r="D205" i="5"/>
  <c r="B205" i="5"/>
  <c r="X204" i="5"/>
  <c r="V204" i="5"/>
  <c r="T204" i="5"/>
  <c r="R204" i="5"/>
  <c r="P204" i="5"/>
  <c r="N204" i="5"/>
  <c r="L204" i="5"/>
  <c r="J204" i="5"/>
  <c r="H204" i="5"/>
  <c r="F204" i="5"/>
  <c r="D204" i="5"/>
  <c r="B204" i="5"/>
  <c r="X203" i="5"/>
  <c r="V203" i="5"/>
  <c r="T203" i="5"/>
  <c r="R203" i="5"/>
  <c r="P203" i="5"/>
  <c r="N203" i="5"/>
  <c r="L203" i="5"/>
  <c r="J203" i="5"/>
  <c r="H203" i="5"/>
  <c r="F203" i="5"/>
  <c r="D203" i="5"/>
  <c r="B203" i="5"/>
  <c r="X199" i="5"/>
  <c r="V199" i="5"/>
  <c r="T199" i="5"/>
  <c r="R199" i="5"/>
  <c r="P199" i="5"/>
  <c r="N199" i="5"/>
  <c r="L199" i="5"/>
  <c r="J199" i="5"/>
  <c r="H199" i="5"/>
  <c r="F199" i="5"/>
  <c r="D199" i="5"/>
  <c r="B199" i="5"/>
  <c r="X198" i="5"/>
  <c r="V198" i="5"/>
  <c r="T198" i="5"/>
  <c r="R198" i="5"/>
  <c r="P198" i="5"/>
  <c r="N198" i="5"/>
  <c r="L198" i="5"/>
  <c r="J198" i="5"/>
  <c r="H198" i="5"/>
  <c r="F198" i="5"/>
  <c r="D198" i="5"/>
  <c r="B198" i="5"/>
  <c r="X197" i="5"/>
  <c r="V197" i="5"/>
  <c r="T197" i="5"/>
  <c r="R197" i="5"/>
  <c r="P197" i="5"/>
  <c r="N197" i="5"/>
  <c r="L197" i="5"/>
  <c r="J197" i="5"/>
  <c r="H197" i="5"/>
  <c r="F197" i="5"/>
  <c r="D197" i="5"/>
  <c r="B197" i="5"/>
  <c r="X196" i="5"/>
  <c r="V196" i="5"/>
  <c r="T196" i="5"/>
  <c r="R196" i="5"/>
  <c r="P196" i="5"/>
  <c r="N196" i="5"/>
  <c r="L196" i="5"/>
  <c r="J196" i="5"/>
  <c r="H196" i="5"/>
  <c r="F196" i="5"/>
  <c r="D196" i="5"/>
  <c r="B196" i="5"/>
  <c r="X192" i="5"/>
  <c r="V192" i="5"/>
  <c r="T192" i="5"/>
  <c r="R192" i="5"/>
  <c r="P192" i="5"/>
  <c r="N192" i="5"/>
  <c r="L192" i="5"/>
  <c r="J192" i="5"/>
  <c r="H192" i="5"/>
  <c r="F192" i="5"/>
  <c r="D192" i="5"/>
  <c r="B192" i="5"/>
  <c r="X191" i="5"/>
  <c r="V191" i="5"/>
  <c r="T191" i="5"/>
  <c r="R191" i="5"/>
  <c r="P191" i="5"/>
  <c r="N191" i="5"/>
  <c r="L191" i="5"/>
  <c r="J191" i="5"/>
  <c r="H191" i="5"/>
  <c r="F191" i="5"/>
  <c r="D191" i="5"/>
  <c r="B191" i="5"/>
  <c r="X190" i="5"/>
  <c r="V190" i="5"/>
  <c r="T190" i="5"/>
  <c r="R190" i="5"/>
  <c r="P190" i="5"/>
  <c r="N190" i="5"/>
  <c r="L190" i="5"/>
  <c r="J190" i="5"/>
  <c r="H190" i="5"/>
  <c r="F190" i="5"/>
  <c r="D190" i="5"/>
  <c r="B190" i="5"/>
  <c r="X189" i="5"/>
  <c r="V189" i="5"/>
  <c r="T189" i="5"/>
  <c r="R189" i="5"/>
  <c r="P189" i="5"/>
  <c r="N189" i="5"/>
  <c r="L189" i="5"/>
  <c r="J189" i="5"/>
  <c r="H189" i="5"/>
  <c r="F189" i="5"/>
  <c r="D189" i="5"/>
  <c r="B189" i="5"/>
  <c r="X178" i="5"/>
  <c r="V178" i="5"/>
  <c r="T178" i="5"/>
  <c r="R178" i="5"/>
  <c r="P178" i="5"/>
  <c r="N178" i="5"/>
  <c r="L178" i="5"/>
  <c r="J178" i="5"/>
  <c r="H178" i="5"/>
  <c r="F178" i="5"/>
  <c r="D178" i="5"/>
  <c r="B178" i="5"/>
  <c r="X176" i="5"/>
  <c r="V176" i="5"/>
  <c r="T176" i="5"/>
  <c r="R176" i="5"/>
  <c r="P176" i="5"/>
  <c r="N176" i="5"/>
  <c r="L176" i="5"/>
  <c r="J176" i="5"/>
  <c r="H176" i="5"/>
  <c r="F176" i="5"/>
  <c r="D176" i="5"/>
  <c r="B176" i="5"/>
  <c r="X175" i="5"/>
  <c r="V175" i="5"/>
  <c r="T175" i="5"/>
  <c r="R175" i="5"/>
  <c r="P175" i="5"/>
  <c r="N175" i="5"/>
  <c r="L175" i="5"/>
  <c r="J175" i="5"/>
  <c r="H175" i="5"/>
  <c r="F175" i="5"/>
  <c r="D175" i="5"/>
  <c r="B175" i="5"/>
  <c r="X171" i="5"/>
  <c r="V171" i="5"/>
  <c r="T171" i="5"/>
  <c r="R171" i="5"/>
  <c r="P171" i="5"/>
  <c r="N171" i="5"/>
  <c r="L171" i="5"/>
  <c r="J171" i="5"/>
  <c r="H171" i="5"/>
  <c r="F171" i="5"/>
  <c r="D171" i="5"/>
  <c r="B171" i="5"/>
  <c r="X169" i="5"/>
  <c r="V169" i="5"/>
  <c r="T169" i="5"/>
  <c r="R169" i="5"/>
  <c r="P169" i="5"/>
  <c r="N169" i="5"/>
  <c r="L169" i="5"/>
  <c r="J169" i="5"/>
  <c r="H169" i="5"/>
  <c r="F169" i="5"/>
  <c r="D169" i="5"/>
  <c r="B169" i="5"/>
  <c r="X168" i="5"/>
  <c r="V168" i="5"/>
  <c r="T168" i="5"/>
  <c r="R168" i="5"/>
  <c r="P168" i="5"/>
  <c r="N168" i="5"/>
  <c r="L168" i="5"/>
  <c r="J168" i="5"/>
  <c r="H168" i="5"/>
  <c r="F168" i="5"/>
  <c r="D168" i="5"/>
  <c r="B168" i="5"/>
  <c r="X164" i="5"/>
  <c r="V164" i="5"/>
  <c r="T164" i="5"/>
  <c r="R164" i="5"/>
  <c r="P164" i="5"/>
  <c r="N164" i="5"/>
  <c r="L164" i="5"/>
  <c r="J164" i="5"/>
  <c r="H164" i="5"/>
  <c r="F164" i="5"/>
  <c r="D164" i="5"/>
  <c r="B164" i="5"/>
  <c r="X162" i="5"/>
  <c r="V162" i="5"/>
  <c r="T162" i="5"/>
  <c r="R162" i="5"/>
  <c r="P162" i="5"/>
  <c r="N162" i="5"/>
  <c r="L162" i="5"/>
  <c r="J162" i="5"/>
  <c r="H162" i="5"/>
  <c r="F162" i="5"/>
  <c r="D162" i="5"/>
  <c r="B162" i="5"/>
  <c r="X161" i="5"/>
  <c r="V161" i="5"/>
  <c r="T161" i="5"/>
  <c r="R161" i="5"/>
  <c r="P161" i="5"/>
  <c r="N161" i="5"/>
  <c r="L161" i="5"/>
  <c r="J161" i="5"/>
  <c r="H161" i="5"/>
  <c r="F161" i="5"/>
  <c r="D161" i="5"/>
  <c r="B161" i="5"/>
  <c r="X157" i="5"/>
  <c r="V157" i="5"/>
  <c r="T157" i="5"/>
  <c r="R157" i="5"/>
  <c r="P157" i="5"/>
  <c r="N157" i="5"/>
  <c r="L157" i="5"/>
  <c r="J157" i="5"/>
  <c r="H157" i="5"/>
  <c r="F157" i="5"/>
  <c r="D157" i="5"/>
  <c r="B157" i="5"/>
  <c r="X155" i="5"/>
  <c r="V155" i="5"/>
  <c r="T155" i="5"/>
  <c r="R155" i="5"/>
  <c r="P155" i="5"/>
  <c r="N155" i="5"/>
  <c r="L155" i="5"/>
  <c r="J155" i="5"/>
  <c r="H155" i="5"/>
  <c r="F155" i="5"/>
  <c r="D155" i="5"/>
  <c r="B155" i="5"/>
  <c r="X154" i="5"/>
  <c r="V154" i="5"/>
  <c r="T154" i="5"/>
  <c r="R154" i="5"/>
  <c r="P154" i="5"/>
  <c r="N154" i="5"/>
  <c r="L154" i="5"/>
  <c r="J154" i="5"/>
  <c r="H154" i="5"/>
  <c r="F154" i="5"/>
  <c r="D154" i="5"/>
  <c r="B154" i="5"/>
  <c r="X150" i="5"/>
  <c r="V150" i="5"/>
  <c r="T150" i="5"/>
  <c r="R150" i="5"/>
  <c r="P150" i="5"/>
  <c r="N150" i="5"/>
  <c r="L150" i="5"/>
  <c r="J150" i="5"/>
  <c r="H150" i="5"/>
  <c r="F150" i="5"/>
  <c r="D150" i="5"/>
  <c r="B150" i="5"/>
  <c r="X148" i="5"/>
  <c r="V148" i="5"/>
  <c r="T148" i="5"/>
  <c r="R148" i="5"/>
  <c r="P148" i="5"/>
  <c r="N148" i="5"/>
  <c r="L148" i="5"/>
  <c r="J148" i="5"/>
  <c r="H148" i="5"/>
  <c r="F148" i="5"/>
  <c r="D148" i="5"/>
  <c r="B148" i="5"/>
  <c r="X147" i="5"/>
  <c r="V147" i="5"/>
  <c r="T147" i="5"/>
  <c r="R147" i="5"/>
  <c r="P147" i="5"/>
  <c r="N147" i="5"/>
  <c r="L147" i="5"/>
  <c r="J147" i="5"/>
  <c r="H147" i="5"/>
  <c r="F147" i="5"/>
  <c r="D147" i="5"/>
  <c r="B147" i="5"/>
  <c r="X143" i="5"/>
  <c r="V143" i="5"/>
  <c r="T143" i="5"/>
  <c r="R143" i="5"/>
  <c r="P143" i="5"/>
  <c r="N143" i="5"/>
  <c r="L143" i="5"/>
  <c r="J143" i="5"/>
  <c r="H143" i="5"/>
  <c r="F143" i="5"/>
  <c r="D143" i="5"/>
  <c r="B143" i="5"/>
  <c r="X141" i="5"/>
  <c r="V141" i="5"/>
  <c r="T141" i="5"/>
  <c r="R141" i="5"/>
  <c r="P141" i="5"/>
  <c r="N141" i="5"/>
  <c r="L141" i="5"/>
  <c r="J141" i="5"/>
  <c r="H141" i="5"/>
  <c r="F141" i="5"/>
  <c r="D141" i="5"/>
  <c r="B141" i="5"/>
  <c r="X140" i="5"/>
  <c r="V140" i="5"/>
  <c r="T140" i="5"/>
  <c r="R140" i="5"/>
  <c r="P140" i="5"/>
  <c r="N140" i="5"/>
  <c r="L140" i="5"/>
  <c r="J140" i="5"/>
  <c r="H140" i="5"/>
  <c r="F140" i="5"/>
  <c r="D140" i="5"/>
  <c r="B140" i="5"/>
  <c r="X74" i="5"/>
  <c r="V74" i="5"/>
  <c r="T74" i="5"/>
  <c r="R74" i="5"/>
  <c r="P74" i="5"/>
  <c r="N74" i="5"/>
  <c r="L74" i="5"/>
  <c r="J74" i="5"/>
  <c r="H74" i="5"/>
  <c r="X73" i="5"/>
  <c r="V73" i="5"/>
  <c r="T73" i="5"/>
  <c r="R73" i="5"/>
  <c r="P73" i="5"/>
  <c r="N73" i="5"/>
  <c r="L73" i="5"/>
  <c r="J73" i="5"/>
  <c r="H73" i="5"/>
  <c r="X72" i="5"/>
  <c r="V72" i="5"/>
  <c r="T72" i="5"/>
  <c r="R72" i="5"/>
  <c r="P72" i="5"/>
  <c r="N72" i="5"/>
  <c r="L72" i="5"/>
  <c r="J72" i="5"/>
  <c r="H72" i="5"/>
  <c r="X71" i="5"/>
  <c r="V71" i="5"/>
  <c r="T71" i="5"/>
  <c r="R71" i="5"/>
  <c r="P71" i="5"/>
  <c r="N71" i="5"/>
  <c r="L71" i="5"/>
  <c r="J71" i="5"/>
  <c r="H71" i="5"/>
  <c r="X66" i="5"/>
  <c r="V66" i="5"/>
  <c r="T66" i="5"/>
  <c r="R66" i="5"/>
  <c r="P66" i="5"/>
  <c r="N66" i="5"/>
  <c r="L66" i="5"/>
  <c r="J66" i="5"/>
  <c r="H66" i="5"/>
  <c r="X65" i="5"/>
  <c r="V65" i="5"/>
  <c r="T65" i="5"/>
  <c r="R65" i="5"/>
  <c r="P65" i="5"/>
  <c r="N65" i="5"/>
  <c r="L65" i="5"/>
  <c r="J65" i="5"/>
  <c r="H65" i="5"/>
  <c r="X64" i="5"/>
  <c r="V64" i="5"/>
  <c r="T64" i="5"/>
  <c r="R64" i="5"/>
  <c r="P64" i="5"/>
  <c r="N64" i="5"/>
  <c r="L64" i="5"/>
  <c r="J64" i="5"/>
  <c r="H64" i="5"/>
  <c r="X63" i="5"/>
  <c r="V63" i="5"/>
  <c r="T63" i="5"/>
  <c r="R63" i="5"/>
  <c r="P63" i="5"/>
  <c r="N63" i="5"/>
  <c r="L63" i="5"/>
  <c r="J63" i="5"/>
  <c r="H63" i="5"/>
  <c r="V185" i="5"/>
  <c r="T185" i="5"/>
  <c r="R185" i="5"/>
  <c r="N185" i="5"/>
  <c r="L185" i="5"/>
  <c r="J185" i="5"/>
  <c r="F185" i="5"/>
  <c r="D185" i="5"/>
  <c r="B185" i="5"/>
  <c r="V184" i="5"/>
  <c r="T184" i="5"/>
  <c r="R184" i="5"/>
  <c r="N184" i="5"/>
  <c r="L184" i="5"/>
  <c r="J184" i="5"/>
  <c r="F184" i="5"/>
  <c r="D57" i="5"/>
  <c r="E57" i="5"/>
  <c r="D184" i="5"/>
  <c r="B57" i="5"/>
  <c r="C57" i="5"/>
  <c r="B184" i="5"/>
  <c r="V183" i="5"/>
  <c r="T183" i="5"/>
  <c r="R183" i="5"/>
  <c r="N183" i="5"/>
  <c r="L183" i="5"/>
  <c r="J183" i="5"/>
  <c r="F183" i="5"/>
  <c r="D183" i="5"/>
  <c r="B183" i="5"/>
  <c r="V182" i="5"/>
  <c r="T182" i="5"/>
  <c r="R182" i="5"/>
  <c r="N182" i="5"/>
  <c r="L182" i="5"/>
  <c r="J182" i="5"/>
  <c r="F182" i="5"/>
  <c r="D182" i="5"/>
  <c r="B182" i="5"/>
  <c r="X177" i="5"/>
  <c r="V49" i="5"/>
  <c r="W49" i="5"/>
  <c r="V177" i="5"/>
  <c r="T49" i="5"/>
  <c r="T41" i="5"/>
  <c r="T170" i="5"/>
  <c r="R49" i="5"/>
  <c r="S49" i="5"/>
  <c r="P177" i="5"/>
  <c r="N49" i="5"/>
  <c r="O49" i="5"/>
  <c r="L49" i="5"/>
  <c r="M49" i="5"/>
  <c r="J49" i="5"/>
  <c r="K49" i="5"/>
  <c r="H177" i="5"/>
  <c r="F49" i="5"/>
  <c r="G49" i="5"/>
  <c r="F177" i="5"/>
  <c r="D49" i="5"/>
  <c r="E49" i="5"/>
  <c r="B49" i="5"/>
  <c r="C49" i="5"/>
  <c r="X163" i="5"/>
  <c r="V41" i="5"/>
  <c r="W41" i="5"/>
  <c r="U41" i="5"/>
  <c r="R41" i="5"/>
  <c r="S41" i="5"/>
  <c r="P170" i="5"/>
  <c r="N41" i="5"/>
  <c r="O41" i="5"/>
  <c r="N33" i="5"/>
  <c r="N163" i="5"/>
  <c r="L41" i="5"/>
  <c r="M41" i="5"/>
  <c r="J41" i="5"/>
  <c r="K41" i="5"/>
  <c r="H163" i="5"/>
  <c r="F41" i="5"/>
  <c r="G41" i="5"/>
  <c r="D41" i="5"/>
  <c r="E41" i="5"/>
  <c r="B41" i="5"/>
  <c r="C41" i="5"/>
  <c r="X156" i="5"/>
  <c r="V33" i="5"/>
  <c r="W33" i="5"/>
  <c r="V25" i="5"/>
  <c r="V156" i="5"/>
  <c r="T33" i="5"/>
  <c r="U33" i="5"/>
  <c r="R33" i="5"/>
  <c r="S33" i="5"/>
  <c r="P156" i="5"/>
  <c r="O33" i="5"/>
  <c r="L33" i="5"/>
  <c r="M33" i="5"/>
  <c r="J33" i="5"/>
  <c r="K33" i="5"/>
  <c r="H156" i="5"/>
  <c r="F33" i="5"/>
  <c r="G33" i="5"/>
  <c r="F25" i="5"/>
  <c r="F156" i="5"/>
  <c r="D33" i="5"/>
  <c r="D25" i="5"/>
  <c r="D156" i="5"/>
  <c r="B33" i="5"/>
  <c r="C33" i="5"/>
  <c r="X149" i="5"/>
  <c r="W25" i="5"/>
  <c r="T25" i="5"/>
  <c r="U25" i="5"/>
  <c r="R25" i="5"/>
  <c r="S25" i="5"/>
  <c r="P149" i="5"/>
  <c r="N25" i="5"/>
  <c r="O25" i="5"/>
  <c r="N17" i="5"/>
  <c r="N149" i="5"/>
  <c r="L25" i="5"/>
  <c r="M25" i="5"/>
  <c r="J25" i="5"/>
  <c r="K25" i="5"/>
  <c r="H149" i="5"/>
  <c r="G25" i="5"/>
  <c r="E25" i="5"/>
  <c r="B25" i="5"/>
  <c r="C25" i="5"/>
  <c r="X142" i="5"/>
  <c r="V17" i="5"/>
  <c r="W17" i="5"/>
  <c r="T17" i="5"/>
  <c r="U17" i="5"/>
  <c r="R17" i="5"/>
  <c r="S17" i="5"/>
  <c r="P142" i="5"/>
  <c r="O17" i="5"/>
  <c r="L17" i="5"/>
  <c r="M17" i="5"/>
  <c r="J17" i="5"/>
  <c r="K17" i="5"/>
  <c r="H142" i="5"/>
  <c r="F17" i="5"/>
  <c r="G17" i="5"/>
  <c r="D17" i="5"/>
  <c r="E17" i="5"/>
  <c r="B17" i="5"/>
  <c r="C17" i="5"/>
  <c r="V9" i="5"/>
  <c r="W9" i="5"/>
  <c r="T9" i="5"/>
  <c r="U9" i="5"/>
  <c r="R9" i="5"/>
  <c r="S9" i="5"/>
  <c r="N9" i="5"/>
  <c r="O9" i="5"/>
  <c r="L9" i="5"/>
  <c r="M9" i="5"/>
  <c r="J9" i="5"/>
  <c r="K9" i="5"/>
  <c r="F9" i="5"/>
  <c r="G9" i="5"/>
  <c r="D9" i="5"/>
  <c r="E9" i="5"/>
  <c r="B9" i="5"/>
  <c r="C9" i="5"/>
  <c r="N54" i="4"/>
  <c r="M54" i="4"/>
  <c r="AC54" i="4"/>
  <c r="J54" i="4"/>
  <c r="I54" i="4"/>
  <c r="Y54" i="4"/>
  <c r="F54" i="4"/>
  <c r="E54" i="4"/>
  <c r="U54" i="4"/>
  <c r="P54" i="4"/>
  <c r="O54" i="4"/>
  <c r="AE54" i="4"/>
  <c r="AD54" i="4"/>
  <c r="L54" i="4"/>
  <c r="AB54" i="4"/>
  <c r="K54" i="4"/>
  <c r="Z54" i="4"/>
  <c r="H54" i="4"/>
  <c r="X54" i="4"/>
  <c r="G54" i="4"/>
  <c r="V54" i="4"/>
  <c r="D54" i="4"/>
  <c r="T54" i="4"/>
  <c r="C54" i="4"/>
  <c r="B54" i="4"/>
  <c r="R54" i="4"/>
  <c r="O53" i="4"/>
  <c r="N53" i="4"/>
  <c r="AD53" i="4"/>
  <c r="K53" i="4"/>
  <c r="J53" i="4"/>
  <c r="Z53" i="4"/>
  <c r="G53" i="4"/>
  <c r="F53" i="4"/>
  <c r="V53" i="4"/>
  <c r="C53" i="4"/>
  <c r="B53" i="4"/>
  <c r="R53" i="4"/>
  <c r="P53" i="4"/>
  <c r="AE53" i="4"/>
  <c r="M53" i="4"/>
  <c r="AC53" i="4"/>
  <c r="L53" i="4"/>
  <c r="AA53" i="4"/>
  <c r="I53" i="4"/>
  <c r="Y53" i="4"/>
  <c r="H53" i="4"/>
  <c r="W53" i="4"/>
  <c r="E53" i="4"/>
  <c r="U53" i="4"/>
  <c r="D53" i="4"/>
  <c r="S53" i="4"/>
  <c r="P52" i="4"/>
  <c r="O52" i="4"/>
  <c r="AE52" i="4"/>
  <c r="L52" i="4"/>
  <c r="K52" i="4"/>
  <c r="AA52" i="4"/>
  <c r="H52" i="4"/>
  <c r="G52" i="4"/>
  <c r="W52" i="4"/>
  <c r="D52" i="4"/>
  <c r="C52" i="4"/>
  <c r="S52" i="4"/>
  <c r="N52" i="4"/>
  <c r="AD52" i="4"/>
  <c r="M52" i="4"/>
  <c r="AB52" i="4"/>
  <c r="J52" i="4"/>
  <c r="Z52" i="4"/>
  <c r="I52" i="4"/>
  <c r="X52" i="4"/>
  <c r="F52" i="4"/>
  <c r="V52" i="4"/>
  <c r="E52" i="4"/>
  <c r="T52" i="4"/>
  <c r="B52" i="4"/>
  <c r="R52" i="4"/>
  <c r="M51" i="4"/>
  <c r="L51" i="4"/>
  <c r="AB51" i="4"/>
  <c r="I51" i="4"/>
  <c r="H51" i="4"/>
  <c r="X51" i="4"/>
  <c r="E51" i="4"/>
  <c r="D51" i="4"/>
  <c r="T51" i="4"/>
  <c r="P51" i="4"/>
  <c r="O51" i="4"/>
  <c r="AE51" i="4"/>
  <c r="N51" i="4"/>
  <c r="AC51" i="4"/>
  <c r="K51" i="4"/>
  <c r="AA51" i="4"/>
  <c r="J51" i="4"/>
  <c r="Y51" i="4"/>
  <c r="G51" i="4"/>
  <c r="W51" i="4"/>
  <c r="F51" i="4"/>
  <c r="U51" i="4"/>
  <c r="C51" i="4"/>
  <c r="S51" i="4"/>
  <c r="B51" i="4"/>
  <c r="N50" i="4"/>
  <c r="M50" i="4"/>
  <c r="AC50" i="4"/>
  <c r="J50" i="4"/>
  <c r="I50" i="4"/>
  <c r="Y50" i="4"/>
  <c r="F50" i="4"/>
  <c r="E50" i="4"/>
  <c r="U50" i="4"/>
  <c r="O50" i="4"/>
  <c r="AE50" i="4"/>
  <c r="AD50" i="4"/>
  <c r="L50" i="4"/>
  <c r="AB50" i="4"/>
  <c r="K50" i="4"/>
  <c r="Z50" i="4"/>
  <c r="H50" i="4"/>
  <c r="X50" i="4"/>
  <c r="G50" i="4"/>
  <c r="V50" i="4"/>
  <c r="D50" i="4"/>
  <c r="T50" i="4"/>
  <c r="C50" i="4"/>
  <c r="B50" i="4"/>
  <c r="R50" i="4"/>
  <c r="O49" i="4"/>
  <c r="N49" i="4"/>
  <c r="AD49" i="4"/>
  <c r="K49" i="4"/>
  <c r="J49" i="4"/>
  <c r="Z49" i="4"/>
  <c r="G49" i="4"/>
  <c r="F49" i="4"/>
  <c r="V49" i="4"/>
  <c r="C49" i="4"/>
  <c r="B49" i="4"/>
  <c r="R49" i="4"/>
  <c r="AE49" i="4"/>
  <c r="M49" i="4"/>
  <c r="AC49" i="4"/>
  <c r="L49" i="4"/>
  <c r="AA49" i="4"/>
  <c r="I49" i="4"/>
  <c r="Y49" i="4"/>
  <c r="H49" i="4"/>
  <c r="W49" i="4"/>
  <c r="E49" i="4"/>
  <c r="U49" i="4"/>
  <c r="D49" i="4"/>
  <c r="S49" i="4"/>
  <c r="O48" i="4"/>
  <c r="AE48" i="4"/>
  <c r="L48" i="4"/>
  <c r="K48" i="4"/>
  <c r="AA48" i="4"/>
  <c r="H48" i="4"/>
  <c r="G48" i="4"/>
  <c r="W48" i="4"/>
  <c r="D48" i="4"/>
  <c r="C48" i="4"/>
  <c r="S48" i="4"/>
  <c r="N48" i="4"/>
  <c r="AD48" i="4"/>
  <c r="M48" i="4"/>
  <c r="AB48" i="4"/>
  <c r="J48" i="4"/>
  <c r="Z48" i="4"/>
  <c r="I48" i="4"/>
  <c r="X48" i="4"/>
  <c r="F48" i="4"/>
  <c r="V48" i="4"/>
  <c r="E48" i="4"/>
  <c r="T48" i="4"/>
  <c r="B48" i="4"/>
  <c r="R48" i="4"/>
  <c r="M47" i="4"/>
  <c r="L47" i="4"/>
  <c r="AB47" i="4"/>
  <c r="I47" i="4"/>
  <c r="H47" i="4"/>
  <c r="X47" i="4"/>
  <c r="E47" i="4"/>
  <c r="D47" i="4"/>
  <c r="T47" i="4"/>
  <c r="O47" i="4"/>
  <c r="AE47" i="4"/>
  <c r="N47" i="4"/>
  <c r="AC47" i="4"/>
  <c r="K47" i="4"/>
  <c r="AA47" i="4"/>
  <c r="J47" i="4"/>
  <c r="Y47" i="4"/>
  <c r="G47" i="4"/>
  <c r="W47" i="4"/>
  <c r="F47" i="4"/>
  <c r="U47" i="4"/>
  <c r="C47" i="4"/>
  <c r="S47" i="4"/>
  <c r="B47" i="4"/>
  <c r="N46" i="4"/>
  <c r="M46" i="4"/>
  <c r="AC46" i="4"/>
  <c r="J46" i="4"/>
  <c r="I46" i="4"/>
  <c r="Y46" i="4"/>
  <c r="F46" i="4"/>
  <c r="E46" i="4"/>
  <c r="U46" i="4"/>
  <c r="O46" i="4"/>
  <c r="AE46" i="4"/>
  <c r="AD46" i="4"/>
  <c r="L46" i="4"/>
  <c r="AB46" i="4"/>
  <c r="K46" i="4"/>
  <c r="Z46" i="4"/>
  <c r="H46" i="4"/>
  <c r="X46" i="4"/>
  <c r="G46" i="4"/>
  <c r="V46" i="4"/>
  <c r="D46" i="4"/>
  <c r="T46" i="4"/>
  <c r="C46" i="4"/>
  <c r="B46" i="4"/>
  <c r="R46" i="4"/>
  <c r="O45" i="4"/>
  <c r="N45" i="4"/>
  <c r="AD45" i="4"/>
  <c r="K45" i="4"/>
  <c r="J45" i="4"/>
  <c r="Z45" i="4"/>
  <c r="G45" i="4"/>
  <c r="F45" i="4"/>
  <c r="V45" i="4"/>
  <c r="C45" i="4"/>
  <c r="B45" i="4"/>
  <c r="R45" i="4"/>
  <c r="AE45" i="4"/>
  <c r="M45" i="4"/>
  <c r="AC45" i="4"/>
  <c r="L45" i="4"/>
  <c r="AA45" i="4"/>
  <c r="I45" i="4"/>
  <c r="Y45" i="4"/>
  <c r="H45" i="4"/>
  <c r="W45" i="4"/>
  <c r="E45" i="4"/>
  <c r="U45" i="4"/>
  <c r="D45" i="4"/>
  <c r="S45" i="4"/>
  <c r="O44" i="4"/>
  <c r="AE44" i="4"/>
  <c r="L44" i="4"/>
  <c r="K44" i="4"/>
  <c r="AA44" i="4"/>
  <c r="H44" i="4"/>
  <c r="G44" i="4"/>
  <c r="W44" i="4"/>
  <c r="D44" i="4"/>
  <c r="C44" i="4"/>
  <c r="S44" i="4"/>
  <c r="N44" i="4"/>
  <c r="AD44" i="4"/>
  <c r="M44" i="4"/>
  <c r="AB44" i="4"/>
  <c r="J44" i="4"/>
  <c r="Z44" i="4"/>
  <c r="I44" i="4"/>
  <c r="X44" i="4"/>
  <c r="F44" i="4"/>
  <c r="V44" i="4"/>
  <c r="E44" i="4"/>
  <c r="T44" i="4"/>
  <c r="B44" i="4"/>
  <c r="R44" i="4"/>
  <c r="Q43" i="4"/>
  <c r="P43" i="4"/>
  <c r="AF43" i="4"/>
  <c r="O43" i="4"/>
  <c r="AE43" i="4"/>
  <c r="N43" i="4"/>
  <c r="AD43" i="4"/>
  <c r="N55" i="4"/>
  <c r="M43" i="4"/>
  <c r="L43" i="4"/>
  <c r="AB43" i="4"/>
  <c r="K43" i="4"/>
  <c r="AA43" i="4"/>
  <c r="J43" i="4"/>
  <c r="Z43" i="4"/>
  <c r="J55" i="4"/>
  <c r="I43" i="4"/>
  <c r="H43" i="4"/>
  <c r="X43" i="4"/>
  <c r="G43" i="4"/>
  <c r="W43" i="4"/>
  <c r="F43" i="4"/>
  <c r="V43" i="4"/>
  <c r="F55" i="4"/>
  <c r="E43" i="4"/>
  <c r="D43" i="4"/>
  <c r="T43" i="4"/>
  <c r="C43" i="4"/>
  <c r="S43" i="4"/>
  <c r="B43" i="4"/>
  <c r="R43" i="4"/>
  <c r="B55" i="4"/>
  <c r="L37" i="4"/>
  <c r="K37" i="4"/>
  <c r="AA37" i="4"/>
  <c r="H37" i="4"/>
  <c r="G37" i="4"/>
  <c r="W37" i="4"/>
  <c r="D37" i="4"/>
  <c r="C37" i="4"/>
  <c r="S37" i="4"/>
  <c r="P37" i="4"/>
  <c r="O37" i="4"/>
  <c r="AE37" i="4"/>
  <c r="N37" i="4"/>
  <c r="AD37" i="4"/>
  <c r="M37" i="4"/>
  <c r="AB37" i="4"/>
  <c r="J37" i="4"/>
  <c r="Z37" i="4"/>
  <c r="I37" i="4"/>
  <c r="X37" i="4"/>
  <c r="F37" i="4"/>
  <c r="V37" i="4"/>
  <c r="E37" i="4"/>
  <c r="T37" i="4"/>
  <c r="B37" i="4"/>
  <c r="R37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N19" i="4"/>
  <c r="M19" i="4"/>
  <c r="AC19" i="4"/>
  <c r="J19" i="4"/>
  <c r="I19" i="4"/>
  <c r="Y19" i="4"/>
  <c r="F19" i="4"/>
  <c r="E19" i="4"/>
  <c r="U19" i="4"/>
  <c r="P19" i="4"/>
  <c r="O19" i="4"/>
  <c r="AE19" i="4"/>
  <c r="AD19" i="4"/>
  <c r="L19" i="4"/>
  <c r="AB19" i="4"/>
  <c r="K19" i="4"/>
  <c r="Z19" i="4"/>
  <c r="H19" i="4"/>
  <c r="X19" i="4"/>
  <c r="G19" i="4"/>
  <c r="V19" i="4"/>
  <c r="D19" i="4"/>
  <c r="T19" i="4"/>
  <c r="C19" i="4"/>
  <c r="B19" i="4"/>
  <c r="R19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X15" i="2"/>
  <c r="W15" i="2"/>
  <c r="T15" i="2"/>
  <c r="S15" i="2"/>
  <c r="P15" i="2"/>
  <c r="O15" i="2"/>
  <c r="L15" i="2"/>
  <c r="K15" i="2"/>
  <c r="AA15" i="2"/>
  <c r="Z15" i="2"/>
  <c r="Y15" i="2"/>
  <c r="V15" i="2"/>
  <c r="U15" i="2"/>
  <c r="R15" i="2"/>
  <c r="Q15" i="2"/>
  <c r="N15" i="2"/>
  <c r="M15" i="2"/>
  <c r="J15" i="2"/>
  <c r="I15" i="2"/>
  <c r="H15" i="2"/>
  <c r="G15" i="2"/>
  <c r="F15" i="2"/>
  <c r="E15" i="2"/>
  <c r="D15" i="2"/>
  <c r="C15" i="2"/>
  <c r="B15" i="2"/>
  <c r="V19" i="7"/>
  <c r="T23" i="7"/>
  <c r="X23" i="7"/>
  <c r="AO23" i="7"/>
  <c r="AM23" i="7"/>
  <c r="AH19" i="6"/>
  <c r="AL19" i="6"/>
  <c r="AH23" i="6"/>
  <c r="AJ19" i="6"/>
  <c r="AH24" i="6"/>
  <c r="AN26" i="6"/>
  <c r="AK19" i="6"/>
  <c r="P34" i="6"/>
  <c r="P31" i="6"/>
  <c r="P30" i="6"/>
  <c r="P29" i="6"/>
  <c r="AO29" i="6"/>
  <c r="P28" i="6"/>
  <c r="X34" i="6"/>
  <c r="X33" i="6"/>
  <c r="X32" i="6"/>
  <c r="AH7" i="6"/>
  <c r="AL7" i="6"/>
  <c r="V32" i="6"/>
  <c r="V28" i="6"/>
  <c r="V24" i="6"/>
  <c r="R24" i="7"/>
  <c r="AD24" i="6"/>
  <c r="V33" i="6"/>
  <c r="V25" i="6"/>
  <c r="R25" i="7"/>
  <c r="AD25" i="6"/>
  <c r="AB29" i="6"/>
  <c r="AB30" i="6"/>
  <c r="AL16" i="6"/>
  <c r="AD33" i="6"/>
  <c r="AL18" i="6"/>
  <c r="V19" i="6"/>
  <c r="AN24" i="6"/>
  <c r="AT24" i="6"/>
  <c r="AK25" i="6"/>
  <c r="AS25" i="6"/>
  <c r="P26" i="6"/>
  <c r="AP28" i="6"/>
  <c r="AS28" i="6"/>
  <c r="AQ28" i="6"/>
  <c r="V31" i="6"/>
  <c r="AQ31" i="6"/>
  <c r="AP32" i="6"/>
  <c r="AS32" i="6"/>
  <c r="R34" i="6"/>
  <c r="AO34" i="6"/>
  <c r="R25" i="6"/>
  <c r="Z34" i="6"/>
  <c r="Z33" i="6"/>
  <c r="X30" i="6"/>
  <c r="X28" i="6"/>
  <c r="P33" i="6"/>
  <c r="X31" i="6"/>
  <c r="X29" i="6"/>
  <c r="AD30" i="6"/>
  <c r="AB31" i="6"/>
  <c r="R23" i="6"/>
  <c r="AO23" i="6"/>
  <c r="N23" i="7"/>
  <c r="V23" i="6"/>
  <c r="R23" i="7"/>
  <c r="Z23" i="6"/>
  <c r="AD23" i="6"/>
  <c r="X24" i="6"/>
  <c r="AN25" i="6"/>
  <c r="P27" i="6"/>
  <c r="X27" i="6"/>
  <c r="AU29" i="6"/>
  <c r="T34" i="6"/>
  <c r="T29" i="6"/>
  <c r="AB34" i="6"/>
  <c r="AU34" i="6"/>
  <c r="AB32" i="6"/>
  <c r="AJ7" i="6"/>
  <c r="R32" i="6"/>
  <c r="R31" i="6"/>
  <c r="AO31" i="6"/>
  <c r="R24" i="6"/>
  <c r="N24" i="7"/>
  <c r="Z24" i="6"/>
  <c r="V24" i="7"/>
  <c r="R33" i="6"/>
  <c r="AO33" i="6"/>
  <c r="Z29" i="6"/>
  <c r="Z25" i="6"/>
  <c r="AI9" i="6"/>
  <c r="AI10" i="6"/>
  <c r="AI11" i="6"/>
  <c r="AI12" i="6"/>
  <c r="AH14" i="6"/>
  <c r="P19" i="6"/>
  <c r="T19" i="6"/>
  <c r="X19" i="6"/>
  <c r="AS19" i="6"/>
  <c r="AB19" i="6"/>
  <c r="AU19" i="6"/>
  <c r="K23" i="6"/>
  <c r="G23" i="7"/>
  <c r="AR23" i="6"/>
  <c r="AJ24" i="6"/>
  <c r="X25" i="6"/>
  <c r="R26" i="6"/>
  <c r="V26" i="6"/>
  <c r="AD26" i="6"/>
  <c r="AQ26" i="6"/>
  <c r="R28" i="6"/>
  <c r="V30" i="6"/>
  <c r="T32" i="6"/>
  <c r="T30" i="6"/>
  <c r="T28" i="6"/>
  <c r="T33" i="6"/>
  <c r="T31" i="6"/>
  <c r="AB28" i="6"/>
  <c r="AB33" i="6"/>
  <c r="L19" i="6"/>
  <c r="AP19" i="6"/>
  <c r="AT19" i="6"/>
  <c r="AI23" i="6"/>
  <c r="T23" i="6"/>
  <c r="P23" i="7"/>
  <c r="AB23" i="6"/>
  <c r="AN23" i="6"/>
  <c r="P24" i="6"/>
  <c r="T25" i="6"/>
  <c r="P25" i="7"/>
  <c r="AU26" i="6"/>
  <c r="R27" i="6"/>
  <c r="V27" i="6"/>
  <c r="Z27" i="6"/>
  <c r="AD27" i="6"/>
  <c r="Z28" i="6"/>
  <c r="V29" i="6"/>
  <c r="R30" i="6"/>
  <c r="AQ30" i="6"/>
  <c r="Z31" i="6"/>
  <c r="Z32" i="6"/>
  <c r="AS26" i="6"/>
  <c r="AU27" i="6"/>
  <c r="AP29" i="6"/>
  <c r="AT31" i="6"/>
  <c r="AR33" i="6"/>
  <c r="AP34" i="6"/>
  <c r="B142" i="5"/>
  <c r="J142" i="5"/>
  <c r="R142" i="5"/>
  <c r="R149" i="5"/>
  <c r="B163" i="5"/>
  <c r="J170" i="5"/>
  <c r="B177" i="5"/>
  <c r="R177" i="5"/>
  <c r="D142" i="5"/>
  <c r="D149" i="5"/>
  <c r="L149" i="5"/>
  <c r="L156" i="5"/>
  <c r="T156" i="5"/>
  <c r="T163" i="5"/>
  <c r="D170" i="5"/>
  <c r="D177" i="5"/>
  <c r="L177" i="5"/>
  <c r="N170" i="5"/>
  <c r="V170" i="5"/>
  <c r="X170" i="5"/>
  <c r="I55" i="4"/>
  <c r="Y55" i="4"/>
  <c r="M55" i="4"/>
  <c r="AC55" i="4"/>
  <c r="Y43" i="4"/>
  <c r="C55" i="4"/>
  <c r="R55" i="4"/>
  <c r="G55" i="4"/>
  <c r="V55" i="4"/>
  <c r="K55" i="4"/>
  <c r="Z55" i="4"/>
  <c r="O55" i="4"/>
  <c r="AD55" i="4"/>
  <c r="AC43" i="4"/>
  <c r="D55" i="4"/>
  <c r="S55" i="4"/>
  <c r="H55" i="4"/>
  <c r="W55" i="4"/>
  <c r="L55" i="4"/>
  <c r="P55" i="4"/>
  <c r="AE55" i="4"/>
  <c r="S19" i="4"/>
  <c r="W19" i="4"/>
  <c r="AA19" i="4"/>
  <c r="U37" i="4"/>
  <c r="Y37" i="4"/>
  <c r="AC37" i="4"/>
  <c r="U44" i="4"/>
  <c r="Y44" i="4"/>
  <c r="AC44" i="4"/>
  <c r="T45" i="4"/>
  <c r="X45" i="4"/>
  <c r="AB45" i="4"/>
  <c r="S46" i="4"/>
  <c r="W46" i="4"/>
  <c r="AA46" i="4"/>
  <c r="R47" i="4"/>
  <c r="V47" i="4"/>
  <c r="Z47" i="4"/>
  <c r="AD47" i="4"/>
  <c r="U48" i="4"/>
  <c r="Y48" i="4"/>
  <c r="AC48" i="4"/>
  <c r="T49" i="4"/>
  <c r="X49" i="4"/>
  <c r="AB49" i="4"/>
  <c r="S50" i="4"/>
  <c r="W50" i="4"/>
  <c r="AA50" i="4"/>
  <c r="R51" i="4"/>
  <c r="V51" i="4"/>
  <c r="Z51" i="4"/>
  <c r="AD51" i="4"/>
  <c r="U52" i="4"/>
  <c r="Y52" i="4"/>
  <c r="AC52" i="4"/>
  <c r="T53" i="4"/>
  <c r="X53" i="4"/>
  <c r="AB53" i="4"/>
  <c r="S54" i="4"/>
  <c r="W54" i="4"/>
  <c r="AA54" i="4"/>
  <c r="E55" i="4"/>
  <c r="T55" i="4"/>
  <c r="AB55" i="4"/>
  <c r="U43" i="4"/>
  <c r="AL23" i="6"/>
  <c r="AK23" i="6"/>
  <c r="AI24" i="6"/>
  <c r="AJ26" i="6"/>
  <c r="AO28" i="6"/>
  <c r="AS34" i="6"/>
  <c r="AQ19" i="6"/>
  <c r="AJ25" i="6"/>
  <c r="AK26" i="6"/>
  <c r="AO24" i="6"/>
  <c r="AK24" i="6"/>
  <c r="AH25" i="6"/>
  <c r="U55" i="4"/>
  <c r="X55" i="4"/>
  <c r="AA55" i="4"/>
  <c r="AK27" i="6"/>
  <c r="AI25" i="6"/>
  <c r="AJ27" i="6"/>
  <c r="AN27" i="6"/>
  <c r="AJ28" i="6"/>
  <c r="AH26" i="6"/>
  <c r="AI26" i="6"/>
  <c r="AN28" i="6"/>
  <c r="AN29" i="6"/>
  <c r="AH27" i="6"/>
  <c r="AI27" i="6"/>
  <c r="AK28" i="6"/>
  <c r="AJ29" i="6"/>
  <c r="AK30" i="6"/>
  <c r="AN30" i="6"/>
  <c r="AH28" i="6"/>
  <c r="AI28" i="6"/>
  <c r="AJ30" i="6"/>
  <c r="AK29" i="6"/>
  <c r="AJ31" i="6"/>
  <c r="AH29" i="6"/>
  <c r="AI29" i="6"/>
  <c r="AN31" i="6"/>
  <c r="AH30" i="6"/>
  <c r="AI30" i="6"/>
  <c r="AK31" i="6"/>
  <c r="AN32" i="6"/>
  <c r="AJ32" i="6"/>
  <c r="AH31" i="6"/>
  <c r="AI31" i="6"/>
  <c r="AK32" i="6"/>
  <c r="AJ34" i="6"/>
  <c r="AJ33" i="6"/>
  <c r="AN33" i="6"/>
  <c r="AK33" i="6"/>
  <c r="AH32" i="6"/>
  <c r="AI32" i="6"/>
  <c r="AK34" i="6"/>
  <c r="AH34" i="6"/>
  <c r="AI34" i="6"/>
  <c r="AH33" i="6"/>
  <c r="AI33" i="6"/>
  <c r="AO30" i="6"/>
  <c r="AO32" i="6"/>
  <c r="AJ23" i="6"/>
  <c r="M24" i="6"/>
  <c r="H24" i="7"/>
  <c r="L25" i="6"/>
  <c r="AO26" i="6"/>
  <c r="H23" i="7"/>
  <c r="AQ34" i="6"/>
  <c r="F142" i="5"/>
  <c r="V142" i="5"/>
  <c r="F170" i="5"/>
  <c r="L163" i="5"/>
  <c r="T142" i="5"/>
  <c r="B170" i="5"/>
  <c r="H170" i="5"/>
  <c r="T177" i="5"/>
  <c r="L170" i="5"/>
  <c r="D163" i="5"/>
  <c r="T149" i="5"/>
  <c r="L142" i="5"/>
  <c r="R163" i="5"/>
  <c r="J156" i="5"/>
  <c r="B149" i="5"/>
  <c r="N142" i="5"/>
  <c r="F149" i="5"/>
  <c r="V149" i="5"/>
  <c r="N156" i="5"/>
  <c r="F163" i="5"/>
  <c r="P163" i="5"/>
  <c r="V163" i="5"/>
  <c r="N177" i="5"/>
  <c r="E33" i="5"/>
  <c r="U49" i="5"/>
  <c r="R170" i="5"/>
  <c r="J163" i="5"/>
  <c r="B156" i="5"/>
  <c r="J177" i="5"/>
  <c r="R156" i="5"/>
  <c r="J149" i="5"/>
  <c r="H25" i="7"/>
  <c r="L26" i="6"/>
  <c r="M25" i="6"/>
  <c r="AL24" i="6"/>
  <c r="I24" i="7"/>
  <c r="AM24" i="6"/>
  <c r="AM25" i="6"/>
  <c r="I25" i="7"/>
  <c r="AL25" i="6"/>
  <c r="L27" i="6"/>
  <c r="H26" i="7"/>
  <c r="M26" i="6"/>
  <c r="I26" i="7"/>
  <c r="AL26" i="6"/>
  <c r="AM26" i="6"/>
  <c r="L28" i="6"/>
  <c r="M27" i="6"/>
  <c r="M28" i="6"/>
  <c r="L29" i="6"/>
  <c r="AL27" i="6"/>
  <c r="AM27" i="6"/>
  <c r="M29" i="6"/>
  <c r="L30" i="6"/>
  <c r="AM28" i="6"/>
  <c r="AL28" i="6"/>
  <c r="AM29" i="6"/>
  <c r="AL29" i="6"/>
  <c r="L31" i="6"/>
  <c r="M30" i="6"/>
  <c r="M31" i="6"/>
  <c r="L32" i="6"/>
  <c r="AM30" i="6"/>
  <c r="AL30" i="6"/>
  <c r="AM31" i="6"/>
  <c r="AL31" i="6"/>
  <c r="L33" i="6"/>
  <c r="M32" i="6"/>
  <c r="L34" i="6"/>
  <c r="M33" i="6"/>
  <c r="AM32" i="6"/>
  <c r="AL32" i="6"/>
  <c r="M34" i="6"/>
  <c r="AL33" i="6"/>
  <c r="AM33" i="6"/>
  <c r="AM34" i="6"/>
  <c r="AL34" i="6"/>
  <c r="AA24" i="7"/>
  <c r="Z24" i="7"/>
  <c r="Z25" i="7"/>
  <c r="AV24" i="6"/>
  <c r="AC24" i="7"/>
  <c r="AC25" i="7"/>
  <c r="AC26" i="7"/>
  <c r="AC27" i="7"/>
  <c r="AF23" i="6"/>
  <c r="AF26" i="6"/>
  <c r="AL24" i="7" l="1"/>
  <c r="AF23" i="7"/>
  <c r="AG24" i="7"/>
  <c r="AP25" i="7"/>
  <c r="AE23" i="7"/>
  <c r="AP24" i="7"/>
  <c r="M23" i="7"/>
  <c r="AH23" i="7" s="1"/>
  <c r="R28" i="7"/>
  <c r="AB26" i="7"/>
  <c r="S27" i="7"/>
  <c r="Y24" i="7"/>
  <c r="X24" i="7"/>
  <c r="AO24" i="7" s="1"/>
  <c r="R27" i="7"/>
  <c r="L23" i="7"/>
  <c r="K25" i="7"/>
  <c r="J25" i="7"/>
  <c r="AG25" i="7" s="1"/>
  <c r="O24" i="7"/>
  <c r="AJ24" i="7" s="1"/>
  <c r="Z26" i="7"/>
  <c r="AA26" i="7"/>
  <c r="AP26" i="7" s="1"/>
  <c r="AB27" i="7"/>
  <c r="AB28" i="7"/>
  <c r="AK23" i="7"/>
  <c r="C23" i="7"/>
  <c r="B23" i="7"/>
  <c r="AD23" i="7" s="1"/>
  <c r="Q25" i="7"/>
  <c r="T24" i="7"/>
  <c r="AG23" i="7"/>
  <c r="E24" i="7"/>
  <c r="R26" i="7"/>
  <c r="P24" i="7"/>
  <c r="O23" i="7"/>
  <c r="W24" i="7"/>
  <c r="AM24" i="7" s="1"/>
  <c r="AN24" i="7" l="1"/>
  <c r="AI23" i="7"/>
  <c r="W25" i="7"/>
  <c r="V25" i="7"/>
  <c r="AK25" i="7"/>
  <c r="U25" i="7"/>
  <c r="AL25" i="7" s="1"/>
  <c r="T25" i="7"/>
  <c r="J26" i="7"/>
  <c r="AG26" i="7" s="1"/>
  <c r="K26" i="7"/>
  <c r="X25" i="7"/>
  <c r="AO25" i="7" s="1"/>
  <c r="Y25" i="7"/>
  <c r="Z27" i="7"/>
  <c r="AA27" i="7"/>
  <c r="AP27" i="7" s="1"/>
  <c r="I27" i="7"/>
  <c r="H27" i="7"/>
  <c r="N25" i="7"/>
  <c r="O25" i="7"/>
  <c r="AJ25" i="7" s="1"/>
  <c r="F24" i="7"/>
  <c r="G24" i="7"/>
  <c r="S29" i="7"/>
  <c r="R29" i="7"/>
  <c r="M24" i="7"/>
  <c r="AH24" i="7" s="1"/>
  <c r="L24" i="7"/>
  <c r="E25" i="7"/>
  <c r="D25" i="7"/>
  <c r="B24" i="7"/>
  <c r="AD24" i="7" s="1"/>
  <c r="C24" i="7"/>
  <c r="AJ23" i="7"/>
  <c r="Q26" i="7"/>
  <c r="P26" i="7"/>
  <c r="AM25" i="7" l="1"/>
  <c r="E26" i="7"/>
  <c r="D26" i="7"/>
  <c r="H28" i="7"/>
  <c r="I28" i="7"/>
  <c r="L25" i="7"/>
  <c r="M25" i="7"/>
  <c r="AH25" i="7" s="1"/>
  <c r="F25" i="7"/>
  <c r="G25" i="7"/>
  <c r="Y26" i="7"/>
  <c r="X26" i="7"/>
  <c r="AO26" i="7" s="1"/>
  <c r="P27" i="7"/>
  <c r="Q27" i="7"/>
  <c r="B25" i="7"/>
  <c r="AD25" i="7" s="1"/>
  <c r="C25" i="7"/>
  <c r="O26" i="7"/>
  <c r="AJ26" i="7" s="1"/>
  <c r="N26" i="7"/>
  <c r="J27" i="7"/>
  <c r="AG27" i="7" s="1"/>
  <c r="K27" i="7"/>
  <c r="S30" i="7"/>
  <c r="R30" i="7"/>
  <c r="AN25" i="7"/>
  <c r="T26" i="7"/>
  <c r="U26" i="7"/>
  <c r="AL26" i="7" s="1"/>
  <c r="AK26" i="7"/>
  <c r="AE24" i="7"/>
  <c r="AF24" i="7"/>
  <c r="AA28" i="7"/>
  <c r="AP28" i="7" s="1"/>
  <c r="Z28" i="7"/>
  <c r="AI24" i="7"/>
  <c r="V26" i="7"/>
  <c r="W26" i="7"/>
  <c r="AM26" i="7" l="1"/>
  <c r="AI25" i="7"/>
  <c r="V27" i="7"/>
  <c r="W27" i="7"/>
  <c r="S31" i="7"/>
  <c r="R31" i="7"/>
  <c r="L26" i="7"/>
  <c r="M26" i="7"/>
  <c r="AH26" i="7" s="1"/>
  <c r="Y27" i="7"/>
  <c r="X27" i="7"/>
  <c r="AO27" i="7" s="1"/>
  <c r="U27" i="7"/>
  <c r="AL27" i="7" s="1"/>
  <c r="T27" i="7"/>
  <c r="K28" i="7"/>
  <c r="J28" i="7"/>
  <c r="AG28" i="7" s="1"/>
  <c r="AE25" i="7"/>
  <c r="AF25" i="7"/>
  <c r="D27" i="7"/>
  <c r="E27" i="7"/>
  <c r="B26" i="7"/>
  <c r="AD26" i="7" s="1"/>
  <c r="C26" i="7"/>
  <c r="G26" i="7"/>
  <c r="F26" i="7"/>
  <c r="H29" i="7"/>
  <c r="I29" i="7"/>
  <c r="AN26" i="7"/>
  <c r="AA29" i="7"/>
  <c r="Z29" i="7"/>
  <c r="O27" i="7"/>
  <c r="AJ27" i="7" s="1"/>
  <c r="N27" i="7"/>
  <c r="AK27" i="7"/>
  <c r="Q28" i="7"/>
  <c r="P28" i="7"/>
  <c r="AM27" i="7" l="1"/>
  <c r="AK28" i="7"/>
  <c r="Y28" i="7"/>
  <c r="X28" i="7"/>
  <c r="AO28" i="7" s="1"/>
  <c r="Q29" i="7"/>
  <c r="P29" i="7"/>
  <c r="AA30" i="7"/>
  <c r="Z30" i="7"/>
  <c r="AN27" i="7"/>
  <c r="AI26" i="7"/>
  <c r="B27" i="7"/>
  <c r="AD27" i="7" s="1"/>
  <c r="C27" i="7"/>
  <c r="U28" i="7"/>
  <c r="AL28" i="7" s="1"/>
  <c r="T28" i="7"/>
  <c r="R32" i="7"/>
  <c r="S32" i="7"/>
  <c r="AE26" i="7"/>
  <c r="AF26" i="7"/>
  <c r="M27" i="7"/>
  <c r="AH27" i="7" s="1"/>
  <c r="L27" i="7"/>
  <c r="O28" i="7"/>
  <c r="AJ28" i="7" s="1"/>
  <c r="N28" i="7"/>
  <c r="H30" i="7"/>
  <c r="I30" i="7"/>
  <c r="G27" i="7"/>
  <c r="F27" i="7"/>
  <c r="D28" i="7"/>
  <c r="E28" i="7"/>
  <c r="K29" i="7"/>
  <c r="J29" i="7"/>
  <c r="AG29" i="7" s="1"/>
  <c r="W28" i="7"/>
  <c r="V28" i="7"/>
  <c r="AM28" i="7" l="1"/>
  <c r="M28" i="7"/>
  <c r="AH28" i="7" s="1"/>
  <c r="L28" i="7"/>
  <c r="AN28" i="7"/>
  <c r="F28" i="7"/>
  <c r="G28" i="7"/>
  <c r="Q30" i="7"/>
  <c r="P30" i="7"/>
  <c r="AI27" i="7"/>
  <c r="S33" i="7"/>
  <c r="R33" i="7"/>
  <c r="J30" i="7"/>
  <c r="AG30" i="7" s="1"/>
  <c r="K30" i="7"/>
  <c r="AE27" i="7"/>
  <c r="AF27" i="7"/>
  <c r="N29" i="7"/>
  <c r="O29" i="7"/>
  <c r="AJ29" i="7" s="1"/>
  <c r="C28" i="7"/>
  <c r="B28" i="7"/>
  <c r="AD28" i="7" s="1"/>
  <c r="AK29" i="7"/>
  <c r="D29" i="7"/>
  <c r="E29" i="7"/>
  <c r="U29" i="7"/>
  <c r="AL29" i="7" s="1"/>
  <c r="T29" i="7"/>
  <c r="V29" i="7"/>
  <c r="W29" i="7"/>
  <c r="H31" i="7"/>
  <c r="I31" i="7"/>
  <c r="Z31" i="7"/>
  <c r="AA31" i="7"/>
  <c r="Y29" i="7"/>
  <c r="X29" i="7"/>
  <c r="AO29" i="7" s="1"/>
  <c r="AM29" i="7" l="1"/>
  <c r="AI28" i="7"/>
  <c r="W30" i="7"/>
  <c r="V30" i="7"/>
  <c r="C29" i="7"/>
  <c r="B29" i="7"/>
  <c r="AD29" i="7" s="1"/>
  <c r="Y30" i="7"/>
  <c r="X30" i="7"/>
  <c r="AO30" i="7" s="1"/>
  <c r="H32" i="7"/>
  <c r="I32" i="7"/>
  <c r="AN29" i="7"/>
  <c r="U30" i="7"/>
  <c r="AL30" i="7" s="1"/>
  <c r="T30" i="7"/>
  <c r="M29" i="7"/>
  <c r="AH29" i="7" s="1"/>
  <c r="L29" i="7"/>
  <c r="O30" i="7"/>
  <c r="N30" i="7"/>
  <c r="J31" i="7"/>
  <c r="AG31" i="7" s="1"/>
  <c r="K31" i="7"/>
  <c r="AA32" i="7"/>
  <c r="Z32" i="7"/>
  <c r="D30" i="7"/>
  <c r="E30" i="7"/>
  <c r="Q31" i="7"/>
  <c r="P31" i="7"/>
  <c r="F29" i="7"/>
  <c r="G29" i="7"/>
  <c r="AE28" i="7"/>
  <c r="AF28" i="7"/>
  <c r="S34" i="7"/>
  <c r="R34" i="7"/>
  <c r="AK30" i="7"/>
  <c r="AM30" i="7" l="1"/>
  <c r="AN30" i="7"/>
  <c r="F30" i="7"/>
  <c r="G30" i="7"/>
  <c r="I33" i="7"/>
  <c r="H33" i="7"/>
  <c r="B30" i="7"/>
  <c r="AD30" i="7" s="1"/>
  <c r="C30" i="7"/>
  <c r="AE29" i="7"/>
  <c r="AF29" i="7"/>
  <c r="AI29" i="7"/>
  <c r="E31" i="7"/>
  <c r="D31" i="7"/>
  <c r="K32" i="7"/>
  <c r="J32" i="7"/>
  <c r="AG32" i="7" s="1"/>
  <c r="T31" i="7"/>
  <c r="U31" i="7"/>
  <c r="AL31" i="7" s="1"/>
  <c r="AJ30" i="7"/>
  <c r="Y31" i="7"/>
  <c r="X31" i="7"/>
  <c r="AO31" i="7" s="1"/>
  <c r="AK31" i="7"/>
  <c r="L30" i="7"/>
  <c r="M30" i="7"/>
  <c r="AH30" i="7" s="1"/>
  <c r="Q32" i="7"/>
  <c r="P32" i="7"/>
  <c r="O31" i="7"/>
  <c r="N31" i="7"/>
  <c r="W31" i="7"/>
  <c r="V31" i="7"/>
  <c r="AA33" i="7"/>
  <c r="Z33" i="7"/>
  <c r="AN31" i="7" l="1"/>
  <c r="AM31" i="7"/>
  <c r="H34" i="7"/>
  <c r="I34" i="7"/>
  <c r="L31" i="7"/>
  <c r="M31" i="7"/>
  <c r="AH31" i="7" s="1"/>
  <c r="AE30" i="7"/>
  <c r="AF30" i="7"/>
  <c r="Z34" i="7"/>
  <c r="AA34" i="7"/>
  <c r="B31" i="7"/>
  <c r="AD31" i="7" s="1"/>
  <c r="C31" i="7"/>
  <c r="W32" i="7"/>
  <c r="V32" i="7"/>
  <c r="AJ31" i="7"/>
  <c r="AJ32" i="7"/>
  <c r="AK32" i="7"/>
  <c r="G31" i="7"/>
  <c r="F31" i="7"/>
  <c r="Q33" i="7"/>
  <c r="P33" i="7"/>
  <c r="O32" i="7"/>
  <c r="N32" i="7"/>
  <c r="U32" i="7"/>
  <c r="AL32" i="7" s="1"/>
  <c r="T32" i="7"/>
  <c r="D32" i="7"/>
  <c r="E32" i="7"/>
  <c r="X32" i="7"/>
  <c r="AO32" i="7" s="1"/>
  <c r="Y32" i="7"/>
  <c r="AN32" i="7" s="1"/>
  <c r="J33" i="7"/>
  <c r="AG33" i="7" s="1"/>
  <c r="K33" i="7"/>
  <c r="AI30" i="7"/>
  <c r="AI31" i="7" l="1"/>
  <c r="AM32" i="7"/>
  <c r="AE31" i="7"/>
  <c r="AF31" i="7"/>
  <c r="G32" i="7"/>
  <c r="F32" i="7"/>
  <c r="Y33" i="7"/>
  <c r="X33" i="7"/>
  <c r="AO33" i="7" s="1"/>
  <c r="AK33" i="7"/>
  <c r="J34" i="7"/>
  <c r="AG34" i="7" s="1"/>
  <c r="K34" i="7"/>
  <c r="E33" i="7"/>
  <c r="D33" i="7"/>
  <c r="M32" i="7"/>
  <c r="AH32" i="7" s="1"/>
  <c r="L32" i="7"/>
  <c r="U33" i="7"/>
  <c r="AL33" i="7" s="1"/>
  <c r="T33" i="7"/>
  <c r="V33" i="7"/>
  <c r="W33" i="7"/>
  <c r="P34" i="7"/>
  <c r="AK34" i="7" s="1"/>
  <c r="Q34" i="7"/>
  <c r="N33" i="7"/>
  <c r="O33" i="7"/>
  <c r="AJ33" i="7" s="1"/>
  <c r="C32" i="7"/>
  <c r="B32" i="7"/>
  <c r="AD32" i="7" s="1"/>
  <c r="AI32" i="7" l="1"/>
  <c r="AM33" i="7"/>
  <c r="AN33" i="7"/>
  <c r="Y34" i="7"/>
  <c r="X34" i="7"/>
  <c r="AO34" i="7" s="1"/>
  <c r="T34" i="7"/>
  <c r="U34" i="7"/>
  <c r="AL34" i="7" s="1"/>
  <c r="M33" i="7"/>
  <c r="AH33" i="7" s="1"/>
  <c r="L33" i="7"/>
  <c r="C33" i="7"/>
  <c r="B33" i="7"/>
  <c r="AD33" i="7" s="1"/>
  <c r="W34" i="7"/>
  <c r="V34" i="7"/>
  <c r="AE32" i="7"/>
  <c r="AF32" i="7"/>
  <c r="G33" i="7"/>
  <c r="F33" i="7"/>
  <c r="O34" i="7"/>
  <c r="AJ34" i="7" s="1"/>
  <c r="N34" i="7"/>
  <c r="E34" i="7"/>
  <c r="D34" i="7"/>
  <c r="AM34" i="7" l="1"/>
  <c r="F34" i="7"/>
  <c r="G34" i="7"/>
  <c r="M34" i="7"/>
  <c r="AH34" i="7" s="1"/>
  <c r="L34" i="7"/>
  <c r="AE33" i="7"/>
  <c r="AF33" i="7"/>
  <c r="AN34" i="7"/>
  <c r="B34" i="7"/>
  <c r="AD34" i="7" s="1"/>
  <c r="C34" i="7"/>
  <c r="AI33" i="7"/>
  <c r="AI34" i="7" l="1"/>
  <c r="AE34" i="7"/>
  <c r="AF34" i="7"/>
</calcChain>
</file>

<file path=xl/sharedStrings.xml><?xml version="1.0" encoding="utf-8"?>
<sst xmlns="http://schemas.openxmlformats.org/spreadsheetml/2006/main" count="1379" uniqueCount="138">
  <si>
    <t>File: Tourism</t>
  </si>
  <si>
    <t xml:space="preserve">               Contents:</t>
  </si>
  <si>
    <t>A. Tourist Arrivals by month</t>
  </si>
  <si>
    <t>B. Tourist Arrivals by country</t>
  </si>
  <si>
    <t xml:space="preserve">C. Airport Arrivals </t>
  </si>
  <si>
    <t>D. Tourist Expenditure per capita</t>
  </si>
  <si>
    <t>E. Revenue and per capita revenue from tourism by month</t>
  </si>
  <si>
    <r>
      <t>Parity €/</t>
    </r>
    <r>
      <rPr>
        <sz val="12"/>
        <rFont val="Arial"/>
        <family val="2"/>
        <charset val="161"/>
      </rPr>
      <t>£</t>
    </r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</si>
  <si>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</si>
  <si>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</si>
  <si>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</si>
  <si>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</si>
  <si>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</si>
  <si>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</si>
  <si>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</si>
  <si>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</si>
  <si>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</si>
  <si>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</si>
  <si>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</si>
  <si>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</si>
  <si>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</si>
  <si>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</si>
  <si>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% change</t>
  </si>
  <si>
    <t>2004</t>
  </si>
  <si>
    <t>Monthly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</si>
  <si>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</si>
  <si>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</si>
  <si>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</si>
  <si>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</si>
  <si>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</si>
  <si>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</si>
  <si>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</si>
  <si>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</si>
  <si>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</si>
  <si>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</si>
  <si>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</si>
  <si>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</si>
  <si>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J-Dec </t>
  </si>
  <si>
    <t>Cumulative</t>
  </si>
  <si>
    <t>J-Feb</t>
  </si>
  <si>
    <t>J-Mar</t>
  </si>
  <si>
    <t>J-Apr</t>
  </si>
  <si>
    <t>J-May</t>
  </si>
  <si>
    <t>J-Jun</t>
  </si>
  <si>
    <t>J-Jul</t>
  </si>
  <si>
    <t>J-Aug</t>
  </si>
  <si>
    <t>J-Sep</t>
  </si>
  <si>
    <t>J-Oct</t>
  </si>
  <si>
    <t>J-Nov</t>
  </si>
  <si>
    <t>J-Dec</t>
  </si>
  <si>
    <t>Notes:</t>
  </si>
  <si>
    <t>(1) Data for the month of March 2012 is based on estimations.</t>
  </si>
  <si>
    <t>(2) Data for the month of January 2013 is based on estimations.</t>
  </si>
  <si>
    <t>Jan-July</t>
  </si>
  <si>
    <t xml:space="preserve">   United Kingdom</t>
  </si>
  <si>
    <t xml:space="preserve">   Germany</t>
  </si>
  <si>
    <t xml:space="preserve">   Switzerland</t>
  </si>
  <si>
    <t xml:space="preserve">   France</t>
  </si>
  <si>
    <t xml:space="preserve">   Netherlands</t>
  </si>
  <si>
    <t xml:space="preserve">   Belgium / Luxembourg</t>
  </si>
  <si>
    <t xml:space="preserve">   Austria </t>
  </si>
  <si>
    <t xml:space="preserve">   Italy</t>
  </si>
  <si>
    <t xml:space="preserve">   Ireland</t>
  </si>
  <si>
    <t xml:space="preserve">   Greece </t>
  </si>
  <si>
    <t xml:space="preserve">   Israel</t>
  </si>
  <si>
    <t xml:space="preserve">   Russia    </t>
  </si>
  <si>
    <t xml:space="preserve">   Sweden</t>
  </si>
  <si>
    <t xml:space="preserve">   Denmark</t>
  </si>
  <si>
    <t xml:space="preserve">   Norway</t>
  </si>
  <si>
    <t xml:space="preserve">   Finland</t>
  </si>
  <si>
    <t xml:space="preserve">   Czech Republic</t>
  </si>
  <si>
    <t>Total Tourist Arrivals</t>
  </si>
  <si>
    <t>Table C. Airport Arrivals</t>
  </si>
  <si>
    <t>LARNACA AIRPORT</t>
  </si>
  <si>
    <t>MONTH</t>
  </si>
  <si>
    <t>% change 2002/2001</t>
  </si>
  <si>
    <t>% change 2003/2002</t>
  </si>
  <si>
    <t>% change 2004/2003</t>
  </si>
  <si>
    <t>% change 2005/2004</t>
  </si>
  <si>
    <t>% change 2006/2005</t>
  </si>
  <si>
    <t>% change 2007/2006</t>
  </si>
  <si>
    <t>% change 2008/2007</t>
  </si>
  <si>
    <t>% change 2009/2008</t>
  </si>
  <si>
    <t>% change 2010/2009</t>
  </si>
  <si>
    <t>% change 2011/2010</t>
  </si>
  <si>
    <t>% change 2012/2011</t>
  </si>
  <si>
    <t>% change 2013/2012</t>
  </si>
  <si>
    <t>% change 2014/2013</t>
  </si>
  <si>
    <t>% change 2015/2014</t>
  </si>
  <si>
    <t>% change 2016/2015</t>
  </si>
  <si>
    <t>PAPHOS AIRPORT</t>
  </si>
  <si>
    <t>ARRIVALS OF PASSENGERS AT LARNACA AND PAPHOS AIRPORTS</t>
  </si>
  <si>
    <t>Table D1. Tourist Expenditure per capita (£ and €)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</si>
  <si>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</si>
  <si>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</si>
  <si>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</si>
  <si>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</si>
  <si>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</si>
  <si>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</si>
  <si>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</si>
  <si>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</si>
  <si>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</si>
  <si>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</si>
  <si>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</si>
  <si>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</si>
  <si>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ΙΑΝ</t>
  </si>
  <si>
    <t>ΦΕΒ</t>
  </si>
  <si>
    <t>ΜΑΡ</t>
  </si>
  <si>
    <t>ΑΠΡ</t>
  </si>
  <si>
    <t>£</t>
  </si>
  <si>
    <t>€</t>
  </si>
  <si>
    <t>Amount in Accommodation</t>
  </si>
  <si>
    <t>Extra out Accommodation</t>
  </si>
  <si>
    <t>Total Expenditure</t>
  </si>
  <si>
    <t>Per Day Expenditure</t>
  </si>
  <si>
    <t>…</t>
  </si>
  <si>
    <t>(3) Revised figures for the month of February 2013.</t>
  </si>
  <si>
    <t>Table D2. Tourist Expenditure per capita (% change)</t>
  </si>
  <si>
    <t>….</t>
  </si>
  <si>
    <t>Table E1. Revenue from tourism by month (£ and € - ml)</t>
  </si>
  <si>
    <t>2012</t>
  </si>
  <si>
    <t>2013</t>
  </si>
  <si>
    <t>2014</t>
  </si>
  <si>
    <t>2015</t>
  </si>
  <si>
    <t>Table E2. Per capita revenue from tourism by month (£ and €)</t>
  </si>
  <si>
    <t>J-Dec average</t>
  </si>
  <si>
    <t>Number of Tourists Previous Year</t>
  </si>
  <si>
    <t>Number of Tourists Current Year (projected)</t>
  </si>
  <si>
    <t>Difference</t>
  </si>
  <si>
    <t>2012 Vs 2011</t>
  </si>
  <si>
    <t>2013 Vs 2012</t>
  </si>
  <si>
    <t>2014 Vs 2013</t>
  </si>
  <si>
    <t>2015 Vs 2014</t>
  </si>
  <si>
    <t>2016 Vs 2015</t>
  </si>
  <si>
    <t>Tourist Expenditure Per Captal Current Year</t>
  </si>
  <si>
    <t>Tourist Expenditure Per Captal Previous Year</t>
  </si>
  <si>
    <t>Revenue from tourism by month (Current Year) **projected</t>
  </si>
  <si>
    <t>Revenue from tourism by month (Previous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</si>
</sst>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€_-;\-* #,##0.00\ _€_-;_-* &quot;-&quot;??\ _€_-;_-@_-"/>
    <numFmt numFmtId="165" formatCode="0.000000"/>
    <numFmt numFmtId="166" formatCode="0.000"/>
    <numFmt numFmtId="167" formatCode="0.0"/>
    <numFmt numFmtId="168" formatCode="_-* #,##0.00\ _Δ_ρ_χ_-;\-* #,##0.00\ _Δ_ρ_χ_-;_-* &quot;-&quot;??\ _Δ_ρ_χ_-;_-@_-"/>
    <numFmt numFmtId="169" formatCode="0_)"/>
    <numFmt numFmtId="170" formatCode="#,##0.0"/>
    <numFmt numFmtId="171" formatCode="0.00000"/>
    <numFmt numFmtId="172" formatCode="0.000000000"/>
    <numFmt numFmtId="173" formatCode="_-* #.##0.00\ _Δ_ρ_χ_-;\-* #.##0.00\ _Δ_ρ_χ_-;_-* &quot;-&quot;??\ _Δ_ρ_χ_-;_-@_-"/>
    <numFmt numFmtId="174" formatCode="0.0%"/>
    <numFmt numFmtId="175" formatCode="_([$€-2]\ * #,##0.00_);_([$€-2]\ * \(#,##0.00\);_([$€-2]\ * &quot;-&quot;??_);_(@_)"/>
  </numFmts>
  <fonts count="41">
    <font>
      <sz val="11"/>
      <color theme="1"/>
      <name val="Calibri"/>
      <family val="2"/>
      <charset val="161"/>
      <scheme val="minor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Arial"/>
      <family val="2"/>
      <charset val="161"/>
    </font>
    <font>
      <b/>
      <sz val="12"/>
      <color indexed="9"/>
      <name val="Arial"/>
      <family val="2"/>
      <charset val="161"/>
    </font>
    <font>
      <sz val="10"/>
      <name val="Arial"/>
      <family val="2"/>
      <charset val="161"/>
    </font>
    <font>
      <sz val="12"/>
      <color indexed="8"/>
      <name val="Arial"/>
      <family val="2"/>
      <charset val="161"/>
    </font>
    <font>
      <b/>
      <u/>
      <sz val="12"/>
      <color indexed="8"/>
      <name val="Arial"/>
      <family val="2"/>
      <charset val="161"/>
    </font>
    <font>
      <b/>
      <u/>
      <sz val="12"/>
      <name val="Arial"/>
      <family val="2"/>
      <charset val="161"/>
    </font>
    <font>
      <b/>
      <sz val="12"/>
      <name val="Arial"/>
      <family val="2"/>
      <charset val="161"/>
    </font>
    <font>
      <b/>
      <sz val="12"/>
      <color indexed="8"/>
      <name val="Arial"/>
      <family val="2"/>
      <charset val="161"/>
    </font>
    <font>
      <b/>
      <sz val="10"/>
      <name val="Arial"/>
      <family val="2"/>
      <charset val="161"/>
    </font>
    <font>
      <u/>
      <sz val="10"/>
      <color indexed="8"/>
      <name val="Arial"/>
      <family val="2"/>
      <charset val="161"/>
    </font>
    <font>
      <sz val="10"/>
      <color indexed="8"/>
      <name val="Arial"/>
      <family val="2"/>
      <charset val="161"/>
    </font>
    <font>
      <sz val="10"/>
      <color indexed="10"/>
      <name val="Arial"/>
      <family val="2"/>
      <charset val="161"/>
    </font>
    <font>
      <b/>
      <sz val="10"/>
      <color indexed="8"/>
      <name val="Arial"/>
      <family val="2"/>
      <charset val="161"/>
    </font>
    <font>
      <sz val="11"/>
      <name val="Arial"/>
      <family val="2"/>
      <charset val="161"/>
    </font>
    <font>
      <sz val="12"/>
      <name val="Arial "/>
      <charset val="161"/>
    </font>
    <font>
      <sz val="10"/>
      <name val="Arial "/>
      <charset val="161"/>
    </font>
    <font>
      <sz val="12"/>
      <color indexed="8"/>
      <name val="Arial "/>
      <charset val="161"/>
    </font>
    <font>
      <b/>
      <sz val="12"/>
      <name val="Arial "/>
      <charset val="161"/>
    </font>
    <font>
      <b/>
      <sz val="12"/>
      <color indexed="8"/>
      <name val="Arial "/>
      <charset val="161"/>
    </font>
    <font>
      <b/>
      <sz val="10"/>
      <name val="Arial "/>
      <charset val="161"/>
    </font>
    <font>
      <b/>
      <u/>
      <sz val="12"/>
      <color indexed="8"/>
      <name val="Arial "/>
      <charset val="161"/>
    </font>
    <font>
      <b/>
      <u/>
      <sz val="10"/>
      <name val="Arial"/>
      <family val="2"/>
      <charset val="161"/>
    </font>
    <font>
      <b/>
      <sz val="8"/>
      <name val="Arial"/>
      <family val="2"/>
      <charset val="161"/>
    </font>
    <font>
      <b/>
      <sz val="11"/>
      <color indexed="9"/>
      <name val="Arial"/>
      <family val="2"/>
      <charset val="161"/>
    </font>
    <font>
      <b/>
      <u/>
      <sz val="11"/>
      <color indexed="9"/>
      <name val="Arial"/>
      <family val="2"/>
      <charset val="161"/>
    </font>
    <font>
      <b/>
      <u/>
      <sz val="11"/>
      <name val="Arial"/>
      <family val="2"/>
      <charset val="161"/>
    </font>
    <font>
      <b/>
      <sz val="11"/>
      <name val="Arial"/>
      <family val="2"/>
      <charset val="161"/>
    </font>
    <font>
      <sz val="11"/>
      <color indexed="8"/>
      <name val="Arial"/>
      <family val="2"/>
      <charset val="161"/>
    </font>
    <font>
      <u/>
      <sz val="11"/>
      <color indexed="8"/>
      <name val="Arial"/>
      <family val="2"/>
      <charset val="161"/>
    </font>
    <font>
      <sz val="11"/>
      <color indexed="9"/>
      <name val="Arial"/>
      <family val="2"/>
      <charset val="161"/>
    </font>
    <font>
      <sz val="11"/>
      <color theme="1"/>
      <name val="Calibri"/>
      <family val="2"/>
      <charset val="161"/>
      <scheme val="minor"/>
    </font>
    <font>
      <sz val="11"/>
      <color theme="1"/>
      <name val="Arial "/>
      <charset val="161"/>
    </font>
    <font>
      <sz val="11"/>
      <color theme="1"/>
      <name val="Arial"/>
      <family val="2"/>
      <charset val="161"/>
    </font>
    <font>
      <sz val="10"/>
      <color rgb="FFC00000"/>
      <name val="Arial"/>
      <family val="2"/>
      <charset val="161"/>
    </font>
    <font>
      <sz val="11"/>
      <color rgb="FFC00000"/>
      <name val="Arial"/>
      <family val="2"/>
      <charset val="161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34" fillId="0" borderId="0" applyFont="0" applyFill="0" applyBorder="0" applyAlignment="0" applyProtection="0"/>
    <xf numFmtId="168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9" fontId="34" fillId="0" borderId="0" applyFont="0" applyFill="0" applyBorder="0" applyAlignment="0" applyProtection="0"/>
  </cellStyleXfs>
  <cellXfs count="290">
    <xf numFmtId="0" fontId="0" fillId="0" borderId="0" xfId="0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Protection="1">
      <protection hidden="1"/>
    </xf>
    <xf numFmtId="165" fontId="3" fillId="0" borderId="0" xfId="0" applyNumberFormat="1" applyFont="1" applyProtection="1">
      <protection hidden="1"/>
    </xf>
    <xf numFmtId="0" fontId="4" fillId="0" borderId="0" xfId="0" applyFont="1"/>
    <xf numFmtId="167" fontId="4" fillId="0" borderId="0" xfId="0" applyNumberFormat="1" applyFont="1" applyAlignment="1">
      <alignment horizontal="right"/>
    </xf>
    <xf numFmtId="0" fontId="6" fillId="0" borderId="0" xfId="0" applyFont="1" applyBorder="1"/>
    <xf numFmtId="0" fontId="6" fillId="0" borderId="0" xfId="0" applyFont="1"/>
    <xf numFmtId="167" fontId="10" fillId="0" borderId="0" xfId="0" applyNumberFormat="1" applyFont="1" applyFill="1" applyAlignment="1">
      <alignment horizontal="right"/>
    </xf>
    <xf numFmtId="0" fontId="12" fillId="0" borderId="0" xfId="0" applyFont="1"/>
    <xf numFmtId="166" fontId="13" fillId="0" borderId="0" xfId="0" applyNumberFormat="1" applyFont="1" applyBorder="1" applyAlignment="1" applyProtection="1">
      <alignment horizontal="left"/>
    </xf>
    <xf numFmtId="166" fontId="14" fillId="0" borderId="0" xfId="0" applyNumberFormat="1" applyFont="1" applyBorder="1" applyAlignment="1" applyProtection="1">
      <alignment horizontal="left"/>
    </xf>
    <xf numFmtId="167" fontId="4" fillId="0" borderId="0" xfId="0" applyNumberFormat="1" applyFont="1" applyFill="1" applyBorder="1" applyAlignment="1">
      <alignment horizontal="right"/>
    </xf>
    <xf numFmtId="167" fontId="7" fillId="0" borderId="0" xfId="1" applyNumberFormat="1" applyFont="1" applyFill="1" applyBorder="1" applyAlignment="1" applyProtection="1">
      <alignment horizontal="center"/>
      <protection locked="0"/>
    </xf>
    <xf numFmtId="1" fontId="4" fillId="0" borderId="0" xfId="0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167" fontId="11" fillId="0" borderId="0" xfId="0" applyNumberFormat="1" applyFont="1" applyProtection="1"/>
    <xf numFmtId="167" fontId="4" fillId="0" borderId="0" xfId="0" applyNumberFormat="1" applyFont="1"/>
    <xf numFmtId="167" fontId="4" fillId="0" borderId="1" xfId="0" applyNumberFormat="1" applyFont="1" applyBorder="1" applyAlignment="1">
      <alignment horizontal="right"/>
    </xf>
    <xf numFmtId="167" fontId="4" fillId="0" borderId="0" xfId="0" applyNumberFormat="1" applyFont="1" applyBorder="1"/>
    <xf numFmtId="0" fontId="10" fillId="0" borderId="0" xfId="0" applyNumberFormat="1" applyFont="1" applyFill="1" applyBorder="1" applyAlignment="1">
      <alignment horizontal="right"/>
    </xf>
    <xf numFmtId="167" fontId="4" fillId="0" borderId="1" xfId="0" applyNumberFormat="1" applyFont="1" applyFill="1" applyBorder="1"/>
    <xf numFmtId="167" fontId="4" fillId="0" borderId="1" xfId="0" applyNumberFormat="1" applyFont="1" applyFill="1" applyBorder="1" applyAlignment="1" applyProtection="1">
      <alignment horizontal="right"/>
    </xf>
    <xf numFmtId="167" fontId="10" fillId="0" borderId="1" xfId="0" applyNumberFormat="1" applyFont="1" applyFill="1" applyBorder="1" applyAlignment="1" applyProtection="1">
      <alignment horizontal="right"/>
    </xf>
    <xf numFmtId="167" fontId="4" fillId="0" borderId="0" xfId="0" applyNumberFormat="1" applyFont="1" applyFill="1" applyBorder="1"/>
    <xf numFmtId="167" fontId="15" fillId="0" borderId="0" xfId="0" applyNumberFormat="1" applyFont="1"/>
    <xf numFmtId="167" fontId="15" fillId="0" borderId="0" xfId="5" applyNumberFormat="1" applyFont="1"/>
    <xf numFmtId="1" fontId="4" fillId="0" borderId="0" xfId="0" applyNumberFormat="1" applyFont="1" applyAlignment="1">
      <alignment horizontal="right"/>
    </xf>
    <xf numFmtId="0" fontId="10" fillId="0" borderId="0" xfId="0" applyFont="1"/>
    <xf numFmtId="1" fontId="10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right"/>
    </xf>
    <xf numFmtId="1" fontId="10" fillId="0" borderId="0" xfId="0" applyNumberFormat="1" applyFont="1" applyAlignment="1">
      <alignment horizontal="right"/>
    </xf>
    <xf numFmtId="1" fontId="10" fillId="0" borderId="1" xfId="0" applyNumberFormat="1" applyFont="1" applyBorder="1"/>
    <xf numFmtId="1" fontId="10" fillId="0" borderId="1" xfId="0" applyNumberFormat="1" applyFont="1" applyBorder="1" applyAlignment="1">
      <alignment horizontal="right"/>
    </xf>
    <xf numFmtId="1" fontId="10" fillId="0" borderId="0" xfId="0" applyNumberFormat="1" applyFont="1" applyBorder="1"/>
    <xf numFmtId="0" fontId="11" fillId="0" borderId="0" xfId="0" applyFont="1" applyBorder="1"/>
    <xf numFmtId="0" fontId="14" fillId="0" borderId="0" xfId="0" applyFont="1" applyBorder="1"/>
    <xf numFmtId="166" fontId="16" fillId="0" borderId="0" xfId="0" applyNumberFormat="1" applyFont="1" applyAlignment="1" applyProtection="1">
      <alignment horizontal="left"/>
    </xf>
    <xf numFmtId="167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 wrapText="1"/>
    </xf>
    <xf numFmtId="0" fontId="14" fillId="0" borderId="0" xfId="0" applyFont="1"/>
    <xf numFmtId="0" fontId="14" fillId="0" borderId="0" xfId="0" applyFont="1" applyFill="1"/>
    <xf numFmtId="0" fontId="12" fillId="0" borderId="0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67" fontId="12" fillId="0" borderId="0" xfId="0" applyNumberFormat="1" applyFont="1" applyAlignment="1">
      <alignment horizontal="center"/>
    </xf>
    <xf numFmtId="167" fontId="12" fillId="0" borderId="0" xfId="0" applyNumberFormat="1" applyFont="1" applyFill="1" applyAlignment="1">
      <alignment horizontal="center"/>
    </xf>
    <xf numFmtId="166" fontId="5" fillId="2" borderId="0" xfId="0" applyNumberFormat="1" applyFont="1" applyFill="1" applyAlignment="1" applyProtection="1">
      <alignment horizontal="left"/>
      <protection locked="0"/>
    </xf>
    <xf numFmtId="166" fontId="5" fillId="2" borderId="0" xfId="0" applyNumberFormat="1" applyFont="1" applyFill="1" applyAlignment="1" applyProtection="1">
      <alignment horizontal="right"/>
      <protection locked="0"/>
    </xf>
    <xf numFmtId="166" fontId="10" fillId="2" borderId="0" xfId="0" applyNumberFormat="1" applyFont="1" applyFill="1" applyAlignment="1" applyProtection="1">
      <alignment horizontal="right"/>
      <protection locked="0"/>
    </xf>
    <xf numFmtId="166" fontId="4" fillId="0" borderId="0" xfId="0" applyNumberFormat="1" applyFont="1" applyAlignment="1" applyProtection="1">
      <alignment horizontal="right"/>
      <protection locked="0"/>
    </xf>
    <xf numFmtId="166" fontId="7" fillId="0" borderId="1" xfId="0" applyNumberFormat="1" applyFont="1" applyBorder="1" applyAlignment="1" applyProtection="1">
      <alignment horizontal="left"/>
      <protection locked="0"/>
    </xf>
    <xf numFmtId="166" fontId="7" fillId="0" borderId="0" xfId="0" applyNumberFormat="1" applyFont="1" applyBorder="1" applyAlignment="1" applyProtection="1">
      <alignment horizontal="right"/>
      <protection locked="0"/>
    </xf>
    <xf numFmtId="0" fontId="10" fillId="0" borderId="2" xfId="0" applyFont="1" applyBorder="1" applyAlignment="1" applyProtection="1">
      <alignment horizontal="center"/>
      <protection locked="0"/>
    </xf>
    <xf numFmtId="0" fontId="12" fillId="0" borderId="3" xfId="0" applyFont="1" applyBorder="1" applyAlignment="1">
      <alignment horizontal="center"/>
    </xf>
    <xf numFmtId="0" fontId="10" fillId="0" borderId="4" xfId="0" applyFont="1" applyBorder="1" applyAlignment="1" applyProtection="1">
      <alignment horizontal="center"/>
      <protection locked="0"/>
    </xf>
    <xf numFmtId="166" fontId="7" fillId="0" borderId="0" xfId="0" applyNumberFormat="1" applyFont="1" applyAlignment="1" applyProtection="1">
      <alignment horizontal="left"/>
      <protection locked="0"/>
    </xf>
    <xf numFmtId="167" fontId="7" fillId="0" borderId="0" xfId="1" applyNumberFormat="1" applyFont="1" applyFill="1" applyAlignment="1" applyProtection="1">
      <alignment horizontal="center"/>
      <protection locked="0"/>
    </xf>
    <xf numFmtId="167" fontId="7" fillId="0" borderId="0" xfId="1" applyNumberFormat="1" applyFont="1" applyAlignment="1" applyProtection="1">
      <alignment horizontal="center"/>
      <protection locked="0"/>
    </xf>
    <xf numFmtId="170" fontId="4" fillId="0" borderId="0" xfId="1" applyNumberFormat="1" applyFont="1" applyFill="1" applyBorder="1" applyAlignment="1">
      <alignment horizontal="center"/>
    </xf>
    <xf numFmtId="167" fontId="4" fillId="0" borderId="0" xfId="1" applyNumberFormat="1" applyFont="1" applyAlignment="1" applyProtection="1">
      <alignment horizontal="center"/>
      <protection locked="0"/>
    </xf>
    <xf numFmtId="167" fontId="4" fillId="0" borderId="0" xfId="1" applyNumberFormat="1" applyFont="1" applyFill="1" applyAlignment="1" applyProtection="1">
      <alignment horizontal="center"/>
      <protection locked="0"/>
    </xf>
    <xf numFmtId="167" fontId="4" fillId="0" borderId="0" xfId="2" applyNumberFormat="1" applyFont="1" applyFill="1" applyAlignment="1" applyProtection="1">
      <alignment horizontal="center"/>
      <protection locked="0"/>
    </xf>
    <xf numFmtId="167" fontId="7" fillId="0" borderId="0" xfId="1" applyNumberFormat="1" applyFont="1" applyBorder="1" applyAlignment="1" applyProtection="1">
      <alignment horizontal="center"/>
      <protection locked="0"/>
    </xf>
    <xf numFmtId="167" fontId="7" fillId="0" borderId="0" xfId="2" applyNumberFormat="1" applyFont="1" applyFill="1" applyAlignment="1" applyProtection="1">
      <alignment horizontal="center"/>
      <protection locked="0"/>
    </xf>
    <xf numFmtId="166" fontId="11" fillId="0" borderId="0" xfId="0" applyNumberFormat="1" applyFont="1" applyAlignment="1" applyProtection="1">
      <alignment horizontal="left"/>
      <protection locked="0"/>
    </xf>
    <xf numFmtId="167" fontId="11" fillId="0" borderId="0" xfId="1" applyNumberFormat="1" applyFont="1" applyAlignment="1" applyProtection="1">
      <alignment horizontal="center"/>
      <protection locked="0"/>
    </xf>
    <xf numFmtId="167" fontId="11" fillId="0" borderId="0" xfId="1" applyNumberFormat="1" applyFont="1" applyFill="1" applyAlignment="1" applyProtection="1">
      <alignment horizontal="center"/>
      <protection locked="0"/>
    </xf>
    <xf numFmtId="167" fontId="11" fillId="0" borderId="0" xfId="2" applyNumberFormat="1" applyFont="1" applyAlignment="1" applyProtection="1">
      <alignment horizontal="center"/>
      <protection locked="0"/>
    </xf>
    <xf numFmtId="167" fontId="10" fillId="0" borderId="0" xfId="0" applyNumberFormat="1" applyFont="1" applyAlignment="1" applyProtection="1">
      <alignment horizontal="center"/>
      <protection locked="0"/>
    </xf>
    <xf numFmtId="167" fontId="10" fillId="0" borderId="0" xfId="1" applyNumberFormat="1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left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166" fontId="9" fillId="0" borderId="0" xfId="0" applyNumberFormat="1" applyFont="1" applyAlignment="1" applyProtection="1">
      <alignment horizontal="center"/>
      <protection locked="0"/>
    </xf>
    <xf numFmtId="167" fontId="7" fillId="0" borderId="0" xfId="0" applyNumberFormat="1" applyFont="1" applyAlignment="1" applyProtection="1">
      <alignment horizontal="center"/>
      <protection locked="0"/>
    </xf>
    <xf numFmtId="167" fontId="4" fillId="0" borderId="0" xfId="0" applyNumberFormat="1" applyFont="1" applyFill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67" fontId="10" fillId="0" borderId="1" xfId="0" applyNumberFormat="1" applyFont="1" applyBorder="1" applyAlignment="1" applyProtection="1">
      <alignment horizontal="center"/>
      <protection locked="0"/>
    </xf>
    <xf numFmtId="166" fontId="7" fillId="0" borderId="0" xfId="0" applyNumberFormat="1" applyFont="1" applyBorder="1" applyAlignment="1" applyProtection="1">
      <alignment horizontal="center"/>
      <protection locked="0"/>
    </xf>
    <xf numFmtId="167" fontId="7" fillId="0" borderId="0" xfId="2" applyNumberFormat="1" applyFont="1" applyBorder="1" applyAlignment="1" applyProtection="1">
      <alignment horizontal="center"/>
      <protection locked="0"/>
    </xf>
    <xf numFmtId="167" fontId="7" fillId="0" borderId="0" xfId="2" applyNumberFormat="1" applyFont="1" applyAlignment="1" applyProtection="1">
      <alignment horizontal="center"/>
      <protection locked="0"/>
    </xf>
    <xf numFmtId="170" fontId="4" fillId="0" borderId="0" xfId="2" applyNumberFormat="1" applyFont="1" applyFill="1" applyBorder="1" applyAlignment="1">
      <alignment horizontal="center"/>
    </xf>
    <xf numFmtId="167" fontId="7" fillId="0" borderId="0" xfId="2" applyNumberFormat="1" applyFont="1" applyFill="1" applyBorder="1" applyAlignment="1" applyProtection="1">
      <alignment horizontal="center"/>
      <protection locked="0"/>
    </xf>
    <xf numFmtId="167" fontId="4" fillId="0" borderId="0" xfId="2" applyNumberFormat="1" applyFont="1" applyFill="1" applyBorder="1" applyAlignment="1" applyProtection="1">
      <alignment horizontal="center"/>
      <protection locked="0"/>
    </xf>
    <xf numFmtId="167" fontId="11" fillId="0" borderId="0" xfId="2" applyNumberFormat="1" applyFont="1" applyBorder="1" applyAlignment="1" applyProtection="1">
      <alignment horizontal="center"/>
      <protection locked="0"/>
    </xf>
    <xf numFmtId="166" fontId="8" fillId="0" borderId="0" xfId="0" applyNumberFormat="1" applyFont="1" applyBorder="1" applyAlignment="1" applyProtection="1">
      <alignment horizontal="center"/>
      <protection locked="0"/>
    </xf>
    <xf numFmtId="1" fontId="8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Fill="1" applyAlignment="1" applyProtection="1">
      <alignment horizontal="center"/>
      <protection locked="0"/>
    </xf>
    <xf numFmtId="167" fontId="7" fillId="0" borderId="0" xfId="0" applyNumberFormat="1" applyFont="1" applyFill="1" applyBorder="1" applyAlignment="1" applyProtection="1">
      <alignment horizontal="center"/>
      <protection locked="0"/>
    </xf>
    <xf numFmtId="167" fontId="11" fillId="0" borderId="1" xfId="0" applyNumberFormat="1" applyFont="1" applyFill="1" applyBorder="1" applyAlignment="1" applyProtection="1">
      <alignment horizontal="center"/>
      <protection locked="0"/>
    </xf>
    <xf numFmtId="167" fontId="11" fillId="0" borderId="1" xfId="0" applyNumberFormat="1" applyFont="1" applyBorder="1" applyAlignment="1" applyProtection="1">
      <alignment horizontal="center"/>
      <protection locked="0"/>
    </xf>
    <xf numFmtId="1" fontId="4" fillId="0" borderId="0" xfId="0" applyNumberFormat="1" applyFont="1" applyFill="1" applyBorder="1" applyAlignment="1">
      <alignment horizontal="right"/>
    </xf>
    <xf numFmtId="1" fontId="10" fillId="0" borderId="0" xfId="0" applyNumberFormat="1" applyFont="1" applyFill="1" applyAlignment="1">
      <alignment horizontal="right"/>
    </xf>
    <xf numFmtId="167" fontId="18" fillId="0" borderId="0" xfId="0" applyNumberFormat="1" applyFont="1" applyBorder="1" applyAlignment="1">
      <alignment horizontal="right"/>
    </xf>
    <xf numFmtId="0" fontId="19" fillId="0" borderId="0" xfId="0" applyFont="1"/>
    <xf numFmtId="0" fontId="35" fillId="0" borderId="0" xfId="0" applyFont="1"/>
    <xf numFmtId="166" fontId="20" fillId="0" borderId="5" xfId="0" applyNumberFormat="1" applyFont="1" applyBorder="1" applyAlignment="1" applyProtection="1">
      <alignment horizontal="left"/>
    </xf>
    <xf numFmtId="167" fontId="18" fillId="0" borderId="5" xfId="0" applyNumberFormat="1" applyFont="1" applyBorder="1" applyAlignment="1" applyProtection="1">
      <alignment horizontal="right"/>
    </xf>
    <xf numFmtId="166" fontId="22" fillId="0" borderId="0" xfId="0" quotePrefix="1" applyNumberFormat="1" applyFont="1" applyAlignment="1">
      <alignment horizontal="right"/>
    </xf>
    <xf numFmtId="166" fontId="22" fillId="0" borderId="0" xfId="0" quotePrefix="1" applyNumberFormat="1" applyFont="1" applyFill="1" applyAlignment="1">
      <alignment horizontal="right"/>
    </xf>
    <xf numFmtId="1" fontId="21" fillId="0" borderId="0" xfId="0" applyNumberFormat="1" applyFont="1" applyFill="1" applyAlignment="1">
      <alignment horizontal="right"/>
    </xf>
    <xf numFmtId="1" fontId="21" fillId="0" borderId="0" xfId="0" applyNumberFormat="1" applyFont="1" applyAlignment="1">
      <alignment horizontal="right"/>
    </xf>
    <xf numFmtId="0" fontId="23" fillId="0" borderId="0" xfId="0" applyFont="1"/>
    <xf numFmtId="166" fontId="24" fillId="0" borderId="0" xfId="0" applyNumberFormat="1" applyFont="1" applyAlignment="1" applyProtection="1">
      <alignment horizontal="left"/>
    </xf>
    <xf numFmtId="166" fontId="22" fillId="0" borderId="0" xfId="0" applyNumberFormat="1" applyFont="1" applyAlignment="1" applyProtection="1">
      <alignment horizontal="left"/>
    </xf>
    <xf numFmtId="1" fontId="18" fillId="0" borderId="0" xfId="1" applyNumberFormat="1" applyFont="1" applyAlignment="1" applyProtection="1">
      <alignment horizontal="right"/>
    </xf>
    <xf numFmtId="1" fontId="18" fillId="0" borderId="0" xfId="1" applyNumberFormat="1" applyFont="1" applyFill="1" applyAlignment="1" applyProtection="1">
      <alignment horizontal="right"/>
    </xf>
    <xf numFmtId="1" fontId="18" fillId="0" borderId="0" xfId="0" applyNumberFormat="1" applyFont="1" applyFill="1" applyAlignment="1" applyProtection="1">
      <alignment horizontal="right"/>
    </xf>
    <xf numFmtId="1" fontId="18" fillId="0" borderId="0" xfId="0" applyNumberFormat="1" applyFont="1" applyFill="1" applyBorder="1" applyAlignment="1" applyProtection="1">
      <alignment horizontal="right"/>
    </xf>
    <xf numFmtId="166" fontId="18" fillId="0" borderId="5" xfId="0" applyNumberFormat="1" applyFont="1" applyBorder="1" applyAlignment="1" applyProtection="1">
      <alignment horizontal="left"/>
    </xf>
    <xf numFmtId="166" fontId="18" fillId="0" borderId="5" xfId="0" applyNumberFormat="1" applyFont="1" applyFill="1" applyBorder="1" applyAlignment="1" applyProtection="1">
      <alignment horizontal="left"/>
    </xf>
    <xf numFmtId="167" fontId="18" fillId="0" borderId="5" xfId="0" applyNumberFormat="1" applyFont="1" applyFill="1" applyBorder="1" applyAlignment="1" applyProtection="1">
      <alignment horizontal="right"/>
    </xf>
    <xf numFmtId="1" fontId="21" fillId="0" borderId="0" xfId="1" applyNumberFormat="1" applyFont="1" applyAlignment="1" applyProtection="1">
      <alignment horizontal="right"/>
    </xf>
    <xf numFmtId="1" fontId="21" fillId="0" borderId="0" xfId="1" applyNumberFormat="1" applyFont="1" applyFill="1" applyAlignment="1" applyProtection="1">
      <alignment horizontal="right"/>
    </xf>
    <xf numFmtId="0" fontId="35" fillId="0" borderId="0" xfId="0" applyFont="1" applyBorder="1"/>
    <xf numFmtId="166" fontId="18" fillId="0" borderId="0" xfId="0" applyNumberFormat="1" applyFont="1" applyBorder="1" applyAlignment="1">
      <alignment horizontal="left"/>
    </xf>
    <xf numFmtId="166" fontId="18" fillId="0" borderId="0" xfId="0" applyNumberFormat="1" applyFont="1" applyBorder="1" applyAlignment="1">
      <alignment horizontal="right"/>
    </xf>
    <xf numFmtId="166" fontId="18" fillId="0" borderId="0" xfId="0" applyNumberFormat="1" applyFont="1" applyFill="1" applyBorder="1" applyAlignment="1">
      <alignment horizontal="right"/>
    </xf>
    <xf numFmtId="167" fontId="18" fillId="0" borderId="0" xfId="0" applyNumberFormat="1" applyFont="1" applyFill="1" applyBorder="1" applyAlignment="1">
      <alignment horizontal="right"/>
    </xf>
    <xf numFmtId="0" fontId="35" fillId="0" borderId="0" xfId="0" applyFont="1" applyFill="1"/>
    <xf numFmtId="167" fontId="20" fillId="0" borderId="0" xfId="1" applyNumberFormat="1" applyFont="1" applyFill="1" applyBorder="1" applyAlignment="1" applyProtection="1">
      <alignment horizontal="center"/>
      <protection locked="0"/>
    </xf>
    <xf numFmtId="1" fontId="18" fillId="0" borderId="0" xfId="0" applyNumberFormat="1" applyFont="1" applyBorder="1" applyAlignment="1">
      <alignment horizontal="right"/>
    </xf>
    <xf numFmtId="0" fontId="36" fillId="0" borderId="0" xfId="0" applyFont="1"/>
    <xf numFmtId="0" fontId="36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7" fontId="10" fillId="0" borderId="6" xfId="0" applyNumberFormat="1" applyFont="1" applyFill="1" applyBorder="1" applyAlignment="1">
      <alignment horizontal="left"/>
    </xf>
    <xf numFmtId="167" fontId="10" fillId="0" borderId="6" xfId="0" quotePrefix="1" applyNumberFormat="1" applyFont="1" applyFill="1" applyBorder="1" applyAlignment="1" applyProtection="1">
      <alignment horizontal="center"/>
    </xf>
    <xf numFmtId="0" fontId="10" fillId="0" borderId="6" xfId="0" quotePrefix="1" applyNumberFormat="1" applyFont="1" applyFill="1" applyBorder="1" applyAlignment="1" applyProtection="1">
      <alignment horizontal="right"/>
    </xf>
    <xf numFmtId="1" fontId="10" fillId="0" borderId="6" xfId="0" quotePrefix="1" applyNumberFormat="1" applyFont="1" applyFill="1" applyBorder="1" applyAlignment="1" applyProtection="1">
      <alignment horizontal="right"/>
    </xf>
    <xf numFmtId="167" fontId="10" fillId="0" borderId="6" xfId="0" quotePrefix="1" applyNumberFormat="1" applyFont="1" applyFill="1" applyBorder="1" applyAlignment="1" applyProtection="1">
      <alignment horizontal="right"/>
    </xf>
    <xf numFmtId="167" fontId="10" fillId="0" borderId="0" xfId="0" applyNumberFormat="1" applyFont="1" applyFill="1" applyBorder="1" applyAlignment="1">
      <alignment horizontal="center"/>
    </xf>
    <xf numFmtId="169" fontId="4" fillId="0" borderId="0" xfId="0" applyNumberFormat="1" applyFont="1" applyFill="1" applyAlignment="1" applyProtection="1">
      <alignment horizontal="center"/>
    </xf>
    <xf numFmtId="169" fontId="4" fillId="0" borderId="0" xfId="0" applyNumberFormat="1" applyFont="1" applyFill="1" applyAlignment="1" applyProtection="1">
      <alignment horizontal="right"/>
    </xf>
    <xf numFmtId="169" fontId="4" fillId="0" borderId="0" xfId="0" applyNumberFormat="1" applyFont="1" applyFill="1" applyBorder="1" applyAlignment="1" applyProtection="1">
      <alignment horizontal="right"/>
    </xf>
    <xf numFmtId="169" fontId="4" fillId="0" borderId="0" xfId="0" applyNumberFormat="1" applyFont="1" applyFill="1" applyBorder="1" applyAlignment="1">
      <alignment horizontal="right"/>
    </xf>
    <xf numFmtId="0" fontId="36" fillId="0" borderId="0" xfId="0" applyFont="1" applyBorder="1"/>
    <xf numFmtId="1" fontId="4" fillId="0" borderId="0" xfId="0" applyNumberFormat="1" applyFont="1" applyFill="1" applyAlignment="1">
      <alignment horizontal="right"/>
    </xf>
    <xf numFmtId="169" fontId="4" fillId="0" borderId="0" xfId="0" applyNumberFormat="1" applyFont="1" applyFill="1" applyAlignment="1">
      <alignment horizontal="right"/>
    </xf>
    <xf numFmtId="169" fontId="7" fillId="0" borderId="0" xfId="0" applyNumberFormat="1" applyFont="1" applyFill="1" applyAlignment="1" applyProtection="1">
      <alignment horizontal="right"/>
    </xf>
    <xf numFmtId="0" fontId="10" fillId="0" borderId="1" xfId="0" applyFont="1" applyBorder="1"/>
    <xf numFmtId="0" fontId="36" fillId="0" borderId="1" xfId="0" applyFont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/>
    <xf numFmtId="0" fontId="10" fillId="0" borderId="0" xfId="0" applyFont="1" applyBorder="1"/>
    <xf numFmtId="0" fontId="36" fillId="0" borderId="0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25" fillId="0" borderId="0" xfId="0" applyFont="1" applyBorder="1"/>
    <xf numFmtId="0" fontId="16" fillId="0" borderId="0" xfId="0" applyFont="1"/>
    <xf numFmtId="0" fontId="6" fillId="0" borderId="0" xfId="0" applyFont="1" applyAlignment="1">
      <alignment horizontal="left"/>
    </xf>
    <xf numFmtId="0" fontId="12" fillId="0" borderId="7" xfId="0" applyFont="1" applyFill="1" applyBorder="1" applyAlignment="1">
      <alignment horizontal="left"/>
    </xf>
    <xf numFmtId="0" fontId="12" fillId="0" borderId="7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0" fontId="16" fillId="0" borderId="0" xfId="0" applyFont="1" applyBorder="1" applyAlignment="1">
      <alignment horizontal="center"/>
    </xf>
    <xf numFmtId="0" fontId="37" fillId="0" borderId="0" xfId="0" applyFont="1" applyBorder="1"/>
    <xf numFmtId="0" fontId="38" fillId="0" borderId="0" xfId="0" applyFont="1" applyBorder="1" applyAlignment="1">
      <alignment horizontal="center" wrapText="1"/>
    </xf>
    <xf numFmtId="167" fontId="38" fillId="0" borderId="0" xfId="0" applyNumberFormat="1" applyFont="1" applyBorder="1" applyAlignment="1">
      <alignment horizontal="center" wrapText="1"/>
    </xf>
    <xf numFmtId="0" fontId="6" fillId="0" borderId="0" xfId="0" applyFont="1" applyFill="1"/>
    <xf numFmtId="0" fontId="14" fillId="0" borderId="0" xfId="0" applyFont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25" fillId="0" borderId="0" xfId="0" applyFont="1" applyAlignment="1">
      <alignment horizontal="left"/>
    </xf>
    <xf numFmtId="167" fontId="25" fillId="0" borderId="0" xfId="0" applyNumberFormat="1" applyFont="1" applyAlignment="1">
      <alignment horizontal="center"/>
    </xf>
    <xf numFmtId="0" fontId="2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0" fontId="6" fillId="0" borderId="0" xfId="0" applyFont="1" applyFill="1" applyBorder="1"/>
    <xf numFmtId="167" fontId="12" fillId="0" borderId="0" xfId="0" applyNumberFormat="1" applyFont="1" applyFill="1" applyBorder="1" applyAlignment="1">
      <alignment horizontal="center"/>
    </xf>
    <xf numFmtId="0" fontId="36" fillId="0" borderId="0" xfId="0" applyFont="1" applyAlignment="1">
      <alignment horizontal="left"/>
    </xf>
    <xf numFmtId="0" fontId="36" fillId="0" borderId="0" xfId="0" applyFont="1" applyFill="1"/>
    <xf numFmtId="0" fontId="26" fillId="0" borderId="0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horizontal="center" vertical="center" wrapText="1"/>
    </xf>
    <xf numFmtId="167" fontId="36" fillId="0" borderId="0" xfId="0" applyNumberFormat="1" applyFont="1" applyAlignment="1">
      <alignment horizontal="left"/>
    </xf>
    <xf numFmtId="167" fontId="36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27" fillId="2" borderId="0" xfId="0" applyFont="1" applyFill="1" applyBorder="1"/>
    <xf numFmtId="0" fontId="28" fillId="2" borderId="0" xfId="0" applyFont="1" applyFill="1" applyBorder="1"/>
    <xf numFmtId="2" fontId="29" fillId="2" borderId="0" xfId="0" applyNumberFormat="1" applyFont="1" applyFill="1" applyBorder="1"/>
    <xf numFmtId="0" fontId="29" fillId="2" borderId="0" xfId="0" applyFont="1" applyFill="1" applyBorder="1"/>
    <xf numFmtId="2" fontId="29" fillId="0" borderId="0" xfId="0" applyNumberFormat="1" applyFont="1" applyBorder="1"/>
    <xf numFmtId="0" fontId="29" fillId="0" borderId="0" xfId="0" applyFont="1" applyBorder="1"/>
    <xf numFmtId="0" fontId="29" fillId="0" borderId="0" xfId="0" applyFont="1" applyFill="1" applyBorder="1"/>
    <xf numFmtId="0" fontId="29" fillId="0" borderId="0" xfId="0" applyFont="1" applyBorder="1" applyAlignment="1">
      <alignment horizontal="left"/>
    </xf>
    <xf numFmtId="2" fontId="36" fillId="0" borderId="0" xfId="0" applyNumberFormat="1" applyFont="1" applyFill="1" applyBorder="1" applyAlignment="1">
      <alignment horizontal="center" vertical="center" wrapText="1"/>
    </xf>
    <xf numFmtId="0" fontId="30" fillId="0" borderId="8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30" fillId="0" borderId="0" xfId="0" applyFont="1" applyBorder="1" applyAlignment="1">
      <alignment horizontal="center"/>
    </xf>
    <xf numFmtId="2" fontId="30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17" fillId="0" borderId="0" xfId="0" applyFont="1"/>
    <xf numFmtId="0" fontId="36" fillId="0" borderId="0" xfId="0" applyFont="1" applyAlignment="1">
      <alignment horizontal="center"/>
    </xf>
    <xf numFmtId="2" fontId="36" fillId="0" borderId="0" xfId="0" applyNumberFormat="1" applyFont="1" applyAlignment="1">
      <alignment horizontal="center"/>
    </xf>
    <xf numFmtId="0" fontId="36" fillId="0" borderId="0" xfId="0" applyFont="1" applyFill="1" applyBorder="1"/>
    <xf numFmtId="1" fontId="36" fillId="0" borderId="0" xfId="0" applyNumberFormat="1" applyFont="1" applyAlignment="1"/>
    <xf numFmtId="0" fontId="30" fillId="0" borderId="0" xfId="0" applyFont="1"/>
    <xf numFmtId="0" fontId="30" fillId="0" borderId="0" xfId="0" applyFont="1" applyAlignment="1">
      <alignment horizontal="center"/>
    </xf>
    <xf numFmtId="2" fontId="30" fillId="0" borderId="0" xfId="0" applyNumberFormat="1" applyFont="1" applyAlignment="1">
      <alignment horizontal="center"/>
    </xf>
    <xf numFmtId="1" fontId="30" fillId="0" borderId="0" xfId="0" applyNumberFormat="1" applyFont="1" applyAlignment="1"/>
    <xf numFmtId="1" fontId="36" fillId="0" borderId="0" xfId="0" applyNumberFormat="1" applyFont="1" applyFill="1" applyBorder="1" applyAlignment="1"/>
    <xf numFmtId="0" fontId="36" fillId="0" borderId="0" xfId="0" applyFont="1" applyFill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30" fillId="0" borderId="0" xfId="0" applyFont="1" applyFill="1" applyBorder="1"/>
    <xf numFmtId="0" fontId="36" fillId="0" borderId="0" xfId="0" applyFont="1" applyBorder="1" applyAlignment="1">
      <alignment horizontal="center"/>
    </xf>
    <xf numFmtId="1" fontId="36" fillId="0" borderId="0" xfId="0" applyNumberFormat="1" applyFont="1" applyBorder="1" applyAlignment="1"/>
    <xf numFmtId="1" fontId="30" fillId="0" borderId="1" xfId="0" applyNumberFormat="1" applyFont="1" applyBorder="1" applyAlignment="1"/>
    <xf numFmtId="1" fontId="30" fillId="0" borderId="0" xfId="0" applyNumberFormat="1" applyFont="1" applyBorder="1" applyAlignment="1"/>
    <xf numFmtId="1" fontId="30" fillId="0" borderId="0" xfId="0" applyNumberFormat="1" applyFont="1" applyFill="1" applyBorder="1" applyAlignment="1"/>
    <xf numFmtId="2" fontId="30" fillId="0" borderId="0" xfId="0" applyNumberFormat="1" applyFont="1" applyFill="1" applyBorder="1" applyAlignment="1">
      <alignment horizontal="center"/>
    </xf>
    <xf numFmtId="2" fontId="36" fillId="0" borderId="0" xfId="0" applyNumberFormat="1" applyFont="1"/>
    <xf numFmtId="0" fontId="30" fillId="0" borderId="1" xfId="0" applyFont="1" applyFill="1" applyBorder="1"/>
    <xf numFmtId="2" fontId="36" fillId="0" borderId="1" xfId="0" applyNumberFormat="1" applyFont="1" applyBorder="1"/>
    <xf numFmtId="0" fontId="17" fillId="0" borderId="0" xfId="0" applyFont="1" applyBorder="1" applyAlignment="1">
      <alignment horizontal="center"/>
    </xf>
    <xf numFmtId="2" fontId="36" fillId="0" borderId="0" xfId="0" applyNumberFormat="1" applyFont="1" applyBorder="1"/>
    <xf numFmtId="2" fontId="17" fillId="0" borderId="0" xfId="0" applyNumberFormat="1" applyFont="1" applyBorder="1" applyAlignment="1">
      <alignment horizontal="center"/>
    </xf>
    <xf numFmtId="167" fontId="30" fillId="0" borderId="0" xfId="0" applyNumberFormat="1" applyFont="1" applyAlignment="1">
      <alignment horizontal="center"/>
    </xf>
    <xf numFmtId="167" fontId="31" fillId="0" borderId="0" xfId="0" applyNumberFormat="1" applyFont="1" applyBorder="1" applyAlignment="1">
      <alignment horizontal="center"/>
    </xf>
    <xf numFmtId="167" fontId="17" fillId="0" borderId="0" xfId="0" applyNumberFormat="1" applyFont="1" applyBorder="1" applyAlignment="1">
      <alignment horizontal="center"/>
    </xf>
    <xf numFmtId="2" fontId="17" fillId="0" borderId="0" xfId="0" applyNumberFormat="1" applyFont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0" fillId="0" borderId="0" xfId="0" applyNumberFormat="1" applyFont="1" applyFill="1" applyAlignment="1">
      <alignment horizontal="center"/>
    </xf>
    <xf numFmtId="167" fontId="30" fillId="0" borderId="0" xfId="0" applyNumberFormat="1" applyFont="1" applyFill="1" applyAlignment="1">
      <alignment horizontal="center"/>
    </xf>
    <xf numFmtId="167" fontId="36" fillId="0" borderId="0" xfId="0" applyNumberFormat="1" applyFont="1" applyFill="1" applyAlignment="1">
      <alignment horizontal="center"/>
    </xf>
    <xf numFmtId="2" fontId="17" fillId="0" borderId="0" xfId="5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66" fontId="32" fillId="0" borderId="0" xfId="0" applyNumberFormat="1" applyFont="1" applyBorder="1" applyAlignment="1" applyProtection="1">
      <alignment horizontal="left"/>
    </xf>
    <xf numFmtId="166" fontId="31" fillId="0" borderId="0" xfId="0" applyNumberFormat="1" applyFont="1" applyBorder="1" applyAlignment="1" applyProtection="1">
      <alignment horizontal="left"/>
    </xf>
    <xf numFmtId="2" fontId="30" fillId="0" borderId="0" xfId="0" applyNumberFormat="1" applyFont="1" applyFill="1" applyBorder="1" applyAlignment="1">
      <alignment horizontal="center" vertical="center" wrapText="1"/>
    </xf>
    <xf numFmtId="2" fontId="36" fillId="0" borderId="0" xfId="0" applyNumberFormat="1" applyFont="1" applyFill="1" applyBorder="1"/>
    <xf numFmtId="0" fontId="36" fillId="0" borderId="0" xfId="0" applyFont="1" applyFill="1" applyBorder="1" applyAlignment="1"/>
    <xf numFmtId="167" fontId="17" fillId="0" borderId="0" xfId="0" applyNumberFormat="1" applyFont="1" applyAlignment="1">
      <alignment horizontal="center"/>
    </xf>
    <xf numFmtId="0" fontId="17" fillId="0" borderId="0" xfId="0" applyFont="1" applyBorder="1"/>
    <xf numFmtId="167" fontId="33" fillId="0" borderId="0" xfId="0" applyNumberFormat="1" applyFont="1" applyAlignment="1">
      <alignment horizontal="center"/>
    </xf>
    <xf numFmtId="167" fontId="27" fillId="0" borderId="0" xfId="0" applyNumberFormat="1" applyFont="1" applyAlignment="1">
      <alignment horizontal="center"/>
    </xf>
    <xf numFmtId="167" fontId="17" fillId="0" borderId="0" xfId="0" applyNumberFormat="1" applyFont="1" applyFill="1" applyAlignment="1">
      <alignment horizontal="center"/>
    </xf>
    <xf numFmtId="0" fontId="36" fillId="0" borderId="0" xfId="0" applyFont="1" applyProtection="1">
      <protection locked="0"/>
    </xf>
    <xf numFmtId="166" fontId="11" fillId="0" borderId="0" xfId="0" applyNumberFormat="1" applyFont="1" applyBorder="1" applyAlignment="1" applyProtection="1">
      <alignment horizontal="right"/>
      <protection locked="0"/>
    </xf>
    <xf numFmtId="166" fontId="10" fillId="0" borderId="0" xfId="0" applyNumberFormat="1" applyFont="1" applyAlignment="1" applyProtection="1">
      <alignment horizontal="left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left"/>
      <protection locked="0"/>
    </xf>
    <xf numFmtId="166" fontId="4" fillId="0" borderId="0" xfId="0" applyNumberFormat="1" applyFont="1" applyBorder="1" applyAlignment="1" applyProtection="1">
      <alignment horizontal="center"/>
      <protection locked="0"/>
    </xf>
    <xf numFmtId="166" fontId="4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171" fontId="36" fillId="0" borderId="0" xfId="0" applyNumberFormat="1" applyFont="1"/>
    <xf numFmtId="167" fontId="10" fillId="0" borderId="0" xfId="0" applyNumberFormat="1" applyFont="1" applyBorder="1" applyAlignment="1" applyProtection="1">
      <alignment horizontal="center"/>
      <protection locked="0"/>
    </xf>
    <xf numFmtId="0" fontId="36" fillId="0" borderId="0" xfId="0" applyFont="1" applyAlignment="1" applyProtection="1">
      <alignment horizontal="center"/>
      <protection locked="0"/>
    </xf>
    <xf numFmtId="166" fontId="11" fillId="0" borderId="1" xfId="0" applyNumberFormat="1" applyFont="1" applyBorder="1" applyAlignment="1" applyProtection="1">
      <alignment horizontal="left"/>
      <protection locked="0"/>
    </xf>
    <xf numFmtId="167" fontId="11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67" fontId="36" fillId="0" borderId="0" xfId="0" applyNumberFormat="1" applyFont="1" applyAlignment="1" applyProtection="1">
      <alignment horizontal="center"/>
      <protection locked="0"/>
    </xf>
    <xf numFmtId="0" fontId="36" fillId="0" borderId="0" xfId="0" applyFont="1" applyBorder="1" applyAlignment="1" applyProtection="1">
      <alignment horizontal="center"/>
      <protection locked="0"/>
    </xf>
    <xf numFmtId="166" fontId="36" fillId="0" borderId="0" xfId="0" applyNumberFormat="1" applyFont="1" applyAlignment="1" applyProtection="1">
      <alignment horizontal="center"/>
      <protection locked="0"/>
    </xf>
    <xf numFmtId="172" fontId="36" fillId="0" borderId="0" xfId="0" applyNumberFormat="1" applyFont="1" applyAlignment="1" applyProtection="1">
      <alignment horizontal="center"/>
      <protection locked="0"/>
    </xf>
    <xf numFmtId="10" fontId="4" fillId="0" borderId="1" xfId="6" applyNumberFormat="1" applyFont="1" applyFill="1" applyBorder="1" applyAlignment="1" applyProtection="1">
      <alignment horizontal="right"/>
    </xf>
    <xf numFmtId="174" fontId="35" fillId="0" borderId="0" xfId="6" applyNumberFormat="1" applyFont="1"/>
    <xf numFmtId="174" fontId="4" fillId="0" borderId="1" xfId="6" applyNumberFormat="1" applyFont="1" applyBorder="1" applyAlignment="1">
      <alignment horizontal="right"/>
    </xf>
    <xf numFmtId="1" fontId="0" fillId="0" borderId="4" xfId="0" applyNumberFormat="1" applyBorder="1" applyAlignment="1">
      <alignment horizontal="center"/>
    </xf>
    <xf numFmtId="0" fontId="39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40" fillId="0" borderId="0" xfId="6" applyFont="1" applyAlignment="1">
      <alignment horizontal="center"/>
    </xf>
    <xf numFmtId="0" fontId="40" fillId="0" borderId="0" xfId="0" applyFont="1" applyAlignment="1">
      <alignment horizontal="right"/>
    </xf>
    <xf numFmtId="10" fontId="36" fillId="0" borderId="0" xfId="6" applyNumberFormat="1" applyFont="1"/>
    <xf numFmtId="175" fontId="0" fillId="0" borderId="4" xfId="0" applyNumberForma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30" fillId="0" borderId="0" xfId="0" applyFont="1" applyFill="1" applyBorder="1" applyAlignment="1">
      <alignment horizontal="center" vertical="center" wrapText="1"/>
    </xf>
    <xf numFmtId="0" fontId="30" fillId="0" borderId="14" xfId="0" applyFont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wrapText="1"/>
    </xf>
    <xf numFmtId="0" fontId="30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wrapText="1"/>
    </xf>
    <xf numFmtId="0" fontId="30" fillId="0" borderId="15" xfId="0" applyFont="1" applyFill="1" applyBorder="1" applyAlignment="1">
      <alignment horizontal="center" vertical="center" wrapText="1"/>
    </xf>
    <xf numFmtId="0" fontId="30" fillId="0" borderId="16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0" borderId="13" xfId="0" applyFont="1" applyBorder="1" applyAlignment="1">
      <alignment horizontal="center"/>
    </xf>
    <xf numFmtId="1" fontId="11" fillId="0" borderId="3" xfId="0" quotePrefix="1" applyNumberFormat="1" applyFont="1" applyBorder="1" applyAlignment="1" applyProtection="1">
      <alignment horizontal="center"/>
      <protection locked="0"/>
    </xf>
    <xf numFmtId="166" fontId="11" fillId="0" borderId="3" xfId="0" quotePrefix="1" applyNumberFormat="1" applyFont="1" applyBorder="1" applyAlignment="1" applyProtection="1">
      <alignment horizontal="center"/>
      <protection locked="0"/>
    </xf>
  </cellXfs>
  <cellStyles count="7">
    <cellStyle name="Comma" xfId="1" builtinId="3"/>
    <cellStyle name="Comma 2" xfId="2"/>
    <cellStyle name="Comma 2 2" xfId="3"/>
    <cellStyle name="Comma 3" xfId="4"/>
    <cellStyle name="Normal" xfId="0" builtinId="0"/>
    <cellStyle name="Normal 2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'TOURIST ARRIVALS BY MONTH(000''s'!$V$1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'TOURIST ARRIVALS BY MONTH(000''s'!$V$2:$V$13</c:f>
              <c:numCache>
                <c:formatCode>0</c:formatCode>
                <c:ptCount val="12"/>
                <c:pt idx="0">
                  <c:v>45.951999999999998</c:v>
                </c:pt>
                <c:pt idx="1">
                  <c:v>55.25</c:v>
                </c:pt>
                <c:pt idx="2">
                  <c:v>103.803</c:v>
                </c:pt>
                <c:pt idx="3">
                  <c:v>139.65799999999999</c:v>
                </c:pt>
                <c:pt idx="4">
                  <c:v>258.01400000000001</c:v>
                </c:pt>
                <c:pt idx="5">
                  <c:v>275.27999999999997</c:v>
                </c:pt>
                <c:pt idx="6">
                  <c:v>306.10599999999999</c:v>
                </c:pt>
                <c:pt idx="7">
                  <c:v>304.26400000000001</c:v>
                </c:pt>
                <c:pt idx="8">
                  <c:v>289.12599999999998</c:v>
                </c:pt>
                <c:pt idx="9">
                  <c:v>241.69800000000001</c:v>
                </c:pt>
                <c:pt idx="10">
                  <c:v>92.643000000000001</c:v>
                </c:pt>
                <c:pt idx="11">
                  <c:v>61.198999999999998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B-44FA-B1EE-1D79EB7E8D6B}"/>
            </c:ext>
          </c:extLst>
        </c:ser>
        <c:ser>
          <c:idx val="1"/>
          <c:order val="1"/>
          <c:tx>
            <c:strRef>
              <c:f>'TOURIST ARRIVALS BY MONTH(000''s'!$W$1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'TOURIST ARRIVALS BY MONTH(000''s'!$X$2:$X$13</c:f>
              <c:numCache>
                <c:formatCode>0</c:formatCode>
                <c:ptCount val="12"/>
                <c:pt idx="0">
                  <c:v>47.61</c:v>
                </c:pt>
                <c:pt idx="1">
                  <c:v>55.42</c:v>
                </c:pt>
                <c:pt idx="2">
                  <c:v>94.3</c:v>
                </c:pt>
                <c:pt idx="3">
                  <c:v>189.648</c:v>
                </c:pt>
                <c:pt idx="4">
                  <c:v>276.78100000000001</c:v>
                </c:pt>
                <c:pt idx="5">
                  <c:v>329.97699999999998</c:v>
                </c:pt>
                <c:pt idx="6">
                  <c:v>371.45299999999997</c:v>
                </c:pt>
                <c:pt idx="7">
                  <c:v>363.57299999999998</c:v>
                </c:pt>
                <c:pt idx="8">
                  <c:v>335.35199999999998</c:v>
                </c:pt>
                <c:pt idx="9">
                  <c:v>261.99700000000001</c:v>
                </c:pt>
                <c:pt idx="10">
                  <c:v>84.02</c:v>
                </c:pt>
                <c:pt idx="11">
                  <c:v>54.771999999999998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0B-44FA-B1EE-1D79EB7E8D6B}"/>
            </c:ext>
          </c:extLst>
        </c:ser>
        <c:ser>
          <c:idx val="2"/>
          <c:order val="2"/>
          <c:tx>
            <c:strRef>
              <c:f>'TOURIST ARRIVALS BY MONTH(000''s'!$X$1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'TOURIST ARRIVALS BY MONTH(000''s'!$Y$2:$Y$13</c:f>
              <c:numCache>
                <c:formatCode>0</c:formatCode>
                <c:ptCount val="12"/>
                <c:pt idx="0">
                  <c:v>42.286000000000001</c:v>
                </c:pt>
                <c:pt idx="1">
                  <c:v>42.326999999999998</c:v>
                </c:pt>
                <c:pt idx="2">
                  <c:v>92.62</c:v>
                </c:pt>
                <c:pt idx="3">
                  <c:v>162.43899999999999</c:v>
                </c:pt>
                <c:pt idx="4">
                  <c:v>276.24400000000003</c:v>
                </c:pt>
                <c:pt idx="5">
                  <c:v>308.21899999999999</c:v>
                </c:pt>
                <c:pt idx="6">
                  <c:v>361.44200000000001</c:v>
                </c:pt>
                <c:pt idx="7">
                  <c:v>352.21499999999997</c:v>
                </c:pt>
                <c:pt idx="8">
                  <c:v>357.65300000000002</c:v>
                </c:pt>
                <c:pt idx="9">
                  <c:v>273.58699999999999</c:v>
                </c:pt>
                <c:pt idx="10">
                  <c:v>81.542000000000002</c:v>
                </c:pt>
                <c:pt idx="11">
                  <c:v>54.813000000000002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0B-44FA-B1EE-1D79EB7E8D6B}"/>
            </c:ext>
          </c:extLst>
        </c:ser>
        <c:ser>
          <c:idx val="3"/>
          <c:order val="3"/>
          <c:tx>
            <c:strRef>
              <c:f>'TOURIST ARRIVALS BY MONTH(000''s'!$Z$1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'TOURIST ARRIVALS BY MONTH(000''s'!$Z$2:$Z$13</c:f>
              <c:numCache>
                <c:formatCode>0</c:formatCode>
                <c:ptCount val="12"/>
                <c:pt idx="0">
                  <c:v>40.674999999999997</c:v>
                </c:pt>
                <c:pt idx="1">
                  <c:v>45.226999999999997</c:v>
                </c:pt>
                <c:pt idx="2">
                  <c:v>77.533000000000001</c:v>
                </c:pt>
                <c:pt idx="3">
                  <c:v>180.99799999999999</c:v>
                </c:pt>
                <c:pt idx="4">
                  <c:v>293.18099999999998</c:v>
                </c:pt>
                <c:pt idx="5">
                  <c:v>342.221</c:v>
                </c:pt>
                <c:pt idx="6">
                  <c:v>381.95499999999998</c:v>
                </c:pt>
                <c:pt idx="7">
                  <c:v>373.08600000000001</c:v>
                </c:pt>
                <c:pt idx="8">
                  <c:v>316.60199999999998</c:v>
                </c:pt>
                <c:pt idx="9">
                  <c:v>251.453</c:v>
                </c:pt>
                <c:pt idx="10">
                  <c:v>81.436999999999998</c:v>
                </c:pt>
                <c:pt idx="11">
                  <c:v>56.863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0B-44FA-B1EE-1D79EB7E8D6B}"/>
            </c:ext>
          </c:extLst>
        </c:ser>
        <c:ser>
          <c:idx val="4"/>
          <c:order val="4"/>
          <c:tx>
            <c:strRef>
              <c:f>'TOURIST ARRIVALS BY MONTH(000''s'!$AA$1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'TOURIST ARRIVALS BY MONTH(000''s'!$AA$2:$AA$13</c:f>
              <c:numCache>
                <c:formatCode>0</c:formatCode>
                <c:ptCount val="12"/>
                <c:pt idx="0">
                  <c:v>41.798999999999999</c:v>
                </c:pt>
                <c:pt idx="1">
                  <c:v>50.709000000000003</c:v>
                </c:pt>
                <c:pt idx="2">
                  <c:v>97.478999999999999</c:v>
                </c:pt>
                <c:pt idx="3">
                  <c:v>201.495</c:v>
                </c:pt>
                <c:pt idx="4">
                  <c:v>307.44900000000001</c:v>
                </c:pt>
                <c:pt idx="5">
                  <c:v>336.96699999999998</c:v>
                </c:pt>
                <c:pt idx="6">
                  <c:v>414.52699999999999</c:v>
                </c:pt>
                <c:pt idx="7">
                  <c:v>392.27199999999999</c:v>
                </c:pt>
                <c:pt idx="8">
                  <c:v>360.899</c:v>
                </c:pt>
                <c:pt idx="9">
                  <c:v>269.363</c:v>
                </c:pt>
                <c:pt idx="10">
                  <c:v>108.093</c:v>
                </c:pt>
                <c:pt idx="11">
                  <c:v>78.347999999999999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0B-44FA-B1EE-1D79EB7E8D6B}"/>
            </c:ext>
          </c:extLst>
        </c:ser>
        <c:ser>
          <c:idx val="5"/>
          <c:order val="5"/>
          <c:tx>
            <c:strRef>
              <c:f>'TOURIST ARRIVALS BY MONTH(000''s'!$AB$1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'TOURIST ARRIVALS BY MONTH(000''s'!$AB$2:$AB$13</c:f>
              <c:numCache>
                <c:formatCode>0</c:formatCode>
                <c:ptCount val="12"/>
                <c:pt idx="0">
                  <c:v>48.606999999999999</c:v>
                </c:pt>
                <c:pt idx="1">
                  <c:v>65.988</c:v>
                </c:pt>
                <c:pt idx="2">
                  <c:v>137.01300000000001</c:v>
                </c:pt>
                <c:pt idx="3">
                  <c:v>225.57499999999999</c:v>
                </c:pt>
                <c:pt idx="4">
                  <c:v>364.94299999999998</c:v>
                </c:pt>
                <c:pt idx="5">
                  <c:v>413.11399999999998</c:v>
                </c:pt>
                <c:pt idx="6">
                  <c:v>482.13200000000001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0B-44FA-B1EE-1D79EB7E8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429264"/>
        <c:axId val="376428848"/>
      </c:barChart>
      <c:catAx>
        <c:axId val="37642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28848"/>
        <c:crosses val="autoZero"/>
        <c:auto val="1"/>
        <c:lblAlgn val="ctr"/>
        <c:lblOffset val="100"/>
        <c:noMultiLvlLbl val="0"/>
      </c:catAx>
      <c:valAx>
        <c:axId val="3764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Tourist</a:t>
                </a:r>
                <a:r>
                  <a:rPr lang="en-US" baseline="0"/>
                  <a:t> Arrivals by Months (000's)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2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'TOURIST ARRIVALS BY MONTH(000''s'!$AE$1</c:f>
              <c:strCache>
                <c:ptCount val="1"/>
                <c:pt idx="0">
                  <c:v>2012 Vs 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'TOURIST ARRIVALS BY MONTH(000''s'!$AE$2:$AE$13</c:f>
              <c:numCache>
                <c:formatCode>0.0%</c:formatCode>
                <c:ptCount val="12"/>
                <c:pt idx="0">
                  <c:v>7.1283920615633836E-2</c:v>
                </c:pt>
                <c:pt idx="1">
                  <c:v>-0.11034770603910482</c:v>
                </c:pt>
                <c:pt idx="2">
                  <c:v>-4.7128248656076975E-2</c:v>
                </c:pt>
                <c:pt idx="3">
                  <c:v>-5.0630249997497045E-2</c:v>
                </c:pt>
                <c:pt idx="4">
                  <c:v>3.4745613805530672E-2</c:v>
                </c:pt>
                <c:pt idx="5">
                  <c:v>9.6936010930233227E-2</c:v>
                </c:pt>
                <c:pt idx="6">
                  <c:v>3.4388366601318811E-2</c:v>
                </c:pt>
                <c:pt idx="7">
                  <c:v>7.8810016230827909E-2</c:v>
                </c:pt>
                <c:pt idx="8">
                  <c:v>0.1021889173732991</c:v>
                </c:pt>
                <c:pt idx="9">
                  <c:v>8.2120194102277538E-3</c:v>
                </c:pt>
                <c:pt idx="10">
                  <c:v>-9.5372424040138723E-2</c:v>
                </c:pt>
                <c:pt idx="11">
                  <c:v>-0.1617257686833285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E-4789-96FF-44FCF75E4092}"/>
            </c:ext>
          </c:extLst>
        </c:ser>
        <c:ser>
          <c:idx val="1"/>
          <c:order val="1"/>
          <c:tx>
            <c:strRef>
              <c:f>'TOURIST ARRIVALS BY MONTH(000''s'!$AF$1</c:f>
              <c:strCache>
                <c:ptCount val="1"/>
                <c:pt idx="0">
                  <c:v>2013 Vs 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'TOURIST ARRIVALS BY MONTH(000''s'!$AF$2:$AF$13</c:f>
              <c:numCache>
                <c:formatCode>0.0%</c:formatCode>
                <c:ptCount val="12"/>
                <c:pt idx="0">
                  <c:v>-0.11182524679689138</c:v>
                </c:pt>
                <c:pt idx="1">
                  <c:v>-0.23625045110068574</c:v>
                </c:pt>
                <c:pt idx="2">
                  <c:v>-1.7815482502651036E-2</c:v>
                </c:pt>
                <c:pt idx="3">
                  <c:v>-0.14347106217835148</c:v>
                </c:pt>
                <c:pt idx="4">
                  <c:v>-1.9401620775991767E-3</c:v>
                </c:pt>
                <c:pt idx="5">
                  <c:v>-6.5937929007173171E-2</c:v>
                </c:pt>
                <c:pt idx="6">
                  <c:v>-2.6950919766430659E-2</c:v>
                </c:pt>
                <c:pt idx="7">
                  <c:v>-3.1239943560165372E-2</c:v>
                </c:pt>
                <c:pt idx="8">
                  <c:v>6.6500274338605544E-2</c:v>
                </c:pt>
                <c:pt idx="9">
                  <c:v>4.4237147753600131E-2</c:v>
                </c:pt>
                <c:pt idx="10">
                  <c:v>-2.9492977862413648E-2</c:v>
                </c:pt>
                <c:pt idx="11">
                  <c:v>7.4855765719717966E-4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E-4789-96FF-44FCF75E4092}"/>
            </c:ext>
          </c:extLst>
        </c:ser>
        <c:ser>
          <c:idx val="2"/>
          <c:order val="2"/>
          <c:tx>
            <c:strRef>
              <c:f>'TOURIST ARRIVALS BY MONTH(000''s'!$AG$1</c:f>
              <c:strCache>
                <c:ptCount val="1"/>
                <c:pt idx="0">
                  <c:v>2014 Vs 2013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'TOURIST ARRIVALS BY MONTH(000''s'!$AG$2:$AG$13</c:f>
              <c:numCache>
                <c:formatCode>0.0%</c:formatCode>
                <c:ptCount val="12"/>
                <c:pt idx="0">
                  <c:v>-3.8097715555976068E-2</c:v>
                </c:pt>
                <c:pt idx="1">
                  <c:v>6.8514187161858836E-2</c:v>
                </c:pt>
                <c:pt idx="2">
                  <c:v>-0.16289138415029153</c:v>
                </c:pt>
                <c:pt idx="3">
                  <c:v>0.11425211925707496</c:v>
                </c:pt>
                <c:pt idx="4">
                  <c:v>6.1311738897496249E-2</c:v>
                </c:pt>
                <c:pt idx="5">
                  <c:v>0.11031766373909464</c:v>
                </c:pt>
                <c:pt idx="6">
                  <c:v>5.6753227350446203E-2</c:v>
                </c:pt>
                <c:pt idx="7">
                  <c:v>5.9256420084323608E-2</c:v>
                </c:pt>
                <c:pt idx="8">
                  <c:v>-0.11477884989081608</c:v>
                </c:pt>
                <c:pt idx="9">
                  <c:v>-8.0902966880736241E-2</c:v>
                </c:pt>
                <c:pt idx="10">
                  <c:v>-1.2876799686051847E-3</c:v>
                </c:pt>
                <c:pt idx="11">
                  <c:v>3.7399886888146917E-2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E-4789-96FF-44FCF75E4092}"/>
            </c:ext>
          </c:extLst>
        </c:ser>
        <c:ser>
          <c:idx val="3"/>
          <c:order val="3"/>
          <c:tx>
            <c:strRef>
              <c:f>'TOURIST ARRIVALS BY MONTH(000''s'!$AH$1</c:f>
              <c:strCache>
                <c:ptCount val="1"/>
                <c:pt idx="0">
                  <c:v>2015 Vs 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'TOURIST ARRIVALS BY MONTH(000''s'!$AH$2:$AH$13</c:f>
              <c:numCache>
                <c:formatCode>0.0%</c:formatCode>
                <c:ptCount val="12"/>
                <c:pt idx="0">
                  <c:v>2.7633681622618374E-2</c:v>
                </c:pt>
                <c:pt idx="1">
                  <c:v>0.12121078117053988</c:v>
                </c:pt>
                <c:pt idx="2">
                  <c:v>0.25725819973430664</c:v>
                </c:pt>
                <c:pt idx="3">
                  <c:v>0.11324434524138396</c:v>
                </c:pt>
                <c:pt idx="4">
                  <c:v>4.8666182324229847E-2</c:v>
                </c:pt>
                <c:pt idx="5">
                  <c:v>-1.5352652233498292E-2</c:v>
                </c:pt>
                <c:pt idx="6">
                  <c:v>8.5277061433938567E-2</c:v>
                </c:pt>
                <c:pt idx="7">
                  <c:v>5.1425140584208405E-2</c:v>
                </c:pt>
                <c:pt idx="8">
                  <c:v>0.13991383503578636</c:v>
                </c:pt>
                <c:pt idx="9">
                  <c:v>7.1226034288713977E-2</c:v>
                </c:pt>
                <c:pt idx="10">
                  <c:v>0.32732050542136876</c:v>
                </c:pt>
                <c:pt idx="11">
                  <c:v>0.37783796141603504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CE-4789-96FF-44FCF75E4092}"/>
            </c:ext>
          </c:extLst>
        </c:ser>
        <c:ser>
          <c:idx val="4"/>
          <c:order val="4"/>
          <c:tx>
            <c:strRef>
              <c:f>'TOURIST ARRIVALS BY MONTH(000''s'!$AI$1</c:f>
              <c:strCache>
                <c:ptCount val="1"/>
                <c:pt idx="0">
                  <c:v>2016 Vs 2015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'TOURIST ARRIVALS BY MONTH(000''s'!$AI$2:$AI$8</c:f>
              <c:numCache>
                <c:formatCode>0.0%</c:formatCode>
                <c:ptCount val="7"/>
                <c:pt idx="0">
                  <c:v>0.16287470992128997</c:v>
                </c:pt>
                <c:pt idx="1">
                  <c:v>0.3013074602141631</c:v>
                </c:pt>
                <c:pt idx="2">
                  <c:v>0.40556427538239009</c:v>
                </c:pt>
                <c:pt idx="3">
                  <c:v>0.11950668751085626</c:v>
                </c:pt>
                <c:pt idx="4">
                  <c:v>0.18700337291713412</c:v>
                </c:pt>
                <c:pt idx="5">
                  <c:v>0.22597761798633098</c:v>
                </c:pt>
                <c:pt idx="6">
                  <c:v>0.16308949718594934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CE-4789-96FF-44FCF75E4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464944"/>
        <c:axId val="376466192"/>
      </c:lineChart>
      <c:catAx>
        <c:axId val="37646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66192"/>
        <c:crosses val="autoZero"/>
        <c:auto val="1"/>
        <c:lblAlgn val="ctr"/>
        <c:lblOffset val="100"/>
        <c:noMultiLvlLbl val="0"/>
      </c:catAx>
      <c:valAx>
        <c:axId val="3764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change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6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Tourist Arrivals by Country 2015</a:t>
            </a:r>
          </a:p>
        </c:rich>
      </c:tx>
      <c:layout>
        <c:manualLayout>
          <c:xMode val="edge"/>
          <c:yMode val="edge"/>
          <c:x val="7.5170099355959114E-2"/>
          <c:y val="3.795966785290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'TOURIST ARRIVALS BY COUNTRY000S'!$V$2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91-43A1-A228-C7C2D2B919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91-43A1-A228-C7C2D2B919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91-43A1-A228-C7C2D2B919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91-43A1-A228-C7C2D2B919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91-43A1-A228-C7C2D2B919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491-43A1-A228-C7C2D2B919E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491-43A1-A228-C7C2D2B919E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491-43A1-A228-C7C2D2B919E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491-43A1-A228-C7C2D2B919E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491-43A1-A228-C7C2D2B919E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491-43A1-A228-C7C2D2B919E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491-43A1-A228-C7C2D2B919E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491-43A1-A228-C7C2D2B919E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491-43A1-A228-C7C2D2B919E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491-43A1-A228-C7C2D2B919E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491-43A1-A228-C7C2D2B919E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491-43A1-A228-C7C2D2B919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'TOURIST ARRIVALS BY COUNTRY000S'!$A$4:$A$20</c:f>
              <c:strCache>
                <c:ptCount val="17"/>
                <c:pt idx="0">
                  <c:v>   United Kingdom</c:v>
                </c:pt>
                <c:pt idx="1">
                  <c:v>   Germany</c:v>
                </c:pt>
                <c:pt idx="2">
                  <c:v>   Switzerland</c:v>
                </c:pt>
                <c:pt idx="3">
                  <c:v>   France</c:v>
                </c:pt>
                <c:pt idx="4">
                  <c:v>   Netherlands</c:v>
                </c:pt>
                <c:pt idx="5">
                  <c:v>   Belgium / Luxembourg</c:v>
                </c:pt>
                <c:pt idx="6">
                  <c:v>   Austria </c:v>
                </c:pt>
                <c:pt idx="7">
                  <c:v>   Italy</c:v>
                </c:pt>
                <c:pt idx="8">
                  <c:v>   Ireland</c:v>
                </c:pt>
                <c:pt idx="9">
                  <c:v>   Greece </c:v>
                </c:pt>
                <c:pt idx="10">
                  <c:v>   Israel</c:v>
                </c:pt>
                <c:pt idx="11">
                  <c:v>   Russia    </c:v>
                </c:pt>
                <c:pt idx="12">
                  <c:v>   Sweden</c:v>
                </c:pt>
                <c:pt idx="13">
                  <c:v>   Denmark</c:v>
                </c:pt>
                <c:pt idx="14">
                  <c:v>   Norway</c:v>
                </c:pt>
                <c:pt idx="15">
                  <c:v>   Finland</c:v>
                </c:pt>
                <c:pt idx="16">
                  <c:v>   Czech Republic</c:v>
                </c:pt>
              </c:strCache>
            </c:strRef>
          </c:cat>
          <c:val>
            <c:numRef>
              <c:f>'TOURIST ARRIVALS BY COUNTRY000S'!$V$4:$V$20</c:f>
              <c:numCache>
                <c:formatCode>0</c:formatCode>
                <c:ptCount val="17"/>
                <c:pt idx="0">
                  <c:v>1041.203</c:v>
                </c:pt>
                <c:pt idx="1">
                  <c:v>112.214</c:v>
                </c:pt>
                <c:pt idx="2">
                  <c:v>46.595999999999997</c:v>
                </c:pt>
                <c:pt idx="3">
                  <c:v>36.463999999999999</c:v>
                </c:pt>
                <c:pt idx="4">
                  <c:v>29.327999999999999</c:v>
                </c:pt>
                <c:pt idx="5">
                  <c:v>23.484000000000002</c:v>
                </c:pt>
                <c:pt idx="6">
                  <c:v>32.01</c:v>
                </c:pt>
                <c:pt idx="7">
                  <c:v>16.295000000000002</c:v>
                </c:pt>
                <c:pt idx="8">
                  <c:v>2.9790000000000001</c:v>
                </c:pt>
                <c:pt idx="9">
                  <c:v>139.53399999999999</c:v>
                </c:pt>
                <c:pt idx="10">
                  <c:v>98.593000000000004</c:v>
                </c:pt>
                <c:pt idx="11">
                  <c:v>524.84799999999996</c:v>
                </c:pt>
                <c:pt idx="12">
                  <c:v>108.6</c:v>
                </c:pt>
                <c:pt idx="13">
                  <c:v>25.334</c:v>
                </c:pt>
                <c:pt idx="14">
                  <c:v>46.643999999999998</c:v>
                </c:pt>
                <c:pt idx="15">
                  <c:v>19.391999999999999</c:v>
                </c:pt>
                <c:pt idx="16">
                  <c:v>9.7739999999999991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B2B-AE27-01A216E2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66749667949946"/>
          <c:y val="1.932367149758454E-2"/>
          <c:w val="0.28830250329354939"/>
          <c:h val="0.98067632850241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D!$B$92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(D!$C$97,D!$E$97,D!$G$97,D!$I$97,D!$K$97,D!$M$97,D!$O$97,D!$Q$97,D!$S$97,D!$U$97,D!$W$97,D!$Y$97)</c:f>
              <c:numCache>
                <c:formatCode>0.00</c:formatCode>
                <c:ptCount val="12"/>
                <c:pt idx="0">
                  <c:v>629.59</c:v>
                </c:pt>
                <c:pt idx="1">
                  <c:v>583.70000000000005</c:v>
                </c:pt>
                <c:pt idx="2">
                  <c:v>662.77836691410391</c:v>
                </c:pt>
                <c:pt idx="3">
                  <c:v>604.5</c:v>
                </c:pt>
                <c:pt idx="4">
                  <c:v>774.29576252095239</c:v>
                </c:pt>
                <c:pt idx="5">
                  <c:v>771.13094204712502</c:v>
                </c:pt>
                <c:pt idx="6">
                  <c:v>811.8</c:v>
                </c:pt>
                <c:pt idx="7">
                  <c:v>858.38272158646942</c:v>
                </c:pt>
                <c:pt idx="8">
                  <c:v>864.35816596758286</c:v>
                </c:pt>
                <c:pt idx="9">
                  <c:v>807.34386753776994</c:v>
                </c:pt>
                <c:pt idx="10">
                  <c:v>747.76315772328542</c:v>
                </c:pt>
                <c:pt idx="11">
                  <c:v>759.32664474156218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4-4770-9BCC-68DCC58F2685}"/>
            </c:ext>
          </c:extLst>
        </c:ser>
        <c:ser>
          <c:idx val="3"/>
          <c:order val="1"/>
          <c:tx>
            <c:strRef>
              <c:f>D!$B$100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(D!$C$113,D!$E$113,D!$G$113,D!$I$113,D!$K$113,D!$M$113,D!$O$113,D!$Q$113,D!$S$113,D!$U$113,D!$W$113,D!$Y$113)</c:f>
              <c:numCache>
                <c:formatCode>0.00</c:formatCode>
                <c:ptCount val="12"/>
                <c:pt idx="0">
                  <c:v>755.73391274001085</c:v>
                </c:pt>
                <c:pt idx="1">
                  <c:v>692.52022414336</c:v>
                </c:pt>
                <c:pt idx="2">
                  <c:v>728.21823786498317</c:v>
                </c:pt>
                <c:pt idx="3">
                  <c:v>734.20921478827108</c:v>
                </c:pt>
                <c:pt idx="4">
                  <c:v>764.26709404881319</c:v>
                </c:pt>
                <c:pt idx="5">
                  <c:v>885.99958878739085</c:v>
                </c:pt>
                <c:pt idx="6">
                  <c:v>840.96589392133706</c:v>
                </c:pt>
                <c:pt idx="7">
                  <c:v>869.17772443554873</c:v>
                </c:pt>
                <c:pt idx="8">
                  <c:v>863.60871770291328</c:v>
                </c:pt>
                <c:pt idx="9">
                  <c:v>863.54247958229234</c:v>
                </c:pt>
                <c:pt idx="10">
                  <c:v>798.61180387735249</c:v>
                </c:pt>
                <c:pt idx="11">
                  <c:v>767.93240108730686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94-4770-9BCC-68DCC58F2685}"/>
            </c:ext>
          </c:extLst>
        </c:ser>
        <c:ser>
          <c:idx val="6"/>
          <c:order val="2"/>
          <c:tx>
            <c:strRef>
              <c:f>D!$B$108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(D!$C$113,D!$E$113,D!$G$113,D!$I$113,D!$K$113,D!$M$113,D!$O$113,D!$Q$113,D!$S$113,D!$U$113,D!$W$113,D!$Y$113)</c:f>
              <c:numCache>
                <c:formatCode>0.00</c:formatCode>
                <c:ptCount val="12"/>
                <c:pt idx="0">
                  <c:v>755.73391274001085</c:v>
                </c:pt>
                <c:pt idx="1">
                  <c:v>692.52022414336</c:v>
                </c:pt>
                <c:pt idx="2">
                  <c:v>728.21823786498317</c:v>
                </c:pt>
                <c:pt idx="3">
                  <c:v>734.20921478827108</c:v>
                </c:pt>
                <c:pt idx="4">
                  <c:v>764.26709404881319</c:v>
                </c:pt>
                <c:pt idx="5">
                  <c:v>885.99958878739085</c:v>
                </c:pt>
                <c:pt idx="6">
                  <c:v>840.96589392133706</c:v>
                </c:pt>
                <c:pt idx="7">
                  <c:v>869.17772443554873</c:v>
                </c:pt>
                <c:pt idx="8">
                  <c:v>863.60871770291328</c:v>
                </c:pt>
                <c:pt idx="9">
                  <c:v>863.54247958229234</c:v>
                </c:pt>
                <c:pt idx="10">
                  <c:v>798.61180387735249</c:v>
                </c:pt>
                <c:pt idx="11">
                  <c:v>767.93240108730686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94-4770-9BCC-68DCC58F2685}"/>
            </c:ext>
          </c:extLst>
        </c:ser>
        <c:ser>
          <c:idx val="4"/>
          <c:order val="3"/>
          <c:tx>
            <c:strRef>
              <c:f>D!$B$116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(D!$C$121,D!$E$121,D!$G$121,D!$I$121,D!$K$121,D!$M$121,D!$O$121,D!$Q$121,D!$S$121,D!$U$121,D!$W$121,D!$Y$121)</c:f>
              <c:numCache>
                <c:formatCode>0.00</c:formatCode>
                <c:ptCount val="12"/>
                <c:pt idx="0">
                  <c:v>679.2</c:v>
                </c:pt>
                <c:pt idx="1">
                  <c:v>609.83000000000004</c:v>
                </c:pt>
                <c:pt idx="2">
                  <c:v>667.22</c:v>
                </c:pt>
                <c:pt idx="3">
                  <c:v>647.71</c:v>
                </c:pt>
                <c:pt idx="4">
                  <c:v>706.27</c:v>
                </c:pt>
                <c:pt idx="5">
                  <c:v>768.57</c:v>
                </c:pt>
                <c:pt idx="6">
                  <c:v>825.37</c:v>
                </c:pt>
                <c:pt idx="7">
                  <c:v>914.02</c:v>
                </c:pt>
                <c:pt idx="8">
                  <c:v>889.81</c:v>
                </c:pt>
                <c:pt idx="9">
                  <c:v>835.18</c:v>
                </c:pt>
                <c:pt idx="10">
                  <c:v>757.45</c:v>
                </c:pt>
                <c:pt idx="11">
                  <c:v>671.25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94-4770-9BCC-68DCC58F2685}"/>
            </c:ext>
          </c:extLst>
        </c:ser>
        <c:ser>
          <c:idx val="5"/>
          <c:order val="4"/>
          <c:tx>
            <c:strRef>
              <c:f>D!$B$124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(D!$C$129,D!$E$129,D!$G$129,D!$I$129,D!$K$129,D!$M$129)</c:f>
              <c:numCache>
                <c:formatCode>0.00</c:formatCode>
                <c:ptCount val="6"/>
                <c:pt idx="0">
                  <c:v>598.39</c:v>
                </c:pt>
                <c:pt idx="1">
                  <c:v>570.45000000000005</c:v>
                </c:pt>
                <c:pt idx="2">
                  <c:v>590.39</c:v>
                </c:pt>
                <c:pt idx="3">
                  <c:v>611.37</c:v>
                </c:pt>
                <c:pt idx="4">
                  <c:v>670.64</c:v>
                </c:pt>
                <c:pt idx="5">
                  <c:v>728.53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94-4770-9BCC-68DCC58F2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94720"/>
        <c:axId val="377494304"/>
      </c:lineChart>
      <c:catAx>
        <c:axId val="3774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94304"/>
        <c:crosses val="autoZero"/>
        <c:auto val="1"/>
        <c:lblAlgn val="ctr"/>
        <c:lblOffset val="100"/>
        <c:noMultiLvlLbl val="0"/>
      </c:catAx>
      <c:valAx>
        <c:axId val="377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Tourist Expenditure per capital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88324735270159"/>
          <c:y val="2.1026869659633293E-2"/>
          <c:w val="0.84882939632545928"/>
          <c:h val="0.82820575736219271"/>
        </c:manualLayout>
      </c:layout>
      <c:lineChart>
        <c:grouping val="standard"/>
        <c:varyColors val="0"/>
        <c:ser>
          <c:idx val="0"/>
          <c:order val="0"/>
          <c:tx>
            <c:strRef>
              <c:f>D!$B$229</c:f>
              <c:strCache>
                <c:ptCount val="1"/>
                <c:pt idx="0">
                  <c:v>% change 2015/2014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(D!$B$236,D!$D$236,D!$F$236,D!$H$236,D!$J$236,D!$L$236,D!$N$236,D!$N$236,D!$P$236,D!$R$236,D!$T$236,D!$V$236,D!$X$236)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JULY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(D!$B$233,D!$D$233,D!$F$233,D!$H$233,D!$J$233,D!$L$233,D!$N$233,D!$P$233,D!$R$233,D!$T$233,D!$V$233,D!$X$233)</c:f>
              <c:numCache>
                <c:formatCode>0.0</c:formatCode>
                <c:ptCount val="12"/>
                <c:pt idx="0">
                  <c:v>-10.127097838249343</c:v>
                </c:pt>
                <c:pt idx="1">
                  <c:v>-11.940477874945365</c:v>
                </c:pt>
                <c:pt idx="2">
                  <c:v>-8.3763677827981908</c:v>
                </c:pt>
                <c:pt idx="3">
                  <c:v>-11.781276105778025</c:v>
                </c:pt>
                <c:pt idx="4">
                  <c:v>-7.5885897090721768</c:v>
                </c:pt>
                <c:pt idx="5">
                  <c:v>-13.253910077781066</c:v>
                </c:pt>
                <c:pt idx="6">
                  <c:v>-1.8545215726425015</c:v>
                </c:pt>
                <c:pt idx="7">
                  <c:v>5.1591606991046861</c:v>
                </c:pt>
                <c:pt idx="8">
                  <c:v>3.0339298064033748</c:v>
                </c:pt>
                <c:pt idx="9">
                  <c:v>-3.2844336269376955</c:v>
                </c:pt>
                <c:pt idx="10">
                  <c:v>-5.1541692318479555</c:v>
                </c:pt>
                <c:pt idx="11">
                  <c:v>-12.589962469406856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D-45A4-95A1-0DAA828929E1}"/>
            </c:ext>
          </c:extLst>
        </c:ser>
        <c:ser>
          <c:idx val="1"/>
          <c:order val="1"/>
          <c:tx>
            <c:strRef>
              <c:f>D!$B$235</c:f>
              <c:strCache>
                <c:ptCount val="1"/>
                <c:pt idx="0">
                  <c:v>% change 2016/2015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(D!$B$239,D!$D$239,D!$F$239,D!$H$239,D!$J$239,D!$L$239)</c:f>
              <c:numCache>
                <c:formatCode>0.0</c:formatCode>
                <c:ptCount val="6"/>
                <c:pt idx="0">
                  <c:v>-11.897820965842175</c:v>
                </c:pt>
                <c:pt idx="1">
                  <c:v>-6.4575373464736057</c:v>
                </c:pt>
                <c:pt idx="2">
                  <c:v>-11.514942597643961</c:v>
                </c:pt>
                <c:pt idx="3">
                  <c:v>-5.6105355791943969</c:v>
                </c:pt>
                <c:pt idx="4">
                  <c:v>-5.0448128902544349</c:v>
                </c:pt>
                <c:pt idx="5">
                  <c:v>-5.2096751109202897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D-45A4-95A1-0DAA82892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449744"/>
        <c:axId val="289448496"/>
      </c:lineChart>
      <c:catAx>
        <c:axId val="28944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8496"/>
        <c:crosses val="autoZero"/>
        <c:auto val="1"/>
        <c:lblAlgn val="ctr"/>
        <c:lblOffset val="100"/>
        <c:noMultiLvlLbl val="0"/>
      </c:catAx>
      <c:valAx>
        <c:axId val="2894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change Total Expenditure per Capital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'E2'!$X$4:$Y$4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'E1'!$Y$7:$Y$18</c:f>
              <c:numCache>
                <c:formatCode>0.0</c:formatCode>
                <c:ptCount val="12"/>
                <c:pt idx="0">
                  <c:v>30</c:v>
                </c:pt>
                <c:pt idx="1">
                  <c:v>32.299999999999997</c:v>
                </c:pt>
                <c:pt idx="2">
                  <c:v>62.513388559457681</c:v>
                </c:pt>
                <c:pt idx="3">
                  <c:v>114.64285238117886</c:v>
                </c:pt>
                <c:pt idx="4">
                  <c:v>214.31035544631172</c:v>
                </c:pt>
                <c:pt idx="5">
                  <c:v>254.45547486388418</c:v>
                </c:pt>
                <c:pt idx="6">
                  <c:v>301.54496598348697</c:v>
                </c:pt>
                <c:pt idx="7">
                  <c:v>312.08478123535701</c:v>
                </c:pt>
                <c:pt idx="8">
                  <c:v>289.86423967356097</c:v>
                </c:pt>
                <c:pt idx="9">
                  <c:v>211.52167126329311</c:v>
                </c:pt>
                <c:pt idx="10">
                  <c:v>62.827060511910439</c:v>
                </c:pt>
                <c:pt idx="11">
                  <c:v>41.589838985784844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3-4152-BF2C-1B3776A701F4}"/>
            </c:ext>
          </c:extLst>
        </c:ser>
        <c:ser>
          <c:idx val="1"/>
          <c:order val="1"/>
          <c:tx>
            <c:strRef>
              <c:f>'E1'!$AD$4:$AE$4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'E1'!$AE$7:$AE$18</c:f>
              <c:numCache>
                <c:formatCode>0.0</c:formatCode>
                <c:ptCount val="12"/>
                <c:pt idx="0">
                  <c:v>28.4</c:v>
                </c:pt>
                <c:pt idx="1">
                  <c:v>30.9</c:v>
                </c:pt>
                <c:pt idx="2">
                  <c:v>65</c:v>
                </c:pt>
                <c:pt idx="3">
                  <c:v>130.5</c:v>
                </c:pt>
                <c:pt idx="4">
                  <c:v>217.1</c:v>
                </c:pt>
                <c:pt idx="5">
                  <c:v>259</c:v>
                </c:pt>
                <c:pt idx="6">
                  <c:v>342.1</c:v>
                </c:pt>
                <c:pt idx="7">
                  <c:v>358.5</c:v>
                </c:pt>
                <c:pt idx="8">
                  <c:v>321.10000000000002</c:v>
                </c:pt>
                <c:pt idx="9">
                  <c:v>225</c:v>
                </c:pt>
                <c:pt idx="10">
                  <c:v>81.900000000000006</c:v>
                </c:pt>
                <c:pt idx="11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3-4152-BF2C-1B3776A701F4}"/>
            </c:ext>
          </c:extLst>
        </c:ser>
        <c:ser>
          <c:idx val="2"/>
          <c:order val="2"/>
          <c:tx>
            <c:strRef>
              <c:f>'E1'!$AF$4:$AG$4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'E1'!$AG$7:$AG$12</c:f>
              <c:numCache>
                <c:formatCode>0.0</c:formatCode>
                <c:ptCount val="6"/>
                <c:pt idx="0">
                  <c:v>29.1</c:v>
                </c:pt>
                <c:pt idx="1">
                  <c:v>37.6</c:v>
                </c:pt>
                <c:pt idx="2">
                  <c:v>80.900000000000006</c:v>
                </c:pt>
                <c:pt idx="3">
                  <c:v>137.9</c:v>
                </c:pt>
                <c:pt idx="4">
                  <c:v>244.7</c:v>
                </c:pt>
                <c:pt idx="5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3-4152-BF2C-1B3776A70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93888"/>
        <c:axId val="377492640"/>
      </c:lineChart>
      <c:catAx>
        <c:axId val="37749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92640"/>
        <c:crosses val="autoZero"/>
        <c:auto val="1"/>
        <c:lblAlgn val="ctr"/>
        <c:lblOffset val="100"/>
        <c:noMultiLvlLbl val="0"/>
      </c:catAx>
      <c:valAx>
        <c:axId val="3774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from tourism by month (€ - 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'E2'!$AO$5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'E2'!$AO$7:$AO$19</c:f>
              <c:numCache>
                <c:formatCode>0.0</c:formatCode>
                <c:ptCount val="13"/>
                <c:pt idx="0">
                  <c:v>-10.127097838249343</c:v>
                </c:pt>
                <c:pt idx="1">
                  <c:v>-11.940477874945365</c:v>
                </c:pt>
                <c:pt idx="2">
                  <c:v>-8.3763677827981908</c:v>
                </c:pt>
                <c:pt idx="3">
                  <c:v>-11.781276105778025</c:v>
                </c:pt>
                <c:pt idx="4">
                  <c:v>-7.5885897090721768</c:v>
                </c:pt>
                <c:pt idx="5">
                  <c:v>-13.253910077781066</c:v>
                </c:pt>
                <c:pt idx="6">
                  <c:v>-1.8545215726425015</c:v>
                </c:pt>
                <c:pt idx="7">
                  <c:v>5.1591606991046861</c:v>
                </c:pt>
                <c:pt idx="8">
                  <c:v>3.0339298064033748</c:v>
                </c:pt>
                <c:pt idx="9">
                  <c:v>-3.2844336269376955</c:v>
                </c:pt>
                <c:pt idx="10">
                  <c:v>-5.1541692318479555</c:v>
                </c:pt>
                <c:pt idx="11">
                  <c:v>-12.589962469406851</c:v>
                </c:pt>
                <c:pt idx="12">
                  <c:v>-6.1988549752148385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C-4B3F-842D-228C178E716F}"/>
            </c:ext>
          </c:extLst>
        </c:ser>
        <c:ser>
          <c:idx val="1"/>
          <c:order val="1"/>
          <c:tx>
            <c:strRef>
              <c:f>'E2'!$AO$5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'E2'!$AO$7:$AO$19</c:f>
              <c:numCache>
                <c:formatCode>0.0</c:formatCode>
                <c:ptCount val="13"/>
                <c:pt idx="0">
                  <c:v>-10.127097838249343</c:v>
                </c:pt>
                <c:pt idx="1">
                  <c:v>-11.940477874945365</c:v>
                </c:pt>
                <c:pt idx="2">
                  <c:v>-8.3763677827981908</c:v>
                </c:pt>
                <c:pt idx="3">
                  <c:v>-11.781276105778025</c:v>
                </c:pt>
                <c:pt idx="4">
                  <c:v>-7.5885897090721768</c:v>
                </c:pt>
                <c:pt idx="5">
                  <c:v>-13.253910077781066</c:v>
                </c:pt>
                <c:pt idx="6">
                  <c:v>-1.8545215726425015</c:v>
                </c:pt>
                <c:pt idx="7">
                  <c:v>5.1591606991046861</c:v>
                </c:pt>
                <c:pt idx="8">
                  <c:v>3.0339298064033748</c:v>
                </c:pt>
                <c:pt idx="9">
                  <c:v>-3.2844336269376955</c:v>
                </c:pt>
                <c:pt idx="10">
                  <c:v>-5.1541692318479555</c:v>
                </c:pt>
                <c:pt idx="11">
                  <c:v>-12.589962469406851</c:v>
                </c:pt>
                <c:pt idx="12">
                  <c:v>-6.1988549752148385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C-4B3F-842D-228C178E716F}"/>
            </c:ext>
          </c:extLst>
        </c:ser>
        <c:ser>
          <c:idx val="2"/>
          <c:order val="2"/>
          <c:tx>
            <c:strRef>
              <c:f>'E2'!$AP$5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'E2'!$AP$7:$AP$18</c:f>
              <c:numCache>
                <c:formatCode>0.0</c:formatCode>
                <c:ptCount val="12"/>
                <c:pt idx="0">
                  <c:v>-11.897820965842175</c:v>
                </c:pt>
                <c:pt idx="1">
                  <c:v>-6.4575373464736057</c:v>
                </c:pt>
                <c:pt idx="2">
                  <c:v>-11.514942597643961</c:v>
                </c:pt>
                <c:pt idx="3">
                  <c:v>-5.6105355791943969</c:v>
                </c:pt>
                <c:pt idx="4">
                  <c:v>-5.0448128902544349</c:v>
                </c:pt>
                <c:pt idx="5">
                  <c:v>-5.2096751109202897</c:v>
                </c:pt>
                <c:pt idx="6">
                  <c:v>-10.985376255497529</c:v>
                </c:pt>
                <c:pt idx="7">
                  <c:v>-15.034681954443005</c:v>
                </c:pt>
                <c:pt idx="8">
                  <c:v>-14.790798035535666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C-4B3F-842D-228C178E7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93888"/>
        <c:axId val="377492640"/>
      </c:lineChart>
      <c:catAx>
        <c:axId val="37749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92640"/>
        <c:crosses val="autoZero"/>
        <c:auto val="1"/>
        <c:lblAlgn val="ctr"/>
        <c:lblOffset val="100"/>
        <c:noMultiLvlLbl val="0"/>
      </c:catAx>
      <c:valAx>
        <c:axId val="3774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% change from tourism by month (€ - 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'E2'!$X$4:$Y$4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'E2'!$Y$7:$Y$18</c:f>
              <c:numCache>
                <c:formatCode>0.0</c:formatCode>
                <c:ptCount val="12"/>
                <c:pt idx="0">
                  <c:v>755.73391274001085</c:v>
                </c:pt>
                <c:pt idx="1">
                  <c:v>692.52022414336</c:v>
                </c:pt>
                <c:pt idx="2">
                  <c:v>728.21823786498317</c:v>
                </c:pt>
                <c:pt idx="3">
                  <c:v>734.20921478827108</c:v>
                </c:pt>
                <c:pt idx="4">
                  <c:v>764.26709404881319</c:v>
                </c:pt>
                <c:pt idx="5">
                  <c:v>885.99958878739085</c:v>
                </c:pt>
                <c:pt idx="6">
                  <c:v>840.96589392133706</c:v>
                </c:pt>
                <c:pt idx="7">
                  <c:v>869.17772443554873</c:v>
                </c:pt>
                <c:pt idx="8">
                  <c:v>863.60871770291328</c:v>
                </c:pt>
                <c:pt idx="9">
                  <c:v>863.54247958229234</c:v>
                </c:pt>
                <c:pt idx="10">
                  <c:v>798.61180387735249</c:v>
                </c:pt>
                <c:pt idx="11">
                  <c:v>767.93240108730686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6-4AD0-AA37-0CBEF5578C9A}"/>
            </c:ext>
          </c:extLst>
        </c:ser>
        <c:ser>
          <c:idx val="1"/>
          <c:order val="1"/>
          <c:tx>
            <c:strRef>
              <c:f>'E2'!$Z$4:$AA$4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'E2'!$AA$7:$AA$18</c:f>
              <c:numCache>
                <c:formatCode>0.0</c:formatCode>
                <c:ptCount val="12"/>
                <c:pt idx="0">
                  <c:v>679.2</c:v>
                </c:pt>
                <c:pt idx="1">
                  <c:v>609.83000000000004</c:v>
                </c:pt>
                <c:pt idx="2">
                  <c:v>667.22</c:v>
                </c:pt>
                <c:pt idx="3">
                  <c:v>647.71</c:v>
                </c:pt>
                <c:pt idx="4">
                  <c:v>706.27</c:v>
                </c:pt>
                <c:pt idx="5">
                  <c:v>768.57</c:v>
                </c:pt>
                <c:pt idx="6">
                  <c:v>825.37</c:v>
                </c:pt>
                <c:pt idx="7">
                  <c:v>914.02</c:v>
                </c:pt>
                <c:pt idx="8">
                  <c:v>889.81</c:v>
                </c:pt>
                <c:pt idx="9">
                  <c:v>835.18</c:v>
                </c:pt>
                <c:pt idx="10">
                  <c:v>757.45</c:v>
                </c:pt>
                <c:pt idx="11">
                  <c:v>671.25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6-4AD0-AA37-0CBEF5578C9A}"/>
            </c:ext>
          </c:extLst>
        </c:ser>
        <c:ser>
          <c:idx val="2"/>
          <c:order val="2"/>
          <c:tx>
            <c:strRef>
              <c:f>'E2'!$AB$4:$AC$4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'E2'!$AC$7:$AC$18</c:f>
              <c:numCache>
                <c:formatCode>0.0</c:formatCode>
                <c:ptCount val="12"/>
                <c:pt idx="0">
                  <c:v>598.39</c:v>
                </c:pt>
                <c:pt idx="1">
                  <c:v>570.45000000000005</c:v>
                </c:pt>
                <c:pt idx="2">
                  <c:v>590.39</c:v>
                </c:pt>
                <c:pt idx="3">
                  <c:v>611.37</c:v>
                </c:pt>
                <c:pt idx="4">
                  <c:v>670.64</c:v>
                </c:pt>
                <c:pt idx="5">
                  <c:v>728.53</c:v>
                </c:pt>
                <c:pt idx="6">
                  <c:v>734.7</c:v>
                </c:pt>
                <c:pt idx="7">
                  <c:v>776.6</c:v>
                </c:pt>
                <c:pt idx="8">
                  <c:v>758.2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6-4AD0-AA37-0CBEF5578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500128"/>
        <c:axId val="280500960"/>
      </c:lineChart>
      <c:catAx>
        <c:axId val="28050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00960"/>
        <c:crosses val="autoZero"/>
        <c:auto val="1"/>
        <c:lblAlgn val="ctr"/>
        <c:lblOffset val="100"/>
        <c:noMultiLvlLbl val="0"/>
      </c:catAx>
      <c:valAx>
        <c:axId val="280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Capital Expenditure by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5</xdr:row>
      <xdr:rowOff>47625</xdr:rowOff>
    </xdr:from>
    <xdr:to>
      <xdr:col>2</xdr:col>
      <xdr:colOff>3209924</xdr:colOff>
      <xdr:row>18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590549</xdr:colOff>
      <xdr:row>19</xdr:row>
      <xdr:rowOff>76200</xdr:rowOff>
    </xdr:from>
    <xdr:to>
      <xdr:col>2</xdr:col>
      <xdr:colOff>3209924</xdr:colOff>
      <xdr:row>33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568777</xdr:colOff>
      <xdr:row>34</xdr:row>
      <xdr:rowOff>178253</xdr:rowOff>
    </xdr:from>
    <xdr:to>
      <xdr:col>2</xdr:col>
      <xdr:colOff>3156858</xdr:colOff>
      <xdr:row>48</xdr:row>
      <xdr:rowOff>163286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341539</xdr:colOff>
      <xdr:row>4</xdr:row>
      <xdr:rowOff>179614</xdr:rowOff>
    </xdr:from>
    <xdr:to>
      <xdr:col>7</xdr:col>
      <xdr:colOff>13609</xdr:colOff>
      <xdr:row>18</xdr:row>
      <xdr:rowOff>163286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380999</xdr:colOff>
      <xdr:row>19</xdr:row>
      <xdr:rowOff>97972</xdr:rowOff>
    </xdr:from>
    <xdr:to>
      <xdr:col>7</xdr:col>
      <xdr:colOff>13608</xdr:colOff>
      <xdr:row>33</xdr:row>
      <xdr:rowOff>176893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13608</xdr:colOff>
      <xdr:row>4</xdr:row>
      <xdr:rowOff>57150</xdr:rowOff>
    </xdr:from>
    <xdr:to>
      <xdr:col>11</xdr:col>
      <xdr:colOff>13608</xdr:colOff>
      <xdr:row>19</xdr:row>
      <xdr:rowOff>68036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11</xdr:col>
      <xdr:colOff>0</xdr:colOff>
      <xdr:row>36</xdr:row>
      <xdr:rowOff>10886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152400</xdr:rowOff>
    </xdr:from>
    <xdr:to>
      <xdr:col>13</xdr:col>
      <xdr:colOff>352425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view="pageBreakPreview" zoomScaleNormal="100" zoomScaleSheetLayoutView="100" workbookViewId="0">
      <selection activeCell="A20" sqref="A20"/>
    </sheetView>
  </sheetViews>
  <sheetFormatPr defaultColWidth="8.85546875" defaultRowHeight="15"/>
  <cols>
    <col min="1" max="1" width="58" style="3" customWidth="1"/>
    <col min="2" max="2" width="12.85546875" style="3" customWidth="1"/>
    <col min="3" max="4" width="8.85546875" style="3"/>
    <col min="5" max="5" width="10.28515625" style="3" customWidth="1"/>
    <col min="6" max="6" width="13.7109375" style="3" customWidth="1"/>
    <col min="7" max="16384" width="8.85546875" style="3"/>
  </cols>
  <sheetData>
    <row r="2" spans="1:2" s="2" customFormat="1" ht="15.75">
      <c r="A2" s="1" t="s">
        <v>0</v>
      </c>
    </row>
    <row r="4" spans="1:2">
      <c r="A4" s="4" t="s">
        <v>1</v>
      </c>
    </row>
    <row r="6" spans="1:2">
      <c r="A6" s="3" t="s">
        <v>2</v>
      </c>
    </row>
    <row r="7" spans="1:2">
      <c r="A7" s="3" t="s">
        <v>3</v>
      </c>
    </row>
    <row r="8" spans="1:2">
      <c r="A8" s="3" t="s">
        <v>4</v>
      </c>
    </row>
    <row r="9" spans="1:2">
      <c r="A9" s="3" t="s">
        <v>5</v>
      </c>
    </row>
    <row r="10" spans="1:2">
      <c r="A10" s="3" t="s">
        <v>6</v>
      </c>
    </row>
    <row r="13" spans="1:2">
      <c r="A13" s="5" t="s">
        <v>7</v>
      </c>
      <c r="B13" s="6">
        <v>0.58527399999999996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"/>
  <sheetViews>
    <sheetView view="pageBreakPreview" topLeftCell="F1" zoomScale="70" zoomScaleNormal="100" zoomScaleSheetLayoutView="70" workbookViewId="0">
      <selection activeCell="AI2" sqref="AI2"/>
    </sheetView>
  </sheetViews>
  <sheetFormatPr defaultRowHeight="14.25"/>
  <cols>
    <col min="1" max="1" width="12.5703125" style="100" customWidth="1"/>
    <col min="2" max="13" width="7.28515625" style="100" customWidth="1"/>
    <col min="14" max="24" width="7.28515625" style="124" customWidth="1"/>
    <col min="25" max="28" width="7.28515625" style="100" customWidth="1"/>
    <col min="29" max="30" width="9.140625" style="100"/>
    <col min="31" max="35" width="13" style="100" bestFit="1" customWidth="1"/>
    <col min="36" max="16384" width="9.140625" style="100"/>
  </cols>
  <sheetData>
    <row r="1" spans="1:35" s="107" customFormat="1" ht="15.75">
      <c r="A1" s="108" t="s">
        <v>24</v>
      </c>
      <c r="B1" s="103" t="s">
        <v>8</v>
      </c>
      <c r="C1" s="103" t="s">
        <v>9</v>
      </c>
      <c r="D1" s="103" t="s">
        <v>10</v>
      </c>
      <c r="E1" s="103" t="s">
        <v>11</v>
      </c>
      <c r="F1" s="103" t="s">
        <v>12</v>
      </c>
      <c r="G1" s="103" t="s">
        <v>13</v>
      </c>
      <c r="H1" s="103" t="s">
        <v>14</v>
      </c>
      <c r="I1" s="103" t="s">
        <v>15</v>
      </c>
      <c r="J1" s="103" t="s">
        <v>16</v>
      </c>
      <c r="K1" s="103" t="s">
        <v>17</v>
      </c>
      <c r="L1" s="103" t="s">
        <v>18</v>
      </c>
      <c r="M1" s="103" t="s">
        <v>19</v>
      </c>
      <c r="N1" s="104" t="s">
        <v>20</v>
      </c>
      <c r="O1" s="104" t="s">
        <v>21</v>
      </c>
      <c r="P1" s="105">
        <v>2004</v>
      </c>
      <c r="Q1" s="105">
        <v>2005</v>
      </c>
      <c r="R1" s="105">
        <v>2006</v>
      </c>
      <c r="S1" s="105">
        <v>2007</v>
      </c>
      <c r="T1" s="105">
        <v>2008</v>
      </c>
      <c r="U1" s="105">
        <v>2009</v>
      </c>
      <c r="V1" s="105">
        <v>2010</v>
      </c>
      <c r="W1" s="105">
        <v>2011</v>
      </c>
      <c r="X1" s="105">
        <v>2012</v>
      </c>
      <c r="Y1" s="106">
        <v>2013</v>
      </c>
      <c r="Z1" s="106">
        <v>2014</v>
      </c>
      <c r="AA1" s="106">
        <v>2015</v>
      </c>
      <c r="AB1" s="106">
        <v>2016</v>
      </c>
      <c r="AE1" s="107" t="s">
        <v>129</v>
      </c>
      <c r="AF1" s="107" t="s">
        <v>130</v>
      </c>
      <c r="AG1" s="107" t="s">
        <v>131</v>
      </c>
      <c r="AH1" s="107" t="s">
        <v>132</v>
      </c>
      <c r="AI1" s="107" t="s">
        <v>133</v>
      </c>
    </row>
    <row r="2" spans="1:35" ht="15.75">
      <c r="A2" s="109" t="s">
        <v>25</v>
      </c>
      <c r="B2" s="110">
        <v>46.398000000000003</v>
      </c>
      <c r="C2" s="110">
        <v>27.527999999999999</v>
      </c>
      <c r="D2" s="110">
        <v>52.7</v>
      </c>
      <c r="E2" s="110">
        <v>67.2</v>
      </c>
      <c r="F2" s="110">
        <v>55</v>
      </c>
      <c r="G2" s="110">
        <v>53</v>
      </c>
      <c r="H2" s="110">
        <v>69.900000000000006</v>
      </c>
      <c r="I2" s="110">
        <v>67.730999999999995</v>
      </c>
      <c r="J2" s="110">
        <v>54.290999999999997</v>
      </c>
      <c r="K2" s="110">
        <v>57.74</v>
      </c>
      <c r="L2" s="110">
        <v>63.552999999999997</v>
      </c>
      <c r="M2" s="110">
        <v>64.212999999999994</v>
      </c>
      <c r="N2" s="111">
        <v>54.067</v>
      </c>
      <c r="O2" s="111">
        <v>59.529000000000003</v>
      </c>
      <c r="P2" s="112">
        <v>56.503999999999998</v>
      </c>
      <c r="Q2" s="112">
        <v>58.893999999999998</v>
      </c>
      <c r="R2" s="112">
        <v>54.875</v>
      </c>
      <c r="S2" s="112">
        <v>51.847999999999999</v>
      </c>
      <c r="T2" s="112">
        <v>50.658000000000001</v>
      </c>
      <c r="U2" s="112">
        <v>47.066000000000003</v>
      </c>
      <c r="V2" s="112">
        <v>45.951999999999998</v>
      </c>
      <c r="W2" s="112">
        <v>44.442</v>
      </c>
      <c r="X2" s="112">
        <v>47.61</v>
      </c>
      <c r="Y2" s="112">
        <v>42.286000000000001</v>
      </c>
      <c r="Z2" s="112">
        <v>40.674999999999997</v>
      </c>
      <c r="AA2" s="112">
        <v>41.798999999999999</v>
      </c>
      <c r="AB2" s="112">
        <v>48.606999999999999</v>
      </c>
      <c r="AE2" s="265">
        <f>(X2-W2)/W2</f>
        <v>7.1283920615633836E-2</v>
      </c>
      <c r="AF2" s="265">
        <f t="shared" ref="AF2:AI13" si="0">(Y2-X2)/X2</f>
        <v>-0.11182524679689138</v>
      </c>
      <c r="AG2" s="265">
        <f t="shared" si="0"/>
        <v>-3.8097715555976068E-2</v>
      </c>
      <c r="AH2" s="265">
        <f t="shared" si="0"/>
        <v>2.7633681622618374E-2</v>
      </c>
      <c r="AI2" s="265">
        <f t="shared" si="0"/>
        <v>0.16287470992128997</v>
      </c>
    </row>
    <row r="3" spans="1:35" ht="15.75">
      <c r="A3" s="109" t="s">
        <v>26</v>
      </c>
      <c r="B3" s="110">
        <v>62.295000000000002</v>
      </c>
      <c r="C3" s="110">
        <v>16.748000000000001</v>
      </c>
      <c r="D3" s="110">
        <v>62.3</v>
      </c>
      <c r="E3" s="110">
        <v>69.400000000000006</v>
      </c>
      <c r="F3" s="110">
        <v>62</v>
      </c>
      <c r="G3" s="110">
        <v>64</v>
      </c>
      <c r="H3" s="110">
        <v>82.4</v>
      </c>
      <c r="I3" s="110">
        <v>67.847999999999999</v>
      </c>
      <c r="J3" s="110">
        <v>71.634</v>
      </c>
      <c r="K3" s="110">
        <v>74.040999999999997</v>
      </c>
      <c r="L3" s="110">
        <v>87.242999999999995</v>
      </c>
      <c r="M3" s="110">
        <v>83.567999999999998</v>
      </c>
      <c r="N3" s="111">
        <v>71.95</v>
      </c>
      <c r="O3" s="111">
        <v>77.971999999999994</v>
      </c>
      <c r="P3" s="112">
        <v>75.704999999999998</v>
      </c>
      <c r="Q3" s="112">
        <v>72.599999999999994</v>
      </c>
      <c r="R3" s="112">
        <v>66.150999999999996</v>
      </c>
      <c r="S3" s="112">
        <v>63.097999999999999</v>
      </c>
      <c r="T3" s="112">
        <v>70.14</v>
      </c>
      <c r="U3" s="112">
        <v>56.625999999999998</v>
      </c>
      <c r="V3" s="112">
        <v>55.25</v>
      </c>
      <c r="W3" s="112">
        <v>62.293999999999997</v>
      </c>
      <c r="X3" s="112">
        <v>55.42</v>
      </c>
      <c r="Y3" s="112">
        <v>42.326999999999998</v>
      </c>
      <c r="Z3" s="112">
        <v>45.226999999999997</v>
      </c>
      <c r="AA3" s="112">
        <v>50.709000000000003</v>
      </c>
      <c r="AB3" s="112">
        <v>65.988</v>
      </c>
      <c r="AE3" s="265">
        <f t="shared" ref="AE3:AE13" si="1">(X3-W3)/W3</f>
        <v>-0.11034770603910482</v>
      </c>
      <c r="AF3" s="265">
        <f t="shared" si="0"/>
        <v>-0.23625045110068574</v>
      </c>
      <c r="AG3" s="265">
        <f t="shared" si="0"/>
        <v>6.8514187161858836E-2</v>
      </c>
      <c r="AH3" s="265">
        <f t="shared" si="0"/>
        <v>0.12121078117053988</v>
      </c>
      <c r="AI3" s="265">
        <f t="shared" si="0"/>
        <v>0.3013074602141631</v>
      </c>
    </row>
    <row r="4" spans="1:35" ht="15.75">
      <c r="A4" s="109" t="s">
        <v>27</v>
      </c>
      <c r="B4" s="110">
        <v>112.452</v>
      </c>
      <c r="C4" s="110">
        <v>44.814999999999998</v>
      </c>
      <c r="D4" s="110">
        <v>107</v>
      </c>
      <c r="E4" s="110">
        <v>119.6</v>
      </c>
      <c r="F4" s="110">
        <v>118</v>
      </c>
      <c r="G4" s="110">
        <v>112</v>
      </c>
      <c r="H4" s="110">
        <v>133.69999999999999</v>
      </c>
      <c r="I4" s="110">
        <v>134</v>
      </c>
      <c r="J4" s="110">
        <v>101.575</v>
      </c>
      <c r="K4" s="110">
        <v>126.494</v>
      </c>
      <c r="L4" s="110">
        <v>135.48699999999999</v>
      </c>
      <c r="M4" s="110">
        <v>137.577</v>
      </c>
      <c r="N4" s="111">
        <v>138.625</v>
      </c>
      <c r="O4" s="111">
        <v>91.634</v>
      </c>
      <c r="P4" s="112">
        <v>111.94499999999999</v>
      </c>
      <c r="Q4" s="112">
        <v>137.07499999999999</v>
      </c>
      <c r="R4" s="112">
        <v>107.071</v>
      </c>
      <c r="S4" s="112">
        <v>104.316</v>
      </c>
      <c r="T4" s="112">
        <v>108.164</v>
      </c>
      <c r="U4" s="112">
        <v>90.433999999999997</v>
      </c>
      <c r="V4" s="112">
        <v>103.803</v>
      </c>
      <c r="W4" s="112">
        <v>98.963999999999999</v>
      </c>
      <c r="X4" s="112">
        <v>94.3</v>
      </c>
      <c r="Y4" s="112">
        <v>92.62</v>
      </c>
      <c r="Z4" s="112">
        <v>77.533000000000001</v>
      </c>
      <c r="AA4" s="112">
        <v>97.478999999999999</v>
      </c>
      <c r="AB4" s="112">
        <v>137.01300000000001</v>
      </c>
      <c r="AE4" s="265">
        <f t="shared" si="1"/>
        <v>-4.7128248656076975E-2</v>
      </c>
      <c r="AF4" s="265">
        <f t="shared" si="0"/>
        <v>-1.7815482502651036E-2</v>
      </c>
      <c r="AG4" s="265">
        <f t="shared" si="0"/>
        <v>-0.16289138415029153</v>
      </c>
      <c r="AH4" s="265">
        <f t="shared" si="0"/>
        <v>0.25725819973430664</v>
      </c>
      <c r="AI4" s="265">
        <f t="shared" si="0"/>
        <v>0.40556427538239009</v>
      </c>
    </row>
    <row r="5" spans="1:35" s="107" customFormat="1" ht="15.75">
      <c r="A5" s="109" t="s">
        <v>28</v>
      </c>
      <c r="B5" s="110">
        <v>168.84800000000001</v>
      </c>
      <c r="C5" s="110">
        <v>81.168000000000006</v>
      </c>
      <c r="D5" s="110">
        <v>187.1</v>
      </c>
      <c r="E5" s="110">
        <v>172.5</v>
      </c>
      <c r="F5" s="110">
        <v>160</v>
      </c>
      <c r="G5" s="110">
        <v>200</v>
      </c>
      <c r="H5" s="110">
        <v>180.7</v>
      </c>
      <c r="I5" s="110">
        <v>161.35599999999999</v>
      </c>
      <c r="J5" s="110">
        <v>179.452</v>
      </c>
      <c r="K5" s="110">
        <v>180.07599999999999</v>
      </c>
      <c r="L5" s="110">
        <v>221.785</v>
      </c>
      <c r="M5" s="110">
        <v>237.22800000000001</v>
      </c>
      <c r="N5" s="111">
        <v>180.48099999999999</v>
      </c>
      <c r="O5" s="111">
        <v>169.89099999999999</v>
      </c>
      <c r="P5" s="112">
        <v>191.251</v>
      </c>
      <c r="Q5" s="112">
        <v>183.56100000000001</v>
      </c>
      <c r="R5" s="112">
        <v>206.548</v>
      </c>
      <c r="S5" s="112">
        <v>189.31</v>
      </c>
      <c r="T5" s="112">
        <v>182.09100000000001</v>
      </c>
      <c r="U5" s="112">
        <v>181.39500000000001</v>
      </c>
      <c r="V5" s="112">
        <v>139.65799999999999</v>
      </c>
      <c r="W5" s="112">
        <v>199.762</v>
      </c>
      <c r="X5" s="112">
        <v>189.648</v>
      </c>
      <c r="Y5" s="112">
        <v>162.43899999999999</v>
      </c>
      <c r="Z5" s="112">
        <v>180.99799999999999</v>
      </c>
      <c r="AA5" s="112">
        <v>201.495</v>
      </c>
      <c r="AB5" s="112">
        <v>225.57499999999999</v>
      </c>
      <c r="AE5" s="265">
        <f t="shared" si="1"/>
        <v>-5.0630249997497045E-2</v>
      </c>
      <c r="AF5" s="265">
        <f t="shared" si="0"/>
        <v>-0.14347106217835148</v>
      </c>
      <c r="AG5" s="265">
        <f t="shared" si="0"/>
        <v>0.11425211925707496</v>
      </c>
      <c r="AH5" s="265">
        <f t="shared" si="0"/>
        <v>0.11324434524138396</v>
      </c>
      <c r="AI5" s="265">
        <f t="shared" si="0"/>
        <v>0.11950668751085626</v>
      </c>
    </row>
    <row r="6" spans="1:35" s="99" customFormat="1" ht="15.75">
      <c r="A6" s="109" t="s">
        <v>29</v>
      </c>
      <c r="B6" s="110">
        <v>168.553</v>
      </c>
      <c r="C6" s="110">
        <v>124.753</v>
      </c>
      <c r="D6" s="110">
        <v>230.3</v>
      </c>
      <c r="E6" s="110">
        <v>186.5</v>
      </c>
      <c r="F6" s="110">
        <v>236</v>
      </c>
      <c r="G6" s="110">
        <v>240</v>
      </c>
      <c r="H6" s="110">
        <v>202.8</v>
      </c>
      <c r="I6" s="110">
        <v>206.345</v>
      </c>
      <c r="J6" s="110">
        <v>242.833</v>
      </c>
      <c r="K6" s="110">
        <v>273.31700000000001</v>
      </c>
      <c r="L6" s="110">
        <v>299.35500000000002</v>
      </c>
      <c r="M6" s="110">
        <v>324.90100000000001</v>
      </c>
      <c r="N6" s="111">
        <v>279.07</v>
      </c>
      <c r="O6" s="111">
        <v>231.52699999999999</v>
      </c>
      <c r="P6" s="112">
        <v>261.64600000000002</v>
      </c>
      <c r="Q6" s="112">
        <v>284.13200000000001</v>
      </c>
      <c r="R6" s="112">
        <v>283.51299999999998</v>
      </c>
      <c r="S6" s="112">
        <v>273.05799999999999</v>
      </c>
      <c r="T6" s="112">
        <v>271.55900000000003</v>
      </c>
      <c r="U6" s="112">
        <v>246.54599999999999</v>
      </c>
      <c r="V6" s="112">
        <v>258.01400000000001</v>
      </c>
      <c r="W6" s="112">
        <v>267.48700000000002</v>
      </c>
      <c r="X6" s="112">
        <v>276.78100000000001</v>
      </c>
      <c r="Y6" s="112">
        <v>276.24400000000003</v>
      </c>
      <c r="Z6" s="113">
        <v>293.18099999999998</v>
      </c>
      <c r="AA6" s="113">
        <v>307.44900000000001</v>
      </c>
      <c r="AB6" s="113">
        <v>364.94299999999998</v>
      </c>
      <c r="AE6" s="265">
        <f t="shared" si="1"/>
        <v>3.4745613805530672E-2</v>
      </c>
      <c r="AF6" s="265">
        <f t="shared" si="0"/>
        <v>-1.9401620775991767E-3</v>
      </c>
      <c r="AG6" s="265">
        <f t="shared" si="0"/>
        <v>6.1311738897496249E-2</v>
      </c>
      <c r="AH6" s="265">
        <f t="shared" si="0"/>
        <v>4.8666182324229847E-2</v>
      </c>
      <c r="AI6" s="265">
        <f t="shared" si="0"/>
        <v>0.18700337291713412</v>
      </c>
    </row>
    <row r="7" spans="1:35" s="99" customFormat="1" ht="15.75">
      <c r="A7" s="109" t="s">
        <v>30</v>
      </c>
      <c r="B7" s="110">
        <v>157.25</v>
      </c>
      <c r="C7" s="110">
        <v>145.21700000000001</v>
      </c>
      <c r="D7" s="110">
        <v>217</v>
      </c>
      <c r="E7" s="110">
        <v>172.2</v>
      </c>
      <c r="F7" s="110">
        <v>223</v>
      </c>
      <c r="G7" s="110">
        <v>222</v>
      </c>
      <c r="H7" s="110">
        <v>195</v>
      </c>
      <c r="I7" s="110">
        <v>219.46</v>
      </c>
      <c r="J7" s="110">
        <v>248.42599999999999</v>
      </c>
      <c r="K7" s="110">
        <v>276.87900000000002</v>
      </c>
      <c r="L7" s="110">
        <v>302.01100000000002</v>
      </c>
      <c r="M7" s="110">
        <v>322.83499999999998</v>
      </c>
      <c r="N7" s="111">
        <v>293.19200000000001</v>
      </c>
      <c r="O7" s="111">
        <v>262.10000000000002</v>
      </c>
      <c r="P7" s="112">
        <v>264.79899999999998</v>
      </c>
      <c r="Q7" s="112">
        <v>282.65199999999999</v>
      </c>
      <c r="R7" s="112">
        <v>280.16399999999999</v>
      </c>
      <c r="S7" s="112">
        <v>282.46499999999997</v>
      </c>
      <c r="T7" s="112">
        <v>307.23700000000002</v>
      </c>
      <c r="U7" s="112">
        <v>260.93099999999998</v>
      </c>
      <c r="V7" s="112">
        <v>275.27999999999997</v>
      </c>
      <c r="W7" s="112">
        <v>300.81700000000001</v>
      </c>
      <c r="X7" s="112">
        <v>329.97699999999998</v>
      </c>
      <c r="Y7" s="112">
        <v>308.21899999999999</v>
      </c>
      <c r="Z7" s="113">
        <v>342.221</v>
      </c>
      <c r="AA7" s="113">
        <v>336.96699999999998</v>
      </c>
      <c r="AB7" s="113">
        <v>413.11399999999998</v>
      </c>
      <c r="AE7" s="265">
        <f t="shared" si="1"/>
        <v>9.6936010930233227E-2</v>
      </c>
      <c r="AF7" s="265">
        <f t="shared" si="0"/>
        <v>-6.5937929007173171E-2</v>
      </c>
      <c r="AG7" s="265">
        <f t="shared" si="0"/>
        <v>0.11031766373909464</v>
      </c>
      <c r="AH7" s="265">
        <f t="shared" si="0"/>
        <v>-1.5352652233498292E-2</v>
      </c>
      <c r="AI7" s="265">
        <f t="shared" si="0"/>
        <v>0.22597761798633098</v>
      </c>
    </row>
    <row r="8" spans="1:35" s="99" customFormat="1" ht="15.75">
      <c r="A8" s="109" t="s">
        <v>31</v>
      </c>
      <c r="B8" s="110">
        <v>204.33699999999999</v>
      </c>
      <c r="C8" s="110">
        <v>192</v>
      </c>
      <c r="D8" s="110">
        <v>253.1</v>
      </c>
      <c r="E8" s="110">
        <v>224.5</v>
      </c>
      <c r="F8" s="110">
        <v>277</v>
      </c>
      <c r="G8" s="110">
        <v>278</v>
      </c>
      <c r="H8" s="110">
        <v>244.4</v>
      </c>
      <c r="I8" s="110">
        <v>275.53500000000003</v>
      </c>
      <c r="J8" s="110">
        <v>309.983</v>
      </c>
      <c r="K8" s="110">
        <v>322.041</v>
      </c>
      <c r="L8" s="110">
        <v>362.29899999999998</v>
      </c>
      <c r="M8" s="110">
        <v>373.38499999999999</v>
      </c>
      <c r="N8" s="111">
        <v>327.404</v>
      </c>
      <c r="O8" s="111">
        <v>318.14299999999997</v>
      </c>
      <c r="P8" s="112">
        <v>305.97800000000001</v>
      </c>
      <c r="Q8" s="112">
        <v>338.97199999999998</v>
      </c>
      <c r="R8" s="112">
        <v>341.44299999999998</v>
      </c>
      <c r="S8" s="112">
        <v>352.423</v>
      </c>
      <c r="T8" s="112">
        <v>342.55399999999997</v>
      </c>
      <c r="U8" s="112">
        <v>304.12599999999998</v>
      </c>
      <c r="V8" s="112">
        <v>306.10599999999999</v>
      </c>
      <c r="W8" s="112">
        <v>359.10399999999998</v>
      </c>
      <c r="X8" s="112">
        <v>371.45299999999997</v>
      </c>
      <c r="Y8" s="112">
        <v>361.44200000000001</v>
      </c>
      <c r="Z8" s="113">
        <v>381.95499999999998</v>
      </c>
      <c r="AA8" s="113">
        <v>414.52699999999999</v>
      </c>
      <c r="AB8" s="113">
        <v>482.13200000000001</v>
      </c>
      <c r="AE8" s="265">
        <f t="shared" si="1"/>
        <v>3.4388366601318811E-2</v>
      </c>
      <c r="AF8" s="265">
        <f t="shared" si="0"/>
        <v>-2.6950919766430659E-2</v>
      </c>
      <c r="AG8" s="265">
        <f t="shared" si="0"/>
        <v>5.6753227350446203E-2</v>
      </c>
      <c r="AH8" s="265">
        <f t="shared" si="0"/>
        <v>8.5277061433938567E-2</v>
      </c>
      <c r="AI8" s="265">
        <f t="shared" si="0"/>
        <v>0.16308949718594934</v>
      </c>
    </row>
    <row r="9" spans="1:35" s="99" customFormat="1" ht="15.75">
      <c r="A9" s="109" t="s">
        <v>32</v>
      </c>
      <c r="B9" s="110">
        <v>197.92500000000001</v>
      </c>
      <c r="C9" s="110">
        <v>204</v>
      </c>
      <c r="D9" s="110">
        <v>249.8</v>
      </c>
      <c r="E9" s="110">
        <v>244.8</v>
      </c>
      <c r="F9" s="110">
        <v>285</v>
      </c>
      <c r="G9" s="110">
        <v>263</v>
      </c>
      <c r="H9" s="110">
        <v>252</v>
      </c>
      <c r="I9" s="110">
        <v>293.887</v>
      </c>
      <c r="J9" s="110">
        <v>326.85399999999998</v>
      </c>
      <c r="K9" s="110">
        <v>341.08800000000002</v>
      </c>
      <c r="L9" s="110">
        <v>356.68599999999998</v>
      </c>
      <c r="M9" s="110">
        <v>371.536</v>
      </c>
      <c r="N9" s="111">
        <v>301.72399999999999</v>
      </c>
      <c r="O9" s="111">
        <v>325.39</v>
      </c>
      <c r="P9" s="112">
        <v>305.92599999999999</v>
      </c>
      <c r="Q9" s="112">
        <v>336.58699999999999</v>
      </c>
      <c r="R9" s="112">
        <v>314.87200000000001</v>
      </c>
      <c r="S9" s="112">
        <v>340.53399999999999</v>
      </c>
      <c r="T9" s="112">
        <v>328.1</v>
      </c>
      <c r="U9" s="112">
        <v>291.58300000000003</v>
      </c>
      <c r="V9" s="112">
        <v>304.26400000000001</v>
      </c>
      <c r="W9" s="112">
        <v>337.01299999999998</v>
      </c>
      <c r="X9" s="112">
        <v>363.57299999999998</v>
      </c>
      <c r="Y9" s="112">
        <v>352.21499999999997</v>
      </c>
      <c r="Z9" s="113">
        <v>373.08600000000001</v>
      </c>
      <c r="AA9" s="112">
        <v>392.27199999999999</v>
      </c>
      <c r="AB9" s="112"/>
      <c r="AE9" s="265">
        <f t="shared" si="1"/>
        <v>7.8810016230827909E-2</v>
      </c>
      <c r="AF9" s="265">
        <f t="shared" si="0"/>
        <v>-3.1239943560165372E-2</v>
      </c>
      <c r="AG9" s="265">
        <f t="shared" si="0"/>
        <v>5.9256420084323608E-2</v>
      </c>
      <c r="AH9" s="265">
        <f t="shared" si="0"/>
        <v>5.1425140584208405E-2</v>
      </c>
      <c r="AI9" s="265">
        <f t="shared" si="0"/>
        <v>-1</v>
      </c>
    </row>
    <row r="10" spans="1:35" s="99" customFormat="1" ht="15.75">
      <c r="A10" s="109" t="s">
        <v>33</v>
      </c>
      <c r="B10" s="110">
        <v>174.94900000000001</v>
      </c>
      <c r="C10" s="110">
        <v>190.1</v>
      </c>
      <c r="D10" s="110">
        <v>244</v>
      </c>
      <c r="E10" s="110">
        <v>222.5</v>
      </c>
      <c r="F10" s="110">
        <v>247</v>
      </c>
      <c r="G10" s="110">
        <v>254</v>
      </c>
      <c r="H10" s="110">
        <v>220.9</v>
      </c>
      <c r="I10" s="110">
        <v>242.625</v>
      </c>
      <c r="J10" s="110">
        <v>270.28300000000002</v>
      </c>
      <c r="K10" s="110">
        <v>309.49799999999999</v>
      </c>
      <c r="L10" s="110">
        <v>329.964</v>
      </c>
      <c r="M10" s="110">
        <v>329.4</v>
      </c>
      <c r="N10" s="111">
        <v>306.73099999999999</v>
      </c>
      <c r="O10" s="111">
        <v>287.358</v>
      </c>
      <c r="P10" s="112">
        <v>303.50599999999997</v>
      </c>
      <c r="Q10" s="112">
        <v>302.83300000000003</v>
      </c>
      <c r="R10" s="112">
        <v>296.53199999999998</v>
      </c>
      <c r="S10" s="112">
        <v>315.43700000000001</v>
      </c>
      <c r="T10" s="112">
        <v>305.34800000000001</v>
      </c>
      <c r="U10" s="112">
        <v>276.178</v>
      </c>
      <c r="V10" s="112">
        <v>289.12599999999998</v>
      </c>
      <c r="W10" s="112">
        <v>304.26</v>
      </c>
      <c r="X10" s="112">
        <v>335.35199999999998</v>
      </c>
      <c r="Y10" s="112">
        <v>357.65300000000002</v>
      </c>
      <c r="Z10" s="112">
        <v>316.60199999999998</v>
      </c>
      <c r="AA10" s="112">
        <v>360.899</v>
      </c>
      <c r="AB10" s="112"/>
      <c r="AE10" s="265">
        <f t="shared" si="1"/>
        <v>0.1021889173732991</v>
      </c>
      <c r="AF10" s="265">
        <f t="shared" si="0"/>
        <v>6.6500274338605544E-2</v>
      </c>
      <c r="AG10" s="265">
        <f t="shared" si="0"/>
        <v>-0.11477884989081608</v>
      </c>
      <c r="AH10" s="265">
        <f t="shared" si="0"/>
        <v>0.13991383503578636</v>
      </c>
      <c r="AI10" s="265">
        <f t="shared" si="0"/>
        <v>-1</v>
      </c>
    </row>
    <row r="11" spans="1:35" s="99" customFormat="1" ht="15.75">
      <c r="A11" s="109" t="s">
        <v>34</v>
      </c>
      <c r="B11" s="110">
        <v>147.12799999999999</v>
      </c>
      <c r="C11" s="110">
        <v>172.3</v>
      </c>
      <c r="D11" s="110">
        <v>200.7</v>
      </c>
      <c r="E11" s="110">
        <v>205.3</v>
      </c>
      <c r="F11" s="110">
        <v>231</v>
      </c>
      <c r="G11" s="110">
        <v>231</v>
      </c>
      <c r="H11" s="110">
        <v>194.5</v>
      </c>
      <c r="I11" s="110">
        <v>224.37100000000001</v>
      </c>
      <c r="J11" s="110">
        <v>228.881</v>
      </c>
      <c r="K11" s="110">
        <v>270.73200000000003</v>
      </c>
      <c r="L11" s="110">
        <v>300.59699999999998</v>
      </c>
      <c r="M11" s="110">
        <v>269.74400000000003</v>
      </c>
      <c r="N11" s="111">
        <v>275.83999999999997</v>
      </c>
      <c r="O11" s="111">
        <v>271.98</v>
      </c>
      <c r="P11" s="112">
        <v>278.976</v>
      </c>
      <c r="Q11" s="112">
        <v>292.27300000000002</v>
      </c>
      <c r="R11" s="112">
        <v>283.04599999999999</v>
      </c>
      <c r="S11" s="112">
        <v>275.10300000000001</v>
      </c>
      <c r="T11" s="112">
        <v>267.86599999999999</v>
      </c>
      <c r="U11" s="112">
        <v>230.43100000000001</v>
      </c>
      <c r="V11" s="112">
        <v>241.69800000000001</v>
      </c>
      <c r="W11" s="112">
        <v>259.863</v>
      </c>
      <c r="X11" s="112">
        <v>261.99700000000001</v>
      </c>
      <c r="Y11" s="112">
        <v>273.58699999999999</v>
      </c>
      <c r="Z11" s="112">
        <v>251.453</v>
      </c>
      <c r="AA11" s="112">
        <v>269.363</v>
      </c>
      <c r="AB11" s="112"/>
      <c r="AE11" s="265">
        <f t="shared" si="1"/>
        <v>8.2120194102277538E-3</v>
      </c>
      <c r="AF11" s="265">
        <f t="shared" si="0"/>
        <v>4.4237147753600131E-2</v>
      </c>
      <c r="AG11" s="265">
        <f t="shared" si="0"/>
        <v>-8.0902966880736241E-2</v>
      </c>
      <c r="AH11" s="265">
        <f t="shared" si="0"/>
        <v>7.1226034288713977E-2</v>
      </c>
      <c r="AI11" s="265">
        <f t="shared" si="0"/>
        <v>-1</v>
      </c>
    </row>
    <row r="12" spans="1:35" s="99" customFormat="1" ht="15.75">
      <c r="A12" s="109" t="s">
        <v>35</v>
      </c>
      <c r="B12" s="110">
        <v>59.523000000000003</v>
      </c>
      <c r="C12" s="110">
        <v>90.3</v>
      </c>
      <c r="D12" s="110">
        <v>111.5</v>
      </c>
      <c r="E12" s="110">
        <v>91.5</v>
      </c>
      <c r="F12" s="110">
        <v>106</v>
      </c>
      <c r="G12" s="110">
        <v>108</v>
      </c>
      <c r="H12" s="110">
        <v>92.5</v>
      </c>
      <c r="I12" s="110">
        <v>111.11</v>
      </c>
      <c r="J12" s="110">
        <v>105.773</v>
      </c>
      <c r="K12" s="110">
        <v>118.105</v>
      </c>
      <c r="L12" s="110">
        <v>133.5</v>
      </c>
      <c r="M12" s="110">
        <v>107.45399999999999</v>
      </c>
      <c r="N12" s="111">
        <v>111.327</v>
      </c>
      <c r="O12" s="111">
        <v>123.8</v>
      </c>
      <c r="P12" s="112">
        <v>114.048</v>
      </c>
      <c r="Q12" s="112">
        <v>104.822</v>
      </c>
      <c r="R12" s="112">
        <v>95.682000000000002</v>
      </c>
      <c r="S12" s="112">
        <v>94.741</v>
      </c>
      <c r="T12" s="112">
        <v>97.9</v>
      </c>
      <c r="U12" s="112">
        <v>89.67</v>
      </c>
      <c r="V12" s="112">
        <v>92.643000000000001</v>
      </c>
      <c r="W12" s="112">
        <v>92.878</v>
      </c>
      <c r="X12" s="112">
        <v>84.02</v>
      </c>
      <c r="Y12" s="112">
        <v>81.542000000000002</v>
      </c>
      <c r="Z12" s="112">
        <v>81.436999999999998</v>
      </c>
      <c r="AA12" s="112">
        <v>108.093</v>
      </c>
      <c r="AB12" s="112"/>
      <c r="AE12" s="265">
        <f t="shared" si="1"/>
        <v>-9.5372424040138723E-2</v>
      </c>
      <c r="AF12" s="265">
        <f t="shared" si="0"/>
        <v>-2.9492977862413648E-2</v>
      </c>
      <c r="AG12" s="265">
        <f t="shared" si="0"/>
        <v>-1.2876799686051847E-3</v>
      </c>
      <c r="AH12" s="265">
        <f t="shared" si="0"/>
        <v>0.32732050542136876</v>
      </c>
      <c r="AI12" s="265">
        <f t="shared" si="0"/>
        <v>-1</v>
      </c>
    </row>
    <row r="13" spans="1:35" s="99" customFormat="1" ht="15.75">
      <c r="A13" s="109" t="s">
        <v>36</v>
      </c>
      <c r="B13" s="110">
        <v>61.820999999999998</v>
      </c>
      <c r="C13" s="110">
        <v>96.2</v>
      </c>
      <c r="D13" s="110">
        <v>75.5</v>
      </c>
      <c r="E13" s="110">
        <v>65</v>
      </c>
      <c r="F13" s="110">
        <v>69</v>
      </c>
      <c r="G13" s="110">
        <v>75</v>
      </c>
      <c r="H13" s="110">
        <v>81.2</v>
      </c>
      <c r="I13" s="110">
        <v>83.731999999999999</v>
      </c>
      <c r="J13" s="110">
        <v>82.715999999999994</v>
      </c>
      <c r="K13" s="110">
        <v>84.274000000000001</v>
      </c>
      <c r="L13" s="110">
        <v>93.721999999999994</v>
      </c>
      <c r="M13" s="110">
        <v>74.887</v>
      </c>
      <c r="N13" s="111">
        <v>77.822000000000003</v>
      </c>
      <c r="O13" s="111">
        <v>83.918999999999997</v>
      </c>
      <c r="P13" s="112">
        <v>78.722999999999999</v>
      </c>
      <c r="Q13" s="112">
        <v>75.656000000000006</v>
      </c>
      <c r="R13" s="112">
        <v>71.022000000000006</v>
      </c>
      <c r="S13" s="112">
        <v>73.742000000000004</v>
      </c>
      <c r="T13" s="112">
        <v>72.126999999999995</v>
      </c>
      <c r="U13" s="112">
        <v>66.200999999999993</v>
      </c>
      <c r="V13" s="112">
        <v>61.198999999999998</v>
      </c>
      <c r="W13" s="112">
        <v>65.338999999999999</v>
      </c>
      <c r="X13" s="112">
        <v>54.771999999999998</v>
      </c>
      <c r="Y13" s="112">
        <v>54.813000000000002</v>
      </c>
      <c r="Z13" s="112">
        <v>56.863</v>
      </c>
      <c r="AA13" s="112">
        <v>78.347999999999999</v>
      </c>
      <c r="AB13" s="112"/>
      <c r="AE13" s="265">
        <f t="shared" si="1"/>
        <v>-0.1617257686833285</v>
      </c>
      <c r="AF13" s="265">
        <f t="shared" si="0"/>
        <v>7.4855765719717966E-4</v>
      </c>
      <c r="AG13" s="265">
        <f t="shared" si="0"/>
        <v>3.7399886888146917E-2</v>
      </c>
      <c r="AH13" s="265">
        <f t="shared" si="0"/>
        <v>0.37783796141603504</v>
      </c>
      <c r="AI13" s="265">
        <f t="shared" si="0"/>
        <v>-1</v>
      </c>
    </row>
    <row r="14" spans="1:35" s="99" customFormat="1" ht="15">
      <c r="A14" s="101"/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5"/>
      <c r="O14" s="115"/>
      <c r="P14" s="116"/>
      <c r="Q14" s="116"/>
      <c r="R14" s="116"/>
      <c r="S14" s="116"/>
      <c r="T14" s="116"/>
      <c r="U14" s="116"/>
      <c r="V14" s="116"/>
      <c r="W14" s="116"/>
      <c r="X14" s="116"/>
      <c r="Y14" s="102"/>
      <c r="Z14" s="116"/>
      <c r="AA14" s="116"/>
      <c r="AB14" s="116"/>
    </row>
    <row r="15" spans="1:35" s="99" customFormat="1" ht="15.75">
      <c r="A15" s="109" t="s">
        <v>37</v>
      </c>
      <c r="B15" s="117">
        <f t="shared" ref="B15:V15" si="2">SUM(B2:B13)</f>
        <v>1561.4789999999998</v>
      </c>
      <c r="C15" s="117">
        <f t="shared" si="2"/>
        <v>1385.1289999999999</v>
      </c>
      <c r="D15" s="117">
        <f t="shared" si="2"/>
        <v>1991</v>
      </c>
      <c r="E15" s="117">
        <f t="shared" si="2"/>
        <v>1841</v>
      </c>
      <c r="F15" s="117">
        <f t="shared" si="2"/>
        <v>2069</v>
      </c>
      <c r="G15" s="117">
        <f t="shared" si="2"/>
        <v>2100</v>
      </c>
      <c r="H15" s="117">
        <f t="shared" si="2"/>
        <v>1950.0000000000002</v>
      </c>
      <c r="I15" s="117">
        <f t="shared" si="2"/>
        <v>2088</v>
      </c>
      <c r="J15" s="117">
        <f t="shared" si="2"/>
        <v>2222.701</v>
      </c>
      <c r="K15" s="117">
        <f t="shared" si="2"/>
        <v>2434.2849999999999</v>
      </c>
      <c r="L15" s="117">
        <f t="shared" si="2"/>
        <v>2686.2019999999998</v>
      </c>
      <c r="M15" s="117">
        <f t="shared" si="2"/>
        <v>2696.7280000000005</v>
      </c>
      <c r="N15" s="118">
        <f t="shared" si="2"/>
        <v>2418.2330000000002</v>
      </c>
      <c r="O15" s="118">
        <f>SUM(O2:O13)</f>
        <v>2303.2429999999995</v>
      </c>
      <c r="P15" s="118">
        <f t="shared" si="2"/>
        <v>2349.0069999999996</v>
      </c>
      <c r="Q15" s="118">
        <f t="shared" si="2"/>
        <v>2470.0570000000002</v>
      </c>
      <c r="R15" s="118">
        <f t="shared" si="2"/>
        <v>2400.9189999999994</v>
      </c>
      <c r="S15" s="118">
        <f t="shared" si="2"/>
        <v>2416.0750000000003</v>
      </c>
      <c r="T15" s="118">
        <f t="shared" si="2"/>
        <v>2403.7440000000001</v>
      </c>
      <c r="U15" s="118">
        <f t="shared" si="2"/>
        <v>2141.1870000000004</v>
      </c>
      <c r="V15" s="118">
        <f t="shared" si="2"/>
        <v>2172.9930000000004</v>
      </c>
      <c r="W15" s="118">
        <f>SUM(W2:W13)</f>
        <v>2392.223</v>
      </c>
      <c r="X15" s="118">
        <f>SUM(X2:X13)</f>
        <v>2464.9029999999993</v>
      </c>
      <c r="Y15" s="118">
        <f>SUM(Y2:Y13)</f>
        <v>2405.3870000000002</v>
      </c>
      <c r="Z15" s="118">
        <f>SUM(Z2:Z13)</f>
        <v>2441.2309999999998</v>
      </c>
      <c r="AA15" s="118">
        <f>SUM(AA2:AA13)</f>
        <v>2659.3999999999996</v>
      </c>
      <c r="AB15" s="118"/>
    </row>
    <row r="16" spans="1:35" ht="15">
      <c r="A16" s="120"/>
      <c r="B16" s="121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22"/>
      <c r="O16" s="122"/>
      <c r="P16" s="123"/>
      <c r="Q16" s="123"/>
      <c r="R16" s="123"/>
      <c r="S16" s="123"/>
      <c r="T16" s="123"/>
      <c r="U16" s="123"/>
      <c r="V16" s="123"/>
      <c r="W16" s="123"/>
      <c r="X16" s="123"/>
      <c r="Y16" s="98"/>
      <c r="Z16" s="98"/>
      <c r="AA16" s="98"/>
      <c r="AB16" s="98"/>
    </row>
    <row r="17" spans="1:28" ht="15">
      <c r="U17" s="123"/>
      <c r="V17" s="123"/>
      <c r="W17" s="123"/>
      <c r="X17" s="123"/>
      <c r="Y17" s="98"/>
      <c r="Z17" s="125"/>
      <c r="AA17" s="98"/>
      <c r="AB17" s="98"/>
    </row>
    <row r="18" spans="1:28" s="119" customFormat="1" ht="15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24"/>
      <c r="O18" s="124"/>
      <c r="P18" s="124"/>
      <c r="Q18" s="124"/>
      <c r="R18" s="124"/>
      <c r="S18" s="124"/>
      <c r="T18" s="124"/>
      <c r="U18" s="123"/>
      <c r="V18" s="123"/>
      <c r="W18" s="123"/>
      <c r="X18" s="123"/>
      <c r="Y18" s="98"/>
      <c r="Z18" s="98"/>
      <c r="AA18" s="98"/>
      <c r="AB18" s="98"/>
    </row>
    <row r="19" spans="1:28" s="119" customFormat="1" ht="15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24"/>
      <c r="O19" s="124"/>
      <c r="P19" s="124"/>
      <c r="Q19" s="124"/>
      <c r="R19" s="124"/>
      <c r="S19" s="124"/>
      <c r="T19" s="124"/>
      <c r="U19" s="123"/>
      <c r="V19" s="123"/>
      <c r="W19" s="123"/>
      <c r="X19" s="123"/>
      <c r="Y19" s="98"/>
      <c r="Z19" s="98"/>
      <c r="AA19" s="126"/>
      <c r="AB19" s="126"/>
    </row>
    <row r="20" spans="1:28" ht="15">
      <c r="U20" s="123"/>
      <c r="V20" s="123"/>
      <c r="W20" s="123"/>
      <c r="X20" s="123"/>
      <c r="Y20" s="98"/>
      <c r="Z20" s="98"/>
      <c r="AA20" s="98"/>
      <c r="AB20" s="98"/>
    </row>
    <row r="21" spans="1:28" ht="15">
      <c r="U21" s="123"/>
      <c r="V21" s="123"/>
      <c r="W21" s="123"/>
      <c r="X21" s="123"/>
      <c r="Y21" s="98"/>
      <c r="Z21" s="98"/>
      <c r="AA21" s="98"/>
      <c r="AB21" s="98"/>
    </row>
    <row r="22" spans="1:28" ht="15">
      <c r="U22" s="123"/>
      <c r="V22" s="123"/>
      <c r="W22" s="123"/>
      <c r="X22" s="123"/>
      <c r="Y22" s="98"/>
      <c r="Z22" s="98"/>
      <c r="AA22" s="98"/>
      <c r="AB22" s="98"/>
    </row>
    <row r="23" spans="1:28" ht="15">
      <c r="U23" s="123"/>
      <c r="V23" s="123"/>
      <c r="W23" s="123"/>
      <c r="X23" s="123"/>
      <c r="Y23" s="98"/>
      <c r="Z23" s="98"/>
      <c r="AA23" s="98"/>
      <c r="AB23" s="98"/>
    </row>
    <row r="24" spans="1:28" ht="15">
      <c r="U24" s="123"/>
      <c r="V24" s="123"/>
      <c r="W24" s="123"/>
      <c r="X24" s="123"/>
      <c r="Y24" s="98"/>
      <c r="Z24" s="98"/>
      <c r="AA24" s="98"/>
      <c r="AB24" s="98"/>
    </row>
    <row r="25" spans="1:28" ht="15">
      <c r="U25" s="123"/>
      <c r="V25" s="123"/>
      <c r="W25" s="123"/>
      <c r="X25" s="123"/>
      <c r="Y25" s="98"/>
      <c r="Z25" s="98"/>
      <c r="AA25" s="98"/>
      <c r="AB25" s="98"/>
    </row>
    <row r="26" spans="1:28" ht="15">
      <c r="U26" s="123"/>
      <c r="V26" s="123"/>
      <c r="W26" s="123"/>
      <c r="X26" s="123"/>
      <c r="Y26" s="98"/>
      <c r="Z26" s="98"/>
      <c r="AA26" s="98"/>
      <c r="AB26" s="98"/>
    </row>
    <row r="27" spans="1:28" ht="15">
      <c r="U27" s="123"/>
      <c r="V27" s="123"/>
      <c r="W27" s="123"/>
      <c r="X27" s="123"/>
      <c r="Y27" s="98"/>
      <c r="Z27" s="98"/>
      <c r="AA27" s="98"/>
      <c r="AB27" s="98"/>
    </row>
    <row r="28" spans="1:28" ht="15">
      <c r="U28" s="123"/>
      <c r="V28" s="123"/>
      <c r="W28" s="123"/>
      <c r="X28" s="123"/>
      <c r="Y28" s="98"/>
      <c r="Z28" s="98"/>
      <c r="AA28" s="98"/>
      <c r="AB28" s="98"/>
    </row>
  </sheetData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4"/>
  <sheetViews>
    <sheetView view="pageBreakPreview" zoomScale="60" zoomScaleNormal="100" workbookViewId="0">
      <selection activeCell="A4" sqref="A4:A20"/>
    </sheetView>
  </sheetViews>
  <sheetFormatPr defaultColWidth="20.140625" defaultRowHeight="15.75"/>
  <cols>
    <col min="1" max="1" width="28.85546875" style="127" customWidth="1"/>
    <col min="2" max="5" width="0" style="127" hidden="1" customWidth="1"/>
    <col min="6" max="6" width="0" style="128" hidden="1" customWidth="1"/>
    <col min="7" max="13" width="9.28515625" style="128" customWidth="1"/>
    <col min="14" max="14" width="9.28515625" style="129" customWidth="1"/>
    <col min="15" max="19" width="9.28515625" style="128" customWidth="1"/>
    <col min="20" max="20" width="9.28515625" style="18" customWidth="1"/>
    <col min="21" max="22" width="9.28515625" style="127" customWidth="1"/>
    <col min="23" max="23" width="11.7109375" customWidth="1"/>
    <col min="24" max="16384" width="20.140625" style="127"/>
  </cols>
  <sheetData>
    <row r="1" spans="1:26" s="22" customFormat="1" ht="15.75" customHeight="1">
      <c r="A1" s="19"/>
      <c r="B1" s="20"/>
      <c r="C1" s="20"/>
      <c r="D1" s="20"/>
      <c r="E1" s="20"/>
      <c r="F1" s="8"/>
      <c r="G1" s="8"/>
      <c r="H1" s="8"/>
      <c r="I1" s="8"/>
      <c r="J1" s="8"/>
      <c r="K1" s="8"/>
      <c r="L1" s="21"/>
      <c r="M1" s="21"/>
      <c r="N1" s="21"/>
      <c r="O1" s="21"/>
      <c r="P1" s="21"/>
      <c r="Q1" s="21"/>
      <c r="R1" s="21"/>
      <c r="S1" s="266">
        <f t="shared" ref="S1:U1" si="0">(S21-R21)/R21</f>
        <v>3.0381719468211155E-2</v>
      </c>
      <c r="T1" s="266">
        <f t="shared" si="0"/>
        <v>-2.4147351544154885E-2</v>
      </c>
      <c r="U1" s="266">
        <f t="shared" si="0"/>
        <v>1.4901552224236702E-2</v>
      </c>
      <c r="V1" s="266">
        <f>(V21-U21)/U21</f>
        <v>8.9368437480926571E-2</v>
      </c>
      <c r="W1" s="21"/>
    </row>
    <row r="2" spans="1:26" s="135" customFormat="1" ht="15.75" customHeight="1">
      <c r="A2" s="130"/>
      <c r="B2" s="131" t="s">
        <v>13</v>
      </c>
      <c r="C2" s="131" t="s">
        <v>14</v>
      </c>
      <c r="D2" s="131" t="s">
        <v>15</v>
      </c>
      <c r="E2" s="131" t="s">
        <v>16</v>
      </c>
      <c r="F2" s="132">
        <v>1999</v>
      </c>
      <c r="G2" s="133">
        <v>2000</v>
      </c>
      <c r="H2" s="134" t="s">
        <v>19</v>
      </c>
      <c r="I2" s="134" t="s">
        <v>20</v>
      </c>
      <c r="J2" s="134" t="s">
        <v>21</v>
      </c>
      <c r="K2" s="134" t="s">
        <v>23</v>
      </c>
      <c r="L2" s="23">
        <v>2005</v>
      </c>
      <c r="M2" s="23">
        <v>2006</v>
      </c>
      <c r="N2" s="23">
        <v>2007</v>
      </c>
      <c r="O2" s="23">
        <v>2008</v>
      </c>
      <c r="P2" s="23">
        <v>2009</v>
      </c>
      <c r="Q2" s="23">
        <v>2010</v>
      </c>
      <c r="R2" s="23">
        <v>2011</v>
      </c>
      <c r="S2" s="23">
        <v>2012</v>
      </c>
      <c r="T2" s="23">
        <v>2013</v>
      </c>
      <c r="U2" s="23">
        <v>2014</v>
      </c>
      <c r="V2" s="23">
        <v>2015</v>
      </c>
      <c r="W2" s="23">
        <v>2016</v>
      </c>
    </row>
    <row r="3" spans="1:26" s="27" customFormat="1" ht="15.75" customHeight="1">
      <c r="A3" s="24"/>
      <c r="B3" s="25"/>
      <c r="C3" s="25"/>
      <c r="D3" s="25"/>
      <c r="E3" s="25"/>
      <c r="F3" s="25"/>
      <c r="G3" s="264">
        <f>G21/($G$21+$H$21+$I$21+$J$21+$K$21+$L$21+$M$21+$N$21+$O$21+$P$21+$Q$21+$R$21+$S$21+$T$21+$U$21+$V$21)</f>
        <v>6.9193572845547793E-2</v>
      </c>
      <c r="H3" s="264">
        <f t="shared" ref="H3:V3" si="1">H21/($G$21+$H$21+$I$21+$J$21+$K$21+$L$21+$M$21+$N$21+$O$21+$P$21+$Q$21+$R$21+$S$21+$T$21+$U$21+$V$21)</f>
        <v>6.9464736342505426E-2</v>
      </c>
      <c r="I3" s="264">
        <f t="shared" si="1"/>
        <v>6.2291048974621004E-2</v>
      </c>
      <c r="J3" s="264">
        <f t="shared" si="1"/>
        <v>5.9329012147542506E-2</v>
      </c>
      <c r="K3" s="264">
        <f t="shared" si="1"/>
        <v>6.0507866278659277E-2</v>
      </c>
      <c r="L3" s="264">
        <f t="shared" si="1"/>
        <v>6.3626001784522157E-2</v>
      </c>
      <c r="M3" s="264">
        <f t="shared" si="1"/>
        <v>6.184506010919643E-2</v>
      </c>
      <c r="N3" s="264">
        <f t="shared" si="1"/>
        <v>6.2235487118162604E-2</v>
      </c>
      <c r="O3" s="264">
        <f t="shared" si="1"/>
        <v>6.191785464158004E-2</v>
      </c>
      <c r="P3" s="264">
        <f t="shared" si="1"/>
        <v>5.5154686191812255E-2</v>
      </c>
      <c r="Q3" s="264">
        <f t="shared" si="1"/>
        <v>5.5973946666851446E-2</v>
      </c>
      <c r="R3" s="264">
        <f t="shared" si="1"/>
        <v>6.1621061081026628E-2</v>
      </c>
      <c r="S3" s="264">
        <f t="shared" si="1"/>
        <v>6.3493214872123879E-2</v>
      </c>
      <c r="T3" s="264">
        <f t="shared" si="1"/>
        <v>6.1960021891938138E-2</v>
      </c>
      <c r="U3" s="264">
        <f t="shared" si="1"/>
        <v>6.2883322393975705E-2</v>
      </c>
      <c r="V3" s="264">
        <f t="shared" si="1"/>
        <v>6.8503106659934671E-2</v>
      </c>
      <c r="W3" s="26" t="s">
        <v>53</v>
      </c>
    </row>
    <row r="4" spans="1:26" s="9" customFormat="1" ht="15" customHeight="1">
      <c r="A4" s="7" t="s">
        <v>54</v>
      </c>
      <c r="B4" s="136">
        <v>850</v>
      </c>
      <c r="C4" s="136">
        <v>720</v>
      </c>
      <c r="D4" s="136">
        <v>846.30899999999997</v>
      </c>
      <c r="E4" s="136">
        <v>1015.234</v>
      </c>
      <c r="F4" s="137">
        <v>1155.623</v>
      </c>
      <c r="G4" s="137">
        <v>1362.913</v>
      </c>
      <c r="H4" s="137">
        <v>1486.703</v>
      </c>
      <c r="I4" s="138">
        <v>1337.646</v>
      </c>
      <c r="J4" s="138">
        <v>1347.0429999999999</v>
      </c>
      <c r="K4" s="96">
        <v>1332.8520000000001</v>
      </c>
      <c r="L4" s="96">
        <v>1391.8489999999999</v>
      </c>
      <c r="M4" s="96">
        <v>1360.136</v>
      </c>
      <c r="N4" s="96">
        <v>1282.873</v>
      </c>
      <c r="O4" s="96">
        <v>1242.655</v>
      </c>
      <c r="P4" s="96">
        <v>1069.1959999999999</v>
      </c>
      <c r="Q4" s="96">
        <v>996.04600000000005</v>
      </c>
      <c r="R4" s="96">
        <v>1020.7089999999999</v>
      </c>
      <c r="S4" s="96">
        <v>959.46299999999997</v>
      </c>
      <c r="T4" s="17">
        <v>891.22900000000004</v>
      </c>
      <c r="U4" s="17">
        <v>871.51700000000005</v>
      </c>
      <c r="V4" s="96">
        <v>1041.203</v>
      </c>
      <c r="W4" s="15">
        <v>632.851</v>
      </c>
      <c r="Y4" s="29"/>
      <c r="Z4" s="28"/>
    </row>
    <row r="5" spans="1:26" s="9" customFormat="1" ht="15">
      <c r="A5" s="7" t="s">
        <v>55</v>
      </c>
      <c r="B5" s="136">
        <v>235</v>
      </c>
      <c r="C5" s="136">
        <v>240</v>
      </c>
      <c r="D5" s="136">
        <v>250.053</v>
      </c>
      <c r="E5" s="136">
        <v>208.35599999999999</v>
      </c>
      <c r="F5" s="137">
        <v>238.76300000000001</v>
      </c>
      <c r="G5" s="137">
        <v>233.68700000000001</v>
      </c>
      <c r="H5" s="137">
        <v>214.15299999999999</v>
      </c>
      <c r="I5" s="138">
        <v>173.71799999999999</v>
      </c>
      <c r="J5" s="139">
        <v>129.03399999999999</v>
      </c>
      <c r="K5" s="96">
        <v>161.57400000000001</v>
      </c>
      <c r="L5" s="96">
        <v>182.68899999999999</v>
      </c>
      <c r="M5" s="96">
        <v>152.80799999999999</v>
      </c>
      <c r="N5" s="96">
        <v>138.45099999999999</v>
      </c>
      <c r="O5" s="96">
        <v>132.05799999999999</v>
      </c>
      <c r="P5" s="96">
        <v>131.161</v>
      </c>
      <c r="Q5" s="96">
        <v>139.19</v>
      </c>
      <c r="R5" s="96">
        <v>157.88999999999999</v>
      </c>
      <c r="S5" s="96">
        <v>144.40700000000001</v>
      </c>
      <c r="T5" s="17">
        <v>98.93</v>
      </c>
      <c r="U5" s="17">
        <v>86.394000000000005</v>
      </c>
      <c r="V5" s="96">
        <v>112.214</v>
      </c>
      <c r="W5" s="15">
        <v>62.414000000000001</v>
      </c>
      <c r="X5" s="29"/>
      <c r="Y5" s="29"/>
      <c r="Z5" s="28"/>
    </row>
    <row r="6" spans="1:26" s="140" customFormat="1" ht="15">
      <c r="A6" s="7" t="s">
        <v>56</v>
      </c>
      <c r="B6" s="136">
        <v>110</v>
      </c>
      <c r="C6" s="136">
        <v>88</v>
      </c>
      <c r="D6" s="136">
        <v>95.256</v>
      </c>
      <c r="E6" s="136">
        <v>83.72</v>
      </c>
      <c r="F6" s="137">
        <v>88.989000000000004</v>
      </c>
      <c r="G6" s="137">
        <v>79.201999999999998</v>
      </c>
      <c r="H6" s="137">
        <v>76.912000000000006</v>
      </c>
      <c r="I6" s="138">
        <v>64.691000000000003</v>
      </c>
      <c r="J6" s="138">
        <v>37.619</v>
      </c>
      <c r="K6" s="96">
        <v>41.292000000000002</v>
      </c>
      <c r="L6" s="96">
        <v>40.286999999999999</v>
      </c>
      <c r="M6" s="96">
        <v>41.558999999999997</v>
      </c>
      <c r="N6" s="96">
        <v>41.542999999999999</v>
      </c>
      <c r="O6" s="96">
        <v>38.603000000000002</v>
      </c>
      <c r="P6" s="96">
        <v>38.755000000000003</v>
      </c>
      <c r="Q6" s="96">
        <v>41.744</v>
      </c>
      <c r="R6" s="96">
        <v>45.45</v>
      </c>
      <c r="S6" s="96">
        <v>46.853000000000002</v>
      </c>
      <c r="T6" s="30">
        <v>41.704999999999998</v>
      </c>
      <c r="U6" s="17">
        <v>48.941000000000003</v>
      </c>
      <c r="V6" s="96">
        <v>46.595999999999997</v>
      </c>
      <c r="W6" s="15">
        <v>26.956</v>
      </c>
      <c r="X6" s="29"/>
      <c r="Y6" s="29"/>
      <c r="Z6" s="28"/>
    </row>
    <row r="7" spans="1:26" s="140" customFormat="1" ht="15">
      <c r="A7" s="7" t="s">
        <v>57</v>
      </c>
      <c r="B7" s="136">
        <v>46</v>
      </c>
      <c r="C7" s="136">
        <v>46</v>
      </c>
      <c r="D7" s="136">
        <v>32.356000000000002</v>
      </c>
      <c r="E7" s="136">
        <v>28.603000000000002</v>
      </c>
      <c r="F7" s="137">
        <v>32.460999999999999</v>
      </c>
      <c r="G7" s="137">
        <v>36.587000000000003</v>
      </c>
      <c r="H7" s="137">
        <v>32.829000000000001</v>
      </c>
      <c r="I7" s="138">
        <v>29.545000000000002</v>
      </c>
      <c r="J7" s="138">
        <v>31.419</v>
      </c>
      <c r="K7" s="96">
        <v>46.798000000000002</v>
      </c>
      <c r="L7" s="96">
        <v>52.783000000000001</v>
      </c>
      <c r="M7" s="96">
        <v>37.779000000000003</v>
      </c>
      <c r="N7" s="96">
        <v>41.393999999999998</v>
      </c>
      <c r="O7" s="96">
        <v>36.098999999999997</v>
      </c>
      <c r="P7" s="96">
        <v>26.187000000000001</v>
      </c>
      <c r="Q7" s="96">
        <v>28.748999999999999</v>
      </c>
      <c r="R7" s="96">
        <v>34.363</v>
      </c>
      <c r="S7" s="96">
        <v>35.954999999999998</v>
      </c>
      <c r="T7" s="30">
        <v>27.154</v>
      </c>
      <c r="U7" s="17">
        <v>29.16</v>
      </c>
      <c r="V7" s="96">
        <v>36.463999999999999</v>
      </c>
      <c r="W7" s="15">
        <v>22.553000000000001</v>
      </c>
      <c r="X7" s="29"/>
      <c r="Y7" s="29"/>
      <c r="Z7" s="28"/>
    </row>
    <row r="8" spans="1:26" ht="15.75" customHeight="1">
      <c r="A8" s="7" t="s">
        <v>58</v>
      </c>
      <c r="B8" s="136">
        <v>58</v>
      </c>
      <c r="C8" s="136">
        <v>58</v>
      </c>
      <c r="D8" s="136">
        <v>45.704000000000001</v>
      </c>
      <c r="E8" s="136">
        <v>48.213000000000001</v>
      </c>
      <c r="F8" s="137">
        <v>53.591000000000001</v>
      </c>
      <c r="G8" s="137">
        <v>55.433</v>
      </c>
      <c r="H8" s="137">
        <v>50.747</v>
      </c>
      <c r="I8" s="137">
        <v>39.787999999999997</v>
      </c>
      <c r="J8" s="138">
        <v>32.008000000000003</v>
      </c>
      <c r="K8" s="96">
        <v>32.234000000000002</v>
      </c>
      <c r="L8" s="96">
        <v>29.492999999999999</v>
      </c>
      <c r="M8" s="96">
        <v>28.21</v>
      </c>
      <c r="N8" s="141">
        <v>26.65</v>
      </c>
      <c r="O8" s="141">
        <v>26.302</v>
      </c>
      <c r="P8" s="141">
        <v>30.995999999999999</v>
      </c>
      <c r="Q8" s="96">
        <v>34.212000000000003</v>
      </c>
      <c r="R8" s="96">
        <v>41.631</v>
      </c>
      <c r="S8" s="96">
        <v>33.024000000000001</v>
      </c>
      <c r="T8" s="30">
        <v>20.241</v>
      </c>
      <c r="U8" s="17">
        <v>22.210999999999999</v>
      </c>
      <c r="V8" s="96">
        <v>29.327999999999999</v>
      </c>
      <c r="W8" s="15">
        <v>15.53</v>
      </c>
      <c r="X8" s="29"/>
      <c r="Y8" s="29"/>
      <c r="Z8" s="28"/>
    </row>
    <row r="9" spans="1:26" ht="16.5" customHeight="1">
      <c r="A9" s="7" t="s">
        <v>59</v>
      </c>
      <c r="B9" s="136">
        <v>38</v>
      </c>
      <c r="C9" s="136">
        <v>35</v>
      </c>
      <c r="D9" s="136">
        <v>34.319000000000003</v>
      </c>
      <c r="E9" s="136">
        <v>33.744</v>
      </c>
      <c r="F9" s="137">
        <v>37.780999999999999</v>
      </c>
      <c r="G9" s="137">
        <v>40.384</v>
      </c>
      <c r="H9" s="137">
        <v>31.007000000000001</v>
      </c>
      <c r="I9" s="137">
        <v>24.209</v>
      </c>
      <c r="J9" s="138">
        <v>20.596</v>
      </c>
      <c r="K9" s="96">
        <v>21.4</v>
      </c>
      <c r="L9" s="96">
        <v>23.536000000000001</v>
      </c>
      <c r="M9" s="96">
        <v>25.135999999999999</v>
      </c>
      <c r="N9" s="141">
        <v>27.844999999999999</v>
      </c>
      <c r="O9" s="141">
        <v>30.722999999999999</v>
      </c>
      <c r="P9" s="141">
        <v>25.986000000000001</v>
      </c>
      <c r="Q9" s="96">
        <v>27.498999999999999</v>
      </c>
      <c r="R9" s="96">
        <v>30.5</v>
      </c>
      <c r="S9" s="96">
        <v>28.521000000000001</v>
      </c>
      <c r="T9" s="30">
        <v>29.334</v>
      </c>
      <c r="U9" s="17">
        <v>27.023</v>
      </c>
      <c r="V9" s="96">
        <v>23.484000000000002</v>
      </c>
      <c r="W9" s="15">
        <v>16.084</v>
      </c>
      <c r="X9" s="29"/>
      <c r="Y9" s="29"/>
      <c r="Z9" s="28"/>
    </row>
    <row r="10" spans="1:26" ht="15">
      <c r="A10" s="7" t="s">
        <v>60</v>
      </c>
      <c r="B10" s="136">
        <v>43</v>
      </c>
      <c r="C10" s="136">
        <v>36</v>
      </c>
      <c r="D10" s="136">
        <v>26.841000000000001</v>
      </c>
      <c r="E10" s="136">
        <v>27.437999999999999</v>
      </c>
      <c r="F10" s="137">
        <v>31.626000000000001</v>
      </c>
      <c r="G10" s="137">
        <v>40.999000000000002</v>
      </c>
      <c r="H10" s="137">
        <v>31.035</v>
      </c>
      <c r="I10" s="137">
        <v>29.053000000000001</v>
      </c>
      <c r="J10" s="138">
        <v>25.893999999999998</v>
      </c>
      <c r="K10" s="96">
        <v>28.643000000000001</v>
      </c>
      <c r="L10" s="96">
        <v>36.988</v>
      </c>
      <c r="M10" s="96">
        <v>23.788</v>
      </c>
      <c r="N10" s="141">
        <v>24.359000000000002</v>
      </c>
      <c r="O10" s="141">
        <v>26.62</v>
      </c>
      <c r="P10" s="141">
        <v>27.463000000000001</v>
      </c>
      <c r="Q10" s="96">
        <v>21.559000000000001</v>
      </c>
      <c r="R10" s="96">
        <v>23.341000000000001</v>
      </c>
      <c r="S10" s="96">
        <v>23.166</v>
      </c>
      <c r="T10" s="30">
        <v>16.8</v>
      </c>
      <c r="U10" s="17">
        <v>23.658000000000001</v>
      </c>
      <c r="V10" s="96">
        <v>32.01</v>
      </c>
      <c r="W10" s="15">
        <v>14.986000000000001</v>
      </c>
      <c r="X10" s="29"/>
      <c r="Y10" s="29"/>
      <c r="Z10" s="28"/>
    </row>
    <row r="11" spans="1:26" ht="15">
      <c r="A11" s="7" t="s">
        <v>61</v>
      </c>
      <c r="B11" s="136">
        <v>21</v>
      </c>
      <c r="C11" s="136">
        <v>22</v>
      </c>
      <c r="D11" s="136">
        <v>19.593</v>
      </c>
      <c r="E11" s="136">
        <v>21.582999999999998</v>
      </c>
      <c r="F11" s="137">
        <v>21.832000000000001</v>
      </c>
      <c r="G11" s="137">
        <v>27.238</v>
      </c>
      <c r="H11" s="137">
        <v>21.91</v>
      </c>
      <c r="I11" s="137">
        <v>12.185</v>
      </c>
      <c r="J11" s="138">
        <v>13.381</v>
      </c>
      <c r="K11" s="96">
        <v>20.681000000000001</v>
      </c>
      <c r="L11" s="96">
        <v>20.202000000000002</v>
      </c>
      <c r="M11" s="96">
        <v>17.864999999999998</v>
      </c>
      <c r="N11" s="141">
        <v>19.225000000000001</v>
      </c>
      <c r="O11" s="141">
        <v>16.859000000000002</v>
      </c>
      <c r="P11" s="141">
        <v>15.603999999999999</v>
      </c>
      <c r="Q11" s="96">
        <v>12.992000000000001</v>
      </c>
      <c r="R11" s="96">
        <v>16.827999999999999</v>
      </c>
      <c r="S11" s="96">
        <v>34.414999999999999</v>
      </c>
      <c r="T11" s="30">
        <v>23.481000000000002</v>
      </c>
      <c r="U11" s="17">
        <v>14.452</v>
      </c>
      <c r="V11" s="96">
        <v>16.295000000000002</v>
      </c>
      <c r="W11" s="15">
        <v>9.5809999999999995</v>
      </c>
      <c r="X11" s="29"/>
      <c r="Y11" s="29"/>
      <c r="Z11" s="28"/>
    </row>
    <row r="12" spans="1:26" ht="15">
      <c r="A12" s="7" t="s">
        <v>62</v>
      </c>
      <c r="B12" s="136">
        <v>16</v>
      </c>
      <c r="C12" s="136">
        <v>14.5</v>
      </c>
      <c r="D12" s="136">
        <v>20.140999999999998</v>
      </c>
      <c r="E12" s="136">
        <v>21.93</v>
      </c>
      <c r="F12" s="137">
        <v>31.138000000000002</v>
      </c>
      <c r="G12" s="137">
        <v>36.192</v>
      </c>
      <c r="H12" s="137">
        <v>51.881</v>
      </c>
      <c r="I12" s="137">
        <v>56.654000000000003</v>
      </c>
      <c r="J12" s="138">
        <v>61.570999999999998</v>
      </c>
      <c r="K12" s="96">
        <v>44.292000000000002</v>
      </c>
      <c r="L12" s="96">
        <v>52.710999999999999</v>
      </c>
      <c r="M12" s="96">
        <v>47.463000000000001</v>
      </c>
      <c r="N12" s="141">
        <v>35.875</v>
      </c>
      <c r="O12" s="141">
        <v>23.632000000000001</v>
      </c>
      <c r="P12" s="141">
        <v>18.536999999999999</v>
      </c>
      <c r="Q12" s="96">
        <v>10.526999999999999</v>
      </c>
      <c r="R12" s="96">
        <v>9.6620000000000008</v>
      </c>
      <c r="S12" s="96">
        <v>7.8319999999999999</v>
      </c>
      <c r="T12" s="30">
        <v>6.0350000000000001</v>
      </c>
      <c r="U12" s="17">
        <v>2.8679999999999999</v>
      </c>
      <c r="V12" s="96">
        <v>2.9790000000000001</v>
      </c>
      <c r="W12" s="15">
        <v>2.2040000000000002</v>
      </c>
      <c r="X12" s="29"/>
      <c r="Y12" s="29"/>
      <c r="Z12" s="28"/>
    </row>
    <row r="13" spans="1:26" s="7" customFormat="1" ht="15">
      <c r="A13" s="7" t="s">
        <v>63</v>
      </c>
      <c r="B13" s="136">
        <v>65</v>
      </c>
      <c r="C13" s="136">
        <v>75</v>
      </c>
      <c r="D13" s="136">
        <v>67.748999999999995</v>
      </c>
      <c r="E13" s="136">
        <v>70.768000000000001</v>
      </c>
      <c r="F13" s="137">
        <v>83.134</v>
      </c>
      <c r="G13" s="137">
        <v>100.105</v>
      </c>
      <c r="H13" s="137">
        <v>89.763000000000005</v>
      </c>
      <c r="I13" s="137">
        <v>93.224999999999994</v>
      </c>
      <c r="J13" s="142">
        <v>110.226</v>
      </c>
      <c r="K13" s="96">
        <v>133.40700000000001</v>
      </c>
      <c r="L13" s="96">
        <v>130.15600000000001</v>
      </c>
      <c r="M13" s="96">
        <v>126.768</v>
      </c>
      <c r="N13" s="141">
        <v>139.815</v>
      </c>
      <c r="O13" s="141">
        <v>133.01499999999999</v>
      </c>
      <c r="P13" s="141">
        <v>131.875</v>
      </c>
      <c r="Q13" s="96">
        <v>127.667</v>
      </c>
      <c r="R13" s="96">
        <v>138.721</v>
      </c>
      <c r="S13" s="96">
        <v>132.99</v>
      </c>
      <c r="T13" s="30">
        <v>104.949</v>
      </c>
      <c r="U13" s="17">
        <v>100.949</v>
      </c>
      <c r="V13" s="96">
        <v>139.53399999999999</v>
      </c>
      <c r="W13" s="15">
        <v>92.096000000000004</v>
      </c>
      <c r="X13" s="29"/>
      <c r="Y13" s="29"/>
      <c r="Z13" s="28"/>
    </row>
    <row r="14" spans="1:26" ht="15">
      <c r="A14" s="7" t="s">
        <v>64</v>
      </c>
      <c r="B14" s="136">
        <v>33</v>
      </c>
      <c r="C14" s="136">
        <v>40</v>
      </c>
      <c r="D14" s="136">
        <v>52.473999999999997</v>
      </c>
      <c r="E14" s="136">
        <v>53.597000000000001</v>
      </c>
      <c r="F14" s="137">
        <v>61.029000000000003</v>
      </c>
      <c r="G14" s="137">
        <v>44.404000000000003</v>
      </c>
      <c r="H14" s="143">
        <v>36.677999999999997</v>
      </c>
      <c r="I14" s="137">
        <v>39.942999999999998</v>
      </c>
      <c r="J14" s="142">
        <v>27.206</v>
      </c>
      <c r="K14" s="96">
        <v>36.917000000000002</v>
      </c>
      <c r="L14" s="96">
        <v>40.94</v>
      </c>
      <c r="M14" s="96">
        <v>34.197000000000003</v>
      </c>
      <c r="N14" s="141">
        <v>34.204999999999998</v>
      </c>
      <c r="O14" s="141">
        <v>32.033999999999999</v>
      </c>
      <c r="P14" s="141">
        <v>31.364000000000001</v>
      </c>
      <c r="Q14" s="96">
        <v>37.875999999999998</v>
      </c>
      <c r="R14" s="96">
        <v>31.91</v>
      </c>
      <c r="S14" s="96">
        <v>39.42</v>
      </c>
      <c r="T14" s="30">
        <v>43.652999999999999</v>
      </c>
      <c r="U14" s="17">
        <v>68.816999999999993</v>
      </c>
      <c r="V14" s="96">
        <v>98.593000000000004</v>
      </c>
      <c r="W14" s="15">
        <v>73.606999999999999</v>
      </c>
      <c r="X14" s="29"/>
      <c r="Y14" s="29"/>
      <c r="Z14" s="28"/>
    </row>
    <row r="15" spans="1:26" s="7" customFormat="1" ht="15">
      <c r="A15" s="7" t="s">
        <v>65</v>
      </c>
      <c r="B15" s="136"/>
      <c r="C15" s="136"/>
      <c r="D15" s="136"/>
      <c r="E15" s="136">
        <v>175.709</v>
      </c>
      <c r="F15" s="137">
        <v>113.50700000000001</v>
      </c>
      <c r="G15" s="137">
        <v>129.88900000000001</v>
      </c>
      <c r="H15" s="137">
        <v>116.496</v>
      </c>
      <c r="I15" s="137">
        <v>108.821</v>
      </c>
      <c r="J15" s="142">
        <v>105.05</v>
      </c>
      <c r="K15" s="96">
        <v>83.817999999999998</v>
      </c>
      <c r="L15" s="96">
        <v>97.6</v>
      </c>
      <c r="M15" s="96">
        <v>114.76300000000001</v>
      </c>
      <c r="N15" s="141">
        <v>145.92099999999999</v>
      </c>
      <c r="O15" s="141">
        <v>180.92599999999999</v>
      </c>
      <c r="P15" s="141">
        <v>148.74</v>
      </c>
      <c r="Q15" s="96">
        <v>223.86099999999999</v>
      </c>
      <c r="R15" s="96">
        <v>334.08300000000003</v>
      </c>
      <c r="S15" s="96">
        <v>474.42599999999999</v>
      </c>
      <c r="T15" s="30">
        <v>608.57600000000002</v>
      </c>
      <c r="U15" s="17">
        <v>636.75900000000001</v>
      </c>
      <c r="V15" s="96">
        <v>524.84799999999996</v>
      </c>
      <c r="W15" s="15">
        <v>432.95400000000001</v>
      </c>
      <c r="X15" s="29"/>
      <c r="Y15" s="29"/>
      <c r="Z15" s="28"/>
    </row>
    <row r="16" spans="1:26" s="7" customFormat="1" ht="15">
      <c r="A16" s="7" t="s">
        <v>66</v>
      </c>
      <c r="B16" s="136">
        <v>99</v>
      </c>
      <c r="C16" s="136">
        <v>106</v>
      </c>
      <c r="D16" s="136">
        <v>90.813000000000002</v>
      </c>
      <c r="E16" s="136">
        <v>112.675</v>
      </c>
      <c r="F16" s="137">
        <v>126.72799999999999</v>
      </c>
      <c r="G16" s="137">
        <v>127.498</v>
      </c>
      <c r="H16" s="137">
        <v>127.419</v>
      </c>
      <c r="I16" s="137">
        <v>99.753</v>
      </c>
      <c r="J16" s="142">
        <v>86.823999999999998</v>
      </c>
      <c r="K16" s="96">
        <v>83.963999999999999</v>
      </c>
      <c r="L16" s="96">
        <v>88.125</v>
      </c>
      <c r="M16" s="96">
        <v>94.028000000000006</v>
      </c>
      <c r="N16" s="141">
        <v>120.989</v>
      </c>
      <c r="O16" s="141">
        <v>124.94799999999999</v>
      </c>
      <c r="P16" s="141">
        <v>108.253</v>
      </c>
      <c r="Q16" s="96">
        <v>109.746</v>
      </c>
      <c r="R16" s="96">
        <v>112.212</v>
      </c>
      <c r="S16" s="96">
        <v>117.286</v>
      </c>
      <c r="T16" s="30">
        <v>117.958</v>
      </c>
      <c r="U16" s="17">
        <v>106.661</v>
      </c>
      <c r="V16" s="96">
        <v>108.6</v>
      </c>
      <c r="W16" s="15">
        <v>61.793999999999997</v>
      </c>
      <c r="X16" s="29"/>
      <c r="Y16" s="29"/>
      <c r="Z16" s="28"/>
    </row>
    <row r="17" spans="1:86" s="7" customFormat="1" ht="15">
      <c r="A17" s="7" t="s">
        <v>67</v>
      </c>
      <c r="B17" s="136">
        <v>50</v>
      </c>
      <c r="C17" s="136">
        <v>43</v>
      </c>
      <c r="D17" s="136">
        <v>37.93</v>
      </c>
      <c r="E17" s="136">
        <v>40.103999999999999</v>
      </c>
      <c r="F17" s="137">
        <v>38.738999999999997</v>
      </c>
      <c r="G17" s="137">
        <v>34.591000000000001</v>
      </c>
      <c r="H17" s="137">
        <v>33.015000000000001</v>
      </c>
      <c r="I17" s="137">
        <v>31.805</v>
      </c>
      <c r="J17" s="142">
        <v>28.516999999999999</v>
      </c>
      <c r="K17" s="96">
        <v>30.280999999999999</v>
      </c>
      <c r="L17" s="96">
        <v>29.547000000000001</v>
      </c>
      <c r="M17" s="96">
        <v>30.802</v>
      </c>
      <c r="N17" s="141">
        <v>34.759</v>
      </c>
      <c r="O17" s="141">
        <v>38.216000000000001</v>
      </c>
      <c r="P17" s="141">
        <v>29.667000000000002</v>
      </c>
      <c r="Q17" s="96">
        <v>30.335000000000001</v>
      </c>
      <c r="R17" s="96">
        <v>34.064</v>
      </c>
      <c r="S17" s="96">
        <v>31.763000000000002</v>
      </c>
      <c r="T17" s="30">
        <v>30.010999999999999</v>
      </c>
      <c r="U17" s="17">
        <v>30.55</v>
      </c>
      <c r="V17" s="96">
        <v>25.334</v>
      </c>
      <c r="W17" s="15">
        <v>15.804</v>
      </c>
      <c r="X17" s="29"/>
      <c r="Y17" s="29"/>
      <c r="Z17" s="28"/>
    </row>
    <row r="18" spans="1:86" ht="15">
      <c r="A18" s="7" t="s">
        <v>68</v>
      </c>
      <c r="B18" s="136">
        <v>43</v>
      </c>
      <c r="C18" s="136">
        <v>46</v>
      </c>
      <c r="D18" s="136">
        <v>47.895000000000003</v>
      </c>
      <c r="E18" s="136">
        <v>46.485999999999997</v>
      </c>
      <c r="F18" s="137">
        <v>52.723999999999997</v>
      </c>
      <c r="G18" s="137">
        <v>60.127000000000002</v>
      </c>
      <c r="H18" s="137">
        <v>61.62</v>
      </c>
      <c r="I18" s="137">
        <v>57.706000000000003</v>
      </c>
      <c r="J18" s="142">
        <v>56.097999999999999</v>
      </c>
      <c r="K18" s="96">
        <v>50.706000000000003</v>
      </c>
      <c r="L18" s="96">
        <v>48.280999999999999</v>
      </c>
      <c r="M18" s="96">
        <v>50.664000000000001</v>
      </c>
      <c r="N18" s="141">
        <v>53.442</v>
      </c>
      <c r="O18" s="141">
        <v>63.47</v>
      </c>
      <c r="P18" s="141">
        <v>60.244999999999997</v>
      </c>
      <c r="Q18" s="96">
        <v>63.347000000000001</v>
      </c>
      <c r="R18" s="96">
        <v>64.024000000000001</v>
      </c>
      <c r="S18" s="96">
        <v>69.41</v>
      </c>
      <c r="T18" s="30">
        <v>65.736000000000004</v>
      </c>
      <c r="U18" s="17">
        <v>56.738999999999997</v>
      </c>
      <c r="V18" s="96">
        <v>46.643999999999998</v>
      </c>
      <c r="W18" s="15">
        <v>28.716000000000001</v>
      </c>
      <c r="X18" s="29"/>
      <c r="Y18" s="29"/>
      <c r="Z18" s="28"/>
    </row>
    <row r="19" spans="1:86" ht="15">
      <c r="A19" s="7" t="s">
        <v>69</v>
      </c>
      <c r="B19" s="136">
        <v>38</v>
      </c>
      <c r="C19" s="136">
        <v>40</v>
      </c>
      <c r="D19" s="136">
        <v>48.38</v>
      </c>
      <c r="E19" s="136">
        <v>43.174999999999997</v>
      </c>
      <c r="F19" s="137">
        <v>47.146999999999998</v>
      </c>
      <c r="G19" s="137">
        <v>41.953000000000003</v>
      </c>
      <c r="H19" s="137">
        <v>48.758000000000003</v>
      </c>
      <c r="I19" s="137">
        <v>45.442999999999998</v>
      </c>
      <c r="J19" s="142">
        <v>28.864999999999998</v>
      </c>
      <c r="K19" s="96">
        <v>31.675999999999998</v>
      </c>
      <c r="L19" s="96">
        <v>29.29</v>
      </c>
      <c r="M19" s="96">
        <v>30.332999999999998</v>
      </c>
      <c r="N19" s="141">
        <v>21.460999999999999</v>
      </c>
      <c r="O19" s="141">
        <v>32.332999999999998</v>
      </c>
      <c r="P19" s="141">
        <v>32.758000000000003</v>
      </c>
      <c r="Q19" s="96">
        <v>32.886000000000003</v>
      </c>
      <c r="R19" s="96">
        <v>36.289000000000001</v>
      </c>
      <c r="S19" s="96">
        <v>29.216000000000001</v>
      </c>
      <c r="T19" s="30">
        <v>28.381</v>
      </c>
      <c r="U19" s="17">
        <v>23.917000000000002</v>
      </c>
      <c r="V19" s="96">
        <v>19.391999999999999</v>
      </c>
      <c r="W19" s="15">
        <v>10.375</v>
      </c>
      <c r="X19" s="29"/>
      <c r="Y19" s="29"/>
      <c r="Z19" s="28"/>
    </row>
    <row r="20" spans="1:86" ht="15">
      <c r="A20" s="7" t="s">
        <v>70</v>
      </c>
      <c r="B20" s="136"/>
      <c r="C20" s="136"/>
      <c r="D20" s="136"/>
      <c r="E20" s="136">
        <v>6.718</v>
      </c>
      <c r="F20" s="137">
        <v>10.721</v>
      </c>
      <c r="G20" s="137">
        <v>13.412000000000001</v>
      </c>
      <c r="H20" s="137">
        <v>9.8949999999999996</v>
      </c>
      <c r="I20" s="137">
        <v>13.826000000000001</v>
      </c>
      <c r="J20" s="137">
        <v>13.082000000000001</v>
      </c>
      <c r="K20" s="137">
        <v>18.739999999999998</v>
      </c>
      <c r="L20" s="137">
        <v>14.58</v>
      </c>
      <c r="M20" s="142">
        <v>18.763999999999999</v>
      </c>
      <c r="N20" s="96">
        <v>20.972000000000001</v>
      </c>
      <c r="O20" s="96">
        <v>20.027000000000001</v>
      </c>
      <c r="P20" s="141">
        <v>20.477</v>
      </c>
      <c r="Q20" s="96">
        <v>15.458</v>
      </c>
      <c r="R20" s="96">
        <v>20.576000000000001</v>
      </c>
      <c r="S20" s="96">
        <v>14.741</v>
      </c>
      <c r="T20" s="30">
        <v>11.487</v>
      </c>
      <c r="U20" s="17">
        <v>10.420999999999999</v>
      </c>
      <c r="V20" s="96">
        <v>9.7739999999999991</v>
      </c>
      <c r="W20" s="15">
        <v>4.5330000000000004</v>
      </c>
      <c r="X20" s="29"/>
      <c r="Y20" s="29"/>
      <c r="Z20" s="28"/>
    </row>
    <row r="21" spans="1:86" s="31" customFormat="1" ht="19.5" customHeight="1">
      <c r="A21" s="31" t="s">
        <v>71</v>
      </c>
      <c r="B21" s="32">
        <v>2100</v>
      </c>
      <c r="C21" s="32">
        <v>1950</v>
      </c>
      <c r="D21" s="32">
        <v>2088</v>
      </c>
      <c r="E21" s="32">
        <v>2222.7060000000001</v>
      </c>
      <c r="F21" s="33">
        <v>2434.2849999999999</v>
      </c>
      <c r="G21" s="33">
        <v>2686.2049999999999</v>
      </c>
      <c r="H21" s="33">
        <v>2696.732</v>
      </c>
      <c r="I21" s="33">
        <v>2418.2379999999998</v>
      </c>
      <c r="J21" s="33">
        <v>2303.2469999999998</v>
      </c>
      <c r="K21" s="33">
        <v>2349.0120000000002</v>
      </c>
      <c r="L21" s="33">
        <v>2470.0630000000001</v>
      </c>
      <c r="M21" s="33">
        <v>2400.924</v>
      </c>
      <c r="N21" s="33">
        <v>2416.0810000000001</v>
      </c>
      <c r="O21" s="33">
        <v>2403.75</v>
      </c>
      <c r="P21" s="33">
        <v>2141.1930000000002</v>
      </c>
      <c r="Q21" s="33">
        <v>2172.998</v>
      </c>
      <c r="R21" s="33">
        <v>2392.2280000000001</v>
      </c>
      <c r="S21" s="33">
        <v>2464.9079999999999</v>
      </c>
      <c r="T21" s="34">
        <v>2405.3870000000002</v>
      </c>
      <c r="U21" s="34">
        <v>2441.2310000000002</v>
      </c>
      <c r="V21" s="97">
        <v>2659.4</v>
      </c>
      <c r="W21" s="11">
        <v>1737.3720000000001</v>
      </c>
      <c r="X21" s="29"/>
      <c r="Y21" s="29"/>
      <c r="Z21" s="28"/>
    </row>
    <row r="22" spans="1:86">
      <c r="A22" s="144"/>
      <c r="B22" s="35"/>
      <c r="C22" s="35"/>
      <c r="D22" s="35"/>
      <c r="E22" s="35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29"/>
      <c r="Y22" s="29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</row>
    <row r="24" spans="1:86">
      <c r="V24" s="272"/>
    </row>
  </sheetData>
  <pageMargins left="0.70866141732283472" right="0.70866141732283472" top="0.74803149606299213" bottom="0.74803149606299213" header="0.31496062992125984" footer="0.31496062992125984"/>
  <pageSetup paperSize="9" scale="60" orientation="landscape" r:id="rId1"/>
  <ignoredErrors>
    <ignoredError sqref="G2:K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77"/>
  <sheetViews>
    <sheetView view="pageBreakPreview" zoomScale="90" zoomScaleNormal="100" zoomScaleSheetLayoutView="90" workbookViewId="0">
      <selection activeCell="T34" sqref="T34"/>
    </sheetView>
  </sheetViews>
  <sheetFormatPr defaultRowHeight="14.25"/>
  <cols>
    <col min="1" max="1" width="9.140625" style="176" customWidth="1"/>
    <col min="2" max="8" width="10.5703125" style="127" customWidth="1"/>
    <col min="9" max="9" width="10.5703125" style="44" customWidth="1"/>
    <col min="10" max="13" width="10.5703125" style="127" customWidth="1"/>
    <col min="14" max="17" width="10" style="127" customWidth="1"/>
    <col min="18" max="18" width="13.42578125" style="127" customWidth="1"/>
    <col min="19" max="19" width="13.85546875" style="127" customWidth="1"/>
    <col min="20" max="20" width="13.5703125" style="127" customWidth="1"/>
    <col min="21" max="21" width="12.85546875" style="127" customWidth="1"/>
    <col min="22" max="22" width="13.7109375" style="127" customWidth="1"/>
    <col min="23" max="23" width="13.85546875" style="127" customWidth="1"/>
    <col min="24" max="24" width="12.85546875" style="127" customWidth="1"/>
    <col min="25" max="26" width="13.5703125" style="127" customWidth="1"/>
    <col min="27" max="27" width="13.140625" style="127" customWidth="1"/>
    <col min="28" max="29" width="13.28515625" style="127" customWidth="1"/>
    <col min="30" max="30" width="12.7109375" style="127" customWidth="1"/>
    <col min="31" max="31" width="13" style="127" customWidth="1"/>
    <col min="32" max="32" width="11.42578125" style="127" customWidth="1"/>
    <col min="33" max="16384" width="9.140625" style="127"/>
  </cols>
  <sheetData>
    <row r="2" spans="1:32" s="31" customFormat="1" ht="15.75">
      <c r="A2" s="146" t="s">
        <v>72</v>
      </c>
      <c r="B2" s="147"/>
      <c r="C2" s="147"/>
      <c r="D2" s="148"/>
      <c r="E2" s="148"/>
      <c r="F2" s="148"/>
      <c r="G2" s="148"/>
      <c r="H2" s="148"/>
      <c r="I2" s="38"/>
      <c r="J2" s="148"/>
      <c r="K2" s="148"/>
      <c r="L2" s="148"/>
      <c r="M2" s="148"/>
      <c r="N2" s="148"/>
      <c r="O2" s="148"/>
      <c r="P2" s="148"/>
      <c r="Q2" s="148"/>
    </row>
    <row r="3" spans="1:32">
      <c r="A3" s="149"/>
      <c r="B3" s="140"/>
      <c r="C3" s="140"/>
      <c r="D3" s="140"/>
      <c r="E3" s="140"/>
      <c r="F3" s="140"/>
      <c r="G3" s="140"/>
      <c r="H3" s="140"/>
      <c r="I3" s="39"/>
      <c r="J3" s="140"/>
      <c r="K3" s="140"/>
      <c r="L3" s="140"/>
      <c r="M3" s="140"/>
      <c r="N3" s="140"/>
      <c r="O3" s="140"/>
      <c r="P3" s="140"/>
      <c r="Q3" s="140"/>
    </row>
    <row r="4" spans="1:32" s="12" customFormat="1" ht="12.75">
      <c r="A4" s="150" t="s">
        <v>73</v>
      </c>
      <c r="B4" s="151"/>
      <c r="I4" s="152"/>
    </row>
    <row r="5" spans="1:32" s="10" customFormat="1" ht="12.75">
      <c r="A5" s="153"/>
      <c r="I5" s="44"/>
    </row>
    <row r="6" spans="1:32" s="158" customFormat="1" ht="33.75" customHeight="1">
      <c r="A6" s="154" t="s">
        <v>74</v>
      </c>
      <c r="B6" s="155">
        <v>2001</v>
      </c>
      <c r="C6" s="155">
        <v>2002</v>
      </c>
      <c r="D6" s="155">
        <v>2003</v>
      </c>
      <c r="E6" s="155">
        <v>2004</v>
      </c>
      <c r="F6" s="155">
        <v>2005</v>
      </c>
      <c r="G6" s="155">
        <v>2006</v>
      </c>
      <c r="H6" s="155">
        <v>2007</v>
      </c>
      <c r="I6" s="156">
        <v>2008</v>
      </c>
      <c r="J6" s="155">
        <v>2009</v>
      </c>
      <c r="K6" s="155">
        <v>2010</v>
      </c>
      <c r="L6" s="155">
        <v>2011</v>
      </c>
      <c r="M6" s="155">
        <v>2012</v>
      </c>
      <c r="N6" s="155">
        <v>2013</v>
      </c>
      <c r="O6" s="155">
        <v>2014</v>
      </c>
      <c r="P6" s="155">
        <v>2015</v>
      </c>
      <c r="Q6" s="155">
        <v>2016</v>
      </c>
      <c r="R6" s="157" t="s">
        <v>75</v>
      </c>
      <c r="S6" s="157" t="s">
        <v>76</v>
      </c>
      <c r="T6" s="157" t="s">
        <v>77</v>
      </c>
      <c r="U6" s="157" t="s">
        <v>78</v>
      </c>
      <c r="V6" s="157" t="s">
        <v>79</v>
      </c>
      <c r="W6" s="157" t="s">
        <v>80</v>
      </c>
      <c r="X6" s="157" t="s">
        <v>81</v>
      </c>
      <c r="Y6" s="157" t="s">
        <v>82</v>
      </c>
      <c r="Z6" s="157" t="s">
        <v>83</v>
      </c>
      <c r="AA6" s="157" t="s">
        <v>84</v>
      </c>
      <c r="AB6" s="157" t="s">
        <v>85</v>
      </c>
      <c r="AC6" s="157" t="s">
        <v>86</v>
      </c>
      <c r="AD6" s="157" t="s">
        <v>87</v>
      </c>
      <c r="AE6" s="157" t="s">
        <v>88</v>
      </c>
      <c r="AF6" s="157" t="s">
        <v>89</v>
      </c>
    </row>
    <row r="7" spans="1:32" s="10" customFormat="1" ht="12.75">
      <c r="A7" s="40" t="s">
        <v>25</v>
      </c>
      <c r="B7" s="159">
        <v>82169</v>
      </c>
      <c r="C7" s="159">
        <v>74795</v>
      </c>
      <c r="D7" s="159">
        <v>87788</v>
      </c>
      <c r="E7" s="159">
        <v>88216</v>
      </c>
      <c r="F7" s="159">
        <v>95128</v>
      </c>
      <c r="G7" s="159">
        <v>94917</v>
      </c>
      <c r="H7" s="159">
        <v>99616</v>
      </c>
      <c r="I7" s="159">
        <v>104251</v>
      </c>
      <c r="J7" s="158">
        <v>102169</v>
      </c>
      <c r="K7" s="158">
        <v>107353</v>
      </c>
      <c r="L7" s="158">
        <v>110187</v>
      </c>
      <c r="M7" s="158">
        <v>101790</v>
      </c>
      <c r="N7" s="158">
        <v>84753</v>
      </c>
      <c r="O7" s="158">
        <v>87854</v>
      </c>
      <c r="P7" s="158">
        <v>91874</v>
      </c>
      <c r="Q7" s="158">
        <v>105023</v>
      </c>
      <c r="R7" s="41">
        <f t="shared" ref="R7:AF19" si="0">(C7-B7)/B7*100</f>
        <v>-8.97418734559262</v>
      </c>
      <c r="S7" s="41">
        <f t="shared" si="0"/>
        <v>17.371482050939232</v>
      </c>
      <c r="T7" s="41">
        <f t="shared" si="0"/>
        <v>0.48753816011299955</v>
      </c>
      <c r="U7" s="41">
        <f t="shared" si="0"/>
        <v>7.8353133218463764</v>
      </c>
      <c r="V7" s="41">
        <f t="shared" si="0"/>
        <v>-0.22180640820788833</v>
      </c>
      <c r="W7" s="41">
        <f t="shared" si="0"/>
        <v>4.9506410864228743</v>
      </c>
      <c r="X7" s="41">
        <f t="shared" si="0"/>
        <v>4.6528670093157727</v>
      </c>
      <c r="Y7" s="41">
        <f t="shared" si="0"/>
        <v>-1.9971031452935704</v>
      </c>
      <c r="Z7" s="41">
        <f t="shared" si="0"/>
        <v>5.073946108898002</v>
      </c>
      <c r="AA7" s="41">
        <f t="shared" si="0"/>
        <v>2.639888964444403</v>
      </c>
      <c r="AB7" s="41">
        <f t="shared" si="0"/>
        <v>-7.620681205586866</v>
      </c>
      <c r="AC7" s="41">
        <f t="shared" si="0"/>
        <v>-16.737400530503979</v>
      </c>
      <c r="AD7" s="41">
        <f t="shared" si="0"/>
        <v>3.6588675327127063</v>
      </c>
      <c r="AE7" s="41">
        <f t="shared" si="0"/>
        <v>4.5757734423020011</v>
      </c>
      <c r="AF7" s="41">
        <f t="shared" si="0"/>
        <v>14.311992511483119</v>
      </c>
    </row>
    <row r="8" spans="1:32" s="10" customFormat="1" ht="12.75">
      <c r="A8" s="40" t="s">
        <v>26</v>
      </c>
      <c r="B8" s="159">
        <v>90971</v>
      </c>
      <c r="C8" s="159">
        <v>84968</v>
      </c>
      <c r="D8" s="159">
        <v>94087</v>
      </c>
      <c r="E8" s="159">
        <v>94929</v>
      </c>
      <c r="F8" s="159">
        <v>93105</v>
      </c>
      <c r="G8" s="159">
        <v>87970</v>
      </c>
      <c r="H8" s="159">
        <v>103805</v>
      </c>
      <c r="I8" s="159">
        <v>116766</v>
      </c>
      <c r="J8" s="159">
        <v>102377</v>
      </c>
      <c r="K8" s="159">
        <v>105701</v>
      </c>
      <c r="L8" s="159">
        <v>107034</v>
      </c>
      <c r="M8" s="159">
        <v>102163</v>
      </c>
      <c r="N8" s="158">
        <v>81029</v>
      </c>
      <c r="O8" s="158">
        <v>88132</v>
      </c>
      <c r="P8" s="158">
        <v>90806</v>
      </c>
      <c r="Q8" s="158">
        <v>110413</v>
      </c>
      <c r="R8" s="41">
        <f t="shared" si="0"/>
        <v>-6.5988062129689675</v>
      </c>
      <c r="S8" s="41">
        <f t="shared" si="0"/>
        <v>10.732275680256096</v>
      </c>
      <c r="T8" s="41">
        <f t="shared" si="0"/>
        <v>0.89491640715507992</v>
      </c>
      <c r="U8" s="41">
        <f t="shared" si="0"/>
        <v>-1.9214360206048731</v>
      </c>
      <c r="V8" s="41">
        <f t="shared" si="0"/>
        <v>-5.5152784490628859</v>
      </c>
      <c r="W8" s="41">
        <f t="shared" si="0"/>
        <v>18.000454700466069</v>
      </c>
      <c r="X8" s="41">
        <f t="shared" si="0"/>
        <v>12.485911083281152</v>
      </c>
      <c r="Y8" s="41">
        <f t="shared" si="0"/>
        <v>-12.322936471233065</v>
      </c>
      <c r="Z8" s="41">
        <f t="shared" si="0"/>
        <v>3.2468230168885586</v>
      </c>
      <c r="AA8" s="41">
        <f t="shared" si="0"/>
        <v>1.2611044360980501</v>
      </c>
      <c r="AB8" s="41">
        <f t="shared" si="0"/>
        <v>-4.5508903712838906</v>
      </c>
      <c r="AC8" s="41">
        <f t="shared" si="0"/>
        <v>-20.686549925119664</v>
      </c>
      <c r="AD8" s="41">
        <f t="shared" si="0"/>
        <v>8.765997358970246</v>
      </c>
      <c r="AE8" s="41">
        <f t="shared" si="0"/>
        <v>3.0340852357826895</v>
      </c>
      <c r="AF8" s="41">
        <f t="shared" si="0"/>
        <v>21.592185538400546</v>
      </c>
    </row>
    <row r="9" spans="1:32" s="10" customFormat="1" ht="12.75">
      <c r="A9" s="40" t="s">
        <v>27</v>
      </c>
      <c r="B9" s="159">
        <v>131215</v>
      </c>
      <c r="C9" s="159">
        <v>142250</v>
      </c>
      <c r="D9" s="159">
        <v>99607</v>
      </c>
      <c r="E9" s="159">
        <v>129967</v>
      </c>
      <c r="F9" s="159">
        <v>129967</v>
      </c>
      <c r="G9" s="159">
        <v>117996</v>
      </c>
      <c r="H9" s="159">
        <v>146880</v>
      </c>
      <c r="I9" s="159">
        <v>147497</v>
      </c>
      <c r="J9" s="159">
        <v>135557</v>
      </c>
      <c r="K9" s="159">
        <v>159075</v>
      </c>
      <c r="L9" s="158">
        <v>141584</v>
      </c>
      <c r="M9" s="158">
        <v>133697</v>
      </c>
      <c r="N9" s="158">
        <v>117499</v>
      </c>
      <c r="O9" s="158">
        <v>114209</v>
      </c>
      <c r="P9" s="158">
        <v>121607</v>
      </c>
      <c r="Q9" s="158">
        <v>153323</v>
      </c>
      <c r="R9" s="41">
        <f t="shared" si="0"/>
        <v>8.4098616773996877</v>
      </c>
      <c r="S9" s="41">
        <f t="shared" si="0"/>
        <v>-29.977504393673112</v>
      </c>
      <c r="T9" s="41">
        <f t="shared" si="0"/>
        <v>30.479785557239953</v>
      </c>
      <c r="U9" s="41">
        <f t="shared" si="0"/>
        <v>0</v>
      </c>
      <c r="V9" s="41">
        <f t="shared" si="0"/>
        <v>-9.2107996645302261</v>
      </c>
      <c r="W9" s="41">
        <f t="shared" si="0"/>
        <v>24.478795891386149</v>
      </c>
      <c r="X9" s="41">
        <f t="shared" si="0"/>
        <v>0.42007080610021791</v>
      </c>
      <c r="Y9" s="41">
        <f t="shared" si="0"/>
        <v>-8.0950798999301696</v>
      </c>
      <c r="Z9" s="41">
        <f t="shared" si="0"/>
        <v>17.349159394203177</v>
      </c>
      <c r="AA9" s="41">
        <f t="shared" si="0"/>
        <v>-10.995442401382997</v>
      </c>
      <c r="AB9" s="41">
        <f t="shared" si="0"/>
        <v>-5.5705446943157417</v>
      </c>
      <c r="AC9" s="41">
        <f t="shared" si="0"/>
        <v>-12.115455096225046</v>
      </c>
      <c r="AD9" s="41">
        <f t="shared" si="0"/>
        <v>-2.8000238299900424</v>
      </c>
      <c r="AE9" s="41">
        <f t="shared" si="0"/>
        <v>6.4775980877163795</v>
      </c>
      <c r="AF9" s="41">
        <f t="shared" ref="AF9:AF14" si="1">(Q9-P9)/P9*100</f>
        <v>26.080735483977076</v>
      </c>
    </row>
    <row r="10" spans="1:32" s="10" customFormat="1" ht="12.75">
      <c r="A10" s="40" t="s">
        <v>28</v>
      </c>
      <c r="B10" s="159">
        <v>224962</v>
      </c>
      <c r="C10" s="159">
        <v>177409</v>
      </c>
      <c r="D10" s="159">
        <v>159395</v>
      </c>
      <c r="E10" s="159">
        <v>188920</v>
      </c>
      <c r="F10" s="159">
        <v>194961</v>
      </c>
      <c r="G10" s="159">
        <v>208470</v>
      </c>
      <c r="H10" s="159">
        <v>199250</v>
      </c>
      <c r="I10" s="159">
        <v>203607</v>
      </c>
      <c r="J10" s="159">
        <v>224463</v>
      </c>
      <c r="K10" s="159">
        <v>182291</v>
      </c>
      <c r="L10" s="159">
        <v>236616</v>
      </c>
      <c r="M10" s="159">
        <v>202313</v>
      </c>
      <c r="N10" s="158">
        <v>161956</v>
      </c>
      <c r="O10" s="158">
        <v>194300</v>
      </c>
      <c r="P10" s="158">
        <v>191869</v>
      </c>
      <c r="Q10" s="158">
        <v>214902</v>
      </c>
      <c r="R10" s="41">
        <f t="shared" si="0"/>
        <v>-21.138236679972618</v>
      </c>
      <c r="S10" s="41">
        <f t="shared" si="0"/>
        <v>-10.15393807529494</v>
      </c>
      <c r="T10" s="41">
        <f t="shared" si="0"/>
        <v>18.523165720380188</v>
      </c>
      <c r="U10" s="41">
        <f t="shared" si="0"/>
        <v>3.1976497988566588</v>
      </c>
      <c r="V10" s="41">
        <f t="shared" si="0"/>
        <v>6.9290781233169714</v>
      </c>
      <c r="W10" s="41">
        <f t="shared" si="0"/>
        <v>-4.4226987096464718</v>
      </c>
      <c r="X10" s="41">
        <f t="shared" si="0"/>
        <v>2.1867001254705141</v>
      </c>
      <c r="Y10" s="41">
        <f>(J10-I10)/I10*100</f>
        <v>10.243262756192076</v>
      </c>
      <c r="Z10" s="41">
        <f t="shared" si="0"/>
        <v>-18.787951689142531</v>
      </c>
      <c r="AA10" s="41">
        <f t="shared" si="0"/>
        <v>29.801251844578175</v>
      </c>
      <c r="AB10" s="41">
        <f t="shared" si="0"/>
        <v>-14.497329005646279</v>
      </c>
      <c r="AC10" s="41">
        <f t="shared" si="0"/>
        <v>-19.947803650778745</v>
      </c>
      <c r="AD10" s="41">
        <f t="shared" si="0"/>
        <v>19.970856281953122</v>
      </c>
      <c r="AE10" s="41">
        <f t="shared" si="0"/>
        <v>-1.2511580030880083</v>
      </c>
      <c r="AF10" s="41">
        <f t="shared" si="1"/>
        <v>12.004544767523676</v>
      </c>
    </row>
    <row r="11" spans="1:32" s="10" customFormat="1" ht="12.75">
      <c r="A11" s="40" t="s">
        <v>29</v>
      </c>
      <c r="B11" s="159">
        <v>272310</v>
      </c>
      <c r="C11" s="159">
        <v>246053</v>
      </c>
      <c r="D11" s="159">
        <v>214270</v>
      </c>
      <c r="E11" s="159">
        <v>239067</v>
      </c>
      <c r="F11" s="159">
        <v>263645</v>
      </c>
      <c r="G11" s="159">
        <v>251317</v>
      </c>
      <c r="H11" s="159">
        <v>249601</v>
      </c>
      <c r="I11" s="159">
        <v>272955</v>
      </c>
      <c r="J11" s="159">
        <v>250355</v>
      </c>
      <c r="K11" s="159">
        <v>267145</v>
      </c>
      <c r="L11" s="159">
        <v>267265</v>
      </c>
      <c r="M11" s="159">
        <v>237759</v>
      </c>
      <c r="N11" s="158">
        <v>265761</v>
      </c>
      <c r="O11" s="158">
        <v>273204</v>
      </c>
      <c r="P11" s="158">
        <v>269529</v>
      </c>
      <c r="Q11" s="158">
        <v>343806</v>
      </c>
      <c r="R11" s="41">
        <f t="shared" si="0"/>
        <v>-9.6423194153721852</v>
      </c>
      <c r="S11" s="41">
        <f t="shared" si="0"/>
        <v>-12.917135739048092</v>
      </c>
      <c r="T11" s="41">
        <f t="shared" si="0"/>
        <v>11.572782004013629</v>
      </c>
      <c r="U11" s="41">
        <f t="shared" si="0"/>
        <v>10.280799943112182</v>
      </c>
      <c r="V11" s="41">
        <f t="shared" si="0"/>
        <v>-4.6759847522236342</v>
      </c>
      <c r="W11" s="41">
        <f t="shared" si="0"/>
        <v>-0.6828029938285114</v>
      </c>
      <c r="X11" s="41">
        <f t="shared" si="0"/>
        <v>9.356533026710629</v>
      </c>
      <c r="Y11" s="41">
        <f t="shared" si="0"/>
        <v>-8.2797530728508359</v>
      </c>
      <c r="Z11" s="41">
        <f t="shared" si="0"/>
        <v>6.7064768029398261</v>
      </c>
      <c r="AA11" s="41">
        <f t="shared" si="0"/>
        <v>4.4919425780007113E-2</v>
      </c>
      <c r="AB11" s="41">
        <f t="shared" si="0"/>
        <v>-11.039979047013263</v>
      </c>
      <c r="AC11" s="41">
        <f t="shared" si="0"/>
        <v>11.777472146164813</v>
      </c>
      <c r="AD11" s="41">
        <f t="shared" si="0"/>
        <v>2.8006366622642149</v>
      </c>
      <c r="AE11" s="41">
        <f t="shared" si="0"/>
        <v>-1.3451486801071726</v>
      </c>
      <c r="AF11" s="41">
        <f t="shared" si="1"/>
        <v>27.558073528265975</v>
      </c>
    </row>
    <row r="12" spans="1:32" s="10" customFormat="1" ht="12.75">
      <c r="A12" s="40" t="s">
        <v>30</v>
      </c>
      <c r="B12" s="159">
        <v>287615</v>
      </c>
      <c r="C12" s="159">
        <v>257836</v>
      </c>
      <c r="D12" s="159">
        <v>246223</v>
      </c>
      <c r="E12" s="159">
        <v>235780</v>
      </c>
      <c r="F12" s="159">
        <v>266054</v>
      </c>
      <c r="G12" s="159">
        <v>264738</v>
      </c>
      <c r="H12" s="159">
        <v>273078</v>
      </c>
      <c r="I12" s="159">
        <v>308917</v>
      </c>
      <c r="J12" s="158">
        <v>276768</v>
      </c>
      <c r="K12" s="158">
        <v>291677</v>
      </c>
      <c r="L12" s="158">
        <v>304860</v>
      </c>
      <c r="M12" s="158">
        <v>304174</v>
      </c>
      <c r="N12" s="158">
        <v>293438</v>
      </c>
      <c r="O12" s="158">
        <v>320102</v>
      </c>
      <c r="P12" s="158">
        <v>310366</v>
      </c>
      <c r="Q12" s="158">
        <v>380807</v>
      </c>
      <c r="R12" s="41">
        <f t="shared" si="0"/>
        <v>-10.353771534864315</v>
      </c>
      <c r="S12" s="41">
        <f t="shared" si="0"/>
        <v>-4.504025814859058</v>
      </c>
      <c r="T12" s="41">
        <f t="shared" si="0"/>
        <v>-4.2412772161820786</v>
      </c>
      <c r="U12" s="41">
        <f t="shared" si="0"/>
        <v>12.8399355331241</v>
      </c>
      <c r="V12" s="41">
        <f t="shared" si="0"/>
        <v>-0.49463642719147244</v>
      </c>
      <c r="W12" s="41">
        <f t="shared" si="0"/>
        <v>3.1502844321555652</v>
      </c>
      <c r="X12" s="41">
        <f t="shared" si="0"/>
        <v>13.124089088099373</v>
      </c>
      <c r="Y12" s="41">
        <f t="shared" si="0"/>
        <v>-10.407002528187183</v>
      </c>
      <c r="Z12" s="41">
        <f t="shared" si="0"/>
        <v>5.3868221759741006</v>
      </c>
      <c r="AA12" s="41">
        <f t="shared" si="0"/>
        <v>4.5197255868649231</v>
      </c>
      <c r="AB12" s="41">
        <f t="shared" si="0"/>
        <v>-0.22502132126221872</v>
      </c>
      <c r="AC12" s="41">
        <f t="shared" si="0"/>
        <v>-3.5295587394057346</v>
      </c>
      <c r="AD12" s="41">
        <f t="shared" si="0"/>
        <v>9.0867576796461265</v>
      </c>
      <c r="AE12" s="41">
        <f t="shared" si="0"/>
        <v>-3.0415305121492526</v>
      </c>
      <c r="AF12" s="41">
        <f t="shared" si="1"/>
        <v>22.696107176688169</v>
      </c>
    </row>
    <row r="13" spans="1:32" s="10" customFormat="1" ht="12.75">
      <c r="A13" s="40" t="s">
        <v>31</v>
      </c>
      <c r="B13" s="159">
        <v>348253</v>
      </c>
      <c r="C13" s="159">
        <v>307372</v>
      </c>
      <c r="D13" s="159">
        <v>301900</v>
      </c>
      <c r="E13" s="159">
        <v>308606</v>
      </c>
      <c r="F13" s="159">
        <v>336154</v>
      </c>
      <c r="G13" s="159">
        <v>328047</v>
      </c>
      <c r="H13" s="159">
        <v>359425</v>
      </c>
      <c r="I13" s="159">
        <v>358533</v>
      </c>
      <c r="J13" s="158">
        <v>338008</v>
      </c>
      <c r="K13" s="158">
        <v>353474</v>
      </c>
      <c r="L13" s="158">
        <v>373214</v>
      </c>
      <c r="M13" s="158">
        <v>351344</v>
      </c>
      <c r="N13" s="158">
        <v>330878</v>
      </c>
      <c r="O13" s="158">
        <v>373267</v>
      </c>
      <c r="P13" s="158">
        <v>384534</v>
      </c>
      <c r="Q13" s="158">
        <v>466164</v>
      </c>
      <c r="R13" s="41">
        <f t="shared" si="0"/>
        <v>-11.738879492782546</v>
      </c>
      <c r="S13" s="41">
        <f t="shared" si="0"/>
        <v>-1.7802532436266154</v>
      </c>
      <c r="T13" s="41">
        <f t="shared" si="0"/>
        <v>2.2212653196422654</v>
      </c>
      <c r="U13" s="41">
        <f t="shared" si="0"/>
        <v>8.926592483619892</v>
      </c>
      <c r="V13" s="41">
        <f t="shared" si="0"/>
        <v>-2.4116922600950752</v>
      </c>
      <c r="W13" s="41">
        <f t="shared" si="0"/>
        <v>9.5650928068234116</v>
      </c>
      <c r="X13" s="41">
        <f t="shared" si="0"/>
        <v>-0.2481741670724073</v>
      </c>
      <c r="Y13" s="41">
        <f t="shared" si="0"/>
        <v>-5.7247171111166892</v>
      </c>
      <c r="Z13" s="41">
        <f t="shared" si="0"/>
        <v>4.5756313460036449</v>
      </c>
      <c r="AA13" s="41">
        <f t="shared" si="0"/>
        <v>5.5845691620883011</v>
      </c>
      <c r="AB13" s="41">
        <f t="shared" si="0"/>
        <v>-5.8599087922746733</v>
      </c>
      <c r="AC13" s="41">
        <f t="shared" si="0"/>
        <v>-5.8250603397240308</v>
      </c>
      <c r="AD13" s="41">
        <f t="shared" si="0"/>
        <v>12.811066314472402</v>
      </c>
      <c r="AE13" s="41">
        <f t="shared" si="0"/>
        <v>3.0184827482740237</v>
      </c>
      <c r="AF13" s="41">
        <f t="shared" si="1"/>
        <v>21.228291906567428</v>
      </c>
    </row>
    <row r="14" spans="1:32" s="10" customFormat="1" ht="12.75">
      <c r="A14" s="40" t="s">
        <v>32</v>
      </c>
      <c r="B14" s="159">
        <v>351217</v>
      </c>
      <c r="C14" s="159">
        <v>320556</v>
      </c>
      <c r="D14" s="159">
        <v>330654</v>
      </c>
      <c r="E14" s="159">
        <v>338584</v>
      </c>
      <c r="F14" s="159">
        <v>368580</v>
      </c>
      <c r="G14" s="159">
        <v>322853</v>
      </c>
      <c r="H14" s="159">
        <v>374323</v>
      </c>
      <c r="I14" s="159">
        <v>388380</v>
      </c>
      <c r="J14" s="159">
        <v>354382</v>
      </c>
      <c r="K14" s="159">
        <v>379455</v>
      </c>
      <c r="L14" s="159">
        <v>383049</v>
      </c>
      <c r="M14" s="159">
        <v>362828</v>
      </c>
      <c r="N14" s="158">
        <v>337021</v>
      </c>
      <c r="O14" s="158">
        <v>380910</v>
      </c>
      <c r="P14" s="158">
        <v>387261</v>
      </c>
      <c r="Q14" s="158">
        <v>470984</v>
      </c>
      <c r="R14" s="41">
        <f t="shared" si="0"/>
        <v>-8.7299304988084288</v>
      </c>
      <c r="S14" s="41">
        <f t="shared" si="0"/>
        <v>3.1501516115748882</v>
      </c>
      <c r="T14" s="41">
        <f t="shared" si="0"/>
        <v>2.3982773533663586</v>
      </c>
      <c r="U14" s="41">
        <f t="shared" si="0"/>
        <v>8.8592491080499958</v>
      </c>
      <c r="V14" s="41">
        <f t="shared" si="0"/>
        <v>-12.406261869878996</v>
      </c>
      <c r="W14" s="41">
        <f t="shared" si="0"/>
        <v>15.942239966796034</v>
      </c>
      <c r="X14" s="41">
        <f t="shared" si="0"/>
        <v>3.755312924933814</v>
      </c>
      <c r="Y14" s="41">
        <f t="shared" si="0"/>
        <v>-8.7537978268705903</v>
      </c>
      <c r="Z14" s="41">
        <f t="shared" si="0"/>
        <v>7.0751336128810154</v>
      </c>
      <c r="AA14" s="41">
        <f t="shared" si="0"/>
        <v>0.94714788314819942</v>
      </c>
      <c r="AB14" s="41">
        <f t="shared" si="0"/>
        <v>-5.278959088784986</v>
      </c>
      <c r="AC14" s="41">
        <f t="shared" si="0"/>
        <v>-7.1127366134917924</v>
      </c>
      <c r="AD14" s="41">
        <f t="shared" si="0"/>
        <v>13.022630637259994</v>
      </c>
      <c r="AE14" s="41">
        <f t="shared" si="0"/>
        <v>1.6673229896826021</v>
      </c>
      <c r="AF14" s="41">
        <f t="shared" si="1"/>
        <v>21.619269691500048</v>
      </c>
    </row>
    <row r="15" spans="1:32" s="10" customFormat="1" ht="12.75">
      <c r="A15" s="40" t="s">
        <v>33</v>
      </c>
      <c r="B15" s="159">
        <v>292052</v>
      </c>
      <c r="C15" s="159">
        <v>282954</v>
      </c>
      <c r="D15" s="159">
        <v>257600</v>
      </c>
      <c r="E15" s="159">
        <v>272347</v>
      </c>
      <c r="F15" s="159">
        <v>273396</v>
      </c>
      <c r="G15" s="159">
        <v>273647</v>
      </c>
      <c r="H15" s="159">
        <v>310146</v>
      </c>
      <c r="I15" s="159">
        <v>312796</v>
      </c>
      <c r="J15" s="159">
        <v>290982</v>
      </c>
      <c r="K15" s="159">
        <v>308187</v>
      </c>
      <c r="L15" s="159">
        <v>310123</v>
      </c>
      <c r="M15" s="159">
        <v>305376</v>
      </c>
      <c r="N15" s="159">
        <v>303840</v>
      </c>
      <c r="O15" s="159">
        <v>311659</v>
      </c>
      <c r="P15" s="159">
        <v>326745</v>
      </c>
      <c r="Q15" s="159"/>
      <c r="R15" s="41">
        <f t="shared" si="0"/>
        <v>-3.1151986632517494</v>
      </c>
      <c r="S15" s="41">
        <f t="shared" si="0"/>
        <v>-8.960467072386324</v>
      </c>
      <c r="T15" s="41">
        <f t="shared" si="0"/>
        <v>5.7247670807453419</v>
      </c>
      <c r="U15" s="41">
        <f t="shared" si="0"/>
        <v>0.38517038924607211</v>
      </c>
      <c r="V15" s="41">
        <f t="shared" si="0"/>
        <v>9.1808219578925807E-2</v>
      </c>
      <c r="W15" s="41">
        <f t="shared" si="0"/>
        <v>13.337986530091687</v>
      </c>
      <c r="X15" s="41">
        <f t="shared" si="0"/>
        <v>0.85443629774364338</v>
      </c>
      <c r="Y15" s="41">
        <f t="shared" si="0"/>
        <v>-6.9738743462192607</v>
      </c>
      <c r="Z15" s="41">
        <f t="shared" si="0"/>
        <v>5.9127368703218757</v>
      </c>
      <c r="AA15" s="41">
        <f t="shared" si="0"/>
        <v>0.62819002748331376</v>
      </c>
      <c r="AB15" s="41">
        <f t="shared" si="0"/>
        <v>-1.5306829870728711</v>
      </c>
      <c r="AC15" s="41">
        <f t="shared" si="0"/>
        <v>-0.50298648223828979</v>
      </c>
      <c r="AD15" s="41">
        <f t="shared" si="0"/>
        <v>2.5733938915218539</v>
      </c>
      <c r="AE15" s="41">
        <f t="shared" si="0"/>
        <v>4.8405468797628179</v>
      </c>
      <c r="AF15" s="41"/>
    </row>
    <row r="16" spans="1:32" s="10" customFormat="1" ht="12.75">
      <c r="A16" s="40" t="s">
        <v>34</v>
      </c>
      <c r="B16" s="159">
        <v>230180</v>
      </c>
      <c r="C16" s="159">
        <v>243620</v>
      </c>
      <c r="D16" s="159">
        <v>240540</v>
      </c>
      <c r="E16" s="159">
        <v>249549</v>
      </c>
      <c r="F16" s="159">
        <v>258257</v>
      </c>
      <c r="G16" s="159">
        <v>253577</v>
      </c>
      <c r="H16" s="159">
        <v>267352</v>
      </c>
      <c r="I16" s="159">
        <v>268034</v>
      </c>
      <c r="J16" s="159">
        <v>249461</v>
      </c>
      <c r="K16" s="159">
        <v>265446</v>
      </c>
      <c r="L16" s="159">
        <v>266999</v>
      </c>
      <c r="M16" s="159">
        <v>252241</v>
      </c>
      <c r="N16" s="159">
        <v>237597</v>
      </c>
      <c r="O16" s="159">
        <v>247495</v>
      </c>
      <c r="P16" s="159">
        <v>241165</v>
      </c>
      <c r="Q16" s="159"/>
      <c r="R16" s="41">
        <f>(C16-B16)/B16*100</f>
        <v>5.8389086801633505</v>
      </c>
      <c r="S16" s="41">
        <f t="shared" si="0"/>
        <v>-1.2642640177325342</v>
      </c>
      <c r="T16" s="41">
        <f t="shared" si="0"/>
        <v>3.7453230231978054</v>
      </c>
      <c r="U16" s="41">
        <f t="shared" si="0"/>
        <v>3.4894950490685197</v>
      </c>
      <c r="V16" s="41">
        <f t="shared" si="0"/>
        <v>-1.8121483638391216</v>
      </c>
      <c r="W16" s="41">
        <f t="shared" si="0"/>
        <v>5.4322750091688121</v>
      </c>
      <c r="X16" s="41">
        <f t="shared" si="0"/>
        <v>0.25509440737305122</v>
      </c>
      <c r="Y16" s="41">
        <f t="shared" si="0"/>
        <v>-6.9293447846168768</v>
      </c>
      <c r="Z16" s="41">
        <f t="shared" si="0"/>
        <v>6.4078152496783058</v>
      </c>
      <c r="AA16" s="41">
        <f t="shared" si="0"/>
        <v>0.58505308047587834</v>
      </c>
      <c r="AB16" s="41">
        <f t="shared" si="0"/>
        <v>-5.5273615256985975</v>
      </c>
      <c r="AC16" s="41">
        <f t="shared" si="0"/>
        <v>-5.8055589693983132</v>
      </c>
      <c r="AD16" s="41">
        <f t="shared" si="0"/>
        <v>4.1658775152884928</v>
      </c>
      <c r="AE16" s="41">
        <f t="shared" si="0"/>
        <v>-2.5576274268167034</v>
      </c>
      <c r="AF16" s="41"/>
    </row>
    <row r="17" spans="1:32" s="10" customFormat="1" ht="12.75">
      <c r="A17" s="40" t="s">
        <v>35</v>
      </c>
      <c r="B17" s="159">
        <v>97183</v>
      </c>
      <c r="C17" s="159">
        <v>105920</v>
      </c>
      <c r="D17" s="159">
        <v>107554</v>
      </c>
      <c r="E17" s="159">
        <v>109059</v>
      </c>
      <c r="F17" s="159">
        <v>106677</v>
      </c>
      <c r="G17" s="159">
        <v>111809</v>
      </c>
      <c r="H17" s="159">
        <v>120225</v>
      </c>
      <c r="I17" s="159">
        <v>129822</v>
      </c>
      <c r="J17" s="160">
        <v>126211</v>
      </c>
      <c r="K17" s="160">
        <v>134002</v>
      </c>
      <c r="L17" s="158">
        <v>120398</v>
      </c>
      <c r="M17" s="158">
        <v>108539</v>
      </c>
      <c r="N17" s="158">
        <v>100285</v>
      </c>
      <c r="O17" s="158">
        <v>112264</v>
      </c>
      <c r="P17" s="159">
        <v>125836</v>
      </c>
      <c r="Q17" s="159"/>
      <c r="R17" s="41">
        <f t="shared" si="0"/>
        <v>8.9902554973606499</v>
      </c>
      <c r="S17" s="41">
        <f t="shared" si="0"/>
        <v>1.5426737160120847</v>
      </c>
      <c r="T17" s="41">
        <f t="shared" si="0"/>
        <v>1.399297097272068</v>
      </c>
      <c r="U17" s="41">
        <f t="shared" si="0"/>
        <v>-2.1841388606167302</v>
      </c>
      <c r="V17" s="41">
        <f t="shared" si="0"/>
        <v>4.8107839553043297</v>
      </c>
      <c r="W17" s="41">
        <f t="shared" si="0"/>
        <v>7.5271221458022159</v>
      </c>
      <c r="X17" s="41">
        <f t="shared" si="0"/>
        <v>7.9825327510917035</v>
      </c>
      <c r="Y17" s="41">
        <f t="shared" si="0"/>
        <v>-2.7815008242054509</v>
      </c>
      <c r="Z17" s="41">
        <f t="shared" si="0"/>
        <v>6.1729960146104537</v>
      </c>
      <c r="AA17" s="41">
        <f t="shared" si="0"/>
        <v>-10.15208728227937</v>
      </c>
      <c r="AB17" s="41">
        <f t="shared" si="0"/>
        <v>-9.8498313925480492</v>
      </c>
      <c r="AC17" s="41">
        <f t="shared" si="0"/>
        <v>-7.604639806889689</v>
      </c>
      <c r="AD17" s="41">
        <f>(O17-N17)/N17*100</f>
        <v>11.944956872912201</v>
      </c>
      <c r="AE17" s="41">
        <f t="shared" si="0"/>
        <v>12.089360792417873</v>
      </c>
      <c r="AF17" s="41"/>
    </row>
    <row r="18" spans="1:32" s="12" customFormat="1" ht="12.75">
      <c r="A18" s="40" t="s">
        <v>36</v>
      </c>
      <c r="B18" s="159">
        <v>97869</v>
      </c>
      <c r="C18" s="159">
        <v>108801</v>
      </c>
      <c r="D18" s="159">
        <v>112377</v>
      </c>
      <c r="E18" s="159">
        <v>114902</v>
      </c>
      <c r="F18" s="159">
        <v>112047</v>
      </c>
      <c r="G18" s="159">
        <v>121548</v>
      </c>
      <c r="H18" s="159">
        <v>136684</v>
      </c>
      <c r="I18" s="158">
        <v>134363</v>
      </c>
      <c r="J18" s="158">
        <v>129434</v>
      </c>
      <c r="K18" s="158">
        <v>128300</v>
      </c>
      <c r="L18" s="158">
        <v>118676</v>
      </c>
      <c r="M18" s="158">
        <v>108110</v>
      </c>
      <c r="N18" s="158">
        <v>102646</v>
      </c>
      <c r="O18" s="158">
        <v>112624</v>
      </c>
      <c r="P18" s="158">
        <v>117172</v>
      </c>
      <c r="Q18" s="158"/>
      <c r="R18" s="41">
        <f t="shared" si="0"/>
        <v>11.170033412009932</v>
      </c>
      <c r="S18" s="41">
        <f t="shared" si="0"/>
        <v>3.2867344969255798</v>
      </c>
      <c r="T18" s="41">
        <f t="shared" si="0"/>
        <v>2.2469010562659619</v>
      </c>
      <c r="U18" s="41">
        <f t="shared" si="0"/>
        <v>-2.4847261144279473</v>
      </c>
      <c r="V18" s="41">
        <f t="shared" si="0"/>
        <v>8.4794773621783719</v>
      </c>
      <c r="W18" s="41">
        <f t="shared" si="0"/>
        <v>12.452693586072993</v>
      </c>
      <c r="X18" s="41">
        <f t="shared" si="0"/>
        <v>-1.6980773170232069</v>
      </c>
      <c r="Y18" s="41">
        <f t="shared" si="0"/>
        <v>-3.6684206217485471</v>
      </c>
      <c r="Z18" s="41">
        <f t="shared" si="0"/>
        <v>-0.8761221935503809</v>
      </c>
      <c r="AA18" s="41">
        <f t="shared" si="0"/>
        <v>-7.501169134840219</v>
      </c>
      <c r="AB18" s="41">
        <f>(M18-L18)/L18*100</f>
        <v>-8.9032323300414582</v>
      </c>
      <c r="AC18" s="41">
        <f t="shared" si="0"/>
        <v>-5.0541115530478216</v>
      </c>
      <c r="AD18" s="41">
        <f>(O18-N18)/N18*100</f>
        <v>9.7207879508212685</v>
      </c>
      <c r="AE18" s="41">
        <f>(P18-O18)/O18*100</f>
        <v>4.0382156556329027</v>
      </c>
      <c r="AF18" s="41"/>
    </row>
    <row r="19" spans="1:32" s="158" customFormat="1" ht="12.75">
      <c r="A19" s="161" t="s">
        <v>49</v>
      </c>
      <c r="B19" s="46">
        <f t="shared" ref="B19:L19" si="2">SUM(B7:B18)</f>
        <v>2505996</v>
      </c>
      <c r="C19" s="46">
        <f t="shared" si="2"/>
        <v>2352534</v>
      </c>
      <c r="D19" s="46">
        <f t="shared" si="2"/>
        <v>2251995</v>
      </c>
      <c r="E19" s="46">
        <f t="shared" si="2"/>
        <v>2369926</v>
      </c>
      <c r="F19" s="46">
        <f t="shared" si="2"/>
        <v>2497971</v>
      </c>
      <c r="G19" s="46">
        <f t="shared" si="2"/>
        <v>2436889</v>
      </c>
      <c r="H19" s="46">
        <f t="shared" si="2"/>
        <v>2640385</v>
      </c>
      <c r="I19" s="162">
        <f t="shared" si="2"/>
        <v>2745921</v>
      </c>
      <c r="J19" s="162">
        <f t="shared" si="2"/>
        <v>2580167</v>
      </c>
      <c r="K19" s="162">
        <f t="shared" si="2"/>
        <v>2682106</v>
      </c>
      <c r="L19" s="162">
        <f t="shared" si="2"/>
        <v>2740005</v>
      </c>
      <c r="M19" s="162">
        <f>SUM(M7:M18)</f>
        <v>2570334</v>
      </c>
      <c r="N19" s="162">
        <f>SUM(N7:N18)</f>
        <v>2416703</v>
      </c>
      <c r="O19" s="162">
        <f>SUM(O7:O18)</f>
        <v>2616020</v>
      </c>
      <c r="P19" s="162">
        <f>SUM(P7:P18)</f>
        <v>2658764</v>
      </c>
      <c r="Q19" s="162"/>
      <c r="R19" s="49">
        <f t="shared" si="0"/>
        <v>-6.1237926955988762</v>
      </c>
      <c r="S19" s="49">
        <f t="shared" si="0"/>
        <v>-4.2736470546228027</v>
      </c>
      <c r="T19" s="48">
        <f t="shared" si="0"/>
        <v>5.2367345398191381</v>
      </c>
      <c r="U19" s="49">
        <f t="shared" si="0"/>
        <v>5.4029113145304963</v>
      </c>
      <c r="V19" s="48">
        <f t="shared" si="0"/>
        <v>-2.4452645767304748</v>
      </c>
      <c r="W19" s="48">
        <f t="shared" si="0"/>
        <v>8.3506470750206514</v>
      </c>
      <c r="X19" s="48">
        <f>(I19-H19)/H19*100</f>
        <v>3.9969928627832685</v>
      </c>
      <c r="Y19" s="48">
        <f t="shared" si="0"/>
        <v>-6.0363717674324935</v>
      </c>
      <c r="Z19" s="48">
        <f t="shared" si="0"/>
        <v>3.9508682965094897</v>
      </c>
      <c r="AA19" s="48">
        <f t="shared" si="0"/>
        <v>2.1587140851256437</v>
      </c>
      <c r="AB19" s="48">
        <f>(M19-L19)/L19*100</f>
        <v>-6.1923609628449583</v>
      </c>
      <c r="AC19" s="48">
        <f>(N19-M19)/M19*100</f>
        <v>-5.9770831339429034</v>
      </c>
      <c r="AD19" s="48">
        <f>(O19-N19)/N19*100</f>
        <v>8.2474760034642234</v>
      </c>
      <c r="AE19" s="48">
        <f>(P19-O19)/O19*100</f>
        <v>1.6339324622900435</v>
      </c>
      <c r="AF19" s="48"/>
    </row>
    <row r="20" spans="1:32" s="10" customFormat="1" ht="12.75">
      <c r="A20" s="153"/>
      <c r="I20" s="44"/>
      <c r="J20" s="46"/>
      <c r="K20" s="46"/>
      <c r="L20" s="42"/>
      <c r="M20" s="42"/>
      <c r="N20" s="42"/>
      <c r="O20" s="42"/>
      <c r="P20" s="42"/>
      <c r="Q20" s="42"/>
    </row>
    <row r="21" spans="1:32" s="10" customFormat="1" ht="12.75">
      <c r="A21" s="153"/>
      <c r="K21" s="9"/>
      <c r="L21" s="9"/>
      <c r="M21" s="163"/>
      <c r="N21" s="163"/>
      <c r="O21" s="163"/>
      <c r="P21" s="163"/>
      <c r="Q21" s="163"/>
    </row>
    <row r="22" spans="1:32" s="10" customFormat="1">
      <c r="A22" s="150" t="s">
        <v>90</v>
      </c>
      <c r="B22" s="151"/>
      <c r="C22" s="12"/>
      <c r="D22" s="12"/>
      <c r="E22" s="12"/>
      <c r="F22" s="12"/>
      <c r="G22" s="12"/>
      <c r="H22" s="12"/>
      <c r="I22" s="152"/>
      <c r="J22" s="12"/>
      <c r="K22" s="43"/>
      <c r="L22" s="43"/>
      <c r="M22" s="164"/>
      <c r="N22" s="165"/>
      <c r="O22" s="165"/>
      <c r="P22" s="165"/>
      <c r="Q22" s="165"/>
    </row>
    <row r="23" spans="1:32" s="10" customFormat="1" ht="12.75">
      <c r="A23" s="153"/>
      <c r="I23" s="44"/>
    </row>
    <row r="24" spans="1:32" s="166" customFormat="1" ht="35.25" customHeight="1">
      <c r="A24" s="154" t="s">
        <v>74</v>
      </c>
      <c r="B24" s="155">
        <v>2001</v>
      </c>
      <c r="C24" s="155">
        <v>2002</v>
      </c>
      <c r="D24" s="155">
        <v>2003</v>
      </c>
      <c r="E24" s="155">
        <v>2004</v>
      </c>
      <c r="F24" s="155">
        <v>2005</v>
      </c>
      <c r="G24" s="155">
        <v>2006</v>
      </c>
      <c r="H24" s="155">
        <v>2007</v>
      </c>
      <c r="I24" s="156">
        <v>2008</v>
      </c>
      <c r="J24" s="155">
        <v>2009</v>
      </c>
      <c r="K24" s="155">
        <v>2010</v>
      </c>
      <c r="L24" s="155">
        <v>2011</v>
      </c>
      <c r="M24" s="155">
        <v>2012</v>
      </c>
      <c r="N24" s="155">
        <v>2013</v>
      </c>
      <c r="O24" s="155">
        <v>2014</v>
      </c>
      <c r="P24" s="155">
        <v>2015</v>
      </c>
      <c r="Q24" s="155">
        <v>2016</v>
      </c>
      <c r="R24" s="157" t="s">
        <v>75</v>
      </c>
      <c r="S24" s="157" t="s">
        <v>76</v>
      </c>
      <c r="T24" s="157" t="s">
        <v>77</v>
      </c>
      <c r="U24" s="157" t="s">
        <v>78</v>
      </c>
      <c r="V24" s="157" t="s">
        <v>79</v>
      </c>
      <c r="W24" s="157" t="s">
        <v>80</v>
      </c>
      <c r="X24" s="157" t="s">
        <v>81</v>
      </c>
      <c r="Y24" s="157" t="s">
        <v>82</v>
      </c>
      <c r="Z24" s="157" t="s">
        <v>83</v>
      </c>
      <c r="AA24" s="157" t="s">
        <v>84</v>
      </c>
      <c r="AB24" s="157" t="s">
        <v>85</v>
      </c>
      <c r="AC24" s="157" t="s">
        <v>86</v>
      </c>
      <c r="AD24" s="157" t="s">
        <v>87</v>
      </c>
      <c r="AE24" s="157" t="s">
        <v>88</v>
      </c>
      <c r="AF24" s="157" t="s">
        <v>89</v>
      </c>
    </row>
    <row r="25" spans="1:32" s="10" customFormat="1" ht="12.75">
      <c r="A25" s="40" t="s">
        <v>25</v>
      </c>
      <c r="B25" s="159">
        <v>28759</v>
      </c>
      <c r="C25" s="159">
        <v>27035</v>
      </c>
      <c r="D25" s="159">
        <v>29096</v>
      </c>
      <c r="E25" s="159">
        <v>27162</v>
      </c>
      <c r="F25" s="159">
        <v>29059</v>
      </c>
      <c r="G25" s="159">
        <v>29487</v>
      </c>
      <c r="H25" s="159">
        <v>26209</v>
      </c>
      <c r="I25" s="159">
        <v>25967</v>
      </c>
      <c r="J25" s="158">
        <v>24574</v>
      </c>
      <c r="K25" s="158">
        <v>24162</v>
      </c>
      <c r="L25" s="158">
        <v>22870</v>
      </c>
      <c r="M25" s="158">
        <v>23070</v>
      </c>
      <c r="N25" s="158">
        <v>24188</v>
      </c>
      <c r="O25" s="158">
        <v>28283</v>
      </c>
      <c r="P25" s="158">
        <v>34434</v>
      </c>
      <c r="Q25" s="158">
        <v>33866</v>
      </c>
      <c r="R25" s="41">
        <f t="shared" ref="R25:AF37" si="3">(C25-B25)/B25*100</f>
        <v>-5.9946451545603114</v>
      </c>
      <c r="S25" s="41">
        <f t="shared" si="3"/>
        <v>7.6234510819308303</v>
      </c>
      <c r="T25" s="41">
        <f t="shared" si="3"/>
        <v>-6.6469617816882041</v>
      </c>
      <c r="U25" s="41">
        <f t="shared" si="3"/>
        <v>6.9840217951549963</v>
      </c>
      <c r="V25" s="41">
        <f t="shared" si="3"/>
        <v>1.4728655493994975</v>
      </c>
      <c r="W25" s="41">
        <f t="shared" si="3"/>
        <v>-11.1167633194289</v>
      </c>
      <c r="X25" s="41">
        <f t="shared" si="3"/>
        <v>-0.9233469418901904</v>
      </c>
      <c r="Y25" s="41">
        <f t="shared" si="3"/>
        <v>-5.3645010975468868</v>
      </c>
      <c r="Z25" s="41">
        <f t="shared" si="3"/>
        <v>-1.6765687311792949</v>
      </c>
      <c r="AA25" s="41">
        <f t="shared" si="3"/>
        <v>-5.3472394669315459</v>
      </c>
      <c r="AB25" s="41">
        <f t="shared" si="3"/>
        <v>0.87450808919982503</v>
      </c>
      <c r="AC25" s="41">
        <f t="shared" si="3"/>
        <v>4.8461205028175121</v>
      </c>
      <c r="AD25" s="41">
        <f t="shared" si="3"/>
        <v>16.929882586406482</v>
      </c>
      <c r="AE25" s="41">
        <f t="shared" si="3"/>
        <v>21.748046529717499</v>
      </c>
      <c r="AF25" s="41">
        <f t="shared" si="3"/>
        <v>-1.6495324388685599</v>
      </c>
    </row>
    <row r="26" spans="1:32" s="10" customFormat="1" ht="12.75">
      <c r="A26" s="40" t="s">
        <v>26</v>
      </c>
      <c r="B26" s="159">
        <v>35219</v>
      </c>
      <c r="C26" s="159">
        <v>34047</v>
      </c>
      <c r="D26" s="159">
        <v>37602</v>
      </c>
      <c r="E26" s="159">
        <v>37289</v>
      </c>
      <c r="F26" s="159">
        <v>36168</v>
      </c>
      <c r="G26" s="159">
        <v>36386</v>
      </c>
      <c r="H26" s="159">
        <v>31581</v>
      </c>
      <c r="I26" s="159">
        <v>32284</v>
      </c>
      <c r="J26" s="159">
        <v>26954</v>
      </c>
      <c r="K26" s="159">
        <v>27750</v>
      </c>
      <c r="L26" s="159">
        <v>28293</v>
      </c>
      <c r="M26" s="159">
        <v>29724</v>
      </c>
      <c r="N26" s="159">
        <v>25042</v>
      </c>
      <c r="O26" s="159">
        <v>30207</v>
      </c>
      <c r="P26" s="159">
        <v>36412</v>
      </c>
      <c r="Q26" s="159">
        <v>37172</v>
      </c>
      <c r="R26" s="41">
        <f t="shared" si="3"/>
        <v>-3.3277492262699111</v>
      </c>
      <c r="S26" s="41">
        <f t="shared" si="3"/>
        <v>10.441448585778483</v>
      </c>
      <c r="T26" s="41">
        <f t="shared" si="3"/>
        <v>-0.8324025317802245</v>
      </c>
      <c r="U26" s="41">
        <f t="shared" si="3"/>
        <v>-3.0062484915122423</v>
      </c>
      <c r="V26" s="41">
        <f t="shared" si="3"/>
        <v>0.60274275602742755</v>
      </c>
      <c r="W26" s="41">
        <f t="shared" si="3"/>
        <v>-13.205628538448854</v>
      </c>
      <c r="X26" s="41">
        <f t="shared" si="3"/>
        <v>2.2260219752382762</v>
      </c>
      <c r="Y26" s="41">
        <f t="shared" si="3"/>
        <v>-16.509726180151159</v>
      </c>
      <c r="Z26" s="41">
        <f t="shared" si="3"/>
        <v>2.9531794909846405</v>
      </c>
      <c r="AA26" s="41">
        <f t="shared" si="3"/>
        <v>1.9567567567567568</v>
      </c>
      <c r="AB26" s="41">
        <f t="shared" si="3"/>
        <v>5.0577881454776801</v>
      </c>
      <c r="AC26" s="41">
        <f>(N26-M26)/M26*100</f>
        <v>-15.751581213833941</v>
      </c>
      <c r="AD26" s="41">
        <f>(O26-N26)/N26*100</f>
        <v>20.625349412986182</v>
      </c>
      <c r="AE26" s="41">
        <f>(P26-O26)/O26*100</f>
        <v>20.541596318734069</v>
      </c>
      <c r="AF26" s="41">
        <f t="shared" si="3"/>
        <v>2.0872239920905198</v>
      </c>
    </row>
    <row r="27" spans="1:32" s="10" customFormat="1" ht="12.75">
      <c r="A27" s="40" t="s">
        <v>27</v>
      </c>
      <c r="B27" s="159">
        <v>47559</v>
      </c>
      <c r="C27" s="159">
        <v>53545</v>
      </c>
      <c r="D27" s="159">
        <v>47428</v>
      </c>
      <c r="E27" s="159">
        <v>58192</v>
      </c>
      <c r="F27" s="159">
        <v>61621</v>
      </c>
      <c r="G27" s="159">
        <v>58537</v>
      </c>
      <c r="H27" s="159">
        <v>50238</v>
      </c>
      <c r="I27" s="159">
        <v>54948</v>
      </c>
      <c r="J27" s="159">
        <v>43347</v>
      </c>
      <c r="K27" s="159">
        <v>50201</v>
      </c>
      <c r="L27" s="159">
        <v>41872</v>
      </c>
      <c r="M27" s="159">
        <v>43914</v>
      </c>
      <c r="N27" s="158">
        <v>52990</v>
      </c>
      <c r="O27" s="158">
        <v>46078</v>
      </c>
      <c r="P27" s="158">
        <v>61656</v>
      </c>
      <c r="Q27" s="158">
        <v>71801</v>
      </c>
      <c r="R27" s="41">
        <f t="shared" si="3"/>
        <v>12.586471540612711</v>
      </c>
      <c r="S27" s="41">
        <f t="shared" si="3"/>
        <v>-11.424035857689793</v>
      </c>
      <c r="T27" s="41">
        <f t="shared" si="3"/>
        <v>22.69545416209834</v>
      </c>
      <c r="U27" s="41">
        <f t="shared" si="3"/>
        <v>5.8925625515534783</v>
      </c>
      <c r="V27" s="41">
        <f t="shared" si="3"/>
        <v>-5.0047873289949854</v>
      </c>
      <c r="W27" s="41">
        <f t="shared" si="3"/>
        <v>-14.177357910381469</v>
      </c>
      <c r="X27" s="41">
        <f t="shared" si="3"/>
        <v>9.3753732234563465</v>
      </c>
      <c r="Y27" s="41">
        <f t="shared" si="3"/>
        <v>-21.11268835990391</v>
      </c>
      <c r="Z27" s="41">
        <f t="shared" si="3"/>
        <v>15.811936235494958</v>
      </c>
      <c r="AA27" s="41">
        <f t="shared" si="3"/>
        <v>-16.591302962092389</v>
      </c>
      <c r="AB27" s="41">
        <f t="shared" si="3"/>
        <v>4.8767672907909825</v>
      </c>
      <c r="AC27" s="41">
        <f t="shared" si="3"/>
        <v>20.667668625039852</v>
      </c>
      <c r="AD27" s="41">
        <f t="shared" si="3"/>
        <v>-13.043970560483109</v>
      </c>
      <c r="AE27" s="41">
        <f t="shared" si="3"/>
        <v>33.807890967489904</v>
      </c>
      <c r="AF27" s="41">
        <f t="shared" ref="AF27:AF32" si="4">(Q27-P27)/P27*100</f>
        <v>16.454197482807835</v>
      </c>
    </row>
    <row r="28" spans="1:32" s="10" customFormat="1" ht="12.75">
      <c r="A28" s="40" t="s">
        <v>28</v>
      </c>
      <c r="B28" s="159">
        <v>62696</v>
      </c>
      <c r="C28" s="159">
        <v>55224</v>
      </c>
      <c r="D28" s="159">
        <v>70820</v>
      </c>
      <c r="E28" s="159">
        <v>73408</v>
      </c>
      <c r="F28" s="159">
        <v>69542</v>
      </c>
      <c r="G28" s="159">
        <v>85092</v>
      </c>
      <c r="H28" s="159">
        <v>74811</v>
      </c>
      <c r="I28" s="159">
        <v>74826</v>
      </c>
      <c r="J28" s="159">
        <v>66402</v>
      </c>
      <c r="K28" s="159">
        <v>52505</v>
      </c>
      <c r="L28" s="159">
        <v>72796</v>
      </c>
      <c r="M28" s="159">
        <v>91688</v>
      </c>
      <c r="N28" s="158">
        <v>85597</v>
      </c>
      <c r="O28" s="158">
        <v>98115</v>
      </c>
      <c r="P28" s="158">
        <v>105861</v>
      </c>
      <c r="Q28" s="158">
        <v>102747</v>
      </c>
      <c r="R28" s="41">
        <f t="shared" si="3"/>
        <v>-11.917825698609162</v>
      </c>
      <c r="S28" s="41">
        <f t="shared" si="3"/>
        <v>28.241344343039259</v>
      </c>
      <c r="T28" s="41">
        <f t="shared" si="3"/>
        <v>3.6543349336345661</v>
      </c>
      <c r="U28" s="41">
        <f t="shared" si="3"/>
        <v>-5.2664559721011335</v>
      </c>
      <c r="V28" s="41">
        <f t="shared" si="3"/>
        <v>22.360587846193667</v>
      </c>
      <c r="W28" s="41">
        <f t="shared" si="3"/>
        <v>-12.082216894655197</v>
      </c>
      <c r="X28" s="41">
        <f t="shared" si="3"/>
        <v>2.005052732886875E-2</v>
      </c>
      <c r="Y28" s="41">
        <f>(J28-I28)/I28*100</f>
        <v>-11.258118835698822</v>
      </c>
      <c r="Z28" s="41">
        <f t="shared" si="3"/>
        <v>-20.928586488358782</v>
      </c>
      <c r="AA28" s="41">
        <f t="shared" si="3"/>
        <v>38.645843253023521</v>
      </c>
      <c r="AB28" s="41">
        <f t="shared" si="3"/>
        <v>25.951975383262816</v>
      </c>
      <c r="AC28" s="41">
        <f t="shared" si="3"/>
        <v>-6.6431812232789458</v>
      </c>
      <c r="AD28" s="41">
        <f t="shared" si="3"/>
        <v>14.624344311132401</v>
      </c>
      <c r="AE28" s="41">
        <f t="shared" si="3"/>
        <v>7.8948173062222899</v>
      </c>
      <c r="AF28" s="41">
        <f t="shared" si="4"/>
        <v>-2.9415932212996285</v>
      </c>
    </row>
    <row r="29" spans="1:32" s="10" customFormat="1" ht="12.75">
      <c r="A29" s="40" t="s">
        <v>29</v>
      </c>
      <c r="B29" s="159">
        <v>89284</v>
      </c>
      <c r="C29" s="159">
        <v>79226</v>
      </c>
      <c r="D29" s="159">
        <v>71993</v>
      </c>
      <c r="E29" s="159">
        <v>87364</v>
      </c>
      <c r="F29" s="159">
        <v>94942</v>
      </c>
      <c r="G29" s="159">
        <v>103844</v>
      </c>
      <c r="H29" s="159">
        <v>97115</v>
      </c>
      <c r="I29" s="159">
        <v>93546</v>
      </c>
      <c r="J29" s="159">
        <v>87102</v>
      </c>
      <c r="K29" s="159">
        <v>89830</v>
      </c>
      <c r="L29" s="159">
        <v>95027</v>
      </c>
      <c r="M29" s="159">
        <v>132859</v>
      </c>
      <c r="N29" s="158">
        <v>119555</v>
      </c>
      <c r="O29" s="158">
        <v>115252</v>
      </c>
      <c r="P29" s="158">
        <v>128959</v>
      </c>
      <c r="Q29" s="158">
        <v>129146</v>
      </c>
      <c r="R29" s="41">
        <f t="shared" si="3"/>
        <v>-11.265176291384794</v>
      </c>
      <c r="S29" s="41">
        <f t="shared" si="3"/>
        <v>-9.1295786736677353</v>
      </c>
      <c r="T29" s="41">
        <f t="shared" si="3"/>
        <v>21.350686872334808</v>
      </c>
      <c r="U29" s="41">
        <f t="shared" si="3"/>
        <v>8.6740533858339823</v>
      </c>
      <c r="V29" s="41">
        <f t="shared" si="3"/>
        <v>9.3762507636241068</v>
      </c>
      <c r="W29" s="41">
        <f t="shared" si="3"/>
        <v>-6.4799121759562412</v>
      </c>
      <c r="X29" s="41">
        <f t="shared" si="3"/>
        <v>-3.6750244555423981</v>
      </c>
      <c r="Y29" s="41">
        <f t="shared" si="3"/>
        <v>-6.8885895709062925</v>
      </c>
      <c r="Z29" s="41">
        <f t="shared" si="3"/>
        <v>3.1319602305343164</v>
      </c>
      <c r="AA29" s="41">
        <f t="shared" si="3"/>
        <v>5.7853723700322828</v>
      </c>
      <c r="AB29" s="41">
        <f t="shared" si="3"/>
        <v>39.811842949898448</v>
      </c>
      <c r="AC29" s="41">
        <f t="shared" si="3"/>
        <v>-10.013623465478441</v>
      </c>
      <c r="AD29" s="41">
        <f t="shared" si="3"/>
        <v>-3.5991802935887245</v>
      </c>
      <c r="AE29" s="41">
        <f t="shared" si="3"/>
        <v>11.893069100753133</v>
      </c>
      <c r="AF29" s="41">
        <f t="shared" si="4"/>
        <v>0.14500732791042115</v>
      </c>
    </row>
    <row r="30" spans="1:32" s="10" customFormat="1" ht="12.75">
      <c r="A30" s="40" t="s">
        <v>30</v>
      </c>
      <c r="B30" s="159">
        <v>82773</v>
      </c>
      <c r="C30" s="159">
        <v>80146</v>
      </c>
      <c r="D30" s="159">
        <v>74774</v>
      </c>
      <c r="E30" s="159">
        <v>87599</v>
      </c>
      <c r="F30" s="159">
        <v>95238</v>
      </c>
      <c r="G30" s="159">
        <v>96121</v>
      </c>
      <c r="H30" s="159">
        <v>92729</v>
      </c>
      <c r="I30" s="159">
        <v>99772</v>
      </c>
      <c r="J30" s="158">
        <v>85893</v>
      </c>
      <c r="K30" s="158">
        <v>90492</v>
      </c>
      <c r="L30" s="158">
        <v>103654</v>
      </c>
      <c r="M30" s="158">
        <v>134762</v>
      </c>
      <c r="N30" s="158">
        <v>132722</v>
      </c>
      <c r="O30" s="158">
        <v>123112</v>
      </c>
      <c r="P30" s="158">
        <v>124031</v>
      </c>
      <c r="Q30" s="158">
        <v>136033</v>
      </c>
      <c r="R30" s="41">
        <f t="shared" si="3"/>
        <v>-3.1737402293018255</v>
      </c>
      <c r="S30" s="41">
        <f t="shared" si="3"/>
        <v>-6.7027674494048366</v>
      </c>
      <c r="T30" s="41">
        <f t="shared" si="3"/>
        <v>17.15168374033755</v>
      </c>
      <c r="U30" s="41">
        <f t="shared" si="3"/>
        <v>8.7204191828673832</v>
      </c>
      <c r="V30" s="41">
        <f t="shared" si="3"/>
        <v>0.92715092715092728</v>
      </c>
      <c r="W30" s="41">
        <f t="shared" si="3"/>
        <v>-3.5288854672756211</v>
      </c>
      <c r="X30" s="41">
        <f>(I30-H30)/H30*100</f>
        <v>7.5952506767030821</v>
      </c>
      <c r="Y30" s="41">
        <f t="shared" si="3"/>
        <v>-13.910716433468306</v>
      </c>
      <c r="Z30" s="41">
        <f t="shared" si="3"/>
        <v>5.3543362090042264</v>
      </c>
      <c r="AA30" s="41">
        <f t="shared" si="3"/>
        <v>14.544932148698228</v>
      </c>
      <c r="AB30" s="41">
        <f t="shared" si="3"/>
        <v>30.011384027630385</v>
      </c>
      <c r="AC30" s="41">
        <f t="shared" si="3"/>
        <v>-1.5137798489188348</v>
      </c>
      <c r="AD30" s="41">
        <f t="shared" si="3"/>
        <v>-7.2406986030951916</v>
      </c>
      <c r="AE30" s="41">
        <f t="shared" si="3"/>
        <v>0.74647475469491198</v>
      </c>
      <c r="AF30" s="41">
        <f t="shared" si="4"/>
        <v>9.6766131047883182</v>
      </c>
    </row>
    <row r="31" spans="1:32" s="10" customFormat="1" ht="12.75">
      <c r="A31" s="40" t="s">
        <v>31</v>
      </c>
      <c r="B31" s="159">
        <v>92877</v>
      </c>
      <c r="C31" s="159">
        <v>93229</v>
      </c>
      <c r="D31" s="159">
        <v>97031</v>
      </c>
      <c r="E31" s="159">
        <v>92323</v>
      </c>
      <c r="F31" s="159">
        <v>108621</v>
      </c>
      <c r="G31" s="159">
        <v>112261</v>
      </c>
      <c r="H31" s="159">
        <v>108758</v>
      </c>
      <c r="I31" s="159">
        <v>116564</v>
      </c>
      <c r="J31" s="158">
        <v>101353</v>
      </c>
      <c r="K31" s="158">
        <v>98254</v>
      </c>
      <c r="L31" s="158">
        <v>119837</v>
      </c>
      <c r="M31" s="158">
        <v>150344</v>
      </c>
      <c r="N31" s="158">
        <v>141924</v>
      </c>
      <c r="O31" s="158">
        <v>137206</v>
      </c>
      <c r="P31" s="158">
        <v>144772</v>
      </c>
      <c r="Q31" s="158">
        <v>149372</v>
      </c>
      <c r="R31" s="41">
        <f t="shared" si="3"/>
        <v>0.37899587626645992</v>
      </c>
      <c r="S31" s="41">
        <f t="shared" si="3"/>
        <v>4.0781301955400151</v>
      </c>
      <c r="T31" s="41">
        <f t="shared" si="3"/>
        <v>-4.8520575898424214</v>
      </c>
      <c r="U31" s="41">
        <f t="shared" si="3"/>
        <v>17.653239171170782</v>
      </c>
      <c r="V31" s="41">
        <f t="shared" si="3"/>
        <v>3.3511015365352925</v>
      </c>
      <c r="W31" s="41">
        <f t="shared" si="3"/>
        <v>-3.1204069088997959</v>
      </c>
      <c r="X31" s="41">
        <f t="shared" si="3"/>
        <v>7.1774030416153298</v>
      </c>
      <c r="Y31" s="41">
        <f>(J31-I31)/I31*100</f>
        <v>-13.049483545520058</v>
      </c>
      <c r="Z31" s="41">
        <f t="shared" si="3"/>
        <v>-3.057630262547729</v>
      </c>
      <c r="AA31" s="41">
        <f t="shared" si="3"/>
        <v>21.966535713558734</v>
      </c>
      <c r="AB31" s="41">
        <f t="shared" si="3"/>
        <v>25.457079199245641</v>
      </c>
      <c r="AC31" s="41">
        <f t="shared" si="3"/>
        <v>-5.6004895439791413</v>
      </c>
      <c r="AD31" s="41">
        <f t="shared" si="3"/>
        <v>-3.3243144218032183</v>
      </c>
      <c r="AE31" s="41">
        <f t="shared" si="3"/>
        <v>5.5143361077503901</v>
      </c>
      <c r="AF31" s="41">
        <f t="shared" si="4"/>
        <v>3.1774099964081453</v>
      </c>
    </row>
    <row r="32" spans="1:32" s="10" customFormat="1" ht="12.75">
      <c r="A32" s="40" t="s">
        <v>32</v>
      </c>
      <c r="B32" s="159">
        <v>94285</v>
      </c>
      <c r="C32" s="159">
        <v>82615</v>
      </c>
      <c r="D32" s="159">
        <v>90515</v>
      </c>
      <c r="E32" s="159">
        <v>92805</v>
      </c>
      <c r="F32" s="159">
        <v>110873</v>
      </c>
      <c r="G32" s="159">
        <v>113206</v>
      </c>
      <c r="H32" s="159">
        <v>108303</v>
      </c>
      <c r="I32" s="159">
        <v>119285</v>
      </c>
      <c r="J32" s="159">
        <v>100007</v>
      </c>
      <c r="K32" s="159">
        <v>104040</v>
      </c>
      <c r="L32" s="159">
        <v>120310</v>
      </c>
      <c r="M32" s="159">
        <v>152647</v>
      </c>
      <c r="N32" s="158">
        <v>140588</v>
      </c>
      <c r="O32" s="158">
        <v>140583</v>
      </c>
      <c r="P32" s="158">
        <v>149235</v>
      </c>
      <c r="Q32" s="158">
        <v>149300</v>
      </c>
      <c r="R32" s="41">
        <f t="shared" si="3"/>
        <v>-12.377366495200722</v>
      </c>
      <c r="S32" s="41">
        <f t="shared" si="3"/>
        <v>9.5624281304847791</v>
      </c>
      <c r="T32" s="41">
        <f t="shared" si="3"/>
        <v>2.5299674087167872</v>
      </c>
      <c r="U32" s="41">
        <f>(F32-E32)/E32*100</f>
        <v>19.468778621841494</v>
      </c>
      <c r="V32" s="41">
        <f>(G32-F32)/F32*100</f>
        <v>2.10420932057399</v>
      </c>
      <c r="W32" s="41">
        <f t="shared" si="3"/>
        <v>-4.3310425242478319</v>
      </c>
      <c r="X32" s="41">
        <f t="shared" si="3"/>
        <v>10.140069988827641</v>
      </c>
      <c r="Y32" s="41">
        <f>(J32-I32)/I32*100</f>
        <v>-16.161294379008257</v>
      </c>
      <c r="Z32" s="41">
        <f t="shared" si="3"/>
        <v>4.0327177097603171</v>
      </c>
      <c r="AA32" s="41">
        <f t="shared" si="3"/>
        <v>15.638216070742022</v>
      </c>
      <c r="AB32" s="41">
        <f t="shared" si="3"/>
        <v>26.878064998753221</v>
      </c>
      <c r="AC32" s="41">
        <f t="shared" si="3"/>
        <v>-7.8999259729965212</v>
      </c>
      <c r="AD32" s="41">
        <f t="shared" si="3"/>
        <v>-3.5564913079352434E-3</v>
      </c>
      <c r="AE32" s="41">
        <f t="shared" si="3"/>
        <v>6.1543714389364288</v>
      </c>
      <c r="AF32" s="41">
        <f t="shared" si="4"/>
        <v>4.3555466211009482E-2</v>
      </c>
    </row>
    <row r="33" spans="1:32" s="10" customFormat="1" ht="12.75">
      <c r="A33" s="40" t="s">
        <v>33</v>
      </c>
      <c r="B33" s="159">
        <v>86766</v>
      </c>
      <c r="C33" s="159">
        <v>84180</v>
      </c>
      <c r="D33" s="159">
        <v>88817</v>
      </c>
      <c r="E33" s="159">
        <v>100440</v>
      </c>
      <c r="F33" s="159">
        <v>99827</v>
      </c>
      <c r="G33" s="159">
        <v>103729</v>
      </c>
      <c r="H33" s="159">
        <v>106486</v>
      </c>
      <c r="I33" s="159">
        <v>100397</v>
      </c>
      <c r="J33" s="159">
        <v>96411</v>
      </c>
      <c r="K33" s="159">
        <v>100748</v>
      </c>
      <c r="L33" s="159">
        <v>107000</v>
      </c>
      <c r="M33" s="159">
        <v>148512</v>
      </c>
      <c r="N33" s="159">
        <v>140825</v>
      </c>
      <c r="O33" s="159">
        <v>124036</v>
      </c>
      <c r="P33" s="159">
        <v>138418</v>
      </c>
      <c r="Q33" s="159"/>
      <c r="R33" s="41">
        <f t="shared" si="3"/>
        <v>-2.9804301223981744</v>
      </c>
      <c r="S33" s="41">
        <f t="shared" si="3"/>
        <v>5.5084343074364464</v>
      </c>
      <c r="T33" s="41">
        <f t="shared" si="3"/>
        <v>13.086458673452153</v>
      </c>
      <c r="U33" s="41">
        <f t="shared" si="3"/>
        <v>-0.61031461569095979</v>
      </c>
      <c r="V33" s="41">
        <f>(G33-F33)/F33*100</f>
        <v>3.9087621585342647</v>
      </c>
      <c r="W33" s="41">
        <f t="shared" si="3"/>
        <v>2.6578873796141869</v>
      </c>
      <c r="X33" s="41">
        <f>(I33-H33)/H33*100</f>
        <v>-5.7181225701031124</v>
      </c>
      <c r="Y33" s="41">
        <f>(J33-I33)/I33*100</f>
        <v>-3.97023815452653</v>
      </c>
      <c r="Z33" s="41">
        <f t="shared" si="3"/>
        <v>4.4984493470662059</v>
      </c>
      <c r="AA33" s="41">
        <f t="shared" si="3"/>
        <v>6.2055822448088298</v>
      </c>
      <c r="AB33" s="41">
        <f t="shared" si="3"/>
        <v>38.796261682242985</v>
      </c>
      <c r="AC33" s="41">
        <f t="shared" si="3"/>
        <v>-5.1760127127774194</v>
      </c>
      <c r="AD33" s="41">
        <f t="shared" si="3"/>
        <v>-11.921888869163856</v>
      </c>
      <c r="AE33" s="41">
        <f t="shared" si="3"/>
        <v>11.595020800412783</v>
      </c>
      <c r="AF33" s="41"/>
    </row>
    <row r="34" spans="1:32" s="10" customFormat="1" ht="12.75">
      <c r="A34" s="40" t="s">
        <v>34</v>
      </c>
      <c r="B34" s="159">
        <v>76825</v>
      </c>
      <c r="C34" s="159">
        <v>83140</v>
      </c>
      <c r="D34" s="159">
        <v>86074</v>
      </c>
      <c r="E34" s="159">
        <v>93595</v>
      </c>
      <c r="F34" s="159">
        <v>98949</v>
      </c>
      <c r="G34" s="159">
        <v>97352</v>
      </c>
      <c r="H34" s="159">
        <v>98236</v>
      </c>
      <c r="I34" s="159">
        <v>93452</v>
      </c>
      <c r="J34" s="159">
        <v>83678</v>
      </c>
      <c r="K34" s="159">
        <v>91468</v>
      </c>
      <c r="L34" s="159">
        <v>93895</v>
      </c>
      <c r="M34" s="159">
        <v>127988</v>
      </c>
      <c r="N34" s="159">
        <v>129769</v>
      </c>
      <c r="O34" s="159">
        <v>115134</v>
      </c>
      <c r="P34" s="159">
        <v>114955</v>
      </c>
      <c r="Q34" s="159"/>
      <c r="R34" s="41">
        <f t="shared" si="3"/>
        <v>8.2199804751057588</v>
      </c>
      <c r="S34" s="41">
        <f t="shared" si="3"/>
        <v>3.5289872504209763</v>
      </c>
      <c r="T34" s="41">
        <f t="shared" si="3"/>
        <v>8.7378302390965921</v>
      </c>
      <c r="U34" s="41">
        <f t="shared" si="3"/>
        <v>5.7203910465302634</v>
      </c>
      <c r="V34" s="41">
        <f>(G34-F34)/F34*100</f>
        <v>-1.6139627484865944</v>
      </c>
      <c r="W34" s="41">
        <f t="shared" si="3"/>
        <v>0.90804503245952828</v>
      </c>
      <c r="X34" s="41">
        <f t="shared" si="3"/>
        <v>-4.8699051264302291</v>
      </c>
      <c r="Y34" s="41">
        <f t="shared" si="3"/>
        <v>-10.458845182553612</v>
      </c>
      <c r="Z34" s="41">
        <f t="shared" si="3"/>
        <v>9.3094959248548008</v>
      </c>
      <c r="AA34" s="41">
        <f t="shared" si="3"/>
        <v>2.6533869768662264</v>
      </c>
      <c r="AB34" s="41">
        <f t="shared" si="3"/>
        <v>36.309707652164654</v>
      </c>
      <c r="AC34" s="41">
        <f t="shared" si="3"/>
        <v>1.3915367065662405</v>
      </c>
      <c r="AD34" s="41">
        <f t="shared" si="3"/>
        <v>-11.277731969884949</v>
      </c>
      <c r="AE34" s="41">
        <f t="shared" si="3"/>
        <v>-0.15547101638091268</v>
      </c>
      <c r="AF34" s="41"/>
    </row>
    <row r="35" spans="1:32" s="10" customFormat="1" ht="12.75">
      <c r="A35" s="40" t="s">
        <v>35</v>
      </c>
      <c r="B35" s="159">
        <v>41764</v>
      </c>
      <c r="C35" s="159">
        <v>49735</v>
      </c>
      <c r="D35" s="159">
        <v>57639</v>
      </c>
      <c r="E35" s="159">
        <v>52792</v>
      </c>
      <c r="F35" s="159">
        <v>51876</v>
      </c>
      <c r="G35" s="159">
        <v>44591</v>
      </c>
      <c r="H35" s="159">
        <v>43503</v>
      </c>
      <c r="I35" s="159">
        <v>44458</v>
      </c>
      <c r="J35" s="158">
        <v>39977</v>
      </c>
      <c r="K35" s="158">
        <v>35750</v>
      </c>
      <c r="L35" s="158">
        <v>43211</v>
      </c>
      <c r="M35" s="158">
        <v>42145</v>
      </c>
      <c r="N35" s="158">
        <v>48076</v>
      </c>
      <c r="O35" s="158">
        <v>48369</v>
      </c>
      <c r="P35" s="159">
        <v>56055</v>
      </c>
      <c r="Q35" s="159"/>
      <c r="R35" s="41">
        <f t="shared" si="3"/>
        <v>19.085815534910449</v>
      </c>
      <c r="S35" s="41">
        <f t="shared" si="3"/>
        <v>15.892228812707348</v>
      </c>
      <c r="T35" s="41">
        <f t="shared" si="3"/>
        <v>-8.4092368014712253</v>
      </c>
      <c r="U35" s="41">
        <f t="shared" si="3"/>
        <v>-1.7351113805121987</v>
      </c>
      <c r="V35" s="41">
        <f>(G35-F35)/F35*100</f>
        <v>-14.043102783560798</v>
      </c>
      <c r="W35" s="41">
        <f t="shared" si="3"/>
        <v>-2.4399542508577965</v>
      </c>
      <c r="X35" s="41">
        <f t="shared" si="3"/>
        <v>2.1952509022366273</v>
      </c>
      <c r="Y35" s="41">
        <f t="shared" si="3"/>
        <v>-10.079175851365333</v>
      </c>
      <c r="Z35" s="41">
        <f t="shared" si="3"/>
        <v>-10.573579808389825</v>
      </c>
      <c r="AA35" s="41">
        <f t="shared" si="3"/>
        <v>20.869930069930071</v>
      </c>
      <c r="AB35" s="41">
        <f t="shared" si="3"/>
        <v>-2.4669644303533822</v>
      </c>
      <c r="AC35" s="41">
        <f t="shared" si="3"/>
        <v>14.07284375370744</v>
      </c>
      <c r="AD35" s="41">
        <f>(O35-N35)/N35*100</f>
        <v>0.60945170147266825</v>
      </c>
      <c r="AE35" s="41">
        <f t="shared" si="3"/>
        <v>15.890342988277617</v>
      </c>
      <c r="AF35" s="41"/>
    </row>
    <row r="36" spans="1:32" s="10" customFormat="1" ht="12.75">
      <c r="A36" s="40" t="s">
        <v>36</v>
      </c>
      <c r="B36" s="159">
        <v>27576</v>
      </c>
      <c r="C36" s="159">
        <v>34190</v>
      </c>
      <c r="D36" s="159">
        <v>39536</v>
      </c>
      <c r="E36" s="159">
        <v>35093</v>
      </c>
      <c r="F36" s="159">
        <v>35080</v>
      </c>
      <c r="G36" s="159">
        <v>34531</v>
      </c>
      <c r="H36" s="167">
        <v>34326</v>
      </c>
      <c r="I36" s="158">
        <v>33549</v>
      </c>
      <c r="J36" s="158">
        <v>32236</v>
      </c>
      <c r="K36" s="158">
        <v>24773</v>
      </c>
      <c r="L36" s="168">
        <v>29898</v>
      </c>
      <c r="M36" s="168">
        <v>30980</v>
      </c>
      <c r="N36" s="168">
        <v>33911</v>
      </c>
      <c r="O36" s="168">
        <v>40233</v>
      </c>
      <c r="P36" s="168">
        <v>45078</v>
      </c>
      <c r="Q36" s="168"/>
      <c r="R36" s="41">
        <f t="shared" si="3"/>
        <v>23.984624310995066</v>
      </c>
      <c r="S36" s="41">
        <f t="shared" si="3"/>
        <v>15.636150921322024</v>
      </c>
      <c r="T36" s="41">
        <f t="shared" si="3"/>
        <v>-11.237859166329422</v>
      </c>
      <c r="U36" s="41">
        <f t="shared" si="3"/>
        <v>-3.7044424814065481E-2</v>
      </c>
      <c r="V36" s="41">
        <f>(G36-F36)/F36*100</f>
        <v>-1.5649942987457242</v>
      </c>
      <c r="W36" s="41">
        <f t="shared" si="3"/>
        <v>-0.59366945643045377</v>
      </c>
      <c r="X36" s="41">
        <f t="shared" si="3"/>
        <v>-2.2635902814193325</v>
      </c>
      <c r="Y36" s="41">
        <f t="shared" si="3"/>
        <v>-3.9136785001043251</v>
      </c>
      <c r="Z36" s="41">
        <f t="shared" si="3"/>
        <v>-23.151135376597594</v>
      </c>
      <c r="AA36" s="41">
        <f t="shared" si="3"/>
        <v>20.687845638396642</v>
      </c>
      <c r="AB36" s="41">
        <f>(M36-L36)/L36*100</f>
        <v>3.618971168640043</v>
      </c>
      <c r="AC36" s="41">
        <f t="shared" si="3"/>
        <v>9.4609425435765004</v>
      </c>
      <c r="AD36" s="41">
        <f>(O36-N36)/N36*100</f>
        <v>18.642918227123943</v>
      </c>
      <c r="AE36" s="41">
        <f>(P36-O36)/O36*100</f>
        <v>12.04235329207367</v>
      </c>
      <c r="AF36" s="41"/>
    </row>
    <row r="37" spans="1:32" s="10" customFormat="1" ht="12.75">
      <c r="A37" s="161" t="s">
        <v>49</v>
      </c>
      <c r="B37" s="46">
        <f t="shared" ref="B37:K37" si="5">SUM(B25:B36)</f>
        <v>766383</v>
      </c>
      <c r="C37" s="46">
        <f t="shared" si="5"/>
        <v>756312</v>
      </c>
      <c r="D37" s="46">
        <f t="shared" si="5"/>
        <v>791325</v>
      </c>
      <c r="E37" s="46">
        <f t="shared" si="5"/>
        <v>838062</v>
      </c>
      <c r="F37" s="46">
        <f t="shared" si="5"/>
        <v>891796</v>
      </c>
      <c r="G37" s="46">
        <f t="shared" si="5"/>
        <v>915137</v>
      </c>
      <c r="H37" s="46">
        <f t="shared" si="5"/>
        <v>872295</v>
      </c>
      <c r="I37" s="162">
        <f t="shared" si="5"/>
        <v>889048</v>
      </c>
      <c r="J37" s="162">
        <f t="shared" si="5"/>
        <v>787934</v>
      </c>
      <c r="K37" s="162">
        <f t="shared" si="5"/>
        <v>789973</v>
      </c>
      <c r="L37" s="162">
        <f>SUM(L25:L36)</f>
        <v>878663</v>
      </c>
      <c r="M37" s="162">
        <f>SUM(M25:M36)</f>
        <v>1108633</v>
      </c>
      <c r="N37" s="162">
        <f>SUM(N25:N36)</f>
        <v>1075187</v>
      </c>
      <c r="O37" s="162">
        <f>SUM(O25:O36)</f>
        <v>1046608</v>
      </c>
      <c r="P37" s="162">
        <f>SUM(P25:P36)</f>
        <v>1139866</v>
      </c>
      <c r="Q37" s="162"/>
      <c r="R37" s="48">
        <f t="shared" si="3"/>
        <v>-1.3140949107691586</v>
      </c>
      <c r="S37" s="48">
        <f t="shared" si="3"/>
        <v>4.6294386443689906</v>
      </c>
      <c r="T37" s="48">
        <f t="shared" si="3"/>
        <v>5.9061700312766563</v>
      </c>
      <c r="U37" s="48">
        <f t="shared" si="3"/>
        <v>6.4116974639107847</v>
      </c>
      <c r="V37" s="48">
        <f t="shared" si="3"/>
        <v>2.617302611808082</v>
      </c>
      <c r="W37" s="48">
        <f t="shared" si="3"/>
        <v>-4.6814848487166403</v>
      </c>
      <c r="X37" s="48">
        <f t="shared" si="3"/>
        <v>1.9205658636126541</v>
      </c>
      <c r="Y37" s="48">
        <f t="shared" si="3"/>
        <v>-11.373289181236558</v>
      </c>
      <c r="Z37" s="48">
        <f t="shared" si="3"/>
        <v>0.25877801947878887</v>
      </c>
      <c r="AA37" s="48">
        <f t="shared" si="3"/>
        <v>11.226965984913409</v>
      </c>
      <c r="AB37" s="48">
        <f>(M37-L37)/L37*100</f>
        <v>26.172719233653858</v>
      </c>
      <c r="AC37" s="48">
        <f t="shared" si="3"/>
        <v>-3.0168685218643141</v>
      </c>
      <c r="AD37" s="48">
        <f>(O37-N37)/N37*100</f>
        <v>-2.658049250967506</v>
      </c>
      <c r="AE37" s="48">
        <f>(P37-O37)/O37*100</f>
        <v>8.910499442006941</v>
      </c>
      <c r="AF37" s="48"/>
    </row>
    <row r="38" spans="1:32" s="10" customFormat="1" ht="12.75">
      <c r="A38" s="169"/>
      <c r="B38" s="46"/>
      <c r="C38" s="46"/>
      <c r="D38" s="46"/>
      <c r="E38" s="46"/>
      <c r="F38" s="46"/>
      <c r="G38" s="46"/>
      <c r="H38" s="46"/>
      <c r="I38" s="162"/>
      <c r="J38" s="46"/>
      <c r="K38" s="46"/>
      <c r="L38" s="46"/>
      <c r="M38" s="46"/>
      <c r="N38" s="46"/>
      <c r="O38" s="46"/>
      <c r="P38" s="46"/>
      <c r="Q38" s="46"/>
      <c r="R38" s="170"/>
    </row>
    <row r="39" spans="1:32" s="10" customFormat="1" ht="12.75">
      <c r="A39" s="153"/>
      <c r="K39" s="9"/>
      <c r="L39" s="9"/>
      <c r="M39" s="163"/>
      <c r="N39" s="163"/>
      <c r="O39" s="163"/>
      <c r="P39" s="163"/>
      <c r="Q39" s="163"/>
    </row>
    <row r="40" spans="1:32" s="10" customFormat="1">
      <c r="A40" s="169" t="s">
        <v>91</v>
      </c>
      <c r="B40" s="171"/>
      <c r="C40" s="171"/>
      <c r="D40" s="171"/>
      <c r="E40" s="171"/>
      <c r="F40" s="171"/>
      <c r="G40" s="46"/>
      <c r="H40" s="46"/>
      <c r="I40" s="152"/>
      <c r="J40" s="12"/>
      <c r="K40" s="43"/>
      <c r="L40" s="43"/>
      <c r="M40" s="164"/>
      <c r="N40" s="165"/>
      <c r="O40" s="165"/>
      <c r="P40" s="165"/>
      <c r="Q40" s="165"/>
    </row>
    <row r="41" spans="1:32" s="10" customFormat="1" ht="12.75">
      <c r="A41" s="169"/>
      <c r="B41" s="46"/>
      <c r="C41" s="46"/>
      <c r="D41" s="46"/>
      <c r="E41" s="46"/>
      <c r="F41" s="46"/>
      <c r="G41" s="46"/>
      <c r="H41" s="46"/>
      <c r="I41" s="162"/>
      <c r="J41" s="46"/>
      <c r="K41" s="46"/>
      <c r="L41" s="46"/>
      <c r="M41" s="46"/>
      <c r="N41" s="46"/>
      <c r="O41" s="46"/>
      <c r="P41" s="46"/>
      <c r="Q41" s="46"/>
      <c r="R41" s="170"/>
    </row>
    <row r="42" spans="1:32" s="166" customFormat="1" ht="35.25" customHeight="1">
      <c r="A42" s="154" t="s">
        <v>74</v>
      </c>
      <c r="B42" s="155">
        <v>2001</v>
      </c>
      <c r="C42" s="155">
        <v>2002</v>
      </c>
      <c r="D42" s="155">
        <v>2003</v>
      </c>
      <c r="E42" s="155">
        <v>2004</v>
      </c>
      <c r="F42" s="155">
        <v>2005</v>
      </c>
      <c r="G42" s="155">
        <v>2006</v>
      </c>
      <c r="H42" s="155">
        <v>2007</v>
      </c>
      <c r="I42" s="156">
        <v>2008</v>
      </c>
      <c r="J42" s="155">
        <v>2009</v>
      </c>
      <c r="K42" s="155">
        <v>2010</v>
      </c>
      <c r="L42" s="155">
        <v>2011</v>
      </c>
      <c r="M42" s="155">
        <v>2012</v>
      </c>
      <c r="N42" s="155">
        <v>2013</v>
      </c>
      <c r="O42" s="155">
        <v>2014</v>
      </c>
      <c r="P42" s="155">
        <v>2015</v>
      </c>
      <c r="Q42" s="155">
        <v>2016</v>
      </c>
      <c r="R42" s="157" t="s">
        <v>75</v>
      </c>
      <c r="S42" s="157" t="s">
        <v>76</v>
      </c>
      <c r="T42" s="157" t="s">
        <v>77</v>
      </c>
      <c r="U42" s="157" t="s">
        <v>78</v>
      </c>
      <c r="V42" s="157" t="s">
        <v>79</v>
      </c>
      <c r="W42" s="157" t="s">
        <v>80</v>
      </c>
      <c r="X42" s="157" t="s">
        <v>81</v>
      </c>
      <c r="Y42" s="157" t="s">
        <v>82</v>
      </c>
      <c r="Z42" s="157" t="s">
        <v>83</v>
      </c>
      <c r="AA42" s="157" t="s">
        <v>84</v>
      </c>
      <c r="AB42" s="157" t="s">
        <v>85</v>
      </c>
      <c r="AC42" s="157" t="s">
        <v>86</v>
      </c>
      <c r="AD42" s="157" t="s">
        <v>87</v>
      </c>
      <c r="AE42" s="157" t="s">
        <v>88</v>
      </c>
      <c r="AF42" s="157" t="s">
        <v>89</v>
      </c>
    </row>
    <row r="43" spans="1:32" s="10" customFormat="1" ht="12.75">
      <c r="A43" s="40" t="s">
        <v>25</v>
      </c>
      <c r="B43" s="42">
        <f t="shared" ref="B43:Q54" si="6">B7+B25</f>
        <v>110928</v>
      </c>
      <c r="C43" s="42">
        <f t="shared" si="6"/>
        <v>101830</v>
      </c>
      <c r="D43" s="42">
        <f t="shared" si="6"/>
        <v>116884</v>
      </c>
      <c r="E43" s="42">
        <f t="shared" si="6"/>
        <v>115378</v>
      </c>
      <c r="F43" s="42">
        <f t="shared" si="6"/>
        <v>124187</v>
      </c>
      <c r="G43" s="42">
        <f t="shared" si="6"/>
        <v>124404</v>
      </c>
      <c r="H43" s="42">
        <f t="shared" si="6"/>
        <v>125825</v>
      </c>
      <c r="I43" s="172">
        <f t="shared" si="6"/>
        <v>130218</v>
      </c>
      <c r="J43" s="42">
        <f t="shared" si="6"/>
        <v>126743</v>
      </c>
      <c r="K43" s="42">
        <f t="shared" si="6"/>
        <v>131515</v>
      </c>
      <c r="L43" s="42">
        <f t="shared" si="6"/>
        <v>133057</v>
      </c>
      <c r="M43" s="42">
        <f t="shared" si="6"/>
        <v>124860</v>
      </c>
      <c r="N43" s="42">
        <f t="shared" si="6"/>
        <v>108941</v>
      </c>
      <c r="O43" s="42">
        <f t="shared" si="6"/>
        <v>116137</v>
      </c>
      <c r="P43" s="42">
        <f t="shared" si="6"/>
        <v>126308</v>
      </c>
      <c r="Q43" s="42">
        <f t="shared" si="6"/>
        <v>138889</v>
      </c>
      <c r="R43" s="41">
        <f t="shared" ref="R43:AF55" si="7">(C43-B43)/B43*100</f>
        <v>-8.2017164286744553</v>
      </c>
      <c r="S43" s="41">
        <f t="shared" si="7"/>
        <v>14.783462633801433</v>
      </c>
      <c r="T43" s="41">
        <f t="shared" si="7"/>
        <v>-1.2884569316587384</v>
      </c>
      <c r="U43" s="41">
        <f t="shared" si="7"/>
        <v>7.6349044011856675</v>
      </c>
      <c r="V43" s="41">
        <f t="shared" si="7"/>
        <v>0.17473648610563103</v>
      </c>
      <c r="W43" s="41">
        <f t="shared" si="7"/>
        <v>1.142246230024758</v>
      </c>
      <c r="X43" s="41">
        <f t="shared" si="7"/>
        <v>3.4913570435128154</v>
      </c>
      <c r="Y43" s="41">
        <f t="shared" si="7"/>
        <v>-2.6686018829962062</v>
      </c>
      <c r="Z43" s="41">
        <f t="shared" si="7"/>
        <v>3.765099453224241</v>
      </c>
      <c r="AA43" s="41">
        <f t="shared" si="7"/>
        <v>1.1724898300574078</v>
      </c>
      <c r="AB43" s="41">
        <f t="shared" si="7"/>
        <v>-6.1605176728770372</v>
      </c>
      <c r="AC43" s="41">
        <f t="shared" si="7"/>
        <v>-12.749479416946979</v>
      </c>
      <c r="AD43" s="41">
        <f t="shared" si="7"/>
        <v>6.6054102679431983</v>
      </c>
      <c r="AE43" s="41">
        <f t="shared" si="7"/>
        <v>8.7577602314507867</v>
      </c>
      <c r="AF43" s="41">
        <f t="shared" si="7"/>
        <v>9.9605725686417337</v>
      </c>
    </row>
    <row r="44" spans="1:32" s="10" customFormat="1" ht="12.75">
      <c r="A44" s="40" t="s">
        <v>26</v>
      </c>
      <c r="B44" s="42">
        <f t="shared" si="6"/>
        <v>126190</v>
      </c>
      <c r="C44" s="42">
        <f t="shared" si="6"/>
        <v>119015</v>
      </c>
      <c r="D44" s="42">
        <f t="shared" si="6"/>
        <v>131689</v>
      </c>
      <c r="E44" s="42">
        <f t="shared" si="6"/>
        <v>132218</v>
      </c>
      <c r="F44" s="42">
        <f t="shared" si="6"/>
        <v>129273</v>
      </c>
      <c r="G44" s="42">
        <f t="shared" si="6"/>
        <v>124356</v>
      </c>
      <c r="H44" s="42">
        <f t="shared" si="6"/>
        <v>135386</v>
      </c>
      <c r="I44" s="172">
        <f t="shared" si="6"/>
        <v>149050</v>
      </c>
      <c r="J44" s="42">
        <f t="shared" si="6"/>
        <v>129331</v>
      </c>
      <c r="K44" s="42">
        <f t="shared" si="6"/>
        <v>133451</v>
      </c>
      <c r="L44" s="42">
        <f t="shared" si="6"/>
        <v>135327</v>
      </c>
      <c r="M44" s="42">
        <f t="shared" si="6"/>
        <v>131887</v>
      </c>
      <c r="N44" s="42">
        <f t="shared" si="6"/>
        <v>106071</v>
      </c>
      <c r="O44" s="42">
        <f t="shared" si="6"/>
        <v>118339</v>
      </c>
      <c r="P44" s="42">
        <f t="shared" si="6"/>
        <v>127218</v>
      </c>
      <c r="Q44" s="42">
        <f t="shared" si="6"/>
        <v>147585</v>
      </c>
      <c r="R44" s="41">
        <f t="shared" si="7"/>
        <v>-5.6858705127189157</v>
      </c>
      <c r="S44" s="41">
        <f t="shared" si="7"/>
        <v>10.649077847330169</v>
      </c>
      <c r="T44" s="41">
        <f t="shared" si="7"/>
        <v>0.40170401476205297</v>
      </c>
      <c r="U44" s="41">
        <f t="shared" si="7"/>
        <v>-2.2273820508554056</v>
      </c>
      <c r="V44" s="41">
        <f t="shared" si="7"/>
        <v>-3.8035784734631357</v>
      </c>
      <c r="W44" s="41">
        <f t="shared" si="7"/>
        <v>8.8696966772813539</v>
      </c>
      <c r="X44" s="41">
        <f t="shared" si="7"/>
        <v>10.092624052708551</v>
      </c>
      <c r="Y44" s="41">
        <f t="shared" si="7"/>
        <v>-13.229788661522978</v>
      </c>
      <c r="Z44" s="41">
        <f t="shared" si="7"/>
        <v>3.1856244829159288</v>
      </c>
      <c r="AA44" s="41">
        <f t="shared" si="7"/>
        <v>1.4057594173142203</v>
      </c>
      <c r="AB44" s="41">
        <f t="shared" si="7"/>
        <v>-2.5419908813466638</v>
      </c>
      <c r="AC44" s="41">
        <f t="shared" si="7"/>
        <v>-19.574332572581074</v>
      </c>
      <c r="AD44" s="41">
        <f t="shared" si="7"/>
        <v>11.565837976449735</v>
      </c>
      <c r="AE44" s="41">
        <f t="shared" si="7"/>
        <v>7.5030209820938154</v>
      </c>
      <c r="AF44" s="41">
        <f t="shared" si="7"/>
        <v>16.009526953732962</v>
      </c>
    </row>
    <row r="45" spans="1:32" s="10" customFormat="1" ht="12.75">
      <c r="A45" s="40" t="s">
        <v>27</v>
      </c>
      <c r="B45" s="42">
        <f t="shared" si="6"/>
        <v>178774</v>
      </c>
      <c r="C45" s="42">
        <f t="shared" si="6"/>
        <v>195795</v>
      </c>
      <c r="D45" s="42">
        <f t="shared" si="6"/>
        <v>147035</v>
      </c>
      <c r="E45" s="42">
        <f t="shared" si="6"/>
        <v>188159</v>
      </c>
      <c r="F45" s="42">
        <f t="shared" si="6"/>
        <v>191588</v>
      </c>
      <c r="G45" s="42">
        <f t="shared" si="6"/>
        <v>176533</v>
      </c>
      <c r="H45" s="42">
        <f t="shared" si="6"/>
        <v>197118</v>
      </c>
      <c r="I45" s="172">
        <f t="shared" si="6"/>
        <v>202445</v>
      </c>
      <c r="J45" s="42">
        <f t="shared" si="6"/>
        <v>178904</v>
      </c>
      <c r="K45" s="42">
        <f t="shared" si="6"/>
        <v>209276</v>
      </c>
      <c r="L45" s="42">
        <f t="shared" si="6"/>
        <v>183456</v>
      </c>
      <c r="M45" s="42">
        <f t="shared" si="6"/>
        <v>177611</v>
      </c>
      <c r="N45" s="42">
        <f t="shared" si="6"/>
        <v>170489</v>
      </c>
      <c r="O45" s="42">
        <f>O9+O27</f>
        <v>160287</v>
      </c>
      <c r="P45" s="42">
        <f t="shared" si="6"/>
        <v>183263</v>
      </c>
      <c r="Q45" s="42">
        <f>Q9+Q27</f>
        <v>225124</v>
      </c>
      <c r="R45" s="41">
        <f t="shared" si="7"/>
        <v>9.5209594236298329</v>
      </c>
      <c r="S45" s="41">
        <f>(D45-C45)/C45*100</f>
        <v>-24.903598151127454</v>
      </c>
      <c r="T45" s="41">
        <f>(E45-D45)/D45*100</f>
        <v>27.968850953854524</v>
      </c>
      <c r="U45" s="41">
        <f>(F45-E45)/E45*100</f>
        <v>1.8223948894286215</v>
      </c>
      <c r="V45" s="41">
        <f t="shared" si="7"/>
        <v>-7.8580078084222391</v>
      </c>
      <c r="W45" s="41">
        <f t="shared" si="7"/>
        <v>11.66070932913393</v>
      </c>
      <c r="X45" s="41">
        <f t="shared" si="7"/>
        <v>2.7024421919865258</v>
      </c>
      <c r="Y45" s="41">
        <f t="shared" si="7"/>
        <v>-11.628343500703894</v>
      </c>
      <c r="Z45" s="41">
        <f t="shared" si="7"/>
        <v>16.976702589098064</v>
      </c>
      <c r="AA45" s="41">
        <f t="shared" si="7"/>
        <v>-12.337774040023701</v>
      </c>
      <c r="AB45" s="41">
        <f t="shared" si="7"/>
        <v>-3.1860500610500608</v>
      </c>
      <c r="AC45" s="41">
        <f t="shared" si="7"/>
        <v>-4.009886775030826</v>
      </c>
      <c r="AD45" s="41">
        <f t="shared" si="7"/>
        <v>-5.9839637747889887</v>
      </c>
      <c r="AE45" s="41">
        <f t="shared" si="7"/>
        <v>14.334287871131156</v>
      </c>
      <c r="AF45" s="41">
        <f t="shared" ref="AF45:AF50" si="8">(Q45-P45)/P45*100</f>
        <v>22.842035762810823</v>
      </c>
    </row>
    <row r="46" spans="1:32" s="10" customFormat="1" ht="12.75">
      <c r="A46" s="40" t="s">
        <v>28</v>
      </c>
      <c r="B46" s="42">
        <f t="shared" si="6"/>
        <v>287658</v>
      </c>
      <c r="C46" s="42">
        <f t="shared" si="6"/>
        <v>232633</v>
      </c>
      <c r="D46" s="42">
        <f t="shared" si="6"/>
        <v>230215</v>
      </c>
      <c r="E46" s="42">
        <f t="shared" si="6"/>
        <v>262328</v>
      </c>
      <c r="F46" s="42">
        <f t="shared" si="6"/>
        <v>264503</v>
      </c>
      <c r="G46" s="42">
        <f t="shared" si="6"/>
        <v>293562</v>
      </c>
      <c r="H46" s="42">
        <f t="shared" si="6"/>
        <v>274061</v>
      </c>
      <c r="I46" s="172">
        <f t="shared" si="6"/>
        <v>278433</v>
      </c>
      <c r="J46" s="42">
        <f t="shared" si="6"/>
        <v>290865</v>
      </c>
      <c r="K46" s="42">
        <f t="shared" si="6"/>
        <v>234796</v>
      </c>
      <c r="L46" s="42">
        <f>L10+L28</f>
        <v>309412</v>
      </c>
      <c r="M46" s="42">
        <f t="shared" si="6"/>
        <v>294001</v>
      </c>
      <c r="N46" s="42">
        <f t="shared" si="6"/>
        <v>247553</v>
      </c>
      <c r="O46" s="42">
        <f>O10+O28</f>
        <v>292415</v>
      </c>
      <c r="P46" s="42">
        <f t="shared" si="6"/>
        <v>297730</v>
      </c>
      <c r="Q46" s="42">
        <f t="shared" si="6"/>
        <v>317649</v>
      </c>
      <c r="R46" s="41">
        <f t="shared" si="7"/>
        <v>-19.128618011666632</v>
      </c>
      <c r="S46" s="41">
        <f t="shared" si="7"/>
        <v>-1.0394054153967838</v>
      </c>
      <c r="T46" s="41">
        <f t="shared" si="7"/>
        <v>13.949134504702126</v>
      </c>
      <c r="U46" s="41">
        <f t="shared" si="7"/>
        <v>0.82911469610563882</v>
      </c>
      <c r="V46" s="41">
        <f t="shared" si="7"/>
        <v>10.986264806070253</v>
      </c>
      <c r="W46" s="41">
        <f t="shared" si="7"/>
        <v>-6.642889747310619</v>
      </c>
      <c r="X46" s="41">
        <f t="shared" si="7"/>
        <v>1.5952652876549382</v>
      </c>
      <c r="Y46" s="41">
        <f t="shared" si="7"/>
        <v>4.4649879863378263</v>
      </c>
      <c r="Z46" s="41">
        <f t="shared" si="7"/>
        <v>-19.276640365805441</v>
      </c>
      <c r="AA46" s="41">
        <f t="shared" si="7"/>
        <v>31.779076304536702</v>
      </c>
      <c r="AB46" s="41">
        <f>(M46-L46)/L46*100</f>
        <v>-4.9807376572337203</v>
      </c>
      <c r="AC46" s="41">
        <f t="shared" si="7"/>
        <v>-15.798585719096195</v>
      </c>
      <c r="AD46" s="41">
        <f t="shared" si="7"/>
        <v>18.122179896830172</v>
      </c>
      <c r="AE46" s="41">
        <f t="shared" si="7"/>
        <v>1.8176222150026504</v>
      </c>
      <c r="AF46" s="41">
        <f t="shared" si="8"/>
        <v>6.6902898599402141</v>
      </c>
    </row>
    <row r="47" spans="1:32" s="10" customFormat="1" ht="12.75">
      <c r="A47" s="40" t="s">
        <v>29</v>
      </c>
      <c r="B47" s="42">
        <f t="shared" si="6"/>
        <v>361594</v>
      </c>
      <c r="C47" s="42">
        <f t="shared" si="6"/>
        <v>325279</v>
      </c>
      <c r="D47" s="42">
        <f t="shared" si="6"/>
        <v>286263</v>
      </c>
      <c r="E47" s="42">
        <f>E11+E29</f>
        <v>326431</v>
      </c>
      <c r="F47" s="42">
        <f>F11+F29</f>
        <v>358587</v>
      </c>
      <c r="G47" s="42">
        <f>G11+G29</f>
        <v>355161</v>
      </c>
      <c r="H47" s="42">
        <f t="shared" si="6"/>
        <v>346716</v>
      </c>
      <c r="I47" s="172">
        <f t="shared" si="6"/>
        <v>366501</v>
      </c>
      <c r="J47" s="172">
        <f t="shared" si="6"/>
        <v>337457</v>
      </c>
      <c r="K47" s="172">
        <f t="shared" si="6"/>
        <v>356975</v>
      </c>
      <c r="L47" s="42">
        <f>L11+L29</f>
        <v>362292</v>
      </c>
      <c r="M47" s="42">
        <f t="shared" si="6"/>
        <v>370618</v>
      </c>
      <c r="N47" s="42">
        <f t="shared" si="6"/>
        <v>385316</v>
      </c>
      <c r="O47" s="42">
        <f>O11+O29</f>
        <v>388456</v>
      </c>
      <c r="P47" s="42">
        <f t="shared" si="6"/>
        <v>398488</v>
      </c>
      <c r="Q47" s="42">
        <f t="shared" si="6"/>
        <v>472952</v>
      </c>
      <c r="R47" s="41">
        <f t="shared" si="7"/>
        <v>-10.043031687472691</v>
      </c>
      <c r="S47" s="41">
        <f t="shared" si="7"/>
        <v>-11.994626151703615</v>
      </c>
      <c r="T47" s="41">
        <f t="shared" si="7"/>
        <v>14.031851828563244</v>
      </c>
      <c r="U47" s="41">
        <f t="shared" si="7"/>
        <v>9.8507801036053557</v>
      </c>
      <c r="V47" s="41">
        <f t="shared" si="7"/>
        <v>-0.95541667712437994</v>
      </c>
      <c r="W47" s="41">
        <f t="shared" si="7"/>
        <v>-2.3777948592328553</v>
      </c>
      <c r="X47" s="41">
        <f t="shared" si="7"/>
        <v>5.7063994739210182</v>
      </c>
      <c r="Y47" s="41">
        <f t="shared" si="7"/>
        <v>-7.9246714197232757</v>
      </c>
      <c r="Z47" s="41">
        <f t="shared" si="7"/>
        <v>5.7838480161916932</v>
      </c>
      <c r="AA47" s="41">
        <f t="shared" si="7"/>
        <v>1.4894600462217242</v>
      </c>
      <c r="AB47" s="41">
        <f t="shared" si="7"/>
        <v>2.2981462466739537</v>
      </c>
      <c r="AC47" s="41">
        <f t="shared" si="7"/>
        <v>3.9658084604633341</v>
      </c>
      <c r="AD47" s="41">
        <f t="shared" si="7"/>
        <v>0.8149155498344216</v>
      </c>
      <c r="AE47" s="41">
        <f t="shared" si="7"/>
        <v>2.5825318697613113</v>
      </c>
      <c r="AF47" s="41">
        <f t="shared" si="8"/>
        <v>18.686635482122423</v>
      </c>
    </row>
    <row r="48" spans="1:32" s="10" customFormat="1" ht="12.75">
      <c r="A48" s="40" t="s">
        <v>30</v>
      </c>
      <c r="B48" s="42">
        <f t="shared" si="6"/>
        <v>370388</v>
      </c>
      <c r="C48" s="42">
        <f t="shared" si="6"/>
        <v>337982</v>
      </c>
      <c r="D48" s="42">
        <f t="shared" si="6"/>
        <v>320997</v>
      </c>
      <c r="E48" s="42">
        <f t="shared" si="6"/>
        <v>323379</v>
      </c>
      <c r="F48" s="42">
        <f t="shared" si="6"/>
        <v>361292</v>
      </c>
      <c r="G48" s="42">
        <f t="shared" si="6"/>
        <v>360859</v>
      </c>
      <c r="H48" s="42">
        <f t="shared" si="6"/>
        <v>365807</v>
      </c>
      <c r="I48" s="172">
        <f t="shared" si="6"/>
        <v>408689</v>
      </c>
      <c r="J48" s="172">
        <f t="shared" si="6"/>
        <v>362661</v>
      </c>
      <c r="K48" s="172">
        <f t="shared" si="6"/>
        <v>382169</v>
      </c>
      <c r="L48" s="172">
        <f t="shared" si="6"/>
        <v>408514</v>
      </c>
      <c r="M48" s="42">
        <f t="shared" si="6"/>
        <v>438936</v>
      </c>
      <c r="N48" s="42">
        <f t="shared" si="6"/>
        <v>426160</v>
      </c>
      <c r="O48" s="42">
        <f>O12+O30</f>
        <v>443214</v>
      </c>
      <c r="P48" s="42">
        <f t="shared" si="6"/>
        <v>434397</v>
      </c>
      <c r="Q48" s="42">
        <f t="shared" si="6"/>
        <v>516840</v>
      </c>
      <c r="R48" s="41">
        <f t="shared" si="7"/>
        <v>-8.7492035379115958</v>
      </c>
      <c r="S48" s="41">
        <f t="shared" si="7"/>
        <v>-5.0254155546745096</v>
      </c>
      <c r="T48" s="41">
        <f t="shared" si="7"/>
        <v>0.74206300993467234</v>
      </c>
      <c r="U48" s="41">
        <f t="shared" si="7"/>
        <v>11.724014237164441</v>
      </c>
      <c r="V48" s="41">
        <f t="shared" si="7"/>
        <v>-0.11984765785015999</v>
      </c>
      <c r="W48" s="41">
        <f t="shared" si="7"/>
        <v>1.3711726740915426</v>
      </c>
      <c r="X48" s="41">
        <f t="shared" si="7"/>
        <v>11.722575019067431</v>
      </c>
      <c r="Y48" s="41">
        <f t="shared" si="7"/>
        <v>-11.262353525541426</v>
      </c>
      <c r="Z48" s="41">
        <f t="shared" si="7"/>
        <v>5.3791281665246613</v>
      </c>
      <c r="AA48" s="41">
        <f t="shared" si="7"/>
        <v>6.8935470956566336</v>
      </c>
      <c r="AB48" s="41">
        <f t="shared" si="7"/>
        <v>7.4469908008048691</v>
      </c>
      <c r="AC48" s="41">
        <f t="shared" si="7"/>
        <v>-2.9106749047697158</v>
      </c>
      <c r="AD48" s="41">
        <f t="shared" si="7"/>
        <v>4.0017833677492023</v>
      </c>
      <c r="AE48" s="41">
        <f t="shared" si="7"/>
        <v>-1.9893324669347088</v>
      </c>
      <c r="AF48" s="41">
        <f t="shared" si="8"/>
        <v>18.978722228744672</v>
      </c>
    </row>
    <row r="49" spans="1:32" s="10" customFormat="1" ht="12.75">
      <c r="A49" s="40" t="s">
        <v>31</v>
      </c>
      <c r="B49" s="42">
        <f t="shared" si="6"/>
        <v>441130</v>
      </c>
      <c r="C49" s="42">
        <f t="shared" si="6"/>
        <v>400601</v>
      </c>
      <c r="D49" s="42">
        <f t="shared" si="6"/>
        <v>398931</v>
      </c>
      <c r="E49" s="42">
        <f t="shared" si="6"/>
        <v>400929</v>
      </c>
      <c r="F49" s="42">
        <f t="shared" si="6"/>
        <v>444775</v>
      </c>
      <c r="G49" s="42">
        <f t="shared" si="6"/>
        <v>440308</v>
      </c>
      <c r="H49" s="42">
        <f t="shared" si="6"/>
        <v>468183</v>
      </c>
      <c r="I49" s="172">
        <f>I13+I31</f>
        <v>475097</v>
      </c>
      <c r="J49" s="172">
        <f t="shared" si="6"/>
        <v>439361</v>
      </c>
      <c r="K49" s="172">
        <f t="shared" si="6"/>
        <v>451728</v>
      </c>
      <c r="L49" s="172">
        <f t="shared" si="6"/>
        <v>493051</v>
      </c>
      <c r="M49" s="42">
        <f t="shared" si="6"/>
        <v>501688</v>
      </c>
      <c r="N49" s="42">
        <f>N13+N31</f>
        <v>472802</v>
      </c>
      <c r="O49" s="42">
        <f>O13+O31</f>
        <v>510473</v>
      </c>
      <c r="P49" s="42">
        <f t="shared" si="6"/>
        <v>529306</v>
      </c>
      <c r="Q49" s="42">
        <f>Q13+Q31</f>
        <v>615536</v>
      </c>
      <c r="R49" s="41">
        <f t="shared" si="7"/>
        <v>-9.1875410876612342</v>
      </c>
      <c r="S49" s="41">
        <f t="shared" si="7"/>
        <v>-0.41687364734486432</v>
      </c>
      <c r="T49" s="41">
        <f t="shared" si="7"/>
        <v>0.50083849086684162</v>
      </c>
      <c r="U49" s="41">
        <f t="shared" si="7"/>
        <v>10.936100905646635</v>
      </c>
      <c r="V49" s="41">
        <f t="shared" si="7"/>
        <v>-1.0043280310269238</v>
      </c>
      <c r="W49" s="41">
        <f t="shared" si="7"/>
        <v>6.3307957157262642</v>
      </c>
      <c r="X49" s="41">
        <f t="shared" si="7"/>
        <v>1.4767729712526938</v>
      </c>
      <c r="Y49" s="41">
        <f t="shared" si="7"/>
        <v>-7.5218323837026961</v>
      </c>
      <c r="Z49" s="41">
        <f t="shared" si="7"/>
        <v>2.8147696313509845</v>
      </c>
      <c r="AA49" s="41">
        <f t="shared" si="7"/>
        <v>9.1477614847873063</v>
      </c>
      <c r="AB49" s="41">
        <f t="shared" si="7"/>
        <v>1.7517457626087363</v>
      </c>
      <c r="AC49" s="41">
        <f t="shared" si="7"/>
        <v>-5.7577617961761094</v>
      </c>
      <c r="AD49" s="41">
        <f t="shared" si="7"/>
        <v>7.9676058899920053</v>
      </c>
      <c r="AE49" s="41">
        <f t="shared" si="7"/>
        <v>3.689323431405775</v>
      </c>
      <c r="AF49" s="41">
        <f t="shared" si="8"/>
        <v>16.291143497334247</v>
      </c>
    </row>
    <row r="50" spans="1:32" s="10" customFormat="1" ht="12.75">
      <c r="A50" s="40" t="s">
        <v>32</v>
      </c>
      <c r="B50" s="42">
        <f t="shared" si="6"/>
        <v>445502</v>
      </c>
      <c r="C50" s="42">
        <f t="shared" si="6"/>
        <v>403171</v>
      </c>
      <c r="D50" s="42">
        <f t="shared" si="6"/>
        <v>421169</v>
      </c>
      <c r="E50" s="42">
        <f t="shared" si="6"/>
        <v>431389</v>
      </c>
      <c r="F50" s="42">
        <f t="shared" si="6"/>
        <v>479453</v>
      </c>
      <c r="G50" s="42">
        <f t="shared" si="6"/>
        <v>436059</v>
      </c>
      <c r="H50" s="42">
        <f t="shared" si="6"/>
        <v>482626</v>
      </c>
      <c r="I50" s="172">
        <f>I14+I32</f>
        <v>507665</v>
      </c>
      <c r="J50" s="172">
        <f>J14+J32</f>
        <v>454389</v>
      </c>
      <c r="K50" s="172">
        <f>K14+K32</f>
        <v>483495</v>
      </c>
      <c r="L50" s="172">
        <f>L14+L32</f>
        <v>503359</v>
      </c>
      <c r="M50" s="172">
        <f t="shared" si="6"/>
        <v>515475</v>
      </c>
      <c r="N50" s="42">
        <f t="shared" si="6"/>
        <v>477609</v>
      </c>
      <c r="O50" s="42">
        <f t="shared" si="6"/>
        <v>521493</v>
      </c>
      <c r="P50" s="42">
        <f>P14+P32</f>
        <v>536496</v>
      </c>
      <c r="Q50" s="42">
        <f>Q14+Q32</f>
        <v>620284</v>
      </c>
      <c r="R50" s="41">
        <f t="shared" si="7"/>
        <v>-9.5018653114913061</v>
      </c>
      <c r="S50" s="41">
        <f t="shared" si="7"/>
        <v>4.4641107619347622</v>
      </c>
      <c r="T50" s="41">
        <f t="shared" si="7"/>
        <v>2.4265793541310021</v>
      </c>
      <c r="U50" s="41">
        <f t="shared" si="7"/>
        <v>11.141684187589391</v>
      </c>
      <c r="V50" s="41">
        <f t="shared" si="7"/>
        <v>-9.0507307285594205</v>
      </c>
      <c r="W50" s="41">
        <f t="shared" si="7"/>
        <v>10.679059485069681</v>
      </c>
      <c r="X50" s="41">
        <f t="shared" si="7"/>
        <v>5.1880752383833446</v>
      </c>
      <c r="Y50" s="41">
        <f t="shared" si="7"/>
        <v>-10.49432204307959</v>
      </c>
      <c r="Z50" s="41">
        <f t="shared" si="7"/>
        <v>6.4055247816298371</v>
      </c>
      <c r="AA50" s="41">
        <f t="shared" si="7"/>
        <v>4.1084189081583062</v>
      </c>
      <c r="AB50" s="41">
        <f t="shared" si="7"/>
        <v>2.4070295753130471</v>
      </c>
      <c r="AC50" s="41">
        <f t="shared" si="7"/>
        <v>-7.345846064309618</v>
      </c>
      <c r="AD50" s="41">
        <f t="shared" si="7"/>
        <v>9.1882690652814336</v>
      </c>
      <c r="AE50" s="41">
        <f t="shared" si="7"/>
        <v>2.8769321927619353</v>
      </c>
      <c r="AF50" s="41">
        <f t="shared" si="8"/>
        <v>15.617637410157764</v>
      </c>
    </row>
    <row r="51" spans="1:32" s="10" customFormat="1" ht="12.75">
      <c r="A51" s="40" t="s">
        <v>33</v>
      </c>
      <c r="B51" s="42">
        <f t="shared" si="6"/>
        <v>378818</v>
      </c>
      <c r="C51" s="42">
        <f t="shared" si="6"/>
        <v>367134</v>
      </c>
      <c r="D51" s="42">
        <f t="shared" si="6"/>
        <v>346417</v>
      </c>
      <c r="E51" s="42">
        <f t="shared" si="6"/>
        <v>372787</v>
      </c>
      <c r="F51" s="42">
        <f t="shared" si="6"/>
        <v>373223</v>
      </c>
      <c r="G51" s="42">
        <f t="shared" si="6"/>
        <v>377376</v>
      </c>
      <c r="H51" s="42">
        <f t="shared" si="6"/>
        <v>416632</v>
      </c>
      <c r="I51" s="172">
        <f t="shared" si="6"/>
        <v>413193</v>
      </c>
      <c r="J51" s="172">
        <f t="shared" si="6"/>
        <v>387393</v>
      </c>
      <c r="K51" s="172">
        <f>K15+K33</f>
        <v>408935</v>
      </c>
      <c r="L51" s="172">
        <f>L15+L33</f>
        <v>417123</v>
      </c>
      <c r="M51" s="172">
        <f t="shared" si="6"/>
        <v>453888</v>
      </c>
      <c r="N51" s="42">
        <f t="shared" si="6"/>
        <v>444665</v>
      </c>
      <c r="O51" s="42">
        <f>O15+O33</f>
        <v>435695</v>
      </c>
      <c r="P51" s="42">
        <f t="shared" si="6"/>
        <v>465163</v>
      </c>
      <c r="Q51" s="42"/>
      <c r="R51" s="41">
        <f t="shared" si="7"/>
        <v>-3.0843307340200306</v>
      </c>
      <c r="S51" s="41">
        <f t="shared" si="7"/>
        <v>-5.6428987781028184</v>
      </c>
      <c r="T51" s="41">
        <f t="shared" si="7"/>
        <v>7.6122130264969678</v>
      </c>
      <c r="U51" s="41">
        <f t="shared" si="7"/>
        <v>0.11695686813113118</v>
      </c>
      <c r="V51" s="41">
        <f t="shared" si="7"/>
        <v>1.1127395685689254</v>
      </c>
      <c r="W51" s="41">
        <f t="shared" si="7"/>
        <v>10.402357330619859</v>
      </c>
      <c r="X51" s="41">
        <f t="shared" si="7"/>
        <v>-0.82542867566581546</v>
      </c>
      <c r="Y51" s="41">
        <f t="shared" si="7"/>
        <v>-6.244055441403896</v>
      </c>
      <c r="Z51" s="41">
        <f t="shared" si="7"/>
        <v>5.5607612940863671</v>
      </c>
      <c r="AA51" s="41">
        <f t="shared" si="7"/>
        <v>2.0022742000562435</v>
      </c>
      <c r="AB51" s="41">
        <f t="shared" si="7"/>
        <v>8.8139469652836215</v>
      </c>
      <c r="AC51" s="41">
        <f t="shared" si="7"/>
        <v>-2.0319990834743371</v>
      </c>
      <c r="AD51" s="41">
        <f t="shared" si="7"/>
        <v>-2.0172489402134191</v>
      </c>
      <c r="AE51" s="41">
        <f>(P51-O51)/O51*100</f>
        <v>6.7634469066663607</v>
      </c>
      <c r="AF51" s="41"/>
    </row>
    <row r="52" spans="1:32" s="10" customFormat="1" ht="12.75">
      <c r="A52" s="40" t="s">
        <v>34</v>
      </c>
      <c r="B52" s="42">
        <f t="shared" si="6"/>
        <v>307005</v>
      </c>
      <c r="C52" s="42">
        <f t="shared" si="6"/>
        <v>326760</v>
      </c>
      <c r="D52" s="42">
        <f t="shared" si="6"/>
        <v>326614</v>
      </c>
      <c r="E52" s="42">
        <f t="shared" si="6"/>
        <v>343144</v>
      </c>
      <c r="F52" s="42">
        <f t="shared" si="6"/>
        <v>357206</v>
      </c>
      <c r="G52" s="42">
        <f t="shared" si="6"/>
        <v>350929</v>
      </c>
      <c r="H52" s="42">
        <f t="shared" si="6"/>
        <v>365588</v>
      </c>
      <c r="I52" s="172">
        <f t="shared" si="6"/>
        <v>361486</v>
      </c>
      <c r="J52" s="172">
        <f t="shared" si="6"/>
        <v>333139</v>
      </c>
      <c r="K52" s="172">
        <f t="shared" si="6"/>
        <v>356914</v>
      </c>
      <c r="L52" s="172">
        <f t="shared" si="6"/>
        <v>360894</v>
      </c>
      <c r="M52" s="172">
        <f t="shared" si="6"/>
        <v>380229</v>
      </c>
      <c r="N52" s="42">
        <f t="shared" si="6"/>
        <v>367366</v>
      </c>
      <c r="O52" s="42">
        <f t="shared" si="6"/>
        <v>362629</v>
      </c>
      <c r="P52" s="42">
        <f t="shared" si="6"/>
        <v>356120</v>
      </c>
      <c r="Q52" s="42"/>
      <c r="R52" s="41">
        <f t="shared" si="7"/>
        <v>6.4347486197293202</v>
      </c>
      <c r="S52" s="41">
        <f t="shared" si="7"/>
        <v>-4.4681111519157796E-2</v>
      </c>
      <c r="T52" s="41">
        <f t="shared" si="7"/>
        <v>5.0610200420067724</v>
      </c>
      <c r="U52" s="41">
        <f t="shared" si="7"/>
        <v>4.0979880166927005</v>
      </c>
      <c r="V52" s="41">
        <f t="shared" si="7"/>
        <v>-1.7572493183205209</v>
      </c>
      <c r="W52" s="41">
        <f t="shared" si="7"/>
        <v>4.1771982366803542</v>
      </c>
      <c r="X52" s="41">
        <f t="shared" si="7"/>
        <v>-1.1220280753197589</v>
      </c>
      <c r="Y52" s="41">
        <f t="shared" si="7"/>
        <v>-7.841797469334912</v>
      </c>
      <c r="Z52" s="41">
        <f t="shared" si="7"/>
        <v>7.13666067317246</v>
      </c>
      <c r="AA52" s="41">
        <f t="shared" si="7"/>
        <v>1.1151145654135168</v>
      </c>
      <c r="AB52" s="41">
        <f t="shared" si="7"/>
        <v>5.3575288034713795</v>
      </c>
      <c r="AC52" s="41">
        <f t="shared" si="7"/>
        <v>-3.382961320677802</v>
      </c>
      <c r="AD52" s="41">
        <f t="shared" si="7"/>
        <v>-1.2894497585514173</v>
      </c>
      <c r="AE52" s="41">
        <f>(P52-O52)/O52*100</f>
        <v>-1.7949474531821779</v>
      </c>
      <c r="AF52" s="41"/>
    </row>
    <row r="53" spans="1:32" s="9" customFormat="1" ht="12.75">
      <c r="A53" s="40" t="s">
        <v>35</v>
      </c>
      <c r="B53" s="42">
        <f t="shared" si="6"/>
        <v>138947</v>
      </c>
      <c r="C53" s="42">
        <f t="shared" si="6"/>
        <v>155655</v>
      </c>
      <c r="D53" s="42">
        <f t="shared" si="6"/>
        <v>165193</v>
      </c>
      <c r="E53" s="42">
        <f t="shared" si="6"/>
        <v>161851</v>
      </c>
      <c r="F53" s="42">
        <f t="shared" si="6"/>
        <v>158553</v>
      </c>
      <c r="G53" s="42">
        <f t="shared" si="6"/>
        <v>156400</v>
      </c>
      <c r="H53" s="42">
        <f t="shared" si="6"/>
        <v>163728</v>
      </c>
      <c r="I53" s="172">
        <f t="shared" si="6"/>
        <v>174280</v>
      </c>
      <c r="J53" s="172">
        <f t="shared" si="6"/>
        <v>166188</v>
      </c>
      <c r="K53" s="172">
        <f>K17+K35</f>
        <v>169752</v>
      </c>
      <c r="L53" s="172">
        <f>L17+L35</f>
        <v>163609</v>
      </c>
      <c r="M53" s="172">
        <f t="shared" si="6"/>
        <v>150684</v>
      </c>
      <c r="N53" s="172">
        <f t="shared" si="6"/>
        <v>148361</v>
      </c>
      <c r="O53" s="172">
        <f t="shared" si="6"/>
        <v>160633</v>
      </c>
      <c r="P53" s="42">
        <f t="shared" si="6"/>
        <v>181891</v>
      </c>
      <c r="Q53" s="42"/>
      <c r="R53" s="41">
        <f>(C53-B53)/B53*100</f>
        <v>12.024728853447717</v>
      </c>
      <c r="S53" s="41">
        <f t="shared" si="7"/>
        <v>6.1276541068388424</v>
      </c>
      <c r="T53" s="41">
        <f t="shared" si="7"/>
        <v>-2.0230881453814629</v>
      </c>
      <c r="U53" s="41">
        <f t="shared" si="7"/>
        <v>-2.0376766285039944</v>
      </c>
      <c r="V53" s="41">
        <f t="shared" si="7"/>
        <v>-1.3579055583937232</v>
      </c>
      <c r="W53" s="41">
        <f t="shared" si="7"/>
        <v>4.6854219948849103</v>
      </c>
      <c r="X53" s="41">
        <f t="shared" si="7"/>
        <v>6.4448353366559168</v>
      </c>
      <c r="Y53" s="41">
        <f t="shared" si="7"/>
        <v>-4.6431030525591011</v>
      </c>
      <c r="Z53" s="41">
        <f t="shared" si="7"/>
        <v>2.1445591739475778</v>
      </c>
      <c r="AA53" s="41">
        <f t="shared" si="7"/>
        <v>-3.61880861492059</v>
      </c>
      <c r="AB53" s="41">
        <f t="shared" si="7"/>
        <v>-7.8999321553215287</v>
      </c>
      <c r="AC53" s="41">
        <f t="shared" si="7"/>
        <v>-1.5416368028456904</v>
      </c>
      <c r="AD53" s="41">
        <f>(O53-N53)/N53*100</f>
        <v>8.2717156125936064</v>
      </c>
      <c r="AE53" s="41">
        <f>(P53-O53)/O53*100</f>
        <v>13.233893409199855</v>
      </c>
      <c r="AF53" s="41"/>
    </row>
    <row r="54" spans="1:32" s="174" customFormat="1" ht="12.75">
      <c r="A54" s="40" t="s">
        <v>36</v>
      </c>
      <c r="B54" s="42">
        <f t="shared" si="6"/>
        <v>125445</v>
      </c>
      <c r="C54" s="42">
        <f t="shared" si="6"/>
        <v>142991</v>
      </c>
      <c r="D54" s="42">
        <f t="shared" si="6"/>
        <v>151913</v>
      </c>
      <c r="E54" s="42">
        <f>E18+E36</f>
        <v>149995</v>
      </c>
      <c r="F54" s="42">
        <f t="shared" si="6"/>
        <v>147127</v>
      </c>
      <c r="G54" s="42">
        <f t="shared" si="6"/>
        <v>156079</v>
      </c>
      <c r="H54" s="42">
        <f t="shared" si="6"/>
        <v>171010</v>
      </c>
      <c r="I54" s="160">
        <f t="shared" si="6"/>
        <v>167912</v>
      </c>
      <c r="J54" s="160">
        <f t="shared" si="6"/>
        <v>161670</v>
      </c>
      <c r="K54" s="172">
        <f t="shared" si="6"/>
        <v>153073</v>
      </c>
      <c r="L54" s="172">
        <f t="shared" si="6"/>
        <v>148574</v>
      </c>
      <c r="M54" s="173">
        <f>M18+M36</f>
        <v>139090</v>
      </c>
      <c r="N54" s="172">
        <f t="shared" si="6"/>
        <v>136557</v>
      </c>
      <c r="O54" s="173">
        <f>O18+O36</f>
        <v>152857</v>
      </c>
      <c r="P54" s="173">
        <f>P18+P36</f>
        <v>162250</v>
      </c>
      <c r="Q54" s="173"/>
      <c r="R54" s="41">
        <f t="shared" si="7"/>
        <v>13.987006257722509</v>
      </c>
      <c r="S54" s="41">
        <f t="shared" si="7"/>
        <v>6.2395535383345804</v>
      </c>
      <c r="T54" s="41">
        <f t="shared" si="7"/>
        <v>-1.262564757459862</v>
      </c>
      <c r="U54" s="41">
        <f t="shared" si="7"/>
        <v>-1.9120637354578487</v>
      </c>
      <c r="V54" s="41">
        <f t="shared" si="7"/>
        <v>6.0845392076233455</v>
      </c>
      <c r="W54" s="41">
        <f t="shared" si="7"/>
        <v>9.5663093689734033</v>
      </c>
      <c r="X54" s="41">
        <f t="shared" si="7"/>
        <v>-1.8115899654990937</v>
      </c>
      <c r="Y54" s="41">
        <f t="shared" si="7"/>
        <v>-3.7174234122635665</v>
      </c>
      <c r="Z54" s="41">
        <f t="shared" si="7"/>
        <v>-5.3176223170656272</v>
      </c>
      <c r="AA54" s="41">
        <f t="shared" si="7"/>
        <v>-2.9391205503256619</v>
      </c>
      <c r="AB54" s="41">
        <f>(M54-L54)/L54*100</f>
        <v>-6.3833510573855463</v>
      </c>
      <c r="AC54" s="41">
        <f t="shared" si="7"/>
        <v>-1.8211230138759076</v>
      </c>
      <c r="AD54" s="41">
        <f>(O54-N54)/N54*100</f>
        <v>11.936407507487717</v>
      </c>
      <c r="AE54" s="41">
        <f>(P54-O54)/O54*100</f>
        <v>6.1449590139803867</v>
      </c>
      <c r="AF54" s="41"/>
    </row>
    <row r="55" spans="1:32" s="174" customFormat="1" ht="12.75">
      <c r="A55" s="161" t="s">
        <v>49</v>
      </c>
      <c r="B55" s="47">
        <f t="shared" ref="B55:N55" si="9">SUM(B43:B54)</f>
        <v>3272379</v>
      </c>
      <c r="C55" s="47">
        <f t="shared" si="9"/>
        <v>3108846</v>
      </c>
      <c r="D55" s="47">
        <f t="shared" si="9"/>
        <v>3043320</v>
      </c>
      <c r="E55" s="47">
        <f t="shared" si="9"/>
        <v>3207988</v>
      </c>
      <c r="F55" s="47">
        <f t="shared" si="9"/>
        <v>3389767</v>
      </c>
      <c r="G55" s="47">
        <f t="shared" si="9"/>
        <v>3352026</v>
      </c>
      <c r="H55" s="47">
        <f t="shared" si="9"/>
        <v>3512680</v>
      </c>
      <c r="I55" s="47">
        <f t="shared" si="9"/>
        <v>3634969</v>
      </c>
      <c r="J55" s="47">
        <f t="shared" si="9"/>
        <v>3368101</v>
      </c>
      <c r="K55" s="47">
        <f t="shared" si="9"/>
        <v>3472079</v>
      </c>
      <c r="L55" s="47">
        <f t="shared" si="9"/>
        <v>3618668</v>
      </c>
      <c r="M55" s="47">
        <f t="shared" si="9"/>
        <v>3678967</v>
      </c>
      <c r="N55" s="47">
        <f t="shared" si="9"/>
        <v>3491890</v>
      </c>
      <c r="O55" s="47">
        <f>SUM(O43:O54)</f>
        <v>3662628</v>
      </c>
      <c r="P55" s="47">
        <f>SUM(P43:P54)</f>
        <v>3798630</v>
      </c>
      <c r="Q55" s="47"/>
      <c r="R55" s="175">
        <f t="shared" si="7"/>
        <v>-4.9973734704934856</v>
      </c>
      <c r="S55" s="175">
        <f>(D55-C55)/C55*100</f>
        <v>-2.1077274332662346</v>
      </c>
      <c r="T55" s="48">
        <f t="shared" si="7"/>
        <v>5.4108013616708073</v>
      </c>
      <c r="U55" s="48">
        <f t="shared" si="7"/>
        <v>5.6664488769908115</v>
      </c>
      <c r="V55" s="48">
        <f>(G55-F55)/F55*100</f>
        <v>-1.1133803591810292</v>
      </c>
      <c r="W55" s="48">
        <f t="shared" si="7"/>
        <v>4.7927432543780988</v>
      </c>
      <c r="X55" s="48">
        <f t="shared" si="7"/>
        <v>3.4813589623876928</v>
      </c>
      <c r="Y55" s="48">
        <f>(J55-I55)/I55*100</f>
        <v>-7.3416857200157688</v>
      </c>
      <c r="Z55" s="48">
        <f>(K55-J55)/J55*100</f>
        <v>3.0871402015557137</v>
      </c>
      <c r="AA55" s="48">
        <f t="shared" si="7"/>
        <v>4.221937346471667</v>
      </c>
      <c r="AB55" s="48">
        <f>(M55-L55)/L55*100</f>
        <v>1.6663313683377419</v>
      </c>
      <c r="AC55" s="48">
        <f>(N55-M55)/M55*100</f>
        <v>-5.0850415347569031</v>
      </c>
      <c r="AD55" s="48">
        <f>(O55-N55)/N55*100</f>
        <v>4.8895583766957147</v>
      </c>
      <c r="AE55" s="48">
        <f>(P55-O55)/O55*100</f>
        <v>3.713235414571177</v>
      </c>
      <c r="AF55" s="48"/>
    </row>
    <row r="56" spans="1:32" s="174" customFormat="1" ht="12.75">
      <c r="A56" s="169"/>
      <c r="B56" s="46"/>
      <c r="C56" s="46"/>
      <c r="D56" s="46"/>
      <c r="E56" s="46"/>
      <c r="F56" s="46"/>
      <c r="G56" s="46"/>
      <c r="H56" s="46"/>
      <c r="I56" s="162"/>
      <c r="J56" s="46"/>
      <c r="K56" s="46"/>
      <c r="L56" s="46"/>
      <c r="M56" s="46"/>
      <c r="N56" s="46"/>
      <c r="O56" s="46"/>
      <c r="P56" s="46"/>
      <c r="Q56" s="46"/>
      <c r="R56" s="170"/>
      <c r="S56" s="10"/>
      <c r="T56" s="10"/>
    </row>
    <row r="57" spans="1:32" s="174" customFormat="1" ht="12.75">
      <c r="A57" s="169"/>
      <c r="B57" s="46"/>
      <c r="C57" s="46"/>
      <c r="D57" s="46"/>
      <c r="E57" s="46"/>
      <c r="F57" s="46"/>
      <c r="G57" s="46"/>
      <c r="H57" s="46"/>
      <c r="I57" s="162"/>
      <c r="J57" s="46"/>
      <c r="K57" s="46"/>
      <c r="L57" s="46"/>
      <c r="M57" s="163"/>
      <c r="N57" s="163"/>
      <c r="O57" s="163"/>
      <c r="P57" s="163"/>
      <c r="Q57" s="163"/>
      <c r="R57" s="170"/>
      <c r="S57" s="10"/>
      <c r="T57" s="10"/>
    </row>
    <row r="58" spans="1:32" s="177" customFormat="1">
      <c r="A58" s="176"/>
      <c r="B58" s="127"/>
      <c r="C58" s="127"/>
      <c r="D58" s="127"/>
      <c r="E58" s="127"/>
      <c r="F58" s="127"/>
      <c r="G58" s="127"/>
      <c r="H58" s="127"/>
      <c r="I58" s="44"/>
      <c r="J58" s="127"/>
      <c r="K58" s="127"/>
      <c r="L58" s="127"/>
      <c r="M58" s="164"/>
      <c r="N58" s="165"/>
      <c r="O58" s="165"/>
      <c r="P58" s="165"/>
      <c r="Q58" s="165"/>
      <c r="R58" s="127"/>
      <c r="S58" s="127"/>
      <c r="T58" s="127"/>
    </row>
    <row r="59" spans="1:32" s="177" customFormat="1" ht="12.75" customHeight="1">
      <c r="A59" s="178"/>
      <c r="B59" s="179"/>
      <c r="I59" s="45"/>
    </row>
    <row r="60" spans="1:32" s="177" customFormat="1" ht="13.15" customHeight="1">
      <c r="A60" s="178"/>
      <c r="B60" s="179"/>
      <c r="I60" s="45"/>
    </row>
    <row r="61" spans="1:32" s="177" customFormat="1">
      <c r="A61" s="178"/>
      <c r="B61" s="179"/>
      <c r="I61" s="45"/>
    </row>
    <row r="62" spans="1:32" s="177" customFormat="1">
      <c r="A62" s="178"/>
      <c r="B62" s="179"/>
      <c r="I62" s="45"/>
    </row>
    <row r="63" spans="1:32" s="177" customFormat="1" ht="12" customHeight="1">
      <c r="A63" s="178"/>
      <c r="B63" s="179"/>
      <c r="I63" s="45"/>
    </row>
    <row r="64" spans="1:32">
      <c r="A64" s="180"/>
      <c r="B64" s="181"/>
    </row>
    <row r="65" spans="1:2">
      <c r="A65" s="180"/>
      <c r="B65" s="181"/>
    </row>
    <row r="66" spans="1:2">
      <c r="A66" s="180"/>
      <c r="B66" s="181"/>
    </row>
    <row r="67" spans="1:2">
      <c r="A67" s="180"/>
      <c r="B67" s="181"/>
    </row>
    <row r="68" spans="1:2">
      <c r="A68" s="180"/>
      <c r="B68" s="181"/>
    </row>
    <row r="69" spans="1:2">
      <c r="A69" s="180"/>
      <c r="B69" s="181"/>
    </row>
    <row r="70" spans="1:2">
      <c r="A70" s="180"/>
      <c r="B70" s="181"/>
    </row>
    <row r="71" spans="1:2">
      <c r="A71" s="180"/>
      <c r="B71" s="181"/>
    </row>
    <row r="72" spans="1:2">
      <c r="A72" s="180"/>
      <c r="B72" s="181"/>
    </row>
    <row r="73" spans="1:2">
      <c r="A73" s="180"/>
      <c r="B73" s="181"/>
    </row>
    <row r="76" spans="1:2">
      <c r="A76" s="182"/>
    </row>
    <row r="77" spans="1:2">
      <c r="A77" s="182"/>
    </row>
  </sheetData>
  <pageMargins left="0.70866141732283472" right="0.70866141732283472" top="0.74803149606299213" bottom="0.74803149606299213" header="0.31496062992125984" footer="0.31496062992125984"/>
  <pageSetup paperSize="9" scale="55" orientation="landscape" r:id="rId1"/>
  <colBreaks count="1" manualBreakCount="1">
    <brk id="17" max="1048575" man="1"/>
  </colBreaks>
  <ignoredErrors>
    <ignoredError sqref="B19:P19 B37:P3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240"/>
  <sheetViews>
    <sheetView view="pageBreakPreview" zoomScale="70" zoomScaleNormal="100" zoomScaleSheetLayoutView="70" workbookViewId="0">
      <selection activeCell="Z129" sqref="Z129"/>
    </sheetView>
  </sheetViews>
  <sheetFormatPr defaultRowHeight="14.25"/>
  <cols>
    <col min="1" max="1" width="41.7109375" style="127" customWidth="1"/>
    <col min="2" max="2" width="9" style="127" customWidth="1"/>
    <col min="3" max="3" width="9" style="218" customWidth="1"/>
    <col min="4" max="4" width="9" style="127" customWidth="1"/>
    <col min="5" max="5" width="9" style="218" customWidth="1"/>
    <col min="6" max="6" width="9" style="127" customWidth="1"/>
    <col min="7" max="7" width="9" style="218" customWidth="1"/>
    <col min="8" max="8" width="9" style="127" customWidth="1"/>
    <col min="9" max="9" width="9" style="218" customWidth="1"/>
    <col min="10" max="10" width="9" style="127" customWidth="1"/>
    <col min="11" max="11" width="9" style="218" customWidth="1"/>
    <col min="12" max="12" width="9" style="127" customWidth="1"/>
    <col min="13" max="13" width="9" style="218" customWidth="1"/>
    <col min="14" max="14" width="9" style="127" customWidth="1"/>
    <col min="15" max="15" width="9" style="218" customWidth="1"/>
    <col min="16" max="16" width="9" style="127" customWidth="1"/>
    <col min="17" max="17" width="9" style="218" customWidth="1"/>
    <col min="18" max="18" width="9" style="127" customWidth="1"/>
    <col min="19" max="19" width="9" style="218" customWidth="1"/>
    <col min="20" max="20" width="9" style="127" customWidth="1"/>
    <col min="21" max="21" width="9" style="218" customWidth="1"/>
    <col min="22" max="22" width="9" style="127" customWidth="1"/>
    <col min="23" max="23" width="9" style="218" customWidth="1"/>
    <col min="24" max="24" width="9" style="127" customWidth="1"/>
    <col min="25" max="25" width="9" style="218" customWidth="1"/>
    <col min="26" max="32" width="10.7109375" style="127" customWidth="1"/>
    <col min="33" max="34" width="9.140625" style="127"/>
    <col min="35" max="38" width="0" style="127" hidden="1" customWidth="1"/>
    <col min="39" max="16384" width="9.140625" style="127"/>
  </cols>
  <sheetData>
    <row r="2" spans="1:42" s="188" customFormat="1" ht="18.600000000000001" customHeight="1">
      <c r="A2" s="183" t="s">
        <v>92</v>
      </c>
      <c r="B2" s="184"/>
      <c r="C2" s="185"/>
      <c r="D2" s="186"/>
      <c r="E2" s="187"/>
      <c r="G2" s="187"/>
      <c r="I2" s="187"/>
      <c r="K2" s="187"/>
      <c r="M2" s="187"/>
      <c r="O2" s="187"/>
      <c r="Q2" s="187"/>
      <c r="S2" s="187"/>
      <c r="U2" s="187"/>
      <c r="W2" s="187"/>
      <c r="Y2" s="187"/>
      <c r="AM2" s="189"/>
      <c r="AN2" s="189"/>
      <c r="AO2" s="189"/>
      <c r="AP2" s="189"/>
    </row>
    <row r="3" spans="1:42" s="188" customFormat="1" ht="15">
      <c r="C3" s="187"/>
      <c r="E3" s="187"/>
      <c r="G3" s="187"/>
      <c r="I3" s="187"/>
      <c r="K3" s="187"/>
      <c r="M3" s="187"/>
      <c r="O3" s="187"/>
      <c r="Q3" s="187"/>
      <c r="R3" s="276"/>
      <c r="S3" s="276"/>
      <c r="T3" s="276"/>
      <c r="U3" s="276"/>
      <c r="V3" s="276"/>
      <c r="W3" s="276"/>
      <c r="X3" s="278"/>
      <c r="Y3" s="278"/>
      <c r="AM3" s="189"/>
      <c r="AN3" s="189"/>
      <c r="AO3" s="189"/>
      <c r="AP3" s="189"/>
    </row>
    <row r="4" spans="1:42" s="188" customFormat="1" ht="15.75" thickBot="1">
      <c r="A4" s="190"/>
      <c r="B4" s="276">
        <v>2001</v>
      </c>
      <c r="C4" s="276"/>
      <c r="D4" s="276"/>
      <c r="E4" s="276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9"/>
      <c r="S4" s="279"/>
      <c r="T4" s="279"/>
      <c r="U4" s="279"/>
      <c r="V4" s="279"/>
      <c r="W4" s="279"/>
      <c r="X4" s="279"/>
      <c r="Y4" s="191"/>
      <c r="AM4" s="189"/>
      <c r="AN4" s="189"/>
      <c r="AO4" s="189"/>
      <c r="AP4" s="189"/>
    </row>
    <row r="5" spans="1:42" s="193" customFormat="1" ht="15.75" thickBot="1">
      <c r="A5" s="192"/>
      <c r="B5" s="277" t="s">
        <v>93</v>
      </c>
      <c r="C5" s="274"/>
      <c r="D5" s="274" t="s">
        <v>94</v>
      </c>
      <c r="E5" s="274"/>
      <c r="F5" s="274" t="s">
        <v>95</v>
      </c>
      <c r="G5" s="274"/>
      <c r="H5" s="274" t="s">
        <v>96</v>
      </c>
      <c r="I5" s="274"/>
      <c r="J5" s="274" t="s">
        <v>97</v>
      </c>
      <c r="K5" s="274"/>
      <c r="L5" s="274" t="s">
        <v>98</v>
      </c>
      <c r="M5" s="274"/>
      <c r="N5" s="274" t="s">
        <v>99</v>
      </c>
      <c r="O5" s="274"/>
      <c r="P5" s="274" t="s">
        <v>100</v>
      </c>
      <c r="Q5" s="274"/>
      <c r="R5" s="274" t="s">
        <v>101</v>
      </c>
      <c r="S5" s="274"/>
      <c r="T5" s="274" t="s">
        <v>102</v>
      </c>
      <c r="U5" s="274"/>
      <c r="V5" s="274" t="s">
        <v>103</v>
      </c>
      <c r="W5" s="274"/>
      <c r="X5" s="274" t="s">
        <v>104</v>
      </c>
      <c r="Y5" s="275"/>
      <c r="AI5" s="193" t="s">
        <v>105</v>
      </c>
      <c r="AJ5" s="193" t="s">
        <v>106</v>
      </c>
      <c r="AK5" s="193" t="s">
        <v>107</v>
      </c>
      <c r="AL5" s="193" t="s">
        <v>108</v>
      </c>
      <c r="AM5" s="194"/>
      <c r="AN5" s="194"/>
      <c r="AO5" s="194"/>
      <c r="AP5" s="194"/>
    </row>
    <row r="6" spans="1:42" s="195" customFormat="1" ht="15">
      <c r="B6" s="195" t="s">
        <v>109</v>
      </c>
      <c r="C6" s="196" t="s">
        <v>110</v>
      </c>
      <c r="D6" s="195" t="s">
        <v>109</v>
      </c>
      <c r="E6" s="196" t="s">
        <v>110</v>
      </c>
      <c r="F6" s="195" t="s">
        <v>109</v>
      </c>
      <c r="G6" s="196" t="s">
        <v>110</v>
      </c>
      <c r="H6" s="195" t="s">
        <v>109</v>
      </c>
      <c r="I6" s="196" t="s">
        <v>110</v>
      </c>
      <c r="J6" s="195" t="s">
        <v>109</v>
      </c>
      <c r="K6" s="196" t="s">
        <v>110</v>
      </c>
      <c r="L6" s="195" t="s">
        <v>109</v>
      </c>
      <c r="M6" s="196" t="s">
        <v>110</v>
      </c>
      <c r="N6" s="195" t="s">
        <v>109</v>
      </c>
      <c r="O6" s="196" t="s">
        <v>110</v>
      </c>
      <c r="P6" s="195" t="s">
        <v>109</v>
      </c>
      <c r="Q6" s="196" t="s">
        <v>110</v>
      </c>
      <c r="R6" s="195" t="s">
        <v>109</v>
      </c>
      <c r="S6" s="196" t="s">
        <v>110</v>
      </c>
      <c r="T6" s="195" t="s">
        <v>109</v>
      </c>
      <c r="U6" s="196" t="s">
        <v>110</v>
      </c>
      <c r="V6" s="195" t="s">
        <v>109</v>
      </c>
      <c r="W6" s="196" t="s">
        <v>110</v>
      </c>
      <c r="X6" s="195" t="s">
        <v>109</v>
      </c>
      <c r="Y6" s="196" t="s">
        <v>110</v>
      </c>
      <c r="AM6" s="197"/>
      <c r="AN6" s="197"/>
      <c r="AO6" s="197"/>
      <c r="AP6" s="197"/>
    </row>
    <row r="7" spans="1:42">
      <c r="A7" s="198" t="s">
        <v>111</v>
      </c>
      <c r="B7" s="199">
        <v>153.9</v>
      </c>
      <c r="C7" s="200">
        <f>+B7/Index!$B$13</f>
        <v>262.95376182779353</v>
      </c>
      <c r="D7" s="199">
        <v>140.15</v>
      </c>
      <c r="E7" s="200">
        <f>+D7/Index!$B$13</f>
        <v>239.46049200887109</v>
      </c>
      <c r="F7" s="199">
        <v>147.22999999999999</v>
      </c>
      <c r="G7" s="200">
        <f>+F7/Index!$B$13</f>
        <v>251.55739021381439</v>
      </c>
      <c r="H7" s="199">
        <v>176.77</v>
      </c>
      <c r="I7" s="200">
        <f>+H7/Index!$B$13</f>
        <v>302.02947679206665</v>
      </c>
      <c r="J7" s="199">
        <v>177.33</v>
      </c>
      <c r="K7" s="200">
        <f>+J7/Index!$B$13</f>
        <v>302.98629359923734</v>
      </c>
      <c r="L7" s="199">
        <v>203.55</v>
      </c>
      <c r="M7" s="200">
        <f>+L7/Index!$B$13</f>
        <v>347.78582339212068</v>
      </c>
      <c r="N7" s="199">
        <v>211.83</v>
      </c>
      <c r="O7" s="200">
        <f>+N7/Index!$B$13</f>
        <v>361.93304332671539</v>
      </c>
      <c r="P7" s="199">
        <v>220.25</v>
      </c>
      <c r="Q7" s="200">
        <f>+P7/Index!$B$13</f>
        <v>376.3194674631028</v>
      </c>
      <c r="R7" s="199">
        <v>208.53</v>
      </c>
      <c r="S7" s="200">
        <f>+R7/Index!$B$13</f>
        <v>356.29465857017402</v>
      </c>
      <c r="T7" s="181">
        <v>188</v>
      </c>
      <c r="U7" s="200">
        <f>+T7/Index!$B$13</f>
        <v>321.2170709787211</v>
      </c>
      <c r="V7" s="199">
        <v>167.43</v>
      </c>
      <c r="W7" s="200">
        <f>+V7/Index!$B$13</f>
        <v>286.07113932961317</v>
      </c>
      <c r="X7" s="199">
        <v>119.27</v>
      </c>
      <c r="Y7" s="200">
        <f>+X7/Index!$B$13</f>
        <v>203.78489391293652</v>
      </c>
      <c r="AI7" s="199">
        <v>149.72999999999999</v>
      </c>
      <c r="AJ7" s="199">
        <v>152.63</v>
      </c>
      <c r="AK7" s="199">
        <v>169.82</v>
      </c>
      <c r="AL7" s="199">
        <v>156.16999999999999</v>
      </c>
      <c r="AM7" s="201"/>
      <c r="AN7" s="201"/>
      <c r="AO7" s="201"/>
      <c r="AP7" s="201"/>
    </row>
    <row r="8" spans="1:42">
      <c r="A8" s="198" t="s">
        <v>112</v>
      </c>
      <c r="B8" s="199">
        <v>239.05</v>
      </c>
      <c r="C8" s="200">
        <f>+B8/Index!$B$13</f>
        <v>408.4411745609749</v>
      </c>
      <c r="D8" s="199">
        <v>201.11</v>
      </c>
      <c r="E8" s="200">
        <f>+D8/Index!$B$13</f>
        <v>343.61683587516279</v>
      </c>
      <c r="F8" s="199">
        <v>208.32</v>
      </c>
      <c r="G8" s="200">
        <f>+F8/Index!$B$13</f>
        <v>355.93585226748496</v>
      </c>
      <c r="H8" s="199">
        <v>201.59</v>
      </c>
      <c r="I8" s="200">
        <f>+H8/Index!$B$13</f>
        <v>344.43696456702332</v>
      </c>
      <c r="J8" s="199">
        <v>238.33</v>
      </c>
      <c r="K8" s="200">
        <f>+J8/Index!$B$13</f>
        <v>407.21098152318405</v>
      </c>
      <c r="L8" s="199">
        <v>268.82</v>
      </c>
      <c r="M8" s="200">
        <f>+L8/Index!$B$13</f>
        <v>459.30623947074366</v>
      </c>
      <c r="N8" s="199">
        <v>286.14</v>
      </c>
      <c r="O8" s="200">
        <f>+N8/Index!$B$13</f>
        <v>488.899216435379</v>
      </c>
      <c r="P8" s="199">
        <v>307.42</v>
      </c>
      <c r="Q8" s="200">
        <f>+P8/Index!$B$13</f>
        <v>525.2582551078641</v>
      </c>
      <c r="R8" s="199">
        <v>315.81</v>
      </c>
      <c r="S8" s="200">
        <f>+R8/Index!$B$13</f>
        <v>539.59342120101019</v>
      </c>
      <c r="T8" s="199">
        <v>286.02999999999997</v>
      </c>
      <c r="U8" s="200">
        <f>+T8/Index!$B$13</f>
        <v>488.71127027682758</v>
      </c>
      <c r="V8" s="199">
        <v>293.5</v>
      </c>
      <c r="W8" s="200">
        <f>+V8/Index!$B$13</f>
        <v>501.47452304390765</v>
      </c>
      <c r="X8" s="199">
        <v>265.95</v>
      </c>
      <c r="Y8" s="200">
        <f>+X8/Index!$B$13</f>
        <v>454.40255333399398</v>
      </c>
      <c r="AB8" s="202"/>
      <c r="AC8" s="202"/>
      <c r="AD8" s="202"/>
      <c r="AI8" s="199">
        <v>280.98</v>
      </c>
      <c r="AJ8" s="199">
        <v>250.43</v>
      </c>
      <c r="AK8" s="199">
        <v>243.05</v>
      </c>
      <c r="AL8" s="199">
        <v>238.54</v>
      </c>
    </row>
    <row r="9" spans="1:42" s="203" customFormat="1" ht="15">
      <c r="A9" s="203" t="s">
        <v>113</v>
      </c>
      <c r="B9" s="204">
        <f t="shared" ref="B9:X9" si="0">B7+B8</f>
        <v>392.95000000000005</v>
      </c>
      <c r="C9" s="205">
        <f>+B9/Index!$B$13</f>
        <v>671.39493638876843</v>
      </c>
      <c r="D9" s="204">
        <f t="shared" si="0"/>
        <v>341.26</v>
      </c>
      <c r="E9" s="205">
        <f>+D9/Index!$B$13</f>
        <v>583.07732788403382</v>
      </c>
      <c r="F9" s="204">
        <f t="shared" si="0"/>
        <v>355.54999999999995</v>
      </c>
      <c r="G9" s="205">
        <f>+F9/Index!$B$13</f>
        <v>607.49324248129938</v>
      </c>
      <c r="H9" s="204">
        <f t="shared" si="0"/>
        <v>378.36</v>
      </c>
      <c r="I9" s="205">
        <f>+H9/Index!$B$13</f>
        <v>646.46644135909003</v>
      </c>
      <c r="J9" s="204">
        <f t="shared" si="0"/>
        <v>415.66</v>
      </c>
      <c r="K9" s="205">
        <f>+J9/Index!$B$13</f>
        <v>710.19727512242139</v>
      </c>
      <c r="L9" s="204">
        <f t="shared" si="0"/>
        <v>472.37</v>
      </c>
      <c r="M9" s="205">
        <f>+L9/Index!$B$13</f>
        <v>807.09206286286428</v>
      </c>
      <c r="N9" s="204">
        <f t="shared" si="0"/>
        <v>497.97</v>
      </c>
      <c r="O9" s="205">
        <f>+N9/Index!$B$13</f>
        <v>850.8322597620944</v>
      </c>
      <c r="P9" s="204">
        <f t="shared" si="0"/>
        <v>527.67000000000007</v>
      </c>
      <c r="Q9" s="205">
        <f>+P9/Index!$B$13</f>
        <v>901.5777225709669</v>
      </c>
      <c r="R9" s="204">
        <f t="shared" si="0"/>
        <v>524.34</v>
      </c>
      <c r="S9" s="205">
        <f>+R9/Index!$B$13</f>
        <v>895.88807977118415</v>
      </c>
      <c r="T9" s="204">
        <f t="shared" si="0"/>
        <v>474.03</v>
      </c>
      <c r="U9" s="205">
        <f>+T9/Index!$B$13</f>
        <v>809.92834125554873</v>
      </c>
      <c r="V9" s="204">
        <f t="shared" si="0"/>
        <v>460.93</v>
      </c>
      <c r="W9" s="205">
        <f>+V9/Index!$B$13</f>
        <v>787.54566237352083</v>
      </c>
      <c r="X9" s="204">
        <f t="shared" si="0"/>
        <v>385.21999999999997</v>
      </c>
      <c r="Y9" s="205">
        <f>+X9/Index!$B$13</f>
        <v>658.18744724693045</v>
      </c>
      <c r="AB9" s="206"/>
      <c r="AC9" s="206"/>
      <c r="AD9" s="206"/>
      <c r="AI9" s="205">
        <v>430.7</v>
      </c>
      <c r="AJ9" s="204">
        <v>403.06</v>
      </c>
      <c r="AK9" s="203">
        <v>412.87</v>
      </c>
      <c r="AL9" s="204">
        <v>394.71</v>
      </c>
    </row>
    <row r="10" spans="1:42" ht="15" customHeight="1">
      <c r="A10" s="198" t="s">
        <v>114</v>
      </c>
      <c r="B10" s="199">
        <v>35.11</v>
      </c>
      <c r="C10" s="200">
        <f>+B10/Index!$B$13</f>
        <v>59.988996606717542</v>
      </c>
      <c r="D10" s="199">
        <v>33.57</v>
      </c>
      <c r="E10" s="200">
        <f>+D10/Index!$B$13</f>
        <v>57.357750386998234</v>
      </c>
      <c r="F10" s="199">
        <v>35.479999999999997</v>
      </c>
      <c r="G10" s="200">
        <f>+F10/Index!$B$13</f>
        <v>60.621179140026719</v>
      </c>
      <c r="H10" s="199">
        <v>40.82</v>
      </c>
      <c r="I10" s="200">
        <f>+H10/Index!$B$13</f>
        <v>69.745110836975513</v>
      </c>
      <c r="J10" s="199">
        <v>44.29</v>
      </c>
      <c r="K10" s="200">
        <f>+J10/Index!$B$13</f>
        <v>75.673957838550834</v>
      </c>
      <c r="L10" s="199">
        <v>46.8</v>
      </c>
      <c r="M10" s="200">
        <f>+L10/Index!$B$13</f>
        <v>79.962547456405034</v>
      </c>
      <c r="N10" s="199">
        <v>45.85</v>
      </c>
      <c r="O10" s="200">
        <f>+N10/Index!$B$13</f>
        <v>78.339376087097676</v>
      </c>
      <c r="P10" s="199">
        <v>48.25</v>
      </c>
      <c r="Q10" s="200">
        <f>+P10/Index!$B$13</f>
        <v>82.440019546400492</v>
      </c>
      <c r="R10" s="199">
        <v>48.64</v>
      </c>
      <c r="S10" s="200">
        <f>+R10/Index!$B$13</f>
        <v>83.10637410853721</v>
      </c>
      <c r="T10" s="199">
        <v>47.31</v>
      </c>
      <c r="U10" s="200">
        <f>+T10/Index!$B$13</f>
        <v>80.833934191506899</v>
      </c>
      <c r="V10" s="199">
        <v>45.55</v>
      </c>
      <c r="W10" s="200">
        <f>+V10/Index!$B$13</f>
        <v>77.826795654684815</v>
      </c>
      <c r="X10" s="199">
        <v>35.409999999999997</v>
      </c>
      <c r="Y10" s="200">
        <f>+X10/Index!$B$13</f>
        <v>60.501577039130389</v>
      </c>
      <c r="Z10" s="199"/>
      <c r="AA10" s="199"/>
      <c r="AB10" s="202"/>
      <c r="AC10" s="207"/>
      <c r="AD10" s="207"/>
      <c r="AE10" s="208"/>
      <c r="AF10" s="209"/>
      <c r="AG10" s="208"/>
      <c r="AH10" s="208"/>
      <c r="AI10" s="208"/>
      <c r="AJ10" s="208"/>
      <c r="AK10" s="208"/>
      <c r="AL10" s="208"/>
    </row>
    <row r="11" spans="1:42">
      <c r="A11" s="198"/>
      <c r="B11" s="199"/>
      <c r="C11" s="200"/>
      <c r="D11" s="199"/>
      <c r="E11" s="200"/>
      <c r="F11" s="199"/>
      <c r="G11" s="200"/>
      <c r="H11" s="199"/>
      <c r="I11" s="200"/>
      <c r="J11" s="199"/>
      <c r="K11" s="200"/>
      <c r="L11" s="199"/>
      <c r="M11" s="200"/>
      <c r="N11" s="199"/>
      <c r="O11" s="200"/>
      <c r="P11" s="199"/>
      <c r="Q11" s="200"/>
      <c r="R11" s="199"/>
      <c r="S11" s="200"/>
      <c r="T11" s="199"/>
      <c r="U11" s="200"/>
      <c r="V11" s="199"/>
      <c r="W11" s="200"/>
      <c r="X11" s="199"/>
      <c r="Y11" s="210"/>
      <c r="Z11" s="199"/>
      <c r="AA11" s="199"/>
      <c r="AB11" s="202"/>
      <c r="AC11" s="207"/>
      <c r="AD11" s="207"/>
      <c r="AE11" s="208"/>
      <c r="AF11" s="209"/>
      <c r="AG11" s="208"/>
      <c r="AH11" s="208"/>
      <c r="AI11" s="208"/>
      <c r="AJ11" s="208"/>
      <c r="AK11" s="208"/>
      <c r="AL11" s="208"/>
    </row>
    <row r="12" spans="1:42" s="140" customFormat="1" ht="15.75" thickBot="1">
      <c r="A12" s="211"/>
      <c r="B12" s="276">
        <v>2002</v>
      </c>
      <c r="C12" s="276"/>
      <c r="D12" s="276"/>
      <c r="E12" s="276"/>
      <c r="F12" s="278"/>
      <c r="G12" s="278"/>
      <c r="H12" s="278"/>
      <c r="I12" s="278"/>
      <c r="J12" s="278"/>
      <c r="K12" s="278"/>
      <c r="L12" s="278"/>
      <c r="M12" s="278"/>
      <c r="N12" s="278"/>
      <c r="O12" s="278"/>
      <c r="P12" s="278"/>
      <c r="Q12" s="278"/>
      <c r="R12" s="279"/>
      <c r="S12" s="279"/>
      <c r="T12" s="279"/>
      <c r="U12" s="279"/>
      <c r="V12" s="279"/>
      <c r="W12" s="279"/>
      <c r="X12" s="279"/>
      <c r="Y12" s="210"/>
      <c r="Z12" s="212"/>
      <c r="AA12" s="212"/>
      <c r="AB12" s="213"/>
      <c r="AC12" s="207"/>
      <c r="AD12" s="207"/>
      <c r="AE12" s="208"/>
      <c r="AF12" s="209"/>
      <c r="AG12" s="208"/>
      <c r="AH12" s="208"/>
      <c r="AI12" s="208"/>
      <c r="AJ12" s="208"/>
      <c r="AK12" s="208"/>
      <c r="AL12" s="208"/>
    </row>
    <row r="13" spans="1:42" s="193" customFormat="1" ht="15.75" thickBot="1">
      <c r="A13" s="192"/>
      <c r="B13" s="277" t="s">
        <v>93</v>
      </c>
      <c r="C13" s="274"/>
      <c r="D13" s="274" t="s">
        <v>94</v>
      </c>
      <c r="E13" s="274"/>
      <c r="F13" s="274" t="s">
        <v>95</v>
      </c>
      <c r="G13" s="274"/>
      <c r="H13" s="274" t="s">
        <v>96</v>
      </c>
      <c r="I13" s="274"/>
      <c r="J13" s="274" t="s">
        <v>97</v>
      </c>
      <c r="K13" s="274"/>
      <c r="L13" s="274" t="s">
        <v>98</v>
      </c>
      <c r="M13" s="274"/>
      <c r="N13" s="274" t="s">
        <v>99</v>
      </c>
      <c r="O13" s="274"/>
      <c r="P13" s="274" t="s">
        <v>100</v>
      </c>
      <c r="Q13" s="274"/>
      <c r="R13" s="274" t="s">
        <v>101</v>
      </c>
      <c r="S13" s="274"/>
      <c r="T13" s="274" t="s">
        <v>102</v>
      </c>
      <c r="U13" s="274"/>
      <c r="V13" s="274" t="s">
        <v>103</v>
      </c>
      <c r="W13" s="274"/>
      <c r="X13" s="274" t="s">
        <v>104</v>
      </c>
      <c r="Y13" s="275"/>
      <c r="AB13" s="214"/>
      <c r="AC13" s="214"/>
      <c r="AD13" s="214"/>
      <c r="AI13" s="193" t="s">
        <v>105</v>
      </c>
      <c r="AJ13" s="193" t="s">
        <v>106</v>
      </c>
      <c r="AK13" s="193" t="s">
        <v>107</v>
      </c>
      <c r="AL13" s="193" t="s">
        <v>108</v>
      </c>
      <c r="AM13" s="194"/>
      <c r="AN13" s="194"/>
      <c r="AO13" s="194"/>
      <c r="AP13" s="194"/>
    </row>
    <row r="14" spans="1:42" s="195" customFormat="1" ht="15">
      <c r="B14" s="195" t="s">
        <v>109</v>
      </c>
      <c r="C14" s="196" t="s">
        <v>110</v>
      </c>
      <c r="D14" s="195" t="s">
        <v>109</v>
      </c>
      <c r="E14" s="196" t="s">
        <v>110</v>
      </c>
      <c r="F14" s="195" t="s">
        <v>109</v>
      </c>
      <c r="G14" s="196" t="s">
        <v>110</v>
      </c>
      <c r="H14" s="195" t="s">
        <v>109</v>
      </c>
      <c r="I14" s="196" t="s">
        <v>110</v>
      </c>
      <c r="J14" s="195" t="s">
        <v>109</v>
      </c>
      <c r="K14" s="196" t="s">
        <v>110</v>
      </c>
      <c r="L14" s="195" t="s">
        <v>109</v>
      </c>
      <c r="M14" s="196" t="s">
        <v>110</v>
      </c>
      <c r="N14" s="195" t="s">
        <v>109</v>
      </c>
      <c r="O14" s="196" t="s">
        <v>110</v>
      </c>
      <c r="P14" s="195" t="s">
        <v>109</v>
      </c>
      <c r="Q14" s="196" t="s">
        <v>110</v>
      </c>
      <c r="R14" s="195" t="s">
        <v>109</v>
      </c>
      <c r="S14" s="196" t="s">
        <v>110</v>
      </c>
      <c r="T14" s="195" t="s">
        <v>109</v>
      </c>
      <c r="U14" s="196" t="s">
        <v>110</v>
      </c>
      <c r="V14" s="195" t="s">
        <v>109</v>
      </c>
      <c r="W14" s="196" t="s">
        <v>110</v>
      </c>
      <c r="X14" s="195" t="s">
        <v>109</v>
      </c>
      <c r="Y14" s="196" t="s">
        <v>110</v>
      </c>
      <c r="AB14" s="215"/>
      <c r="AC14" s="215"/>
      <c r="AD14" s="215"/>
      <c r="AM14" s="197"/>
      <c r="AN14" s="197"/>
      <c r="AO14" s="197"/>
      <c r="AP14" s="197"/>
    </row>
    <row r="15" spans="1:42">
      <c r="A15" s="198" t="s">
        <v>111</v>
      </c>
      <c r="B15" s="212">
        <v>113.87</v>
      </c>
      <c r="C15" s="200">
        <f>+B15/Index!$B$13</f>
        <v>194.55844612950517</v>
      </c>
      <c r="D15" s="199">
        <v>116.19</v>
      </c>
      <c r="E15" s="200">
        <f>+D15/Index!$B$13</f>
        <v>198.52240147349789</v>
      </c>
      <c r="F15" s="199">
        <v>131.82</v>
      </c>
      <c r="G15" s="200">
        <f>+F15/Index!$B$13</f>
        <v>225.22784200220752</v>
      </c>
      <c r="H15" s="199">
        <v>191.35</v>
      </c>
      <c r="I15" s="200">
        <f>+H15/Index!$B$13</f>
        <v>326.94088580733126</v>
      </c>
      <c r="J15" s="199">
        <v>160.41999999999999</v>
      </c>
      <c r="K15" s="200">
        <f>+J15/Index!$B$13</f>
        <v>274.09384322556616</v>
      </c>
      <c r="L15" s="199">
        <v>187.81</v>
      </c>
      <c r="M15" s="200">
        <f>+L15/Index!$B$13</f>
        <v>320.89243670485962</v>
      </c>
      <c r="N15" s="199">
        <v>184.71</v>
      </c>
      <c r="O15" s="200">
        <f>+N15/Index!$B$13</f>
        <v>315.59577223659352</v>
      </c>
      <c r="P15" s="199">
        <v>198.39</v>
      </c>
      <c r="Q15" s="200">
        <f>+P15/Index!$B$13</f>
        <v>338.96943995461953</v>
      </c>
      <c r="R15" s="199">
        <v>189.67</v>
      </c>
      <c r="S15" s="200">
        <f>+R15/Index!$B$13</f>
        <v>324.07043538581928</v>
      </c>
      <c r="T15" s="199">
        <v>178.67</v>
      </c>
      <c r="U15" s="200">
        <f>+T15/Index!$B$13</f>
        <v>305.27581953068136</v>
      </c>
      <c r="V15" s="199">
        <v>182.26</v>
      </c>
      <c r="W15" s="200">
        <f>+V15/Index!$B$13</f>
        <v>311.40969870522184</v>
      </c>
      <c r="X15" s="199">
        <v>159.01</v>
      </c>
      <c r="Y15" s="200">
        <f>+X15/Index!$B$13</f>
        <v>271.68471519322571</v>
      </c>
      <c r="Z15" s="199"/>
      <c r="AA15" s="199"/>
      <c r="AB15" s="202"/>
      <c r="AC15" s="207"/>
      <c r="AD15" s="207"/>
      <c r="AE15" s="208"/>
      <c r="AF15" s="209"/>
      <c r="AG15" s="208"/>
      <c r="AH15" s="208"/>
      <c r="AI15" s="208"/>
      <c r="AJ15" s="208"/>
      <c r="AK15" s="208"/>
      <c r="AL15" s="208"/>
    </row>
    <row r="16" spans="1:42">
      <c r="A16" s="198" t="s">
        <v>112</v>
      </c>
      <c r="B16" s="212">
        <v>281.52</v>
      </c>
      <c r="C16" s="200">
        <f>+B16/Index!$B$13</f>
        <v>481.00547777622103</v>
      </c>
      <c r="D16" s="199">
        <v>279.85000000000002</v>
      </c>
      <c r="E16" s="200">
        <f>+D16/Index!$B$13</f>
        <v>478.1521133691229</v>
      </c>
      <c r="F16" s="199">
        <v>295.74</v>
      </c>
      <c r="G16" s="200">
        <f>+F16/Index!$B$13</f>
        <v>505.30179027259032</v>
      </c>
      <c r="H16" s="199">
        <v>238.03</v>
      </c>
      <c r="I16" s="200">
        <f>+H16/Index!$B$13</f>
        <v>406.6984010907712</v>
      </c>
      <c r="J16" s="199">
        <v>267.95</v>
      </c>
      <c r="K16" s="200">
        <f>+J16/Index!$B$13</f>
        <v>457.81975621674633</v>
      </c>
      <c r="L16" s="199">
        <v>287.36</v>
      </c>
      <c r="M16" s="200">
        <f>+L16/Index!$B$13</f>
        <v>490.98371019385797</v>
      </c>
      <c r="N16" s="199">
        <v>306.08</v>
      </c>
      <c r="O16" s="200">
        <f>+N16/Index!$B$13</f>
        <v>522.96872917641997</v>
      </c>
      <c r="P16" s="199">
        <v>311.23</v>
      </c>
      <c r="Q16" s="200">
        <f>+P16/Index!$B$13</f>
        <v>531.76802659950727</v>
      </c>
      <c r="R16" s="199">
        <v>323.37</v>
      </c>
      <c r="S16" s="200">
        <f>+R16/Index!$B$13</f>
        <v>552.51044809781411</v>
      </c>
      <c r="T16" s="199">
        <v>285.52</v>
      </c>
      <c r="U16" s="200">
        <f>+T16/Index!$B$13</f>
        <v>487.83988354172578</v>
      </c>
      <c r="V16" s="199">
        <v>279.52</v>
      </c>
      <c r="W16" s="200">
        <f>+V16/Index!$B$13</f>
        <v>477.58827489346868</v>
      </c>
      <c r="X16" s="199">
        <v>298.20999999999998</v>
      </c>
      <c r="Y16" s="200">
        <f>+X16/Index!$B$13</f>
        <v>509.52203583278941</v>
      </c>
      <c r="Z16" s="199"/>
      <c r="AA16" s="199"/>
      <c r="AB16" s="202"/>
      <c r="AC16" s="207"/>
      <c r="AD16" s="207"/>
      <c r="AE16" s="208"/>
      <c r="AF16" s="209"/>
      <c r="AG16" s="208"/>
      <c r="AH16" s="208"/>
      <c r="AI16" s="208"/>
      <c r="AJ16" s="208"/>
      <c r="AK16" s="208"/>
      <c r="AL16" s="208"/>
    </row>
    <row r="17" spans="1:42" s="203" customFormat="1" ht="15">
      <c r="A17" s="203" t="s">
        <v>113</v>
      </c>
      <c r="B17" s="195">
        <f>B15+B16</f>
        <v>395.39</v>
      </c>
      <c r="C17" s="205">
        <f>+B17/Index!$B$13</f>
        <v>675.56392390572626</v>
      </c>
      <c r="D17" s="195">
        <f t="shared" ref="D17:X17" si="1">D15+D16</f>
        <v>396.04</v>
      </c>
      <c r="E17" s="205">
        <f>+D17/Index!$B$13</f>
        <v>676.67451484262085</v>
      </c>
      <c r="F17" s="195">
        <f t="shared" si="1"/>
        <v>427.56</v>
      </c>
      <c r="G17" s="205">
        <f>+F17/Index!$B$13</f>
        <v>730.52963227479779</v>
      </c>
      <c r="H17" s="195">
        <f t="shared" si="1"/>
        <v>429.38</v>
      </c>
      <c r="I17" s="205">
        <f>+H17/Index!$B$13</f>
        <v>733.63928689810245</v>
      </c>
      <c r="J17" s="195">
        <f t="shared" si="1"/>
        <v>428.37</v>
      </c>
      <c r="K17" s="205">
        <f>+J17/Index!$B$13</f>
        <v>731.9135994423126</v>
      </c>
      <c r="L17" s="195">
        <f t="shared" si="1"/>
        <v>475.17</v>
      </c>
      <c r="M17" s="205">
        <f>+L17/Index!$B$13</f>
        <v>811.87614689871759</v>
      </c>
      <c r="N17" s="195">
        <f t="shared" si="1"/>
        <v>490.78999999999996</v>
      </c>
      <c r="O17" s="205">
        <f>+N17/Index!$B$13</f>
        <v>838.56450141301343</v>
      </c>
      <c r="P17" s="195">
        <f t="shared" si="1"/>
        <v>509.62</v>
      </c>
      <c r="Q17" s="205">
        <f>+P17/Index!$B$13</f>
        <v>870.73746655412685</v>
      </c>
      <c r="R17" s="195">
        <f t="shared" si="1"/>
        <v>513.04</v>
      </c>
      <c r="S17" s="205">
        <f>+R17/Index!$B$13</f>
        <v>876.58088348363333</v>
      </c>
      <c r="T17" s="195">
        <f t="shared" si="1"/>
        <v>464.18999999999994</v>
      </c>
      <c r="U17" s="205">
        <f>+T17/Index!$B$13</f>
        <v>793.11570307240709</v>
      </c>
      <c r="V17" s="195">
        <f t="shared" si="1"/>
        <v>461.78</v>
      </c>
      <c r="W17" s="205">
        <f>+V17/Index!$B$13</f>
        <v>788.99797359869058</v>
      </c>
      <c r="X17" s="195">
        <f t="shared" si="1"/>
        <v>457.21999999999997</v>
      </c>
      <c r="Y17" s="205">
        <f>+X17/Index!$B$13</f>
        <v>781.20675102601513</v>
      </c>
      <c r="Z17" s="204"/>
      <c r="AA17" s="204"/>
      <c r="AB17" s="206"/>
      <c r="AC17" s="216"/>
      <c r="AD17" s="216"/>
      <c r="AE17" s="197"/>
      <c r="AF17" s="217"/>
      <c r="AG17" s="197"/>
      <c r="AH17" s="197"/>
      <c r="AI17" s="197"/>
      <c r="AJ17" s="197"/>
      <c r="AK17" s="197"/>
      <c r="AL17" s="197"/>
    </row>
    <row r="18" spans="1:42" ht="14.45" customHeight="1">
      <c r="A18" s="198" t="s">
        <v>114</v>
      </c>
      <c r="B18" s="199">
        <v>37.31</v>
      </c>
      <c r="C18" s="200">
        <f>+B18/Index!$B$13</f>
        <v>63.747919777745132</v>
      </c>
      <c r="D18" s="199">
        <v>40.08</v>
      </c>
      <c r="E18" s="200">
        <f>+D18/Index!$B$13</f>
        <v>68.480745770357132</v>
      </c>
      <c r="F18" s="199">
        <v>41.46</v>
      </c>
      <c r="G18" s="200">
        <f>+F18/Index!$B$13</f>
        <v>70.83861575945626</v>
      </c>
      <c r="H18" s="199">
        <v>38.9</v>
      </c>
      <c r="I18" s="200">
        <f>+H18/Index!$B$13</f>
        <v>66.464596069533243</v>
      </c>
      <c r="J18" s="199">
        <v>42.84</v>
      </c>
      <c r="K18" s="200">
        <f>+J18/Index!$B$13</f>
        <v>73.196485748555389</v>
      </c>
      <c r="L18" s="199">
        <v>42.35</v>
      </c>
      <c r="M18" s="200">
        <f>+L18/Index!$B$13</f>
        <v>72.359271042281065</v>
      </c>
      <c r="N18" s="199">
        <v>42.02</v>
      </c>
      <c r="O18" s="200">
        <f>+N18/Index!$B$13</f>
        <v>71.795432566626928</v>
      </c>
      <c r="P18" s="199">
        <v>40.47</v>
      </c>
      <c r="Q18" s="200">
        <f>+P18/Index!$B$13</f>
        <v>69.147100332493849</v>
      </c>
      <c r="R18" s="199">
        <v>45.42</v>
      </c>
      <c r="S18" s="200">
        <f>+R18/Index!$B$13</f>
        <v>77.604677467305919</v>
      </c>
      <c r="T18" s="199">
        <v>45.09</v>
      </c>
      <c r="U18" s="200">
        <f>+T18/Index!$B$13</f>
        <v>77.040838991651782</v>
      </c>
      <c r="V18" s="199">
        <v>43.51</v>
      </c>
      <c r="W18" s="200">
        <f>+V18/Index!$B$13</f>
        <v>74.341248714277413</v>
      </c>
      <c r="X18" s="199">
        <v>36.17</v>
      </c>
      <c r="Y18" s="200">
        <f>+X18/Index!$B$13</f>
        <v>61.80011413457629</v>
      </c>
      <c r="AB18" s="202"/>
      <c r="AC18" s="202"/>
      <c r="AD18" s="202"/>
    </row>
    <row r="19" spans="1:42" ht="14.25" customHeight="1">
      <c r="A19" s="198"/>
    </row>
    <row r="20" spans="1:42" s="145" customFormat="1" ht="14.45" customHeight="1" thickBot="1">
      <c r="A20" s="219"/>
      <c r="B20" s="280">
        <v>2003</v>
      </c>
      <c r="C20" s="280"/>
      <c r="D20" s="280"/>
      <c r="E20" s="280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2"/>
      <c r="S20" s="282"/>
      <c r="T20" s="282"/>
      <c r="U20" s="282"/>
      <c r="V20" s="282"/>
      <c r="W20" s="282"/>
      <c r="X20" s="282"/>
      <c r="Y20" s="220"/>
    </row>
    <row r="21" spans="1:42" s="193" customFormat="1" ht="15.75" thickBot="1">
      <c r="A21" s="192"/>
      <c r="B21" s="277" t="s">
        <v>93</v>
      </c>
      <c r="C21" s="274"/>
      <c r="D21" s="274" t="s">
        <v>94</v>
      </c>
      <c r="E21" s="274"/>
      <c r="F21" s="274" t="s">
        <v>95</v>
      </c>
      <c r="G21" s="274"/>
      <c r="H21" s="274" t="s">
        <v>96</v>
      </c>
      <c r="I21" s="274"/>
      <c r="J21" s="274" t="s">
        <v>97</v>
      </c>
      <c r="K21" s="274"/>
      <c r="L21" s="274" t="s">
        <v>98</v>
      </c>
      <c r="M21" s="274"/>
      <c r="N21" s="274" t="s">
        <v>99</v>
      </c>
      <c r="O21" s="274"/>
      <c r="P21" s="274" t="s">
        <v>100</v>
      </c>
      <c r="Q21" s="274"/>
      <c r="R21" s="274" t="s">
        <v>101</v>
      </c>
      <c r="S21" s="274"/>
      <c r="T21" s="274" t="s">
        <v>102</v>
      </c>
      <c r="U21" s="274"/>
      <c r="V21" s="274" t="s">
        <v>103</v>
      </c>
      <c r="W21" s="274"/>
      <c r="X21" s="274" t="s">
        <v>104</v>
      </c>
      <c r="Y21" s="275"/>
      <c r="AI21" s="193" t="s">
        <v>105</v>
      </c>
      <c r="AJ21" s="193" t="s">
        <v>106</v>
      </c>
      <c r="AK21" s="193" t="s">
        <v>107</v>
      </c>
      <c r="AL21" s="193" t="s">
        <v>108</v>
      </c>
      <c r="AM21" s="194"/>
      <c r="AN21" s="194"/>
      <c r="AO21" s="194"/>
      <c r="AP21" s="194"/>
    </row>
    <row r="22" spans="1:42" s="195" customFormat="1" ht="15">
      <c r="B22" s="195" t="s">
        <v>109</v>
      </c>
      <c r="C22" s="196" t="s">
        <v>110</v>
      </c>
      <c r="D22" s="195" t="s">
        <v>109</v>
      </c>
      <c r="E22" s="196" t="s">
        <v>110</v>
      </c>
      <c r="F22" s="195" t="s">
        <v>109</v>
      </c>
      <c r="G22" s="196" t="s">
        <v>110</v>
      </c>
      <c r="H22" s="195" t="s">
        <v>109</v>
      </c>
      <c r="I22" s="196" t="s">
        <v>110</v>
      </c>
      <c r="J22" s="195" t="s">
        <v>109</v>
      </c>
      <c r="K22" s="196" t="s">
        <v>110</v>
      </c>
      <c r="L22" s="195" t="s">
        <v>109</v>
      </c>
      <c r="M22" s="196" t="s">
        <v>110</v>
      </c>
      <c r="N22" s="195" t="s">
        <v>109</v>
      </c>
      <c r="O22" s="196" t="s">
        <v>110</v>
      </c>
      <c r="P22" s="195" t="s">
        <v>109</v>
      </c>
      <c r="Q22" s="196" t="s">
        <v>110</v>
      </c>
      <c r="R22" s="195" t="s">
        <v>109</v>
      </c>
      <c r="S22" s="196" t="s">
        <v>110</v>
      </c>
      <c r="T22" s="195" t="s">
        <v>109</v>
      </c>
      <c r="U22" s="196" t="s">
        <v>110</v>
      </c>
      <c r="V22" s="195" t="s">
        <v>109</v>
      </c>
      <c r="W22" s="196" t="s">
        <v>110</v>
      </c>
      <c r="X22" s="195" t="s">
        <v>109</v>
      </c>
      <c r="Y22" s="196" t="s">
        <v>110</v>
      </c>
      <c r="AM22" s="197"/>
      <c r="AN22" s="197"/>
      <c r="AO22" s="197"/>
      <c r="AP22" s="197"/>
    </row>
    <row r="23" spans="1:42" ht="14.45" customHeight="1">
      <c r="A23" s="198" t="s">
        <v>111</v>
      </c>
      <c r="B23" s="212">
        <v>149.72999999999999</v>
      </c>
      <c r="C23" s="200">
        <f>+B23/Index!$B$13</f>
        <v>255.82889381725482</v>
      </c>
      <c r="D23" s="199">
        <v>152.63</v>
      </c>
      <c r="E23" s="200">
        <f>+D23/Index!$B$13</f>
        <v>260.78383799724577</v>
      </c>
      <c r="F23" s="199">
        <v>169.82</v>
      </c>
      <c r="G23" s="200">
        <f>+F23/Index!$B$13</f>
        <v>290.15469677450221</v>
      </c>
      <c r="H23" s="199">
        <v>156.16999999999999</v>
      </c>
      <c r="I23" s="200">
        <f>+H23/Index!$B$13</f>
        <v>266.8322870997174</v>
      </c>
      <c r="J23" s="199">
        <v>148.84</v>
      </c>
      <c r="K23" s="200">
        <f>+J23/Index!$B$13</f>
        <v>254.30823853443005</v>
      </c>
      <c r="L23" s="199">
        <v>163.95</v>
      </c>
      <c r="M23" s="200">
        <f>+L23/Index!$B$13</f>
        <v>280.12520631362406</v>
      </c>
      <c r="N23" s="199">
        <v>181.98</v>
      </c>
      <c r="O23" s="200">
        <f>+N23/Index!$B$13</f>
        <v>310.93129030163652</v>
      </c>
      <c r="P23" s="199">
        <v>209.45</v>
      </c>
      <c r="Q23" s="200">
        <f>+P23/Index!$B$13</f>
        <v>357.86657189624003</v>
      </c>
      <c r="R23" s="199">
        <v>179.04</v>
      </c>
      <c r="S23" s="200">
        <f>+R23/Index!$B$13</f>
        <v>305.90800206399052</v>
      </c>
      <c r="T23" s="199">
        <v>164.44</v>
      </c>
      <c r="U23" s="200">
        <f>+T23/Index!$B$13</f>
        <v>280.96242101989839</v>
      </c>
      <c r="V23" s="199">
        <v>159.22999999999999</v>
      </c>
      <c r="W23" s="200">
        <f>+V23/Index!$B$13</f>
        <v>272.06060751032851</v>
      </c>
      <c r="X23" s="199">
        <v>134.27000000000001</v>
      </c>
      <c r="Y23" s="200">
        <f>+X23/Index!$B$13</f>
        <v>229.41391553357917</v>
      </c>
    </row>
    <row r="24" spans="1:42" ht="14.45" customHeight="1">
      <c r="A24" s="198" t="s">
        <v>112</v>
      </c>
      <c r="B24" s="212">
        <v>280.98</v>
      </c>
      <c r="C24" s="200">
        <f>+B24/Index!$B$13</f>
        <v>480.08283299787797</v>
      </c>
      <c r="D24" s="199">
        <v>250.43</v>
      </c>
      <c r="E24" s="200">
        <f>+D24/Index!$B$13</f>
        <v>427.88505896383577</v>
      </c>
      <c r="F24" s="199">
        <v>243.05</v>
      </c>
      <c r="G24" s="200">
        <f>+F24/Index!$B$13</f>
        <v>415.2755803264796</v>
      </c>
      <c r="H24" s="199">
        <v>238.54</v>
      </c>
      <c r="I24" s="200">
        <f>+H24/Index!$B$13</f>
        <v>407.56978782587305</v>
      </c>
      <c r="J24" s="199">
        <v>250.76</v>
      </c>
      <c r="K24" s="200">
        <f>+J24/Index!$B$13</f>
        <v>428.44889743948988</v>
      </c>
      <c r="L24" s="199">
        <v>273.99</v>
      </c>
      <c r="M24" s="200">
        <f>+L24/Index!$B$13</f>
        <v>468.13970892265849</v>
      </c>
      <c r="N24" s="199">
        <v>297.12</v>
      </c>
      <c r="O24" s="200">
        <f>+N24/Index!$B$13</f>
        <v>507.65966026168945</v>
      </c>
      <c r="P24" s="199">
        <v>298.54000000000002</v>
      </c>
      <c r="Q24" s="200">
        <f>+P24/Index!$B$13</f>
        <v>510.08587430844364</v>
      </c>
      <c r="R24" s="199">
        <v>287.64999999999998</v>
      </c>
      <c r="S24" s="200">
        <f>+R24/Index!$B$13</f>
        <v>491.47920461185703</v>
      </c>
      <c r="T24" s="199">
        <v>248.99</v>
      </c>
      <c r="U24" s="200">
        <f>+T24/Index!$B$13</f>
        <v>425.42467288825407</v>
      </c>
      <c r="V24" s="199">
        <v>233.91</v>
      </c>
      <c r="W24" s="200">
        <f>+V24/Index!$B$13</f>
        <v>399.65896315230134</v>
      </c>
      <c r="X24" s="199">
        <v>257.31</v>
      </c>
      <c r="Y24" s="200">
        <f>+X24/Index!$B$13</f>
        <v>439.64023688050389</v>
      </c>
    </row>
    <row r="25" spans="1:42" s="203" customFormat="1" ht="14.45" customHeight="1">
      <c r="A25" s="203" t="s">
        <v>113</v>
      </c>
      <c r="B25" s="195">
        <f>B23+B24</f>
        <v>430.71000000000004</v>
      </c>
      <c r="C25" s="205">
        <f>+B25/Index!$B$13</f>
        <v>735.91172681513285</v>
      </c>
      <c r="D25" s="195">
        <f t="shared" ref="D25:X25" si="2">D23+D24</f>
        <v>403.06</v>
      </c>
      <c r="E25" s="205">
        <f>+D25/Index!$B$13</f>
        <v>688.66889696108149</v>
      </c>
      <c r="F25" s="195">
        <f t="shared" si="2"/>
        <v>412.87</v>
      </c>
      <c r="G25" s="205">
        <f>+F25/Index!$B$13</f>
        <v>705.43027710098181</v>
      </c>
      <c r="H25" s="195">
        <f t="shared" si="2"/>
        <v>394.71</v>
      </c>
      <c r="I25" s="205">
        <f>+H25/Index!$B$13</f>
        <v>674.40207492559045</v>
      </c>
      <c r="J25" s="195">
        <f t="shared" si="2"/>
        <v>399.6</v>
      </c>
      <c r="K25" s="205">
        <f>+J25/Index!$B$13</f>
        <v>682.75713597391996</v>
      </c>
      <c r="L25" s="195">
        <f t="shared" si="2"/>
        <v>437.94</v>
      </c>
      <c r="M25" s="205">
        <f>+L25/Index!$B$13</f>
        <v>748.26491523628249</v>
      </c>
      <c r="N25" s="195">
        <f t="shared" si="2"/>
        <v>479.1</v>
      </c>
      <c r="O25" s="205">
        <f>+N25/Index!$B$13</f>
        <v>818.59095056332603</v>
      </c>
      <c r="P25" s="195">
        <f t="shared" si="2"/>
        <v>507.99</v>
      </c>
      <c r="Q25" s="205">
        <f>+P25/Index!$B$13</f>
        <v>867.95244620468372</v>
      </c>
      <c r="R25" s="195">
        <f t="shared" si="2"/>
        <v>466.68999999999994</v>
      </c>
      <c r="S25" s="205">
        <f>+R25/Index!$B$13</f>
        <v>797.38720667584755</v>
      </c>
      <c r="T25" s="195">
        <f t="shared" si="2"/>
        <v>413.43</v>
      </c>
      <c r="U25" s="205">
        <f>+T25/Index!$B$13</f>
        <v>706.38709390815245</v>
      </c>
      <c r="V25" s="195">
        <f t="shared" si="2"/>
        <v>393.14</v>
      </c>
      <c r="W25" s="205">
        <f>+V25/Index!$B$13</f>
        <v>671.71957066262985</v>
      </c>
      <c r="X25" s="195">
        <f t="shared" si="2"/>
        <v>391.58000000000004</v>
      </c>
      <c r="Y25" s="205">
        <f>+X25/Index!$B$13</f>
        <v>669.05415241408309</v>
      </c>
    </row>
    <row r="26" spans="1:42" s="198" customFormat="1" ht="14.45" customHeight="1">
      <c r="A26" s="198" t="s">
        <v>114</v>
      </c>
      <c r="B26" s="221">
        <v>34.86</v>
      </c>
      <c r="C26" s="200">
        <f>+B26/Index!$B$13</f>
        <v>59.561846246373499</v>
      </c>
      <c r="D26" s="221">
        <v>34.24</v>
      </c>
      <c r="E26" s="200">
        <f>+D26/Index!$B$13</f>
        <v>58.502513352720271</v>
      </c>
      <c r="F26" s="221">
        <v>36.619999999999997</v>
      </c>
      <c r="G26" s="200">
        <f>+F26/Index!$B$13</f>
        <v>62.56898478319556</v>
      </c>
      <c r="H26" s="221">
        <v>40.17</v>
      </c>
      <c r="I26" s="200">
        <f>+H26/Index!$B$13</f>
        <v>68.634519900080988</v>
      </c>
      <c r="J26" s="221">
        <v>41.75</v>
      </c>
      <c r="K26" s="200">
        <f>+J26/Index!$B$13</f>
        <v>71.334110177455344</v>
      </c>
      <c r="L26" s="221">
        <v>42.35</v>
      </c>
      <c r="M26" s="200">
        <f>+L26/Index!$B$13</f>
        <v>72.359271042281065</v>
      </c>
      <c r="N26" s="221">
        <v>43.58</v>
      </c>
      <c r="O26" s="200">
        <f>+N26/Index!$B$13</f>
        <v>74.460850815173757</v>
      </c>
      <c r="P26" s="221">
        <v>39.9</v>
      </c>
      <c r="Q26" s="200">
        <f>+P26/Index!$B$13</f>
        <v>68.173197510909418</v>
      </c>
      <c r="R26" s="221">
        <v>42.46</v>
      </c>
      <c r="S26" s="200">
        <f>+R26/Index!$B$13</f>
        <v>72.547217200832435</v>
      </c>
      <c r="T26" s="221">
        <v>40.18</v>
      </c>
      <c r="U26" s="200">
        <f>+T26/Index!$B$13</f>
        <v>68.651605914494752</v>
      </c>
      <c r="V26" s="221">
        <v>35.840000000000003</v>
      </c>
      <c r="W26" s="200">
        <f>+V26/Index!$B$13</f>
        <v>61.236275658922153</v>
      </c>
      <c r="X26" s="221">
        <v>31.75</v>
      </c>
      <c r="Y26" s="200">
        <f>+X26/Index!$B$13</f>
        <v>54.248095763693591</v>
      </c>
    </row>
    <row r="27" spans="1:42" ht="14.45" customHeight="1">
      <c r="A27" s="203"/>
      <c r="B27" s="195"/>
      <c r="C27" s="196"/>
      <c r="D27" s="195"/>
      <c r="E27" s="196"/>
      <c r="F27" s="195"/>
      <c r="G27" s="196"/>
      <c r="H27" s="195"/>
      <c r="I27" s="196"/>
      <c r="J27" s="195"/>
      <c r="K27" s="196"/>
      <c r="L27" s="195"/>
      <c r="M27" s="196"/>
      <c r="N27" s="195"/>
      <c r="O27" s="196"/>
      <c r="P27" s="195"/>
      <c r="Q27" s="196"/>
      <c r="R27" s="195"/>
      <c r="S27" s="196"/>
      <c r="T27" s="195"/>
      <c r="U27" s="196"/>
      <c r="V27" s="195"/>
      <c r="W27" s="196"/>
      <c r="X27" s="195"/>
    </row>
    <row r="28" spans="1:42" s="140" customFormat="1" ht="14.45" customHeight="1" thickBot="1">
      <c r="A28" s="211"/>
      <c r="B28" s="276">
        <v>2004</v>
      </c>
      <c r="C28" s="276"/>
      <c r="D28" s="276"/>
      <c r="E28" s="276"/>
      <c r="F28" s="278"/>
      <c r="G28" s="278"/>
      <c r="H28" s="278"/>
      <c r="I28" s="278"/>
      <c r="J28" s="278"/>
      <c r="K28" s="278"/>
      <c r="L28" s="278"/>
      <c r="M28" s="278"/>
      <c r="N28" s="278"/>
      <c r="O28" s="278"/>
      <c r="P28" s="278"/>
      <c r="Q28" s="278"/>
      <c r="R28" s="279"/>
      <c r="S28" s="279"/>
      <c r="T28" s="279"/>
      <c r="U28" s="279"/>
      <c r="V28" s="279"/>
      <c r="W28" s="279"/>
      <c r="X28" s="279"/>
      <c r="Y28" s="222"/>
    </row>
    <row r="29" spans="1:42" s="193" customFormat="1" ht="15.75" thickBot="1">
      <c r="A29" s="192"/>
      <c r="B29" s="277" t="s">
        <v>93</v>
      </c>
      <c r="C29" s="274"/>
      <c r="D29" s="274" t="s">
        <v>94</v>
      </c>
      <c r="E29" s="274"/>
      <c r="F29" s="274" t="s">
        <v>95</v>
      </c>
      <c r="G29" s="274"/>
      <c r="H29" s="274" t="s">
        <v>96</v>
      </c>
      <c r="I29" s="274"/>
      <c r="J29" s="274" t="s">
        <v>97</v>
      </c>
      <c r="K29" s="274"/>
      <c r="L29" s="274" t="s">
        <v>98</v>
      </c>
      <c r="M29" s="274"/>
      <c r="N29" s="274" t="s">
        <v>99</v>
      </c>
      <c r="O29" s="274"/>
      <c r="P29" s="274" t="s">
        <v>100</v>
      </c>
      <c r="Q29" s="274"/>
      <c r="R29" s="274" t="s">
        <v>101</v>
      </c>
      <c r="S29" s="274"/>
      <c r="T29" s="274" t="s">
        <v>102</v>
      </c>
      <c r="U29" s="274"/>
      <c r="V29" s="274" t="s">
        <v>103</v>
      </c>
      <c r="W29" s="274"/>
      <c r="X29" s="274" t="s">
        <v>104</v>
      </c>
      <c r="Y29" s="275"/>
      <c r="AI29" s="193" t="s">
        <v>105</v>
      </c>
      <c r="AJ29" s="193" t="s">
        <v>106</v>
      </c>
      <c r="AK29" s="193" t="s">
        <v>107</v>
      </c>
      <c r="AL29" s="193" t="s">
        <v>108</v>
      </c>
      <c r="AM29" s="194"/>
      <c r="AN29" s="194"/>
      <c r="AO29" s="194"/>
      <c r="AP29" s="194"/>
    </row>
    <row r="30" spans="1:42" s="195" customFormat="1" ht="15">
      <c r="B30" s="195" t="s">
        <v>109</v>
      </c>
      <c r="C30" s="196" t="s">
        <v>110</v>
      </c>
      <c r="D30" s="195" t="s">
        <v>109</v>
      </c>
      <c r="E30" s="196" t="s">
        <v>110</v>
      </c>
      <c r="F30" s="195" t="s">
        <v>109</v>
      </c>
      <c r="G30" s="196" t="s">
        <v>110</v>
      </c>
      <c r="H30" s="195" t="s">
        <v>109</v>
      </c>
      <c r="I30" s="196" t="s">
        <v>110</v>
      </c>
      <c r="J30" s="195" t="s">
        <v>109</v>
      </c>
      <c r="K30" s="196" t="s">
        <v>110</v>
      </c>
      <c r="L30" s="195" t="s">
        <v>109</v>
      </c>
      <c r="M30" s="196" t="s">
        <v>110</v>
      </c>
      <c r="N30" s="195" t="s">
        <v>109</v>
      </c>
      <c r="O30" s="196" t="s">
        <v>110</v>
      </c>
      <c r="P30" s="195" t="s">
        <v>109</v>
      </c>
      <c r="Q30" s="196" t="s">
        <v>110</v>
      </c>
      <c r="R30" s="195" t="s">
        <v>109</v>
      </c>
      <c r="S30" s="196" t="s">
        <v>110</v>
      </c>
      <c r="T30" s="195" t="s">
        <v>109</v>
      </c>
      <c r="U30" s="196" t="s">
        <v>110</v>
      </c>
      <c r="V30" s="195" t="s">
        <v>109</v>
      </c>
      <c r="W30" s="196" t="s">
        <v>110</v>
      </c>
      <c r="X30" s="195" t="s">
        <v>109</v>
      </c>
      <c r="Y30" s="196" t="s">
        <v>110</v>
      </c>
      <c r="AM30" s="197"/>
      <c r="AN30" s="197"/>
      <c r="AO30" s="197"/>
      <c r="AP30" s="197"/>
    </row>
    <row r="31" spans="1:42" ht="14.45" customHeight="1">
      <c r="A31" s="198" t="s">
        <v>111</v>
      </c>
      <c r="B31" s="212">
        <v>126.44</v>
      </c>
      <c r="C31" s="200">
        <f>+B31/Index!$B$13</f>
        <v>216.0355662476037</v>
      </c>
      <c r="D31" s="199">
        <v>127.5</v>
      </c>
      <c r="E31" s="200">
        <f>+D31/Index!$B$13</f>
        <v>217.84668377546245</v>
      </c>
      <c r="F31" s="199">
        <v>153.33000000000001</v>
      </c>
      <c r="G31" s="200">
        <f>+F31/Index!$B$13</f>
        <v>261.9798590062091</v>
      </c>
      <c r="H31" s="199">
        <v>155.85</v>
      </c>
      <c r="I31" s="200">
        <f>+H31/Index!$B$13</f>
        <v>266.28553463847703</v>
      </c>
      <c r="J31" s="199">
        <v>152.24</v>
      </c>
      <c r="K31" s="200">
        <f>+J31/Index!$B$13</f>
        <v>260.11748343510908</v>
      </c>
      <c r="L31" s="199">
        <v>177.54</v>
      </c>
      <c r="M31" s="200">
        <f>+L31/Index!$B$13</f>
        <v>303.34509990192629</v>
      </c>
      <c r="N31" s="199">
        <v>190.93</v>
      </c>
      <c r="O31" s="200">
        <f>+N31/Index!$B$13</f>
        <v>326.2232732019533</v>
      </c>
      <c r="P31" s="199">
        <v>223.89</v>
      </c>
      <c r="Q31" s="200">
        <f>+P31/Index!$B$13</f>
        <v>382.53877670971201</v>
      </c>
      <c r="R31" s="199">
        <v>201.63</v>
      </c>
      <c r="S31" s="200">
        <f>+R31/Index!$B$13</f>
        <v>344.50530862467838</v>
      </c>
      <c r="T31" s="199">
        <v>193.52</v>
      </c>
      <c r="U31" s="200">
        <f>+T31/Index!$B$13</f>
        <v>330.64855093511761</v>
      </c>
      <c r="V31" s="199">
        <v>157.94</v>
      </c>
      <c r="W31" s="200">
        <f>+V31/Index!$B$13</f>
        <v>269.85651165095322</v>
      </c>
      <c r="X31" s="199">
        <v>134.82</v>
      </c>
      <c r="Y31" s="200">
        <f>+X31/Index!$B$13</f>
        <v>230.35364632633605</v>
      </c>
    </row>
    <row r="32" spans="1:42" ht="14.45" customHeight="1">
      <c r="A32" s="198" t="s">
        <v>112</v>
      </c>
      <c r="B32" s="212">
        <v>259.13</v>
      </c>
      <c r="C32" s="200">
        <f>+B32/Index!$B$13</f>
        <v>442.7498915038085</v>
      </c>
      <c r="D32" s="199">
        <v>208.13</v>
      </c>
      <c r="E32" s="200">
        <f>+D32/Index!$B$13</f>
        <v>355.61121799362354</v>
      </c>
      <c r="F32" s="199">
        <v>222.34</v>
      </c>
      <c r="G32" s="200">
        <f>+F32/Index!$B$13</f>
        <v>379.89044447557899</v>
      </c>
      <c r="H32" s="199">
        <v>220.97</v>
      </c>
      <c r="I32" s="200">
        <f>+H32/Index!$B$13</f>
        <v>377.54966050089359</v>
      </c>
      <c r="J32" s="199">
        <v>227.99</v>
      </c>
      <c r="K32" s="200">
        <f>+J32/Index!$B$13</f>
        <v>389.5440426193544</v>
      </c>
      <c r="L32" s="199">
        <v>235.2</v>
      </c>
      <c r="M32" s="200">
        <f>+L32/Index!$B$13</f>
        <v>401.86305901167657</v>
      </c>
      <c r="N32" s="199">
        <v>250.63</v>
      </c>
      <c r="O32" s="200">
        <f>+N32/Index!$B$13</f>
        <v>428.22677925211099</v>
      </c>
      <c r="P32" s="199">
        <v>260.18</v>
      </c>
      <c r="Q32" s="200">
        <f>+P32/Index!$B$13</f>
        <v>444.54392301725352</v>
      </c>
      <c r="R32" s="199">
        <v>263.63</v>
      </c>
      <c r="S32" s="200">
        <f>+R32/Index!$B$13</f>
        <v>450.43859799000131</v>
      </c>
      <c r="T32" s="199">
        <v>222.02</v>
      </c>
      <c r="U32" s="200">
        <f>+T32/Index!$B$13</f>
        <v>379.34369201433861</v>
      </c>
      <c r="V32" s="199">
        <v>220.02</v>
      </c>
      <c r="W32" s="200">
        <f>+V32/Index!$B$13</f>
        <v>375.92648913158627</v>
      </c>
      <c r="X32" s="199">
        <v>231.03</v>
      </c>
      <c r="Y32" s="200">
        <f>+X32/Index!$B$13</f>
        <v>394.73819100113798</v>
      </c>
    </row>
    <row r="33" spans="1:42" s="203" customFormat="1" ht="14.45" customHeight="1">
      <c r="A33" s="203" t="s">
        <v>113</v>
      </c>
      <c r="B33" s="195">
        <f t="shared" ref="B33:X33" si="3">B31+B32</f>
        <v>385.57</v>
      </c>
      <c r="C33" s="205">
        <f>+B33/Index!$B$13</f>
        <v>658.7854577514122</v>
      </c>
      <c r="D33" s="195">
        <f t="shared" si="3"/>
        <v>335.63</v>
      </c>
      <c r="E33" s="205">
        <f>+D33/Index!$B$13</f>
        <v>573.45790176908599</v>
      </c>
      <c r="F33" s="195">
        <f t="shared" si="3"/>
        <v>375.67</v>
      </c>
      <c r="G33" s="205">
        <f>+F33/Index!$B$13</f>
        <v>641.87030348178814</v>
      </c>
      <c r="H33" s="195">
        <f t="shared" si="3"/>
        <v>376.82</v>
      </c>
      <c r="I33" s="205">
        <f>+H33/Index!$B$13</f>
        <v>643.83519513937063</v>
      </c>
      <c r="J33" s="195">
        <f t="shared" si="3"/>
        <v>380.23</v>
      </c>
      <c r="K33" s="205">
        <f>+J33/Index!$B$13</f>
        <v>649.66152605446348</v>
      </c>
      <c r="L33" s="195">
        <f t="shared" si="3"/>
        <v>412.74</v>
      </c>
      <c r="M33" s="205">
        <f>+L33/Index!$B$13</f>
        <v>705.20815891360292</v>
      </c>
      <c r="N33" s="195">
        <f t="shared" si="3"/>
        <v>441.56</v>
      </c>
      <c r="O33" s="205">
        <f>+N33/Index!$B$13</f>
        <v>754.45005245406435</v>
      </c>
      <c r="P33" s="195">
        <f t="shared" si="3"/>
        <v>484.07</v>
      </c>
      <c r="Q33" s="205">
        <f>+P33/Index!$B$13</f>
        <v>827.08269972696553</v>
      </c>
      <c r="R33" s="195">
        <f t="shared" si="3"/>
        <v>465.26</v>
      </c>
      <c r="S33" s="205">
        <f>+R33/Index!$B$13</f>
        <v>794.94390661467969</v>
      </c>
      <c r="T33" s="195">
        <f t="shared" si="3"/>
        <v>415.54</v>
      </c>
      <c r="U33" s="205">
        <f>+T33/Index!$B$13</f>
        <v>709.99224294945623</v>
      </c>
      <c r="V33" s="195">
        <f t="shared" si="3"/>
        <v>377.96000000000004</v>
      </c>
      <c r="W33" s="205">
        <f>+V33/Index!$B$13</f>
        <v>645.7830007825396</v>
      </c>
      <c r="X33" s="195">
        <f t="shared" si="3"/>
        <v>365.85</v>
      </c>
      <c r="Y33" s="205">
        <f>+X33/Index!$B$13</f>
        <v>625.09183732747408</v>
      </c>
    </row>
    <row r="34" spans="1:42" ht="14.45" customHeight="1">
      <c r="A34" s="198" t="s">
        <v>114</v>
      </c>
      <c r="B34" s="221">
        <v>32.32</v>
      </c>
      <c r="C34" s="200">
        <f>+B34/Index!$B$13</f>
        <v>55.221998585278008</v>
      </c>
      <c r="D34" s="221">
        <v>31.75</v>
      </c>
      <c r="E34" s="200">
        <f>+D34/Index!$B$13</f>
        <v>54.248095763693591</v>
      </c>
      <c r="F34" s="221">
        <v>33.99</v>
      </c>
      <c r="G34" s="200">
        <f>+F34/Index!$B$13</f>
        <v>58.075362992376228</v>
      </c>
      <c r="H34" s="221">
        <v>37.229999999999997</v>
      </c>
      <c r="I34" s="200">
        <f>+H34/Index!$B$13</f>
        <v>63.611231662435031</v>
      </c>
      <c r="J34" s="221">
        <v>38.340000000000003</v>
      </c>
      <c r="K34" s="200">
        <f>+J34/Index!$B$13</f>
        <v>65.50777926236259</v>
      </c>
      <c r="L34" s="221">
        <v>39.65</v>
      </c>
      <c r="M34" s="200">
        <f>+L34/Index!$B$13</f>
        <v>67.746047150565374</v>
      </c>
      <c r="N34" s="221">
        <v>40.74</v>
      </c>
      <c r="O34" s="200">
        <f>+N34/Index!$B$13</f>
        <v>69.60842272166542</v>
      </c>
      <c r="P34" s="221">
        <v>40.67</v>
      </c>
      <c r="Q34" s="200">
        <f>+P34/Index!$B$13</f>
        <v>69.48882062076909</v>
      </c>
      <c r="R34" s="221">
        <v>42.99</v>
      </c>
      <c r="S34" s="200">
        <f>+R34/Index!$B$13</f>
        <v>73.452775964761813</v>
      </c>
      <c r="T34" s="221">
        <v>42.03</v>
      </c>
      <c r="U34" s="200">
        <f>+T34/Index!$B$13</f>
        <v>71.812518581040678</v>
      </c>
      <c r="V34" s="221">
        <v>35.869999999999997</v>
      </c>
      <c r="W34" s="200">
        <f>+V34/Index!$B$13</f>
        <v>61.287533702163429</v>
      </c>
      <c r="X34" s="221">
        <v>32.270000000000003</v>
      </c>
      <c r="Y34" s="200">
        <f>+X34/Index!$B$13</f>
        <v>55.136568513209205</v>
      </c>
    </row>
    <row r="35" spans="1:42" ht="14.45" customHeight="1">
      <c r="A35" s="198"/>
      <c r="B35" s="221"/>
      <c r="C35" s="223"/>
      <c r="D35" s="221"/>
      <c r="E35" s="223"/>
      <c r="F35" s="221"/>
      <c r="G35" s="223"/>
      <c r="H35" s="221"/>
      <c r="I35" s="223"/>
      <c r="J35" s="221"/>
      <c r="K35" s="223"/>
      <c r="L35" s="221"/>
      <c r="M35" s="223"/>
      <c r="N35" s="221"/>
      <c r="O35" s="223"/>
      <c r="P35" s="221"/>
      <c r="Q35" s="223"/>
      <c r="R35" s="221"/>
      <c r="S35" s="223"/>
      <c r="T35" s="221"/>
      <c r="U35" s="223"/>
      <c r="V35" s="221"/>
      <c r="W35" s="223"/>
      <c r="X35" s="221"/>
    </row>
    <row r="36" spans="1:42" s="140" customFormat="1" ht="14.45" customHeight="1" thickBot="1">
      <c r="A36" s="211"/>
      <c r="B36" s="276">
        <v>2005</v>
      </c>
      <c r="C36" s="276"/>
      <c r="D36" s="276"/>
      <c r="E36" s="276"/>
      <c r="F36" s="278"/>
      <c r="G36" s="278"/>
      <c r="H36" s="278"/>
      <c r="I36" s="278"/>
      <c r="J36" s="278"/>
      <c r="K36" s="278"/>
      <c r="L36" s="278"/>
      <c r="M36" s="278"/>
      <c r="N36" s="278"/>
      <c r="O36" s="278"/>
      <c r="P36" s="278"/>
      <c r="Q36" s="278"/>
      <c r="R36" s="279"/>
      <c r="S36" s="279"/>
      <c r="T36" s="279"/>
      <c r="U36" s="279"/>
      <c r="V36" s="279"/>
      <c r="W36" s="279"/>
      <c r="X36" s="279"/>
      <c r="Y36" s="222"/>
    </row>
    <row r="37" spans="1:42" s="193" customFormat="1" ht="15.75" thickBot="1">
      <c r="A37" s="192"/>
      <c r="B37" s="277" t="s">
        <v>93</v>
      </c>
      <c r="C37" s="274"/>
      <c r="D37" s="274" t="s">
        <v>94</v>
      </c>
      <c r="E37" s="274"/>
      <c r="F37" s="274" t="s">
        <v>95</v>
      </c>
      <c r="G37" s="274"/>
      <c r="H37" s="274" t="s">
        <v>96</v>
      </c>
      <c r="I37" s="274"/>
      <c r="J37" s="274" t="s">
        <v>97</v>
      </c>
      <c r="K37" s="274"/>
      <c r="L37" s="274" t="s">
        <v>98</v>
      </c>
      <c r="M37" s="274"/>
      <c r="N37" s="274" t="s">
        <v>99</v>
      </c>
      <c r="O37" s="274"/>
      <c r="P37" s="274" t="s">
        <v>100</v>
      </c>
      <c r="Q37" s="274"/>
      <c r="R37" s="274" t="s">
        <v>101</v>
      </c>
      <c r="S37" s="274"/>
      <c r="T37" s="274" t="s">
        <v>102</v>
      </c>
      <c r="U37" s="274"/>
      <c r="V37" s="274" t="s">
        <v>103</v>
      </c>
      <c r="W37" s="274"/>
      <c r="X37" s="274" t="s">
        <v>104</v>
      </c>
      <c r="Y37" s="275"/>
      <c r="AI37" s="193" t="s">
        <v>105</v>
      </c>
      <c r="AJ37" s="193" t="s">
        <v>106</v>
      </c>
      <c r="AK37" s="193" t="s">
        <v>107</v>
      </c>
      <c r="AL37" s="193" t="s">
        <v>108</v>
      </c>
      <c r="AM37" s="194"/>
      <c r="AN37" s="194"/>
      <c r="AO37" s="194"/>
      <c r="AP37" s="194"/>
    </row>
    <row r="38" spans="1:42" s="195" customFormat="1" ht="15">
      <c r="B38" s="195" t="s">
        <v>109</v>
      </c>
      <c r="C38" s="196" t="s">
        <v>110</v>
      </c>
      <c r="D38" s="195" t="s">
        <v>109</v>
      </c>
      <c r="E38" s="196" t="s">
        <v>110</v>
      </c>
      <c r="F38" s="195" t="s">
        <v>109</v>
      </c>
      <c r="G38" s="196" t="s">
        <v>110</v>
      </c>
      <c r="H38" s="195" t="s">
        <v>109</v>
      </c>
      <c r="I38" s="196" t="s">
        <v>110</v>
      </c>
      <c r="J38" s="195" t="s">
        <v>109</v>
      </c>
      <c r="K38" s="196" t="s">
        <v>110</v>
      </c>
      <c r="L38" s="195" t="s">
        <v>109</v>
      </c>
      <c r="M38" s="196" t="s">
        <v>110</v>
      </c>
      <c r="N38" s="195" t="s">
        <v>109</v>
      </c>
      <c r="O38" s="196" t="s">
        <v>110</v>
      </c>
      <c r="P38" s="195" t="s">
        <v>109</v>
      </c>
      <c r="Q38" s="196" t="s">
        <v>110</v>
      </c>
      <c r="R38" s="195" t="s">
        <v>109</v>
      </c>
      <c r="S38" s="196" t="s">
        <v>110</v>
      </c>
      <c r="T38" s="195" t="s">
        <v>109</v>
      </c>
      <c r="U38" s="196" t="s">
        <v>110</v>
      </c>
      <c r="V38" s="195" t="s">
        <v>109</v>
      </c>
      <c r="W38" s="196" t="s">
        <v>110</v>
      </c>
      <c r="X38" s="195" t="s">
        <v>109</v>
      </c>
      <c r="Y38" s="196" t="s">
        <v>110</v>
      </c>
      <c r="AM38" s="197"/>
      <c r="AN38" s="197"/>
      <c r="AO38" s="197"/>
      <c r="AP38" s="197"/>
    </row>
    <row r="39" spans="1:42" ht="14.45" customHeight="1">
      <c r="A39" s="198" t="s">
        <v>111</v>
      </c>
      <c r="B39" s="212">
        <v>122.23</v>
      </c>
      <c r="C39" s="200">
        <f>+B39/Index!$B$13</f>
        <v>208.84235417940999</v>
      </c>
      <c r="D39" s="199">
        <v>132.08000000000001</v>
      </c>
      <c r="E39" s="200">
        <f>+D39/Index!$B$13</f>
        <v>225.67207837696535</v>
      </c>
      <c r="F39" s="200">
        <v>146.30000000000001</v>
      </c>
      <c r="G39" s="200">
        <f>+F39/Index!$B$13</f>
        <v>249.96839087333458</v>
      </c>
      <c r="H39" s="199">
        <v>144.18</v>
      </c>
      <c r="I39" s="200">
        <f>+H39/Index!$B$13</f>
        <v>246.34615581761707</v>
      </c>
      <c r="J39" s="199">
        <v>153.5</v>
      </c>
      <c r="K39" s="200">
        <f>+J39/Index!$B$13</f>
        <v>262.27032125124305</v>
      </c>
      <c r="L39" s="199">
        <v>170.31</v>
      </c>
      <c r="M39" s="200">
        <f>+L39/Index!$B$13</f>
        <v>290.99191148077654</v>
      </c>
      <c r="N39" s="199">
        <v>179.84</v>
      </c>
      <c r="O39" s="200">
        <f>+N39/Index!$B$13</f>
        <v>307.27488321709149</v>
      </c>
      <c r="P39" s="199">
        <v>214.52</v>
      </c>
      <c r="Q39" s="200">
        <f>+P39/Index!$B$13</f>
        <v>366.52918120401733</v>
      </c>
      <c r="R39" s="200">
        <v>197</v>
      </c>
      <c r="S39" s="200">
        <f>+R39/Index!$B$13</f>
        <v>336.59448395110667</v>
      </c>
      <c r="T39" s="199">
        <v>186.12</v>
      </c>
      <c r="U39" s="200">
        <f>+T39/Index!$B$13</f>
        <v>318.00490026893391</v>
      </c>
      <c r="V39" s="199">
        <v>175.53</v>
      </c>
      <c r="W39" s="200">
        <f>+V39/Index!$B$13</f>
        <v>299.91081100476021</v>
      </c>
      <c r="X39" s="199">
        <v>122.39</v>
      </c>
      <c r="Y39" s="200">
        <f>+X39/Index!$B$13</f>
        <v>209.11573041003018</v>
      </c>
    </row>
    <row r="40" spans="1:42" ht="14.45" customHeight="1">
      <c r="A40" s="198" t="s">
        <v>112</v>
      </c>
      <c r="B40" s="212">
        <v>229.18</v>
      </c>
      <c r="C40" s="200">
        <f>+B40/Index!$B$13</f>
        <v>391.57727833459205</v>
      </c>
      <c r="D40" s="199">
        <v>191.27</v>
      </c>
      <c r="E40" s="200">
        <f>+D40/Index!$B$13</f>
        <v>326.80419769202121</v>
      </c>
      <c r="F40" s="200">
        <v>200.96</v>
      </c>
      <c r="G40" s="200">
        <f>+F40/Index!$B$13</f>
        <v>343.36054565895637</v>
      </c>
      <c r="H40" s="199">
        <v>193.38</v>
      </c>
      <c r="I40" s="200">
        <f>+H40/Index!$B$13</f>
        <v>330.40934673332492</v>
      </c>
      <c r="J40" s="199">
        <v>217.41</v>
      </c>
      <c r="K40" s="200">
        <f>+J40/Index!$B$13</f>
        <v>371.46703936959443</v>
      </c>
      <c r="L40" s="199">
        <v>230.62</v>
      </c>
      <c r="M40" s="200">
        <f>+L40/Index!$B$13</f>
        <v>394.0376644101737</v>
      </c>
      <c r="N40" s="199">
        <v>233.47</v>
      </c>
      <c r="O40" s="200">
        <f>+N40/Index!$B$13</f>
        <v>398.9071785180958</v>
      </c>
      <c r="P40" s="199">
        <v>264.75</v>
      </c>
      <c r="Q40" s="200">
        <f>+P40/Index!$B$13</f>
        <v>452.35223160434259</v>
      </c>
      <c r="R40" s="199">
        <v>258.36</v>
      </c>
      <c r="S40" s="200">
        <f>+R40/Index!$B$13</f>
        <v>441.43426839394886</v>
      </c>
      <c r="T40" s="199">
        <v>226.05</v>
      </c>
      <c r="U40" s="200">
        <f>+T40/Index!$B$13</f>
        <v>386.22935582308463</v>
      </c>
      <c r="V40" s="199">
        <v>235.59</v>
      </c>
      <c r="W40" s="200">
        <f>+V40/Index!$B$13</f>
        <v>402.52941357381331</v>
      </c>
      <c r="X40" s="199">
        <v>278.58</v>
      </c>
      <c r="Y40" s="200">
        <f>+X40/Index!$B$13</f>
        <v>475.98218953857508</v>
      </c>
    </row>
    <row r="41" spans="1:42" s="203" customFormat="1" ht="14.45" customHeight="1">
      <c r="A41" s="203" t="s">
        <v>113</v>
      </c>
      <c r="B41" s="195">
        <f>B39+B40</f>
        <v>351.41</v>
      </c>
      <c r="C41" s="205">
        <f>+B41/Index!$B$13</f>
        <v>600.41963251400205</v>
      </c>
      <c r="D41" s="195">
        <f t="shared" ref="D41:X41" si="4">D39+D40</f>
        <v>323.35000000000002</v>
      </c>
      <c r="E41" s="205">
        <f>+D41/Index!$B$13</f>
        <v>552.47627606898652</v>
      </c>
      <c r="F41" s="195">
        <f t="shared" si="4"/>
        <v>347.26</v>
      </c>
      <c r="G41" s="205">
        <f>+F41/Index!$B$13</f>
        <v>593.32893653229087</v>
      </c>
      <c r="H41" s="195">
        <f t="shared" si="4"/>
        <v>337.56</v>
      </c>
      <c r="I41" s="205">
        <f>+H41/Index!$B$13</f>
        <v>576.75550255094197</v>
      </c>
      <c r="J41" s="195">
        <f t="shared" si="4"/>
        <v>370.90999999999997</v>
      </c>
      <c r="K41" s="205">
        <f>+J41/Index!$B$13</f>
        <v>633.73736062083742</v>
      </c>
      <c r="L41" s="195">
        <f t="shared" si="4"/>
        <v>400.93</v>
      </c>
      <c r="M41" s="205">
        <f>+L41/Index!$B$13</f>
        <v>685.02957589095024</v>
      </c>
      <c r="N41" s="195">
        <f t="shared" si="4"/>
        <v>413.31</v>
      </c>
      <c r="O41" s="205">
        <f>+N41/Index!$B$13</f>
        <v>706.18206173518729</v>
      </c>
      <c r="P41" s="195">
        <f t="shared" si="4"/>
        <v>479.27</v>
      </c>
      <c r="Q41" s="205">
        <f>+P41/Index!$B$13</f>
        <v>818.88141280835987</v>
      </c>
      <c r="R41" s="195">
        <f t="shared" si="4"/>
        <v>455.36</v>
      </c>
      <c r="S41" s="205">
        <f>+R41/Index!$B$13</f>
        <v>778.02875234505552</v>
      </c>
      <c r="T41" s="195">
        <f t="shared" si="4"/>
        <v>412.17</v>
      </c>
      <c r="U41" s="205">
        <f>+T41/Index!$B$13</f>
        <v>704.23425609201854</v>
      </c>
      <c r="V41" s="195">
        <f t="shared" si="4"/>
        <v>411.12</v>
      </c>
      <c r="W41" s="205">
        <f>+V41/Index!$B$13</f>
        <v>702.44022457857352</v>
      </c>
      <c r="X41" s="195">
        <f t="shared" si="4"/>
        <v>400.96999999999997</v>
      </c>
      <c r="Y41" s="205">
        <f>+X41/Index!$B$13</f>
        <v>685.09791994860529</v>
      </c>
    </row>
    <row r="42" spans="1:42" ht="14.45" customHeight="1">
      <c r="A42" s="198" t="s">
        <v>114</v>
      </c>
      <c r="B42" s="221">
        <v>30.11</v>
      </c>
      <c r="C42" s="200">
        <f>+B42/Index!$B$13</f>
        <v>51.445989399836662</v>
      </c>
      <c r="D42" s="221">
        <v>30.77</v>
      </c>
      <c r="E42" s="200">
        <f>+D42/Index!$B$13</f>
        <v>52.573666351144936</v>
      </c>
      <c r="F42" s="221">
        <v>36.020000000000003</v>
      </c>
      <c r="G42" s="200">
        <f>+F42/Index!$B$13</f>
        <v>61.543823918369867</v>
      </c>
      <c r="H42" s="221">
        <v>35.99</v>
      </c>
      <c r="I42" s="200">
        <f>+H42/Index!$B$13</f>
        <v>61.492565875128577</v>
      </c>
      <c r="J42" s="221">
        <v>38.909999999999997</v>
      </c>
      <c r="K42" s="200">
        <f>+J42/Index!$B$13</f>
        <v>66.481682083947007</v>
      </c>
      <c r="L42" s="221">
        <v>40.409999999999997</v>
      </c>
      <c r="M42" s="200">
        <f>+L42/Index!$B$13</f>
        <v>69.044584246011269</v>
      </c>
      <c r="N42" s="221">
        <v>38.590000000000003</v>
      </c>
      <c r="O42" s="200">
        <f>+N42/Index!$B$13</f>
        <v>65.934929622706633</v>
      </c>
      <c r="P42" s="221">
        <v>39.51</v>
      </c>
      <c r="Q42" s="200">
        <f>+P42/Index!$B$13</f>
        <v>67.506842948772714</v>
      </c>
      <c r="R42" s="221">
        <v>43.06</v>
      </c>
      <c r="S42" s="200">
        <f>+R42/Index!$B$13</f>
        <v>73.572378065658143</v>
      </c>
      <c r="T42" s="223">
        <v>42.6</v>
      </c>
      <c r="U42" s="200">
        <f>+T42/Index!$B$13</f>
        <v>72.786421402625109</v>
      </c>
      <c r="V42" s="221">
        <v>38.99</v>
      </c>
      <c r="W42" s="200">
        <f>+V42/Index!$B$13</f>
        <v>66.618370199257114</v>
      </c>
      <c r="X42" s="221">
        <v>33.44</v>
      </c>
      <c r="Y42" s="200">
        <f>+X42/Index!$B$13</f>
        <v>57.135632199619323</v>
      </c>
    </row>
    <row r="43" spans="1:42" ht="14.45" customHeight="1">
      <c r="A43" s="198"/>
      <c r="B43" s="221"/>
      <c r="C43" s="223"/>
      <c r="D43" s="221"/>
      <c r="E43" s="223"/>
      <c r="F43" s="221"/>
      <c r="G43" s="223"/>
      <c r="H43" s="221"/>
      <c r="I43" s="223"/>
      <c r="J43" s="221"/>
      <c r="K43" s="223"/>
      <c r="L43" s="221"/>
      <c r="M43" s="223"/>
      <c r="N43" s="221"/>
      <c r="O43" s="223"/>
      <c r="P43" s="221"/>
      <c r="Q43" s="223"/>
      <c r="R43" s="221"/>
      <c r="S43" s="223"/>
      <c r="T43" s="223"/>
      <c r="U43" s="223"/>
      <c r="V43" s="221"/>
      <c r="W43" s="223"/>
      <c r="X43" s="221"/>
    </row>
    <row r="44" spans="1:42" ht="14.45" customHeight="1" thickBot="1">
      <c r="A44" s="211"/>
      <c r="B44" s="276">
        <v>2006</v>
      </c>
      <c r="C44" s="276"/>
      <c r="D44" s="276"/>
      <c r="E44" s="276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9"/>
      <c r="S44" s="279"/>
      <c r="T44" s="279"/>
      <c r="U44" s="279"/>
      <c r="V44" s="279"/>
      <c r="W44" s="279"/>
      <c r="X44" s="279"/>
    </row>
    <row r="45" spans="1:42" s="193" customFormat="1" ht="15.75" thickBot="1">
      <c r="A45" s="192"/>
      <c r="B45" s="277" t="s">
        <v>93</v>
      </c>
      <c r="C45" s="274"/>
      <c r="D45" s="274" t="s">
        <v>94</v>
      </c>
      <c r="E45" s="274"/>
      <c r="F45" s="274" t="s">
        <v>95</v>
      </c>
      <c r="G45" s="274"/>
      <c r="H45" s="274" t="s">
        <v>96</v>
      </c>
      <c r="I45" s="274"/>
      <c r="J45" s="274" t="s">
        <v>97</v>
      </c>
      <c r="K45" s="274"/>
      <c r="L45" s="274" t="s">
        <v>98</v>
      </c>
      <c r="M45" s="274"/>
      <c r="N45" s="274" t="s">
        <v>99</v>
      </c>
      <c r="O45" s="274"/>
      <c r="P45" s="274" t="s">
        <v>100</v>
      </c>
      <c r="Q45" s="274"/>
      <c r="R45" s="274" t="s">
        <v>101</v>
      </c>
      <c r="S45" s="274"/>
      <c r="T45" s="274" t="s">
        <v>102</v>
      </c>
      <c r="U45" s="274"/>
      <c r="V45" s="274" t="s">
        <v>103</v>
      </c>
      <c r="W45" s="274"/>
      <c r="X45" s="274" t="s">
        <v>104</v>
      </c>
      <c r="Y45" s="275"/>
      <c r="AI45" s="193" t="s">
        <v>105</v>
      </c>
      <c r="AJ45" s="193" t="s">
        <v>106</v>
      </c>
      <c r="AK45" s="193" t="s">
        <v>107</v>
      </c>
      <c r="AL45" s="193" t="s">
        <v>108</v>
      </c>
      <c r="AM45" s="194"/>
      <c r="AN45" s="194"/>
      <c r="AO45" s="194"/>
      <c r="AP45" s="194"/>
    </row>
    <row r="46" spans="1:42" s="195" customFormat="1" ht="15">
      <c r="B46" s="195" t="s">
        <v>109</v>
      </c>
      <c r="C46" s="196" t="s">
        <v>110</v>
      </c>
      <c r="D46" s="195" t="s">
        <v>109</v>
      </c>
      <c r="E46" s="196" t="s">
        <v>110</v>
      </c>
      <c r="F46" s="195" t="s">
        <v>109</v>
      </c>
      <c r="G46" s="196" t="s">
        <v>110</v>
      </c>
      <c r="H46" s="195" t="s">
        <v>109</v>
      </c>
      <c r="I46" s="196" t="s">
        <v>110</v>
      </c>
      <c r="J46" s="195" t="s">
        <v>109</v>
      </c>
      <c r="K46" s="196" t="s">
        <v>110</v>
      </c>
      <c r="L46" s="195" t="s">
        <v>109</v>
      </c>
      <c r="M46" s="196" t="s">
        <v>110</v>
      </c>
      <c r="N46" s="195" t="s">
        <v>109</v>
      </c>
      <c r="O46" s="196" t="s">
        <v>110</v>
      </c>
      <c r="P46" s="195" t="s">
        <v>109</v>
      </c>
      <c r="Q46" s="196" t="s">
        <v>110</v>
      </c>
      <c r="R46" s="195" t="s">
        <v>109</v>
      </c>
      <c r="S46" s="196" t="s">
        <v>110</v>
      </c>
      <c r="T46" s="195" t="s">
        <v>109</v>
      </c>
      <c r="U46" s="196" t="s">
        <v>110</v>
      </c>
      <c r="V46" s="195" t="s">
        <v>109</v>
      </c>
      <c r="W46" s="196" t="s">
        <v>110</v>
      </c>
      <c r="X46" s="195" t="s">
        <v>109</v>
      </c>
      <c r="Y46" s="196" t="s">
        <v>110</v>
      </c>
      <c r="AM46" s="197"/>
      <c r="AN46" s="197"/>
      <c r="AO46" s="197"/>
      <c r="AP46" s="197"/>
    </row>
    <row r="47" spans="1:42" ht="14.45" customHeight="1">
      <c r="A47" s="198" t="s">
        <v>111</v>
      </c>
      <c r="B47" s="212">
        <v>121.02</v>
      </c>
      <c r="C47" s="200">
        <f>+B47/Index!$B$13</f>
        <v>206.77494643534482</v>
      </c>
      <c r="D47" s="199">
        <v>127.23</v>
      </c>
      <c r="E47" s="200">
        <f>+D47/Index!$B$13</f>
        <v>217.3853613862909</v>
      </c>
      <c r="F47" s="200">
        <v>141.66999999999999</v>
      </c>
      <c r="G47" s="200">
        <f>+F47/Index!$B$13</f>
        <v>242.05756619976285</v>
      </c>
      <c r="H47" s="199">
        <v>151.82</v>
      </c>
      <c r="I47" s="200">
        <f>+H47/Index!$B$13</f>
        <v>259.39987082973101</v>
      </c>
      <c r="J47" s="199">
        <v>161.88</v>
      </c>
      <c r="K47" s="200">
        <f>+J47/Index!$B$13</f>
        <v>276.5884013299754</v>
      </c>
      <c r="L47" s="199">
        <v>185.13</v>
      </c>
      <c r="M47" s="200">
        <f>+L47/Index!$B$13</f>
        <v>316.31338484197147</v>
      </c>
      <c r="N47" s="199">
        <v>206.44</v>
      </c>
      <c r="O47" s="200">
        <f>+N47/Index!$B$13</f>
        <v>352.72368155769777</v>
      </c>
      <c r="P47" s="199">
        <v>228.88</v>
      </c>
      <c r="Q47" s="200">
        <f>+P47/Index!$B$13</f>
        <v>391.06469790217915</v>
      </c>
      <c r="R47" s="200">
        <v>220.02</v>
      </c>
      <c r="S47" s="200">
        <f>+R47/Index!$B$13</f>
        <v>375.92648913158627</v>
      </c>
      <c r="T47" s="199">
        <v>207.18</v>
      </c>
      <c r="U47" s="200">
        <f>+T47/Index!$B$13</f>
        <v>353.98804662431615</v>
      </c>
      <c r="V47" s="199">
        <v>162.15</v>
      </c>
      <c r="W47" s="200">
        <f>+V47/Index!$B$13</f>
        <v>277.04972371914698</v>
      </c>
      <c r="X47" s="199">
        <v>134.80000000000001</v>
      </c>
      <c r="Y47" s="200">
        <f>+X47/Index!$B$13</f>
        <v>230.31947429750855</v>
      </c>
    </row>
    <row r="48" spans="1:42" ht="14.45" customHeight="1">
      <c r="A48" s="198" t="s">
        <v>112</v>
      </c>
      <c r="B48" s="212">
        <v>265.05</v>
      </c>
      <c r="C48" s="200">
        <f>+B48/Index!$B$13</f>
        <v>452.8648120367555</v>
      </c>
      <c r="D48" s="199">
        <v>221.54</v>
      </c>
      <c r="E48" s="200">
        <f>+D48/Index!$B$13</f>
        <v>378.52356332247803</v>
      </c>
      <c r="F48" s="200">
        <v>221.6</v>
      </c>
      <c r="G48" s="200">
        <f>+F48/Index!$B$13</f>
        <v>378.62607940896061</v>
      </c>
      <c r="H48" s="199">
        <v>208.66</v>
      </c>
      <c r="I48" s="200">
        <f>+H48/Index!$B$13</f>
        <v>356.51677675755292</v>
      </c>
      <c r="J48" s="199">
        <v>232.68</v>
      </c>
      <c r="K48" s="200">
        <f>+J48/Index!$B$13</f>
        <v>397.55738337940863</v>
      </c>
      <c r="L48" s="199">
        <v>234.89</v>
      </c>
      <c r="M48" s="200">
        <f>+L48/Index!$B$13</f>
        <v>401.33339256484999</v>
      </c>
      <c r="N48" s="199">
        <v>247.56</v>
      </c>
      <c r="O48" s="200">
        <f>+N48/Index!$B$13</f>
        <v>422.98137282708615</v>
      </c>
      <c r="P48" s="199">
        <v>263.38</v>
      </c>
      <c r="Q48" s="200">
        <f>+P48/Index!$B$13</f>
        <v>450.01144762965725</v>
      </c>
      <c r="R48" s="199">
        <v>255.17</v>
      </c>
      <c r="S48" s="200">
        <f>+R48/Index!$B$13</f>
        <v>435.9838297959588</v>
      </c>
      <c r="T48" s="199">
        <v>226.89</v>
      </c>
      <c r="U48" s="200">
        <f>+T48/Index!$B$13</f>
        <v>387.66458103384059</v>
      </c>
      <c r="V48" s="199">
        <v>230.96</v>
      </c>
      <c r="W48" s="200">
        <f>+V48/Index!$B$13</f>
        <v>394.61858890024166</v>
      </c>
      <c r="X48" s="199">
        <v>270.12</v>
      </c>
      <c r="Y48" s="200">
        <f>+X48/Index!$B$13</f>
        <v>461.52742134453268</v>
      </c>
    </row>
    <row r="49" spans="1:42" s="203" customFormat="1" ht="14.45" customHeight="1">
      <c r="A49" s="203" t="s">
        <v>113</v>
      </c>
      <c r="B49" s="195">
        <f t="shared" ref="B49:X49" si="5">B47+B48</f>
        <v>386.07</v>
      </c>
      <c r="C49" s="205">
        <f>+B49/Index!$B$13</f>
        <v>659.63975847210031</v>
      </c>
      <c r="D49" s="195">
        <f t="shared" si="5"/>
        <v>348.77</v>
      </c>
      <c r="E49" s="205">
        <f>+D49/Index!$B$13</f>
        <v>595.90892470876884</v>
      </c>
      <c r="F49" s="195">
        <f t="shared" si="5"/>
        <v>363.27</v>
      </c>
      <c r="G49" s="205">
        <f>+F49/Index!$B$13</f>
        <v>620.6836456087234</v>
      </c>
      <c r="H49" s="195">
        <f t="shared" si="5"/>
        <v>360.48</v>
      </c>
      <c r="I49" s="205">
        <f>+H49/Index!$B$13</f>
        <v>615.91664758728393</v>
      </c>
      <c r="J49" s="195">
        <f t="shared" si="5"/>
        <v>394.56</v>
      </c>
      <c r="K49" s="205">
        <f>+J49/Index!$B$13</f>
        <v>674.14578470938397</v>
      </c>
      <c r="L49" s="195">
        <f t="shared" si="5"/>
        <v>420.02</v>
      </c>
      <c r="M49" s="205">
        <f>+L49/Index!$B$13</f>
        <v>717.64677740682146</v>
      </c>
      <c r="N49" s="196">
        <f t="shared" si="5"/>
        <v>454</v>
      </c>
      <c r="O49" s="205">
        <f>+N49/Index!$B$13</f>
        <v>775.70505438478392</v>
      </c>
      <c r="P49" s="196">
        <f t="shared" si="5"/>
        <v>492.26</v>
      </c>
      <c r="Q49" s="205">
        <f>+P49/Index!$B$13</f>
        <v>841.07614553183646</v>
      </c>
      <c r="R49" s="196">
        <f t="shared" si="5"/>
        <v>475.19</v>
      </c>
      <c r="S49" s="205">
        <f>+R49/Index!$B$13</f>
        <v>811.91031892754506</v>
      </c>
      <c r="T49" s="196">
        <f t="shared" si="5"/>
        <v>434.07</v>
      </c>
      <c r="U49" s="205">
        <f>+T49/Index!$B$13</f>
        <v>741.65262765815669</v>
      </c>
      <c r="V49" s="196">
        <f t="shared" si="5"/>
        <v>393.11</v>
      </c>
      <c r="W49" s="205">
        <f>+V49/Index!$B$13</f>
        <v>671.66831261938864</v>
      </c>
      <c r="X49" s="196">
        <f t="shared" si="5"/>
        <v>404.92</v>
      </c>
      <c r="Y49" s="205">
        <f>+X49/Index!$B$13</f>
        <v>691.8468956420412</v>
      </c>
    </row>
    <row r="50" spans="1:42" ht="14.45" customHeight="1">
      <c r="A50" s="198" t="s">
        <v>114</v>
      </c>
      <c r="B50" s="221">
        <v>32.89</v>
      </c>
      <c r="C50" s="200">
        <f>+B50/Index!$B$13</f>
        <v>56.195901406862433</v>
      </c>
      <c r="D50" s="221">
        <v>32.950000000000003</v>
      </c>
      <c r="E50" s="200">
        <f>+D50/Index!$B$13</f>
        <v>56.298417493345006</v>
      </c>
      <c r="F50" s="221">
        <v>35.619999999999997</v>
      </c>
      <c r="G50" s="200">
        <f>+F50/Index!$B$13</f>
        <v>60.860383341819386</v>
      </c>
      <c r="H50" s="221">
        <v>39.15</v>
      </c>
      <c r="I50" s="200">
        <f>+H50/Index!$B$13</f>
        <v>66.891746429877287</v>
      </c>
      <c r="J50" s="221">
        <v>40.75</v>
      </c>
      <c r="K50" s="200">
        <f>+J50/Index!$B$13</f>
        <v>69.625508736079169</v>
      </c>
      <c r="L50" s="221">
        <v>42.44</v>
      </c>
      <c r="M50" s="200">
        <f>+L50/Index!$B$13</f>
        <v>72.513045172004908</v>
      </c>
      <c r="N50" s="221">
        <v>42.35</v>
      </c>
      <c r="O50" s="200">
        <f>+N50/Index!$B$13</f>
        <v>72.359271042281065</v>
      </c>
      <c r="P50" s="221">
        <v>41.01</v>
      </c>
      <c r="Q50" s="200">
        <f>+P50/Index!$B$13</f>
        <v>70.069745110836976</v>
      </c>
      <c r="R50" s="221">
        <v>46.16</v>
      </c>
      <c r="S50" s="200">
        <f>+R50/Index!$B$13</f>
        <v>78.869042533924286</v>
      </c>
      <c r="T50" s="223">
        <v>44.82</v>
      </c>
      <c r="U50" s="200">
        <f>+T50/Index!$B$13</f>
        <v>76.579516602480211</v>
      </c>
      <c r="V50" s="221">
        <v>37.909999999999997</v>
      </c>
      <c r="W50" s="200">
        <f>+V50/Index!$B$13</f>
        <v>64.773080642570832</v>
      </c>
      <c r="X50" s="221">
        <v>34.03</v>
      </c>
      <c r="Y50" s="200">
        <f>+X50/Index!$B$13</f>
        <v>58.143707050031274</v>
      </c>
    </row>
    <row r="51" spans="1:42" ht="14.45" customHeight="1">
      <c r="A51" s="198"/>
      <c r="B51" s="221"/>
      <c r="C51" s="223"/>
      <c r="D51" s="221"/>
      <c r="E51" s="223"/>
      <c r="F51" s="221"/>
      <c r="G51" s="223"/>
      <c r="H51" s="221"/>
      <c r="I51" s="223"/>
      <c r="J51" s="221"/>
      <c r="K51" s="223"/>
      <c r="L51" s="221"/>
      <c r="M51" s="223"/>
      <c r="N51" s="221"/>
      <c r="O51" s="223"/>
      <c r="P51" s="221"/>
      <c r="Q51" s="223"/>
      <c r="R51" s="221"/>
      <c r="S51" s="223"/>
      <c r="T51" s="223"/>
      <c r="U51" s="223"/>
      <c r="V51" s="221"/>
      <c r="W51" s="223"/>
      <c r="X51" s="221"/>
    </row>
    <row r="52" spans="1:42" ht="14.45" customHeight="1" thickBot="1">
      <c r="A52" s="211"/>
      <c r="B52" s="276">
        <v>2007</v>
      </c>
      <c r="C52" s="276"/>
      <c r="D52" s="276"/>
      <c r="E52" s="276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9"/>
      <c r="S52" s="279"/>
      <c r="T52" s="279"/>
      <c r="U52" s="279"/>
      <c r="V52" s="279"/>
      <c r="W52" s="279"/>
      <c r="X52" s="279"/>
    </row>
    <row r="53" spans="1:42" s="193" customFormat="1" ht="15.75" thickBot="1">
      <c r="A53" s="192"/>
      <c r="B53" s="277" t="s">
        <v>93</v>
      </c>
      <c r="C53" s="274"/>
      <c r="D53" s="274" t="s">
        <v>94</v>
      </c>
      <c r="E53" s="274"/>
      <c r="F53" s="274" t="s">
        <v>95</v>
      </c>
      <c r="G53" s="274"/>
      <c r="H53" s="274" t="s">
        <v>96</v>
      </c>
      <c r="I53" s="274"/>
      <c r="J53" s="274" t="s">
        <v>97</v>
      </c>
      <c r="K53" s="274"/>
      <c r="L53" s="274" t="s">
        <v>98</v>
      </c>
      <c r="M53" s="274"/>
      <c r="N53" s="274" t="s">
        <v>99</v>
      </c>
      <c r="O53" s="274"/>
      <c r="P53" s="274" t="s">
        <v>100</v>
      </c>
      <c r="Q53" s="274"/>
      <c r="R53" s="274" t="s">
        <v>101</v>
      </c>
      <c r="S53" s="274"/>
      <c r="T53" s="274" t="s">
        <v>102</v>
      </c>
      <c r="U53" s="274"/>
      <c r="V53" s="274" t="s">
        <v>103</v>
      </c>
      <c r="W53" s="274"/>
      <c r="X53" s="274" t="s">
        <v>104</v>
      </c>
      <c r="Y53" s="275"/>
      <c r="AI53" s="193" t="s">
        <v>105</v>
      </c>
      <c r="AJ53" s="193" t="s">
        <v>106</v>
      </c>
      <c r="AK53" s="193" t="s">
        <v>107</v>
      </c>
      <c r="AL53" s="193" t="s">
        <v>108</v>
      </c>
      <c r="AM53" s="194"/>
      <c r="AN53" s="194"/>
      <c r="AO53" s="194"/>
      <c r="AP53" s="194"/>
    </row>
    <row r="54" spans="1:42" s="195" customFormat="1" ht="15">
      <c r="B54" s="195" t="s">
        <v>109</v>
      </c>
      <c r="C54" s="196" t="s">
        <v>110</v>
      </c>
      <c r="D54" s="195" t="s">
        <v>109</v>
      </c>
      <c r="E54" s="196" t="s">
        <v>110</v>
      </c>
      <c r="F54" s="195" t="s">
        <v>109</v>
      </c>
      <c r="G54" s="196" t="s">
        <v>110</v>
      </c>
      <c r="H54" s="195" t="s">
        <v>109</v>
      </c>
      <c r="I54" s="196" t="s">
        <v>110</v>
      </c>
      <c r="J54" s="195" t="s">
        <v>109</v>
      </c>
      <c r="K54" s="196" t="s">
        <v>110</v>
      </c>
      <c r="L54" s="195" t="s">
        <v>109</v>
      </c>
      <c r="M54" s="196" t="s">
        <v>110</v>
      </c>
      <c r="N54" s="195" t="s">
        <v>109</v>
      </c>
      <c r="O54" s="196" t="s">
        <v>110</v>
      </c>
      <c r="P54" s="195" t="s">
        <v>109</v>
      </c>
      <c r="Q54" s="196" t="s">
        <v>110</v>
      </c>
      <c r="R54" s="195" t="s">
        <v>109</v>
      </c>
      <c r="S54" s="196" t="s">
        <v>110</v>
      </c>
      <c r="T54" s="195" t="s">
        <v>109</v>
      </c>
      <c r="U54" s="196" t="s">
        <v>110</v>
      </c>
      <c r="V54" s="195" t="s">
        <v>109</v>
      </c>
      <c r="W54" s="196" t="s">
        <v>110</v>
      </c>
      <c r="X54" s="195" t="s">
        <v>109</v>
      </c>
      <c r="Y54" s="196" t="s">
        <v>110</v>
      </c>
      <c r="AM54" s="197"/>
      <c r="AN54" s="197"/>
      <c r="AO54" s="197"/>
      <c r="AP54" s="197"/>
    </row>
    <row r="55" spans="1:42" ht="14.45" customHeight="1">
      <c r="A55" s="198" t="s">
        <v>111</v>
      </c>
      <c r="B55" s="212">
        <v>128.22</v>
      </c>
      <c r="C55" s="200">
        <f>+B55/Index!$B$13</f>
        <v>219.07687681325328</v>
      </c>
      <c r="D55" s="199">
        <v>131.66999999999999</v>
      </c>
      <c r="E55" s="200">
        <f>+D55/Index!$B$13</f>
        <v>224.97155178600107</v>
      </c>
      <c r="F55" s="200">
        <v>159.6</v>
      </c>
      <c r="G55" s="200">
        <f>+F55/Index!$B$13</f>
        <v>272.69279004363767</v>
      </c>
      <c r="H55" s="199">
        <v>159.44</v>
      </c>
      <c r="I55" s="200">
        <f>+H55/Index!$B$13</f>
        <v>272.41941381301751</v>
      </c>
      <c r="J55" s="199">
        <v>177.41</v>
      </c>
      <c r="K55" s="200">
        <f>+J55/Index!$B$13</f>
        <v>303.12298171454739</v>
      </c>
      <c r="L55" s="199">
        <v>187.57</v>
      </c>
      <c r="M55" s="200">
        <f>+L55/Index!$B$13</f>
        <v>320.48237235892935</v>
      </c>
      <c r="N55" s="199">
        <v>213.05</v>
      </c>
      <c r="O55" s="200">
        <f>+N55/Index!$B$13</f>
        <v>364.01753708519431</v>
      </c>
      <c r="P55" s="199">
        <v>250.88</v>
      </c>
      <c r="Q55" s="200">
        <f>+P55/Index!$B$13</f>
        <v>428.65392961245504</v>
      </c>
      <c r="R55" s="200">
        <v>227.19</v>
      </c>
      <c r="S55" s="200">
        <f>+R55/Index!$B$13</f>
        <v>388.17716146625344</v>
      </c>
      <c r="T55" s="199">
        <v>209.68</v>
      </c>
      <c r="U55" s="200">
        <f>+T55/Index!$B$13</f>
        <v>358.25955022775662</v>
      </c>
      <c r="V55" s="199">
        <v>175.74</v>
      </c>
      <c r="W55" s="200">
        <f>+V55/Index!$B$13</f>
        <v>300.26961730744921</v>
      </c>
      <c r="X55" s="199">
        <v>140.58000000000001</v>
      </c>
      <c r="Y55" s="200">
        <f>+X55/Index!$B$13</f>
        <v>240.19519062866286</v>
      </c>
    </row>
    <row r="56" spans="1:42" ht="14.45" customHeight="1">
      <c r="A56" s="198" t="s">
        <v>112</v>
      </c>
      <c r="B56" s="212">
        <v>251.53</v>
      </c>
      <c r="C56" s="200">
        <f>+B56/Index!$B$13</f>
        <v>429.76452054934958</v>
      </c>
      <c r="D56" s="199">
        <v>225.75</v>
      </c>
      <c r="E56" s="200">
        <f>+D56/Index!$B$13</f>
        <v>385.71677539067173</v>
      </c>
      <c r="F56" s="200">
        <v>224.7</v>
      </c>
      <c r="G56" s="200">
        <f>+F56/Index!$B$13</f>
        <v>383.92274387722676</v>
      </c>
      <c r="H56" s="199">
        <v>209.04</v>
      </c>
      <c r="I56" s="200">
        <f>+H56/Index!$B$13</f>
        <v>357.16604530527582</v>
      </c>
      <c r="J56" s="199">
        <v>243.55</v>
      </c>
      <c r="K56" s="200">
        <f>+J56/Index!$B$13</f>
        <v>416.12988104716771</v>
      </c>
      <c r="L56" s="199">
        <v>225.44</v>
      </c>
      <c r="M56" s="200">
        <f>+L56/Index!$B$13</f>
        <v>385.18710894384515</v>
      </c>
      <c r="N56" s="199">
        <v>245.86</v>
      </c>
      <c r="O56" s="200">
        <f>+N56/Index!$B$13</f>
        <v>420.07675037674665</v>
      </c>
      <c r="P56" s="199">
        <v>254.59</v>
      </c>
      <c r="Q56" s="200">
        <f>+P56/Index!$B$13</f>
        <v>434.99284095996069</v>
      </c>
      <c r="R56" s="199">
        <v>243.83</v>
      </c>
      <c r="S56" s="200">
        <f>+R56/Index!$B$13</f>
        <v>416.60828945075303</v>
      </c>
      <c r="T56" s="199">
        <v>210.63</v>
      </c>
      <c r="U56" s="200">
        <f>+T56/Index!$B$13</f>
        <v>359.88272159706395</v>
      </c>
      <c r="V56" s="199">
        <v>224.93</v>
      </c>
      <c r="W56" s="200">
        <f>+V56/Index!$B$13</f>
        <v>384.3157222087433</v>
      </c>
      <c r="X56" s="199">
        <v>255.38</v>
      </c>
      <c r="Y56" s="200">
        <f>+X56/Index!$B$13</f>
        <v>436.34263609864786</v>
      </c>
    </row>
    <row r="57" spans="1:42" s="203" customFormat="1" ht="14.45" customHeight="1">
      <c r="A57" s="203" t="s">
        <v>113</v>
      </c>
      <c r="B57" s="195">
        <f>B55+B56</f>
        <v>379.75</v>
      </c>
      <c r="C57" s="205">
        <f>+B57/Index!$B$13</f>
        <v>648.84139736260283</v>
      </c>
      <c r="D57" s="195">
        <f>D55+D56</f>
        <v>357.41999999999996</v>
      </c>
      <c r="E57" s="205">
        <f>+D57/Index!$B$13</f>
        <v>610.68832717667283</v>
      </c>
      <c r="F57" s="195">
        <v>384.3</v>
      </c>
      <c r="G57" s="205">
        <f>+F57/Index!$B$13</f>
        <v>656.61553392086444</v>
      </c>
      <c r="H57" s="195">
        <v>382.3</v>
      </c>
      <c r="I57" s="205">
        <f>+H57/Index!$B$13</f>
        <v>653.19833103811209</v>
      </c>
      <c r="J57" s="195">
        <v>438.6</v>
      </c>
      <c r="K57" s="205">
        <f>+J57/Index!$B$13</f>
        <v>749.39259218759082</v>
      </c>
      <c r="L57" s="195">
        <v>429.8</v>
      </c>
      <c r="M57" s="205">
        <f>+L57/Index!$B$13</f>
        <v>734.35689950348046</v>
      </c>
      <c r="N57" s="196">
        <v>477.07</v>
      </c>
      <c r="O57" s="205">
        <f>+N57/Index!$B$13</f>
        <v>815.12248963733225</v>
      </c>
      <c r="P57" s="196">
        <v>525.9</v>
      </c>
      <c r="Q57" s="205">
        <f>+P57/Index!$B$13</f>
        <v>898.55349801973091</v>
      </c>
      <c r="R57" s="196">
        <v>488.06</v>
      </c>
      <c r="S57" s="205">
        <f>+R57/Index!$B$13</f>
        <v>833.90001947805649</v>
      </c>
      <c r="T57" s="196">
        <v>438.9</v>
      </c>
      <c r="U57" s="205">
        <f>+T57/Index!$B$13</f>
        <v>749.90517262000367</v>
      </c>
      <c r="V57" s="196">
        <v>418.7</v>
      </c>
      <c r="W57" s="224">
        <f>+V57/Index!$B$13</f>
        <v>715.39142350420491</v>
      </c>
      <c r="X57" s="196">
        <v>407.69</v>
      </c>
      <c r="Y57" s="224">
        <f>+X57/Index!$B$13</f>
        <v>696.5797216346532</v>
      </c>
    </row>
    <row r="58" spans="1:42" ht="14.45" customHeight="1">
      <c r="A58" s="198" t="s">
        <v>114</v>
      </c>
      <c r="B58" s="221">
        <v>34.08</v>
      </c>
      <c r="C58" s="200">
        <f>+B58/Index!$B$13</f>
        <v>58.229137122100077</v>
      </c>
      <c r="D58" s="221">
        <v>37.65</v>
      </c>
      <c r="E58" s="200">
        <f>+D58/Index!$B$13</f>
        <v>64.328844267813025</v>
      </c>
      <c r="F58" s="225">
        <v>42.2</v>
      </c>
      <c r="G58" s="200">
        <f>+F58/Index!$B$13</f>
        <v>72.102980826074628</v>
      </c>
      <c r="H58" s="221">
        <v>40.700000000000003</v>
      </c>
      <c r="I58" s="200">
        <f>+H58/Index!$B$13</f>
        <v>69.540078664010366</v>
      </c>
      <c r="J58" s="221">
        <v>48.7</v>
      </c>
      <c r="K58" s="200">
        <f>+J58/Index!$B$13</f>
        <v>83.208890195019777</v>
      </c>
      <c r="L58" s="221">
        <v>45.1</v>
      </c>
      <c r="M58" s="200">
        <f>+L58/Index!$B$13</f>
        <v>77.057925006065545</v>
      </c>
      <c r="N58" s="221">
        <v>46.12</v>
      </c>
      <c r="O58" s="200">
        <f>+N58/Index!$B$13</f>
        <v>78.800698476269233</v>
      </c>
      <c r="P58" s="221">
        <v>45.8</v>
      </c>
      <c r="Q58" s="200">
        <f>+P58/Index!$B$13</f>
        <v>78.253946015028859</v>
      </c>
      <c r="R58" s="221">
        <v>47.9</v>
      </c>
      <c r="S58" s="200">
        <f>+R58/Index!$B$13</f>
        <v>81.842009041918828</v>
      </c>
      <c r="T58" s="226">
        <v>47.2</v>
      </c>
      <c r="U58" s="200">
        <f>+T58/Index!$B$13</f>
        <v>80.645988032955515</v>
      </c>
      <c r="V58" s="221">
        <v>43.3</v>
      </c>
      <c r="W58" s="181">
        <f>+V58/Index!$B$13</f>
        <v>73.982442411588423</v>
      </c>
      <c r="X58" s="221">
        <v>38.49</v>
      </c>
      <c r="Y58" s="181">
        <f>+X58/Index!$B$13</f>
        <v>65.764069478569013</v>
      </c>
    </row>
    <row r="59" spans="1:42" ht="14.45" customHeight="1">
      <c r="A59" s="198"/>
      <c r="B59" s="221"/>
      <c r="C59" s="223"/>
      <c r="D59" s="221"/>
      <c r="E59" s="223"/>
      <c r="F59" s="221"/>
      <c r="G59" s="223"/>
      <c r="H59" s="221"/>
      <c r="I59" s="223"/>
      <c r="J59" s="221"/>
      <c r="K59" s="223"/>
      <c r="L59" s="221"/>
      <c r="M59" s="223"/>
      <c r="N59" s="221"/>
      <c r="O59" s="223"/>
      <c r="P59" s="221"/>
      <c r="Q59" s="223"/>
      <c r="R59" s="221"/>
      <c r="S59" s="223"/>
      <c r="T59" s="223"/>
      <c r="U59" s="223"/>
      <c r="V59" s="221"/>
      <c r="W59" s="223"/>
      <c r="X59" s="221"/>
    </row>
    <row r="60" spans="1:42" ht="12.75" customHeight="1" thickBot="1">
      <c r="A60" s="211"/>
      <c r="B60" s="276">
        <v>2008</v>
      </c>
      <c r="C60" s="276"/>
      <c r="D60" s="276"/>
      <c r="E60" s="276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9"/>
      <c r="S60" s="279"/>
      <c r="T60" s="279"/>
      <c r="U60" s="279"/>
      <c r="V60" s="279"/>
      <c r="W60" s="279"/>
      <c r="X60" s="279"/>
    </row>
    <row r="61" spans="1:42" s="193" customFormat="1" ht="15.75" thickBot="1">
      <c r="A61" s="192"/>
      <c r="B61" s="277" t="s">
        <v>93</v>
      </c>
      <c r="C61" s="274"/>
      <c r="D61" s="274" t="s">
        <v>94</v>
      </c>
      <c r="E61" s="274"/>
      <c r="F61" s="274" t="s">
        <v>95</v>
      </c>
      <c r="G61" s="274"/>
      <c r="H61" s="274" t="s">
        <v>96</v>
      </c>
      <c r="I61" s="274"/>
      <c r="J61" s="274" t="s">
        <v>97</v>
      </c>
      <c r="K61" s="274"/>
      <c r="L61" s="274" t="s">
        <v>98</v>
      </c>
      <c r="M61" s="274"/>
      <c r="N61" s="274" t="s">
        <v>99</v>
      </c>
      <c r="O61" s="274"/>
      <c r="P61" s="274" t="s">
        <v>100</v>
      </c>
      <c r="Q61" s="274"/>
      <c r="R61" s="274" t="s">
        <v>101</v>
      </c>
      <c r="S61" s="274"/>
      <c r="T61" s="274" t="s">
        <v>102</v>
      </c>
      <c r="U61" s="274"/>
      <c r="V61" s="274" t="s">
        <v>103</v>
      </c>
      <c r="W61" s="274"/>
      <c r="X61" s="274" t="s">
        <v>104</v>
      </c>
      <c r="Y61" s="275"/>
      <c r="AI61" s="193" t="s">
        <v>105</v>
      </c>
      <c r="AJ61" s="193" t="s">
        <v>106</v>
      </c>
      <c r="AK61" s="193" t="s">
        <v>107</v>
      </c>
      <c r="AL61" s="193" t="s">
        <v>108</v>
      </c>
      <c r="AM61" s="194"/>
      <c r="AN61" s="194"/>
      <c r="AO61" s="194"/>
      <c r="AP61" s="194"/>
    </row>
    <row r="62" spans="1:42" s="195" customFormat="1" ht="15">
      <c r="B62" s="195" t="s">
        <v>109</v>
      </c>
      <c r="C62" s="196" t="s">
        <v>110</v>
      </c>
      <c r="D62" s="195" t="s">
        <v>109</v>
      </c>
      <c r="E62" s="196" t="s">
        <v>110</v>
      </c>
      <c r="F62" s="195" t="s">
        <v>109</v>
      </c>
      <c r="G62" s="196" t="s">
        <v>110</v>
      </c>
      <c r="H62" s="195" t="s">
        <v>109</v>
      </c>
      <c r="I62" s="196" t="s">
        <v>110</v>
      </c>
      <c r="J62" s="195" t="s">
        <v>109</v>
      </c>
      <c r="K62" s="196" t="s">
        <v>110</v>
      </c>
      <c r="L62" s="195" t="s">
        <v>109</v>
      </c>
      <c r="M62" s="196" t="s">
        <v>110</v>
      </c>
      <c r="N62" s="195" t="s">
        <v>109</v>
      </c>
      <c r="O62" s="196" t="s">
        <v>110</v>
      </c>
      <c r="P62" s="195" t="s">
        <v>109</v>
      </c>
      <c r="Q62" s="196" t="s">
        <v>110</v>
      </c>
      <c r="R62" s="195" t="s">
        <v>109</v>
      </c>
      <c r="S62" s="196" t="s">
        <v>110</v>
      </c>
      <c r="T62" s="195" t="s">
        <v>109</v>
      </c>
      <c r="U62" s="196" t="s">
        <v>110</v>
      </c>
      <c r="V62" s="195" t="s">
        <v>109</v>
      </c>
      <c r="W62" s="196" t="s">
        <v>110</v>
      </c>
      <c r="X62" s="195" t="s">
        <v>109</v>
      </c>
      <c r="Y62" s="196" t="s">
        <v>110</v>
      </c>
      <c r="AM62" s="197"/>
      <c r="AN62" s="197"/>
      <c r="AO62" s="197"/>
      <c r="AP62" s="197"/>
    </row>
    <row r="63" spans="1:42" ht="14.45" customHeight="1">
      <c r="A63" s="198" t="s">
        <v>111</v>
      </c>
      <c r="B63" s="210">
        <f>+C63*Index!$B$13</f>
        <v>148.44889735999999</v>
      </c>
      <c r="C63" s="200">
        <v>253.64</v>
      </c>
      <c r="D63" s="210">
        <f>+E63*Index!$B$13</f>
        <v>127.33221143999999</v>
      </c>
      <c r="E63" s="200">
        <v>217.56</v>
      </c>
      <c r="F63" s="210">
        <f>+G63*Index!$B$13</f>
        <v>146.69307535999999</v>
      </c>
      <c r="G63" s="200">
        <v>250.64</v>
      </c>
      <c r="H63" s="200">
        <f>(I63*0.585274)</f>
        <v>151.53914408</v>
      </c>
      <c r="I63" s="200">
        <v>258.92</v>
      </c>
      <c r="J63" s="200">
        <f>(K63*0.585274)</f>
        <v>180.89648791999997</v>
      </c>
      <c r="K63" s="200">
        <v>309.08</v>
      </c>
      <c r="L63" s="200">
        <f>(M63*0.585274)</f>
        <v>191.97572473999998</v>
      </c>
      <c r="M63" s="200">
        <v>328.01</v>
      </c>
      <c r="N63" s="227">
        <f>(O63*0.585274)</f>
        <v>216.28800669999998</v>
      </c>
      <c r="O63" s="200">
        <v>369.55</v>
      </c>
      <c r="P63" s="227">
        <f>(Q63*0.585274)</f>
        <v>235.76007267999998</v>
      </c>
      <c r="Q63" s="200">
        <v>402.82</v>
      </c>
      <c r="R63" s="227">
        <f>(S63*0.585274)</f>
        <v>222.72602069999999</v>
      </c>
      <c r="S63" s="200">
        <v>380.55</v>
      </c>
      <c r="T63" s="227">
        <f>(U63*0.585274)</f>
        <v>213.44357505999997</v>
      </c>
      <c r="U63" s="200">
        <v>364.69</v>
      </c>
      <c r="V63" s="227">
        <f>(W63*0.585274)</f>
        <v>193.58522823999999</v>
      </c>
      <c r="W63" s="200">
        <v>330.76</v>
      </c>
      <c r="X63" s="227">
        <f>(Y63*0.585274)</f>
        <v>151.04751391999997</v>
      </c>
      <c r="Y63" s="200">
        <v>258.08</v>
      </c>
    </row>
    <row r="64" spans="1:42" ht="14.45" customHeight="1">
      <c r="A64" s="198" t="s">
        <v>112</v>
      </c>
      <c r="B64" s="210">
        <f>+C64*Index!$B$13</f>
        <v>259.17103268</v>
      </c>
      <c r="C64" s="200">
        <v>442.82</v>
      </c>
      <c r="D64" s="210">
        <f>+E64*Index!$B$13</f>
        <v>201.20549571999996</v>
      </c>
      <c r="E64" s="200">
        <v>343.78</v>
      </c>
      <c r="F64" s="210">
        <f>+G64*Index!$B$13</f>
        <v>206.09253361999998</v>
      </c>
      <c r="G64" s="200">
        <v>352.13</v>
      </c>
      <c r="H64" s="200">
        <f>(I64*0.585274)</f>
        <v>180.63311461999999</v>
      </c>
      <c r="I64" s="200">
        <v>308.63</v>
      </c>
      <c r="J64" s="200">
        <f>(K64*0.585274)</f>
        <v>209.23545499999997</v>
      </c>
      <c r="K64" s="200">
        <v>357.5</v>
      </c>
      <c r="L64" s="200">
        <f>(M64*0.585274)</f>
        <v>225.05541121999997</v>
      </c>
      <c r="M64" s="200">
        <v>384.53</v>
      </c>
      <c r="N64" s="227">
        <f>(O64*0.585274)</f>
        <v>231.19493547999997</v>
      </c>
      <c r="O64" s="200">
        <v>395.02</v>
      </c>
      <c r="P64" s="227">
        <f>(Q64*0.585274)</f>
        <v>243.25157987999998</v>
      </c>
      <c r="Q64" s="200">
        <v>415.62</v>
      </c>
      <c r="R64" s="227">
        <f>(S64*0.585274)</f>
        <v>235.40305553999997</v>
      </c>
      <c r="S64" s="200">
        <v>402.21</v>
      </c>
      <c r="T64" s="227">
        <f>(U64*0.585274)</f>
        <v>204.61764313999998</v>
      </c>
      <c r="U64" s="200">
        <v>349.61</v>
      </c>
      <c r="V64" s="227">
        <f>(W64*0.585274)</f>
        <v>225.50021946000001</v>
      </c>
      <c r="W64" s="200">
        <v>385.29</v>
      </c>
      <c r="X64" s="227">
        <f>(Y64*0.585274)</f>
        <v>253.74554269999999</v>
      </c>
      <c r="Y64" s="200">
        <v>433.55</v>
      </c>
    </row>
    <row r="65" spans="1:42" s="203" customFormat="1" ht="14.45" customHeight="1">
      <c r="A65" s="203" t="s">
        <v>113</v>
      </c>
      <c r="B65" s="196">
        <f>+C65*Index!$B$13</f>
        <v>407.56140263999998</v>
      </c>
      <c r="C65" s="205">
        <v>696.36</v>
      </c>
      <c r="D65" s="196">
        <f>+E65*Index!$B$13</f>
        <v>339.08434463999998</v>
      </c>
      <c r="E65" s="205">
        <v>579.36</v>
      </c>
      <c r="F65" s="196">
        <f>+G65*Index!$B$13</f>
        <v>364.24527389999997</v>
      </c>
      <c r="G65" s="205">
        <v>622.35</v>
      </c>
      <c r="H65" s="205">
        <f>(I65*0.585274)</f>
        <v>346.39441690000001</v>
      </c>
      <c r="I65" s="205">
        <v>591.85</v>
      </c>
      <c r="J65" s="205">
        <f>(K65*0.585274)</f>
        <v>412.31382751999996</v>
      </c>
      <c r="K65" s="205">
        <v>704.48</v>
      </c>
      <c r="L65" s="205">
        <f>(M65*0.585274)</f>
        <v>437.34014375999999</v>
      </c>
      <c r="M65" s="205">
        <v>747.24</v>
      </c>
      <c r="N65" s="205">
        <f>(O65*0.585274)</f>
        <v>466.29364853999999</v>
      </c>
      <c r="O65" s="205">
        <v>796.71</v>
      </c>
      <c r="P65" s="205">
        <f>(Q65*0.585274)</f>
        <v>495.91436568</v>
      </c>
      <c r="Q65" s="205">
        <v>847.32</v>
      </c>
      <c r="R65" s="205">
        <f>(S65*0.585274)</f>
        <v>474.18899479999999</v>
      </c>
      <c r="S65" s="205">
        <v>810.2</v>
      </c>
      <c r="T65" s="205">
        <f>(U65*0.585274)</f>
        <v>433.94555456000001</v>
      </c>
      <c r="U65" s="205">
        <v>741.44</v>
      </c>
      <c r="V65" s="205">
        <f>(W65*0.585274)</f>
        <v>432.78671204</v>
      </c>
      <c r="W65" s="224">
        <v>739.46</v>
      </c>
      <c r="X65" s="205">
        <f>(Y65*0.585274)</f>
        <v>418.58211205999999</v>
      </c>
      <c r="Y65" s="224">
        <v>715.19</v>
      </c>
    </row>
    <row r="66" spans="1:42" ht="14.45" customHeight="1">
      <c r="A66" s="198" t="s">
        <v>114</v>
      </c>
      <c r="B66" s="210">
        <f>+C66*Index!$B$13</f>
        <v>34.624809839999998</v>
      </c>
      <c r="C66" s="200">
        <v>59.16</v>
      </c>
      <c r="D66" s="210">
        <f>+E66*Index!$B$13</f>
        <v>37.480946960000004</v>
      </c>
      <c r="E66" s="200">
        <v>64.040000000000006</v>
      </c>
      <c r="F66" s="210">
        <f>+G66*Index!$B$13</f>
        <v>38.522734679999992</v>
      </c>
      <c r="G66" s="200">
        <v>65.819999999999993</v>
      </c>
      <c r="H66" s="200">
        <f>(I66*0.585274)</f>
        <v>38.563703859999997</v>
      </c>
      <c r="I66" s="200">
        <v>65.89</v>
      </c>
      <c r="J66" s="200">
        <f>(K66*0.585274)</f>
        <v>44.650553459999998</v>
      </c>
      <c r="K66" s="200">
        <v>76.290000000000006</v>
      </c>
      <c r="L66" s="200">
        <f>(M66*0.585274)</f>
        <v>44.849546619999991</v>
      </c>
      <c r="M66" s="200">
        <v>76.63</v>
      </c>
      <c r="N66" s="227">
        <f>(O66*0.585274)</f>
        <v>44.434002079999999</v>
      </c>
      <c r="O66" s="200">
        <v>75.92</v>
      </c>
      <c r="P66" s="227">
        <f>(Q66*0.585274)</f>
        <v>43.468299979999998</v>
      </c>
      <c r="Q66" s="200">
        <v>74.27</v>
      </c>
      <c r="R66" s="227">
        <f>(S66*0.585274)</f>
        <v>46.710717939999995</v>
      </c>
      <c r="S66" s="200">
        <v>79.81</v>
      </c>
      <c r="T66" s="227">
        <f>(U66*0.585274)</f>
        <v>46.189824080000001</v>
      </c>
      <c r="U66" s="200">
        <v>78.92</v>
      </c>
      <c r="V66" s="227">
        <f>(W66*0.585274)</f>
        <v>41.730036199999994</v>
      </c>
      <c r="W66" s="181">
        <v>71.3</v>
      </c>
      <c r="X66" s="227">
        <f>(Y66*0.585274)</f>
        <v>37.422419559999994</v>
      </c>
      <c r="Y66" s="181">
        <v>63.94</v>
      </c>
    </row>
    <row r="67" spans="1:42" ht="14.45" customHeight="1">
      <c r="A67" s="198"/>
      <c r="B67" s="221"/>
      <c r="C67" s="223"/>
      <c r="D67" s="221"/>
      <c r="E67" s="223"/>
      <c r="F67" s="221"/>
      <c r="G67" s="223"/>
      <c r="H67" s="221"/>
      <c r="I67" s="223"/>
      <c r="J67" s="221"/>
      <c r="K67" s="223"/>
      <c r="L67" s="221"/>
      <c r="M67" s="223"/>
      <c r="N67" s="221"/>
      <c r="O67" s="223"/>
      <c r="P67" s="221"/>
      <c r="Q67" s="223"/>
      <c r="R67" s="221"/>
      <c r="S67" s="223"/>
      <c r="T67" s="223"/>
      <c r="U67" s="223"/>
      <c r="V67" s="221"/>
      <c r="W67" s="223"/>
      <c r="X67" s="221"/>
    </row>
    <row r="68" spans="1:42" ht="12.75" customHeight="1" thickBot="1">
      <c r="A68" s="211"/>
      <c r="B68" s="276">
        <v>2009</v>
      </c>
      <c r="C68" s="276"/>
      <c r="D68" s="276"/>
      <c r="E68" s="276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9"/>
      <c r="S68" s="279"/>
      <c r="T68" s="279"/>
      <c r="U68" s="279"/>
      <c r="V68" s="279"/>
      <c r="W68" s="279"/>
      <c r="X68" s="279"/>
    </row>
    <row r="69" spans="1:42" s="193" customFormat="1" ht="15.75" thickBot="1">
      <c r="A69" s="192"/>
      <c r="B69" s="277" t="s">
        <v>93</v>
      </c>
      <c r="C69" s="274"/>
      <c r="D69" s="274" t="s">
        <v>94</v>
      </c>
      <c r="E69" s="274"/>
      <c r="F69" s="274" t="s">
        <v>95</v>
      </c>
      <c r="G69" s="274"/>
      <c r="H69" s="274" t="s">
        <v>96</v>
      </c>
      <c r="I69" s="274"/>
      <c r="J69" s="274" t="s">
        <v>97</v>
      </c>
      <c r="K69" s="274"/>
      <c r="L69" s="274" t="s">
        <v>98</v>
      </c>
      <c r="M69" s="274"/>
      <c r="N69" s="274" t="s">
        <v>99</v>
      </c>
      <c r="O69" s="274"/>
      <c r="P69" s="274" t="s">
        <v>100</v>
      </c>
      <c r="Q69" s="274"/>
      <c r="R69" s="274" t="s">
        <v>101</v>
      </c>
      <c r="S69" s="274"/>
      <c r="T69" s="274" t="s">
        <v>102</v>
      </c>
      <c r="U69" s="274"/>
      <c r="V69" s="274" t="s">
        <v>103</v>
      </c>
      <c r="W69" s="274"/>
      <c r="X69" s="274" t="s">
        <v>104</v>
      </c>
      <c r="Y69" s="275"/>
      <c r="AI69" s="193" t="s">
        <v>105</v>
      </c>
      <c r="AJ69" s="193" t="s">
        <v>106</v>
      </c>
      <c r="AK69" s="193" t="s">
        <v>107</v>
      </c>
      <c r="AL69" s="193" t="s">
        <v>108</v>
      </c>
      <c r="AM69" s="194"/>
      <c r="AN69" s="194"/>
      <c r="AO69" s="194"/>
      <c r="AP69" s="194"/>
    </row>
    <row r="70" spans="1:42" s="195" customFormat="1" ht="15">
      <c r="B70" s="195" t="s">
        <v>109</v>
      </c>
      <c r="C70" s="196" t="s">
        <v>110</v>
      </c>
      <c r="D70" s="195" t="s">
        <v>109</v>
      </c>
      <c r="E70" s="196" t="s">
        <v>110</v>
      </c>
      <c r="F70" s="195" t="s">
        <v>109</v>
      </c>
      <c r="G70" s="196" t="s">
        <v>110</v>
      </c>
      <c r="H70" s="195" t="s">
        <v>109</v>
      </c>
      <c r="I70" s="196" t="s">
        <v>110</v>
      </c>
      <c r="J70" s="195" t="s">
        <v>109</v>
      </c>
      <c r="K70" s="196" t="s">
        <v>110</v>
      </c>
      <c r="L70" s="195" t="s">
        <v>109</v>
      </c>
      <c r="M70" s="196" t="s">
        <v>110</v>
      </c>
      <c r="N70" s="195" t="s">
        <v>109</v>
      </c>
      <c r="O70" s="196" t="s">
        <v>110</v>
      </c>
      <c r="P70" s="195" t="s">
        <v>109</v>
      </c>
      <c r="Q70" s="196" t="s">
        <v>110</v>
      </c>
      <c r="R70" s="195" t="s">
        <v>109</v>
      </c>
      <c r="S70" s="196" t="s">
        <v>110</v>
      </c>
      <c r="T70" s="195" t="s">
        <v>109</v>
      </c>
      <c r="U70" s="196" t="s">
        <v>110</v>
      </c>
      <c r="V70" s="195" t="s">
        <v>109</v>
      </c>
      <c r="W70" s="196" t="s">
        <v>110</v>
      </c>
      <c r="X70" s="195" t="s">
        <v>109</v>
      </c>
      <c r="Y70" s="196" t="s">
        <v>110</v>
      </c>
      <c r="AM70" s="197"/>
      <c r="AN70" s="197"/>
      <c r="AO70" s="197"/>
      <c r="AP70" s="197"/>
    </row>
    <row r="71" spans="1:42" ht="14.45" customHeight="1">
      <c r="A71" s="198" t="s">
        <v>111</v>
      </c>
      <c r="B71" s="210">
        <f>+C71*Index!$B$13</f>
        <v>134.07456791999999</v>
      </c>
      <c r="C71" s="200">
        <v>229.08</v>
      </c>
      <c r="D71" s="210">
        <f>+E71*Index!$B$13</f>
        <v>141.17979427999998</v>
      </c>
      <c r="E71" s="200">
        <v>241.22</v>
      </c>
      <c r="F71" s="210">
        <f>+G71*Index!$B$13</f>
        <v>161.16104863999999</v>
      </c>
      <c r="G71" s="200">
        <v>275.36</v>
      </c>
      <c r="H71" s="200">
        <f>(I71*0.585274)</f>
        <v>154.05582228</v>
      </c>
      <c r="I71" s="200">
        <v>263.22000000000003</v>
      </c>
      <c r="J71" s="200">
        <f>(K71*0.585274)</f>
        <v>172.72021014000001</v>
      </c>
      <c r="K71" s="200">
        <v>295.11</v>
      </c>
      <c r="L71" s="200">
        <f>(M71*0.585274)</f>
        <v>191.63041307999998</v>
      </c>
      <c r="M71" s="200">
        <v>327.42</v>
      </c>
      <c r="N71" s="227">
        <f>(O71*0.585274)</f>
        <v>227.19751405999997</v>
      </c>
      <c r="O71" s="200">
        <v>388.19</v>
      </c>
      <c r="P71" s="227">
        <f>(Q71*0.585274)</f>
        <v>225.55289411999999</v>
      </c>
      <c r="Q71" s="200">
        <v>385.38</v>
      </c>
      <c r="R71" s="227">
        <f>(S71*0.585274)</f>
        <v>197.83431747999998</v>
      </c>
      <c r="S71" s="200">
        <v>338.02</v>
      </c>
      <c r="T71" s="227">
        <f>(U71*0.585274)</f>
        <v>196.76911879999997</v>
      </c>
      <c r="U71" s="200">
        <v>336.2</v>
      </c>
      <c r="V71" s="227">
        <f>(W71*0.585274)</f>
        <v>178.26275491999999</v>
      </c>
      <c r="W71" s="200">
        <v>304.58</v>
      </c>
      <c r="X71" s="227">
        <f>(Y71*0.585274)</f>
        <v>128.63737245999999</v>
      </c>
      <c r="Y71" s="200">
        <v>219.79</v>
      </c>
    </row>
    <row r="72" spans="1:42" ht="14.45" customHeight="1">
      <c r="A72" s="198" t="s">
        <v>112</v>
      </c>
      <c r="B72" s="210">
        <f>+C72*Index!$B$13</f>
        <v>242.09859009999997</v>
      </c>
      <c r="C72" s="200">
        <v>413.65</v>
      </c>
      <c r="D72" s="210">
        <f>+E72*Index!$B$13</f>
        <v>220.60147608</v>
      </c>
      <c r="E72" s="200">
        <v>376.92</v>
      </c>
      <c r="F72" s="210">
        <f>+G72*Index!$B$13</f>
        <v>197.10272497999998</v>
      </c>
      <c r="G72" s="200">
        <v>336.77</v>
      </c>
      <c r="H72" s="200">
        <f>(I72*0.585274)</f>
        <v>180.53361803999996</v>
      </c>
      <c r="I72" s="200">
        <v>308.45999999999998</v>
      </c>
      <c r="J72" s="200">
        <f>(K72*0.585274)</f>
        <v>187.55105329999998</v>
      </c>
      <c r="K72" s="200">
        <v>320.45</v>
      </c>
      <c r="L72" s="200">
        <f>(M72*0.585274)</f>
        <v>187.11209779999999</v>
      </c>
      <c r="M72" s="200">
        <v>319.7</v>
      </c>
      <c r="N72" s="227">
        <f>(O72*0.585274)</f>
        <v>204.04992735999997</v>
      </c>
      <c r="O72" s="200">
        <v>348.64</v>
      </c>
      <c r="P72" s="227">
        <f>(Q72*0.585274)</f>
        <v>228.85969221999997</v>
      </c>
      <c r="Q72" s="200">
        <v>391.03</v>
      </c>
      <c r="R72" s="227">
        <f>(S72*0.585274)</f>
        <v>210.32406463999999</v>
      </c>
      <c r="S72" s="228">
        <v>359.36</v>
      </c>
      <c r="T72" s="227">
        <f>(U72*0.585274)</f>
        <v>182.41820031999998</v>
      </c>
      <c r="U72" s="228">
        <v>311.68</v>
      </c>
      <c r="V72" s="227">
        <f>(W72*0.585274)</f>
        <v>207.10505763999998</v>
      </c>
      <c r="W72" s="200">
        <v>353.86</v>
      </c>
      <c r="X72" s="227">
        <f>(Y72*0.585274)</f>
        <v>239.86284341999996</v>
      </c>
      <c r="Y72" s="200">
        <v>409.83</v>
      </c>
    </row>
    <row r="73" spans="1:42" s="203" customFormat="1" ht="14.45" customHeight="1">
      <c r="A73" s="203" t="s">
        <v>113</v>
      </c>
      <c r="B73" s="196">
        <f>+C73*Index!$B$13</f>
        <v>387.98398733999994</v>
      </c>
      <c r="C73" s="205">
        <v>662.91</v>
      </c>
      <c r="D73" s="196">
        <f>+E73*Index!$B$13</f>
        <v>374.85629152000001</v>
      </c>
      <c r="E73" s="205">
        <v>640.48</v>
      </c>
      <c r="F73" s="196">
        <f>+G73*Index!$B$13</f>
        <v>371.20418175999998</v>
      </c>
      <c r="G73" s="205">
        <v>634.24</v>
      </c>
      <c r="H73" s="205">
        <f>(I73*0.585274)</f>
        <v>346.64608471999998</v>
      </c>
      <c r="I73" s="205">
        <v>592.28</v>
      </c>
      <c r="J73" s="205">
        <f>(K73*0.585274)</f>
        <v>375.40644907999996</v>
      </c>
      <c r="K73" s="205">
        <v>641.41999999999996</v>
      </c>
      <c r="L73" s="205">
        <f>(M73*0.585274)</f>
        <v>393.33924443999996</v>
      </c>
      <c r="M73" s="205">
        <v>672.06</v>
      </c>
      <c r="N73" s="205">
        <f>(O73*0.585274)</f>
        <v>447.50050039999996</v>
      </c>
      <c r="O73" s="205">
        <v>764.6</v>
      </c>
      <c r="P73" s="205">
        <f>(Q73*0.585274)</f>
        <v>471.21580287999996</v>
      </c>
      <c r="Q73" s="205">
        <v>805.12</v>
      </c>
      <c r="R73" s="205">
        <f>(S73*0.585274)</f>
        <v>424.35876643999995</v>
      </c>
      <c r="S73" s="205">
        <v>725.06</v>
      </c>
      <c r="T73" s="205">
        <f>(U73*0.585274)</f>
        <v>396.89771035999996</v>
      </c>
      <c r="U73" s="205">
        <v>678.14</v>
      </c>
      <c r="V73" s="205">
        <f>(W73*0.585274)</f>
        <v>398.17360767999998</v>
      </c>
      <c r="W73" s="224">
        <v>680.32</v>
      </c>
      <c r="X73" s="205">
        <f>(Y73*0.585274)</f>
        <v>377.27347313999996</v>
      </c>
      <c r="Y73" s="224">
        <v>644.61</v>
      </c>
    </row>
    <row r="74" spans="1:42" ht="14.45" customHeight="1">
      <c r="A74" s="198" t="s">
        <v>114</v>
      </c>
      <c r="B74" s="210">
        <f>+C74*Index!$B$13</f>
        <v>35.332991379999996</v>
      </c>
      <c r="C74" s="200">
        <v>60.37</v>
      </c>
      <c r="D74" s="210">
        <f>+E74*Index!$B$13</f>
        <v>37.159046259999997</v>
      </c>
      <c r="E74" s="200">
        <v>63.49</v>
      </c>
      <c r="F74" s="210">
        <f>+G74*Index!$B$13</f>
        <v>38.511029199999996</v>
      </c>
      <c r="G74" s="200">
        <v>65.8</v>
      </c>
      <c r="H74" s="200">
        <f>(I74*0.585274)</f>
        <v>37.516063399999993</v>
      </c>
      <c r="I74" s="200">
        <v>64.099999999999994</v>
      </c>
      <c r="J74" s="200">
        <f>(K74*0.585274)</f>
        <v>41.261817000000001</v>
      </c>
      <c r="K74" s="200">
        <v>70.5</v>
      </c>
      <c r="L74" s="200">
        <f>(M74*0.585274)</f>
        <v>40.015183380000003</v>
      </c>
      <c r="M74" s="200">
        <v>68.37</v>
      </c>
      <c r="N74" s="227">
        <f>(O74*0.585274)</f>
        <v>44.264272619999993</v>
      </c>
      <c r="O74" s="200">
        <v>75.63</v>
      </c>
      <c r="P74" s="227">
        <f>(Q74*0.585274)</f>
        <v>42.215813619999992</v>
      </c>
      <c r="Q74" s="200">
        <v>72.13</v>
      </c>
      <c r="R74" s="227">
        <f>(S74*0.585274)</f>
        <v>42.438217739999999</v>
      </c>
      <c r="S74" s="200">
        <v>72.510000000000005</v>
      </c>
      <c r="T74" s="227">
        <f>(U74*0.585274)</f>
        <v>43.199073939999998</v>
      </c>
      <c r="U74" s="200">
        <v>73.81</v>
      </c>
      <c r="V74" s="227">
        <f>(W74*0.585274)</f>
        <v>40.530224499999996</v>
      </c>
      <c r="W74" s="181">
        <v>69.25</v>
      </c>
      <c r="X74" s="227">
        <f>(Y74*0.585274)</f>
        <v>34.285350919999999</v>
      </c>
      <c r="Y74" s="181">
        <v>58.58</v>
      </c>
    </row>
    <row r="75" spans="1:42" ht="14.45" customHeight="1">
      <c r="A75" s="198"/>
      <c r="B75" s="210"/>
      <c r="C75" s="200"/>
      <c r="D75" s="210"/>
      <c r="E75" s="200"/>
      <c r="F75" s="210"/>
      <c r="G75" s="200"/>
      <c r="H75" s="200"/>
      <c r="I75" s="200"/>
      <c r="J75" s="200"/>
      <c r="K75" s="200"/>
      <c r="L75" s="200"/>
      <c r="M75" s="200"/>
      <c r="N75" s="227"/>
      <c r="O75" s="200"/>
      <c r="P75" s="227"/>
      <c r="Q75" s="200"/>
      <c r="R75" s="227"/>
      <c r="S75" s="200"/>
      <c r="T75" s="227"/>
      <c r="U75" s="200"/>
      <c r="V75" s="227"/>
      <c r="W75" s="181"/>
      <c r="X75" s="227"/>
      <c r="Y75" s="181"/>
    </row>
    <row r="76" spans="1:42" ht="14.45" customHeight="1" thickBot="1">
      <c r="A76" s="198"/>
      <c r="B76" s="276">
        <v>2010</v>
      </c>
      <c r="C76" s="276"/>
      <c r="D76" s="276"/>
      <c r="E76" s="276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79"/>
      <c r="S76" s="279"/>
      <c r="T76" s="279"/>
      <c r="U76" s="279"/>
      <c r="V76" s="279"/>
      <c r="W76" s="279"/>
      <c r="X76" s="279"/>
      <c r="Y76" s="181"/>
    </row>
    <row r="77" spans="1:42" s="193" customFormat="1" ht="15.75" thickBot="1">
      <c r="A77" s="192"/>
      <c r="B77" s="277" t="s">
        <v>93</v>
      </c>
      <c r="C77" s="274"/>
      <c r="D77" s="274" t="s">
        <v>94</v>
      </c>
      <c r="E77" s="274"/>
      <c r="F77" s="274" t="s">
        <v>95</v>
      </c>
      <c r="G77" s="274"/>
      <c r="H77" s="274" t="s">
        <v>96</v>
      </c>
      <c r="I77" s="274"/>
      <c r="J77" s="274" t="s">
        <v>97</v>
      </c>
      <c r="K77" s="274"/>
      <c r="L77" s="274" t="s">
        <v>98</v>
      </c>
      <c r="M77" s="274"/>
      <c r="N77" s="274" t="s">
        <v>99</v>
      </c>
      <c r="O77" s="274"/>
      <c r="P77" s="274" t="s">
        <v>100</v>
      </c>
      <c r="Q77" s="274"/>
      <c r="R77" s="274" t="s">
        <v>101</v>
      </c>
      <c r="S77" s="274"/>
      <c r="T77" s="274" t="s">
        <v>102</v>
      </c>
      <c r="U77" s="274"/>
      <c r="V77" s="274" t="s">
        <v>103</v>
      </c>
      <c r="W77" s="274"/>
      <c r="X77" s="274" t="s">
        <v>104</v>
      </c>
      <c r="Y77" s="275"/>
      <c r="AI77" s="193" t="s">
        <v>105</v>
      </c>
      <c r="AJ77" s="193" t="s">
        <v>106</v>
      </c>
      <c r="AK77" s="193" t="s">
        <v>107</v>
      </c>
      <c r="AL77" s="193" t="s">
        <v>108</v>
      </c>
      <c r="AM77" s="194"/>
      <c r="AN77" s="194"/>
      <c r="AO77" s="194"/>
      <c r="AP77" s="194"/>
    </row>
    <row r="78" spans="1:42" s="195" customFormat="1" ht="15">
      <c r="B78" s="195" t="s">
        <v>109</v>
      </c>
      <c r="C78" s="196" t="s">
        <v>110</v>
      </c>
      <c r="D78" s="195" t="s">
        <v>109</v>
      </c>
      <c r="E78" s="196" t="s">
        <v>110</v>
      </c>
      <c r="F78" s="195" t="s">
        <v>109</v>
      </c>
      <c r="G78" s="196" t="s">
        <v>110</v>
      </c>
      <c r="H78" s="195" t="s">
        <v>109</v>
      </c>
      <c r="I78" s="196" t="s">
        <v>110</v>
      </c>
      <c r="J78" s="195" t="s">
        <v>109</v>
      </c>
      <c r="K78" s="196" t="s">
        <v>110</v>
      </c>
      <c r="L78" s="195" t="s">
        <v>109</v>
      </c>
      <c r="M78" s="196" t="s">
        <v>110</v>
      </c>
      <c r="N78" s="195" t="s">
        <v>109</v>
      </c>
      <c r="O78" s="196" t="s">
        <v>110</v>
      </c>
      <c r="P78" s="195" t="s">
        <v>109</v>
      </c>
      <c r="Q78" s="196" t="s">
        <v>110</v>
      </c>
      <c r="R78" s="195" t="s">
        <v>109</v>
      </c>
      <c r="S78" s="196" t="s">
        <v>110</v>
      </c>
      <c r="T78" s="195" t="s">
        <v>109</v>
      </c>
      <c r="U78" s="196" t="s">
        <v>110</v>
      </c>
      <c r="V78" s="195" t="s">
        <v>109</v>
      </c>
      <c r="W78" s="196" t="s">
        <v>110</v>
      </c>
      <c r="X78" s="195" t="s">
        <v>109</v>
      </c>
      <c r="Y78" s="196" t="s">
        <v>110</v>
      </c>
      <c r="AM78" s="197"/>
      <c r="AN78" s="197"/>
      <c r="AO78" s="197"/>
      <c r="AP78" s="197"/>
    </row>
    <row r="79" spans="1:42" ht="14.45" customHeight="1">
      <c r="A79" s="198" t="s">
        <v>111</v>
      </c>
      <c r="B79" s="210">
        <f>+C79*Index!$B$13</f>
        <v>126.71767373999998</v>
      </c>
      <c r="C79" s="228">
        <v>216.51</v>
      </c>
      <c r="D79" s="210">
        <f>+E79*Index!$B$13</f>
        <v>135.88225340672221</v>
      </c>
      <c r="E79" s="200">
        <v>232.16861402816838</v>
      </c>
      <c r="F79" s="210">
        <f>+G79*Index!$B$13</f>
        <v>156.61540766058081</v>
      </c>
      <c r="G79" s="200">
        <v>267.59331127058579</v>
      </c>
      <c r="H79" s="210">
        <f>+I79*Index!$B$13</f>
        <v>159.22843019571292</v>
      </c>
      <c r="I79" s="200">
        <v>272.05792534046094</v>
      </c>
      <c r="J79" s="210">
        <f>+K79*Index!$B$13</f>
        <v>170.51623278552856</v>
      </c>
      <c r="K79" s="228">
        <v>291.34428111538966</v>
      </c>
      <c r="L79" s="210">
        <f>+M79*Index!$B$13</f>
        <v>194.93721117999999</v>
      </c>
      <c r="M79" s="200">
        <v>333.07</v>
      </c>
      <c r="N79" s="210">
        <f>+O79*Index!$B$13</f>
        <v>213.15059289647695</v>
      </c>
      <c r="O79" s="200">
        <v>364.18941025310704</v>
      </c>
      <c r="P79" s="210">
        <f>+Q79*Index!$B$13</f>
        <v>237.59770895491368</v>
      </c>
      <c r="Q79" s="200">
        <v>405.95978798804271</v>
      </c>
      <c r="R79" s="210">
        <f>+S79*Index!$B$13</f>
        <v>219.64716976970053</v>
      </c>
      <c r="S79" s="228">
        <v>375.28947086270796</v>
      </c>
      <c r="T79" s="210">
        <f>+U79*Index!$B$13</f>
        <v>217.57373791146489</v>
      </c>
      <c r="U79" s="228">
        <v>371.74680220113129</v>
      </c>
      <c r="V79" s="210">
        <f>+W79*Index!$B$13</f>
        <v>183.75302879599806</v>
      </c>
      <c r="W79" s="228">
        <v>313.96068985808029</v>
      </c>
      <c r="X79" s="210">
        <f>+Y79*Index!$B$13</f>
        <v>151.15323092112413</v>
      </c>
      <c r="Y79" s="228">
        <v>258.26062822049869</v>
      </c>
    </row>
    <row r="80" spans="1:42" ht="14.45" customHeight="1">
      <c r="A80" s="198" t="s">
        <v>112</v>
      </c>
      <c r="B80" s="210">
        <f>+C80*Index!$B$13</f>
        <v>237.49248371999997</v>
      </c>
      <c r="C80" s="228">
        <v>405.78</v>
      </c>
      <c r="D80" s="210">
        <f>+E80*Index!$B$13</f>
        <v>213.32909606144446</v>
      </c>
      <c r="E80" s="200">
        <v>364.49440101806073</v>
      </c>
      <c r="F80" s="210">
        <f>+G80*Index!$B$13</f>
        <v>202.46776918685464</v>
      </c>
      <c r="G80" s="200">
        <v>345.93672226487877</v>
      </c>
      <c r="H80" s="210">
        <f>+I80*Index!$B$13</f>
        <v>200.82247677304676</v>
      </c>
      <c r="I80" s="200">
        <v>343.12557327516134</v>
      </c>
      <c r="J80" s="210">
        <f>+K80*Index!$B$13</f>
        <v>191.27246616774664</v>
      </c>
      <c r="K80" s="228">
        <v>326.80841138978781</v>
      </c>
      <c r="L80" s="210">
        <f>+M80*Index!$B$13</f>
        <v>204.94539657999999</v>
      </c>
      <c r="M80" s="200">
        <v>350.17</v>
      </c>
      <c r="N80" s="210">
        <f>+O80*Index!$B$13</f>
        <v>214.99017793984441</v>
      </c>
      <c r="O80" s="200">
        <v>367.33252790973876</v>
      </c>
      <c r="P80" s="210">
        <f>+Q80*Index!$B$13</f>
        <v>211.45297874393603</v>
      </c>
      <c r="Q80" s="200">
        <v>361.28886426517499</v>
      </c>
      <c r="R80" s="210">
        <f>+S80*Index!$B$13</f>
        <v>206.91468407672969</v>
      </c>
      <c r="S80" s="228">
        <v>353.53472745539642</v>
      </c>
      <c r="T80" s="210">
        <f>+U80*Index!$B$13</f>
        <v>191.05043836828057</v>
      </c>
      <c r="U80" s="228">
        <v>326.42905437159448</v>
      </c>
      <c r="V80" s="210">
        <f>+W80*Index!$B$13</f>
        <v>198.55037224521757</v>
      </c>
      <c r="W80" s="228">
        <v>339.24345220395503</v>
      </c>
      <c r="X80" s="210">
        <f>+Y80*Index!$B$13</f>
        <v>230.6184580381362</v>
      </c>
      <c r="Y80" s="228">
        <v>394.0350298119107</v>
      </c>
    </row>
    <row r="81" spans="1:42" s="203" customFormat="1" ht="14.45" customHeight="1">
      <c r="A81" s="203" t="s">
        <v>113</v>
      </c>
      <c r="B81" s="196">
        <f>+C81*Index!$B$13</f>
        <v>377.75925056</v>
      </c>
      <c r="C81" s="229">
        <v>645.44000000000005</v>
      </c>
      <c r="D81" s="196">
        <f>+E81*Index!$B$13</f>
        <v>359.44972319762803</v>
      </c>
      <c r="E81" s="205">
        <v>614.15631515773475</v>
      </c>
      <c r="F81" s="196">
        <f>+G81*Index!$B$13</f>
        <v>369.70485584749207</v>
      </c>
      <c r="G81" s="205">
        <v>631.67824958479639</v>
      </c>
      <c r="H81" s="196">
        <f>+I81*Index!$B$13</f>
        <v>373.16197020799018</v>
      </c>
      <c r="I81" s="205">
        <v>637.58508016414567</v>
      </c>
      <c r="J81" s="196">
        <f>+K81*Index!$B$13</f>
        <v>373.75359184698999</v>
      </c>
      <c r="K81" s="205">
        <v>638.59592574929013</v>
      </c>
      <c r="L81" s="196">
        <f>+M81*Index!$B$13</f>
        <v>415.23434478000001</v>
      </c>
      <c r="M81" s="205">
        <v>709.47</v>
      </c>
      <c r="N81" s="196">
        <f>+O81*Index!$B$13</f>
        <v>441.87002911210953</v>
      </c>
      <c r="O81" s="205">
        <v>754.9797686418832</v>
      </c>
      <c r="P81" s="196">
        <f>+Q81*Index!$B$13</f>
        <v>463.76139046217202</v>
      </c>
      <c r="Q81" s="205">
        <v>792.38338019828666</v>
      </c>
      <c r="R81" s="196">
        <f>+S81*Index!$B$13</f>
        <v>446.39771587464611</v>
      </c>
      <c r="S81" s="229">
        <v>762.71578077045308</v>
      </c>
      <c r="T81" s="196">
        <f>+U81*Index!$B$13</f>
        <v>425.02397087920792</v>
      </c>
      <c r="U81" s="229">
        <v>726.19656926364053</v>
      </c>
      <c r="V81" s="196">
        <f>+W81*Index!$B$13</f>
        <v>394.33837644746507</v>
      </c>
      <c r="W81" s="230">
        <v>673.76711838807989</v>
      </c>
      <c r="X81" s="196">
        <f>+Y81*Index!$B$13</f>
        <v>390.83310620296726</v>
      </c>
      <c r="Y81" s="230">
        <v>667.77800859591798</v>
      </c>
    </row>
    <row r="82" spans="1:42" ht="14.45" customHeight="1">
      <c r="A82" s="198" t="s">
        <v>114</v>
      </c>
      <c r="B82" s="210">
        <f>+C82*Index!$B$13</f>
        <v>34.004419399999996</v>
      </c>
      <c r="C82" s="228">
        <v>58.1</v>
      </c>
      <c r="D82" s="210">
        <f>+E82*Index!$B$13</f>
        <v>36.402178706423264</v>
      </c>
      <c r="E82" s="200">
        <v>62.196815007027929</v>
      </c>
      <c r="F82" s="210">
        <f>+G82*Index!$B$13</f>
        <v>39.868799959340407</v>
      </c>
      <c r="G82" s="200">
        <v>68.119889076467445</v>
      </c>
      <c r="H82" s="210">
        <f>+I82*Index!$B$13</f>
        <v>36.704580032734981</v>
      </c>
      <c r="I82" s="200">
        <v>62.713498349038197</v>
      </c>
      <c r="J82" s="210">
        <f>+K82*Index!$B$13</f>
        <v>41.441417857583502</v>
      </c>
      <c r="K82" s="200">
        <v>70.806866284139574</v>
      </c>
      <c r="L82" s="210">
        <f>+M82*Index!$B$13</f>
        <v>43.187368460000002</v>
      </c>
      <c r="M82" s="200">
        <v>73.790000000000006</v>
      </c>
      <c r="N82" s="210">
        <f>+O82*Index!$B$13</f>
        <v>42.955266973816762</v>
      </c>
      <c r="O82" s="200">
        <v>73.393431066161767</v>
      </c>
      <c r="P82" s="210">
        <f>+Q82*Index!$B$13</f>
        <v>41.754949137743857</v>
      </c>
      <c r="Q82" s="200">
        <v>71.34256628133808</v>
      </c>
      <c r="R82" s="210">
        <f>+S82*Index!$B$13</f>
        <v>43.098499156969069</v>
      </c>
      <c r="S82" s="228">
        <v>73.638157780747264</v>
      </c>
      <c r="T82" s="210">
        <f>+U82*Index!$B$13</f>
        <v>45.999581473550606</v>
      </c>
      <c r="U82" s="228">
        <v>78.594951208409412</v>
      </c>
      <c r="V82" s="210">
        <f>+W82*Index!$B$13</f>
        <v>40.917290214393489</v>
      </c>
      <c r="W82" s="231">
        <v>69.911341037520017</v>
      </c>
      <c r="X82" s="210">
        <f>+Y82*Index!$B$13</f>
        <v>36.659653725645562</v>
      </c>
      <c r="Y82" s="231">
        <v>62.636737195989504</v>
      </c>
    </row>
    <row r="83" spans="1:42" ht="14.45" customHeight="1">
      <c r="A83" s="198"/>
      <c r="B83" s="210"/>
      <c r="C83" s="200"/>
      <c r="D83" s="210"/>
      <c r="E83" s="200"/>
      <c r="F83" s="210"/>
      <c r="G83" s="200"/>
      <c r="H83" s="200"/>
      <c r="I83" s="200"/>
      <c r="J83" s="200"/>
      <c r="K83" s="200"/>
      <c r="L83" s="200"/>
      <c r="M83" s="200"/>
      <c r="N83" s="227"/>
      <c r="O83" s="200"/>
      <c r="P83" s="227"/>
      <c r="Q83" s="200"/>
      <c r="R83" s="227"/>
      <c r="S83" s="200"/>
      <c r="T83" s="227"/>
      <c r="U83" s="200"/>
      <c r="V83" s="227"/>
      <c r="W83" s="181"/>
      <c r="X83" s="227"/>
      <c r="Y83" s="181"/>
    </row>
    <row r="84" spans="1:42" ht="14.45" customHeight="1" thickBot="1">
      <c r="A84" s="198"/>
      <c r="B84" s="276">
        <v>2011</v>
      </c>
      <c r="C84" s="276"/>
      <c r="D84" s="276"/>
      <c r="E84" s="276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79"/>
      <c r="S84" s="279"/>
      <c r="T84" s="279"/>
      <c r="U84" s="279"/>
      <c r="V84" s="279"/>
      <c r="W84" s="279"/>
      <c r="X84" s="279"/>
      <c r="Y84" s="181"/>
    </row>
    <row r="85" spans="1:42" s="193" customFormat="1" ht="15.75" thickBot="1">
      <c r="A85" s="192"/>
      <c r="B85" s="277" t="s">
        <v>93</v>
      </c>
      <c r="C85" s="274"/>
      <c r="D85" s="274" t="s">
        <v>94</v>
      </c>
      <c r="E85" s="274"/>
      <c r="F85" s="274" t="s">
        <v>95</v>
      </c>
      <c r="G85" s="274"/>
      <c r="H85" s="274" t="s">
        <v>96</v>
      </c>
      <c r="I85" s="274"/>
      <c r="J85" s="274" t="s">
        <v>97</v>
      </c>
      <c r="K85" s="274"/>
      <c r="L85" s="274" t="s">
        <v>98</v>
      </c>
      <c r="M85" s="274"/>
      <c r="N85" s="274" t="s">
        <v>99</v>
      </c>
      <c r="O85" s="274"/>
      <c r="P85" s="274" t="s">
        <v>100</v>
      </c>
      <c r="Q85" s="274"/>
      <c r="R85" s="274" t="s">
        <v>101</v>
      </c>
      <c r="S85" s="274"/>
      <c r="T85" s="274" t="s">
        <v>102</v>
      </c>
      <c r="U85" s="274"/>
      <c r="V85" s="274" t="s">
        <v>103</v>
      </c>
      <c r="W85" s="274"/>
      <c r="X85" s="274" t="s">
        <v>104</v>
      </c>
      <c r="Y85" s="275"/>
      <c r="AI85" s="193" t="s">
        <v>105</v>
      </c>
      <c r="AJ85" s="193" t="s">
        <v>106</v>
      </c>
      <c r="AK85" s="193" t="s">
        <v>107</v>
      </c>
      <c r="AL85" s="193" t="s">
        <v>108</v>
      </c>
      <c r="AM85" s="194"/>
      <c r="AN85" s="194"/>
      <c r="AO85" s="194"/>
      <c r="AP85" s="194"/>
    </row>
    <row r="86" spans="1:42" s="195" customFormat="1" ht="15">
      <c r="B86" s="195" t="s">
        <v>109</v>
      </c>
      <c r="C86" s="196" t="s">
        <v>110</v>
      </c>
      <c r="D86" s="195" t="s">
        <v>109</v>
      </c>
      <c r="E86" s="196" t="s">
        <v>110</v>
      </c>
      <c r="F86" s="195" t="s">
        <v>109</v>
      </c>
      <c r="G86" s="196" t="s">
        <v>110</v>
      </c>
      <c r="H86" s="195" t="s">
        <v>109</v>
      </c>
      <c r="I86" s="196" t="s">
        <v>110</v>
      </c>
      <c r="J86" s="195" t="s">
        <v>109</v>
      </c>
      <c r="K86" s="196" t="s">
        <v>110</v>
      </c>
      <c r="L86" s="195" t="s">
        <v>109</v>
      </c>
      <c r="M86" s="196" t="s">
        <v>110</v>
      </c>
      <c r="N86" s="195" t="s">
        <v>109</v>
      </c>
      <c r="O86" s="196" t="s">
        <v>110</v>
      </c>
      <c r="P86" s="195" t="s">
        <v>109</v>
      </c>
      <c r="Q86" s="196" t="s">
        <v>110</v>
      </c>
      <c r="R86" s="195" t="s">
        <v>109</v>
      </c>
      <c r="S86" s="196" t="s">
        <v>110</v>
      </c>
      <c r="T86" s="195" t="s">
        <v>109</v>
      </c>
      <c r="U86" s="196" t="s">
        <v>110</v>
      </c>
      <c r="V86" s="195" t="s">
        <v>109</v>
      </c>
      <c r="W86" s="196" t="s">
        <v>110</v>
      </c>
      <c r="X86" s="195" t="s">
        <v>109</v>
      </c>
      <c r="Y86" s="196" t="s">
        <v>110</v>
      </c>
      <c r="AM86" s="197"/>
      <c r="AN86" s="197"/>
      <c r="AO86" s="197"/>
      <c r="AP86" s="197"/>
    </row>
    <row r="87" spans="1:42" ht="14.45" customHeight="1">
      <c r="A87" s="198" t="s">
        <v>111</v>
      </c>
      <c r="B87" s="210">
        <f>+C87*Index!$B$13</f>
        <v>142.64124077812241</v>
      </c>
      <c r="C87" s="228">
        <v>243.71702959318614</v>
      </c>
      <c r="D87" s="210">
        <f>+E87*Index!$B$13</f>
        <v>142.08511130747985</v>
      </c>
      <c r="E87" s="200">
        <v>242.7668259780545</v>
      </c>
      <c r="F87" s="210">
        <f>+G87*Index!$B$13</f>
        <v>176.02754743352776</v>
      </c>
      <c r="G87" s="228">
        <v>300.76092126683875</v>
      </c>
      <c r="H87" s="210">
        <f>+I87*Index!$B$13</f>
        <v>191.64635329942607</v>
      </c>
      <c r="I87" s="228">
        <v>327.44723548188728</v>
      </c>
      <c r="J87" s="210">
        <f>+K87*Index!$B$13</f>
        <v>197.71726267999998</v>
      </c>
      <c r="K87" s="228">
        <v>337.82</v>
      </c>
      <c r="L87" s="210">
        <f>+M87*Index!$B$13</f>
        <v>217.80799102819336</v>
      </c>
      <c r="M87" s="200">
        <v>372.14704741402039</v>
      </c>
      <c r="N87" s="210">
        <f>+O87*Index!$B$13</f>
        <v>239.22140966030278</v>
      </c>
      <c r="O87" s="200">
        <v>408.73404535363403</v>
      </c>
      <c r="P87" s="210">
        <f>+Q87*Index!$B$13</f>
        <v>244.55326725698762</v>
      </c>
      <c r="Q87" s="200">
        <v>417.84406492854225</v>
      </c>
      <c r="R87" s="210">
        <f>+S87*Index!$B$13</f>
        <v>231.54421499581775</v>
      </c>
      <c r="S87" s="228">
        <v>395.6167794841694</v>
      </c>
      <c r="T87" s="210">
        <f>+U87*Index!$B$13</f>
        <v>228.92306795794684</v>
      </c>
      <c r="U87" s="228">
        <v>391.13828387720429</v>
      </c>
      <c r="V87" s="210">
        <f>+W87*Index!$B$13</f>
        <v>198.57366531649208</v>
      </c>
      <c r="W87" s="228">
        <v>339.28325077910876</v>
      </c>
      <c r="X87" s="210">
        <f>+Y87*Index!$B$13</f>
        <v>138.29093744097659</v>
      </c>
      <c r="Y87" s="228">
        <v>236.28409504091522</v>
      </c>
    </row>
    <row r="88" spans="1:42" ht="14.45" customHeight="1">
      <c r="A88" s="198" t="s">
        <v>112</v>
      </c>
      <c r="B88" s="210">
        <f>+C88*Index!$B$13</f>
        <v>237.98038960766556</v>
      </c>
      <c r="C88" s="228">
        <v>406.61363670292133</v>
      </c>
      <c r="D88" s="210">
        <f>+E88*Index!$B$13</f>
        <v>195.42948371847285</v>
      </c>
      <c r="E88" s="200">
        <v>333.91109756878467</v>
      </c>
      <c r="F88" s="210">
        <f>+G88*Index!$B$13</f>
        <v>204.99318025274218</v>
      </c>
      <c r="G88" s="228">
        <v>350.25164325212154</v>
      </c>
      <c r="H88" s="210">
        <f>+I88*Index!$B$13</f>
        <v>194.66685720395037</v>
      </c>
      <c r="I88" s="228">
        <v>332.60807280683986</v>
      </c>
      <c r="J88" s="210">
        <f>+K88*Index!$B$13</f>
        <v>196.16043384</v>
      </c>
      <c r="K88" s="228">
        <v>335.16</v>
      </c>
      <c r="L88" s="210">
        <f>+M88*Index!$B$13</f>
        <v>195.13690698879068</v>
      </c>
      <c r="M88" s="200">
        <v>333.41120054673655</v>
      </c>
      <c r="N88" s="210">
        <f>+O88*Index!$B$13</f>
        <v>193.21552847740264</v>
      </c>
      <c r="O88" s="200">
        <v>330.12833045274976</v>
      </c>
      <c r="P88" s="210">
        <f>+Q88*Index!$B$13</f>
        <v>202.79763204147997</v>
      </c>
      <c r="Q88" s="200">
        <v>346.50032641374804</v>
      </c>
      <c r="R88" s="210">
        <f>+S88*Index!$B$13</f>
        <v>206.53698413327029</v>
      </c>
      <c r="S88" s="228">
        <v>352.88938878759404</v>
      </c>
      <c r="T88" s="210">
        <f>+U88*Index!$B$13</f>
        <v>182.74748413244396</v>
      </c>
      <c r="U88" s="228">
        <v>312.2426147965636</v>
      </c>
      <c r="V88" s="210">
        <f>+W88*Index!$B$13</f>
        <v>196.60859988183873</v>
      </c>
      <c r="W88" s="228">
        <v>335.92573714506153</v>
      </c>
      <c r="X88" s="210">
        <f>+Y88*Index!$B$13</f>
        <v>225.10755692055392</v>
      </c>
      <c r="Y88" s="228">
        <v>384.61909621912804</v>
      </c>
    </row>
    <row r="89" spans="1:42" s="203" customFormat="1" ht="14.45" customHeight="1">
      <c r="A89" s="203" t="s">
        <v>113</v>
      </c>
      <c r="B89" s="196">
        <f>+C89*Index!$B$13</f>
        <v>392.11348424039261</v>
      </c>
      <c r="C89" s="229">
        <v>669.96566435616933</v>
      </c>
      <c r="D89" s="196">
        <f>+E89*Index!$B$13</f>
        <v>346.83478326473715</v>
      </c>
      <c r="E89" s="205">
        <v>592.60241060552357</v>
      </c>
      <c r="F89" s="196">
        <f>+G89*Index!$B$13</f>
        <v>392.9738300548637</v>
      </c>
      <c r="G89" s="229">
        <v>671.43565245485661</v>
      </c>
      <c r="H89" s="196">
        <f>+I89*Index!$B$13</f>
        <v>400.5055822821007</v>
      </c>
      <c r="I89" s="229">
        <v>684.3044151664019</v>
      </c>
      <c r="J89" s="196">
        <f>+K89*Index!$B$13</f>
        <v>409.38745752</v>
      </c>
      <c r="K89" s="229">
        <v>699.48</v>
      </c>
      <c r="L89" s="196">
        <f>+M89*Index!$B$13</f>
        <v>427.9775217769901</v>
      </c>
      <c r="M89" s="205">
        <v>731.24301058476908</v>
      </c>
      <c r="N89" s="196">
        <f>+O89*Index!$B$13</f>
        <v>447.29510896100584</v>
      </c>
      <c r="O89" s="205">
        <v>764.24906789128829</v>
      </c>
      <c r="P89" s="196">
        <f>+Q89*Index!$B$13</f>
        <v>463.68180193776192</v>
      </c>
      <c r="Q89" s="205">
        <v>792.24739513076258</v>
      </c>
      <c r="R89" s="196">
        <f>+S89*Index!$B$13</f>
        <v>453.57174453081581</v>
      </c>
      <c r="S89" s="196">
        <v>774.97333647285859</v>
      </c>
      <c r="T89" s="196">
        <f>+U89*Index!$B$13</f>
        <v>425.13245634710194</v>
      </c>
      <c r="U89" s="229">
        <v>726.38192769045259</v>
      </c>
      <c r="V89" s="196">
        <f>+W89*Index!$B$13</f>
        <v>408.07869512105196</v>
      </c>
      <c r="W89" s="229">
        <v>697.24384667873846</v>
      </c>
      <c r="X89" s="196">
        <f>+Y89*Index!$B$13</f>
        <v>373.02036721384223</v>
      </c>
      <c r="Y89" s="229">
        <v>637.34313708424133</v>
      </c>
    </row>
    <row r="90" spans="1:42" ht="14.45" customHeight="1">
      <c r="A90" s="198" t="s">
        <v>114</v>
      </c>
      <c r="B90" s="210">
        <f>+C90*Index!$B$13</f>
        <v>37.146702717969951</v>
      </c>
      <c r="C90" s="228">
        <v>63.468909806295777</v>
      </c>
      <c r="D90" s="210">
        <f>+E90*Index!$B$13</f>
        <v>37.054723959013771</v>
      </c>
      <c r="E90" s="200">
        <v>63.311754766167255</v>
      </c>
      <c r="F90" s="210">
        <f>+G90*Index!$B$13</f>
        <v>40.057216644632163</v>
      </c>
      <c r="G90" s="228">
        <v>68.441818096536267</v>
      </c>
      <c r="H90" s="210">
        <f>+I90*Index!$B$13</f>
        <v>43.211350826906205</v>
      </c>
      <c r="I90" s="228">
        <v>73.830976306663558</v>
      </c>
      <c r="J90" s="210">
        <f>+K90*Index!$B$13</f>
        <v>43.924813699999994</v>
      </c>
      <c r="K90" s="228">
        <v>75.05</v>
      </c>
      <c r="L90" s="210">
        <f>+M90*Index!$B$13</f>
        <v>45.73112069809924</v>
      </c>
      <c r="M90" s="200">
        <v>78.136258740520233</v>
      </c>
      <c r="N90" s="210">
        <f>+O90*Index!$B$13</f>
        <v>44.664894233804347</v>
      </c>
      <c r="O90" s="200">
        <v>76.314502666792563</v>
      </c>
      <c r="P90" s="210">
        <f>+Q90*Index!$B$13</f>
        <v>44.023548157341502</v>
      </c>
      <c r="Q90" s="200">
        <v>75.218697836127191</v>
      </c>
      <c r="R90" s="210">
        <f>+S90*Index!$B$13</f>
        <v>45.934846444863211</v>
      </c>
      <c r="S90" s="210">
        <v>78.484344845086596</v>
      </c>
      <c r="T90" s="210">
        <f>+U90*Index!$B$13</f>
        <v>45.722230514721019</v>
      </c>
      <c r="U90" s="228">
        <v>78.121068960386111</v>
      </c>
      <c r="V90" s="210">
        <f>+W90*Index!$B$13</f>
        <v>39.778845620057552</v>
      </c>
      <c r="W90" s="228">
        <v>67.966192962710721</v>
      </c>
      <c r="X90" s="210">
        <f>+Y90*Index!$B$13</f>
        <v>33.45491317901088</v>
      </c>
      <c r="Y90" s="228">
        <v>57.161112878772819</v>
      </c>
    </row>
    <row r="91" spans="1:42" ht="14.45" customHeight="1">
      <c r="A91" s="198"/>
      <c r="B91" s="210"/>
      <c r="C91" s="228"/>
      <c r="D91" s="210"/>
      <c r="E91" s="200"/>
      <c r="F91" s="210"/>
      <c r="G91" s="200"/>
      <c r="H91" s="210"/>
      <c r="I91" s="200"/>
      <c r="J91" s="210"/>
      <c r="K91" s="200"/>
      <c r="L91" s="210"/>
      <c r="M91" s="200"/>
      <c r="N91" s="210"/>
      <c r="O91" s="200"/>
      <c r="P91" s="210"/>
      <c r="Q91" s="200"/>
      <c r="R91" s="210"/>
      <c r="S91" s="228"/>
      <c r="T91" s="210"/>
      <c r="U91" s="228"/>
      <c r="V91" s="210"/>
      <c r="W91" s="231"/>
      <c r="X91" s="210"/>
      <c r="Y91" s="231"/>
    </row>
    <row r="92" spans="1:42" ht="14.45" customHeight="1" thickBot="1">
      <c r="A92" s="198"/>
      <c r="B92" s="276">
        <v>2012</v>
      </c>
      <c r="C92" s="276"/>
      <c r="D92" s="276"/>
      <c r="E92" s="276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79"/>
      <c r="S92" s="279"/>
      <c r="T92" s="279"/>
      <c r="U92" s="279"/>
      <c r="V92" s="279"/>
      <c r="W92" s="279"/>
      <c r="X92" s="279"/>
      <c r="Y92" s="181"/>
    </row>
    <row r="93" spans="1:42" s="193" customFormat="1" ht="15.75" thickBot="1">
      <c r="A93" s="192"/>
      <c r="B93" s="277" t="s">
        <v>93</v>
      </c>
      <c r="C93" s="274"/>
      <c r="D93" s="274" t="s">
        <v>94</v>
      </c>
      <c r="E93" s="274"/>
      <c r="F93" s="274" t="s">
        <v>95</v>
      </c>
      <c r="G93" s="274"/>
      <c r="H93" s="274" t="s">
        <v>96</v>
      </c>
      <c r="I93" s="274"/>
      <c r="J93" s="274" t="s">
        <v>97</v>
      </c>
      <c r="K93" s="274"/>
      <c r="L93" s="274" t="s">
        <v>98</v>
      </c>
      <c r="M93" s="274"/>
      <c r="N93" s="274" t="s">
        <v>99</v>
      </c>
      <c r="O93" s="274"/>
      <c r="P93" s="274" t="s">
        <v>100</v>
      </c>
      <c r="Q93" s="274"/>
      <c r="R93" s="274" t="s">
        <v>101</v>
      </c>
      <c r="S93" s="274"/>
      <c r="T93" s="274" t="s">
        <v>102</v>
      </c>
      <c r="U93" s="274"/>
      <c r="V93" s="274" t="s">
        <v>103</v>
      </c>
      <c r="W93" s="274"/>
      <c r="X93" s="274" t="s">
        <v>104</v>
      </c>
      <c r="Y93" s="275"/>
      <c r="AI93" s="193" t="s">
        <v>105</v>
      </c>
      <c r="AJ93" s="193" t="s">
        <v>106</v>
      </c>
      <c r="AK93" s="193" t="s">
        <v>107</v>
      </c>
      <c r="AL93" s="193" t="s">
        <v>108</v>
      </c>
      <c r="AM93" s="194"/>
      <c r="AN93" s="194"/>
      <c r="AO93" s="194"/>
      <c r="AP93" s="194"/>
    </row>
    <row r="94" spans="1:42" s="195" customFormat="1" ht="15">
      <c r="B94" s="195" t="s">
        <v>109</v>
      </c>
      <c r="C94" s="196" t="s">
        <v>110</v>
      </c>
      <c r="D94" s="195" t="s">
        <v>109</v>
      </c>
      <c r="E94" s="196" t="s">
        <v>110</v>
      </c>
      <c r="F94" s="195" t="s">
        <v>109</v>
      </c>
      <c r="G94" s="196" t="s">
        <v>110</v>
      </c>
      <c r="H94" s="195" t="s">
        <v>109</v>
      </c>
      <c r="I94" s="196" t="s">
        <v>110</v>
      </c>
      <c r="J94" s="195" t="s">
        <v>109</v>
      </c>
      <c r="K94" s="196" t="s">
        <v>110</v>
      </c>
      <c r="L94" s="195" t="s">
        <v>109</v>
      </c>
      <c r="M94" s="196" t="s">
        <v>110</v>
      </c>
      <c r="N94" s="195" t="s">
        <v>109</v>
      </c>
      <c r="O94" s="196" t="s">
        <v>110</v>
      </c>
      <c r="P94" s="195" t="s">
        <v>109</v>
      </c>
      <c r="Q94" s="196" t="s">
        <v>110</v>
      </c>
      <c r="R94" s="195" t="s">
        <v>109</v>
      </c>
      <c r="S94" s="196" t="s">
        <v>110</v>
      </c>
      <c r="T94" s="195" t="s">
        <v>109</v>
      </c>
      <c r="U94" s="196" t="s">
        <v>110</v>
      </c>
      <c r="V94" s="195" t="s">
        <v>109</v>
      </c>
      <c r="W94" s="196" t="s">
        <v>110</v>
      </c>
      <c r="X94" s="195" t="s">
        <v>109</v>
      </c>
      <c r="Y94" s="196" t="s">
        <v>110</v>
      </c>
      <c r="AM94" s="197"/>
      <c r="AN94" s="197"/>
      <c r="AO94" s="197"/>
      <c r="AP94" s="197"/>
    </row>
    <row r="95" spans="1:42" ht="14.45" customHeight="1">
      <c r="A95" s="198" t="s">
        <v>111</v>
      </c>
      <c r="B95" s="210">
        <f>+C95*Index!$B$13</f>
        <v>143.52089028</v>
      </c>
      <c r="C95" s="228">
        <v>245.22</v>
      </c>
      <c r="D95" s="210">
        <f>+E95*Index!$B$13</f>
        <v>132.564561</v>
      </c>
      <c r="E95" s="228">
        <v>226.5</v>
      </c>
      <c r="F95" s="223" t="s">
        <v>115</v>
      </c>
      <c r="G95" s="223" t="s">
        <v>115</v>
      </c>
      <c r="H95" s="209">
        <f>+I95*Index!$B$13</f>
        <v>173.55715196</v>
      </c>
      <c r="I95" s="232">
        <v>296.54000000000002</v>
      </c>
      <c r="J95" s="210">
        <f>+K95*Index!$B$13</f>
        <v>228.14209436411352</v>
      </c>
      <c r="K95" s="228">
        <v>389.80391126910393</v>
      </c>
      <c r="L95" s="210">
        <f>+M95*Index!$B$13</f>
        <v>224.39003685062755</v>
      </c>
      <c r="M95" s="200">
        <v>383.39314039343549</v>
      </c>
      <c r="N95" s="210">
        <f>+O95*Index!$B$13</f>
        <v>250.01734732</v>
      </c>
      <c r="O95" s="200">
        <v>427.18</v>
      </c>
      <c r="P95" s="210">
        <f>+Q95*Index!$B$13</f>
        <v>260.14240693840947</v>
      </c>
      <c r="Q95" s="200">
        <v>444.47969145803415</v>
      </c>
      <c r="R95" s="210">
        <f>+S95*Index!$B$13</f>
        <v>257.88231010349529</v>
      </c>
      <c r="S95" s="228">
        <v>440.61808674825005</v>
      </c>
      <c r="T95" s="210">
        <f>+U95*Index!$B$13</f>
        <v>247.19457894103547</v>
      </c>
      <c r="U95" s="228">
        <v>422.35701387903015</v>
      </c>
      <c r="V95" s="210">
        <f>+W95*Index!$B$13</f>
        <v>205.6741147490132</v>
      </c>
      <c r="W95" s="228">
        <v>351.415088913933</v>
      </c>
      <c r="X95" s="210">
        <f>+Y95*Index!$B$13</f>
        <v>183.27840384662443</v>
      </c>
      <c r="Y95" s="210">
        <v>313.14974498546741</v>
      </c>
    </row>
    <row r="96" spans="1:42" ht="14.45" customHeight="1">
      <c r="A96" s="198" t="s">
        <v>112</v>
      </c>
      <c r="B96" s="210">
        <f>+C96*Index!$B$13</f>
        <v>215.56226694</v>
      </c>
      <c r="C96" s="228">
        <v>368.31</v>
      </c>
      <c r="D96" s="210">
        <f>+E96*Index!$B$13</f>
        <v>199.37358809999998</v>
      </c>
      <c r="E96" s="228">
        <v>340.65</v>
      </c>
      <c r="F96" s="223" t="s">
        <v>115</v>
      </c>
      <c r="G96" s="223" t="s">
        <v>115</v>
      </c>
      <c r="H96" s="209">
        <f>+I96*Index!$B$13</f>
        <v>166.71529889999999</v>
      </c>
      <c r="I96" s="232">
        <v>284.85000000000002</v>
      </c>
      <c r="J96" s="210">
        <f>+K96*Index!$B$13</f>
        <v>206.8249485931664</v>
      </c>
      <c r="K96" s="228">
        <v>353.38140527883763</v>
      </c>
      <c r="L96" s="210">
        <f>+M96*Index!$B$13</f>
        <v>212.05224552357799</v>
      </c>
      <c r="M96" s="200">
        <v>362.31277234864012</v>
      </c>
      <c r="N96" s="210">
        <f>+O96*Index!$B$13</f>
        <v>211.43023249999999</v>
      </c>
      <c r="O96" s="200">
        <v>361.25</v>
      </c>
      <c r="P96" s="210">
        <f>+Q96*Index!$B$13</f>
        <v>227.92090569230646</v>
      </c>
      <c r="Q96" s="200">
        <v>389.4259879856383</v>
      </c>
      <c r="R96" s="210">
        <f>+S96*Index!$B$13</f>
        <v>232.6820506789476</v>
      </c>
      <c r="S96" s="228">
        <v>397.56088717241431</v>
      </c>
      <c r="T96" s="210">
        <f>+U96*Index!$B$13</f>
        <v>210.074182495564</v>
      </c>
      <c r="U96" s="228">
        <v>358.93305100784249</v>
      </c>
      <c r="V96" s="210">
        <f>+W96*Index!$B$13</f>
        <v>218.80946175246683</v>
      </c>
      <c r="W96" s="228">
        <v>373.85816173701011</v>
      </c>
      <c r="X96" s="210">
        <f>+Y96*Index!$B$13</f>
        <v>252.589695600249</v>
      </c>
      <c r="Y96" s="210">
        <v>431.57511797935501</v>
      </c>
    </row>
    <row r="97" spans="1:42" ht="14.45" customHeight="1">
      <c r="A97" s="203" t="s">
        <v>113</v>
      </c>
      <c r="B97" s="196">
        <f>+C97*Index!$B$13</f>
        <v>368.48265765999997</v>
      </c>
      <c r="C97" s="229">
        <v>629.59</v>
      </c>
      <c r="D97" s="196">
        <f>+E97*Index!$B$13</f>
        <v>341.62443380000002</v>
      </c>
      <c r="E97" s="229">
        <v>583.70000000000005</v>
      </c>
      <c r="F97" s="196">
        <f>+G97*Index!$B$13</f>
        <v>387.90694591728521</v>
      </c>
      <c r="G97" s="196">
        <v>662.77836691410391</v>
      </c>
      <c r="H97" s="196">
        <f>+I97*Index!$B$13</f>
        <v>353.79813299999995</v>
      </c>
      <c r="I97" s="229">
        <v>604.5</v>
      </c>
      <c r="J97" s="196">
        <f>+K97*Index!$B$13</f>
        <v>453.17517811368788</v>
      </c>
      <c r="K97" s="229">
        <v>774.29576252095239</v>
      </c>
      <c r="L97" s="196">
        <f>+M97*Index!$B$13</f>
        <v>451.32289097568901</v>
      </c>
      <c r="M97" s="205">
        <v>771.13094204712502</v>
      </c>
      <c r="N97" s="196">
        <f>+O97*Index!$B$13</f>
        <v>475.12543319999992</v>
      </c>
      <c r="O97" s="205">
        <v>811.8</v>
      </c>
      <c r="P97" s="196">
        <f>+Q97*Index!$B$13</f>
        <v>502.38908899379925</v>
      </c>
      <c r="Q97" s="205">
        <v>858.38272158646942</v>
      </c>
      <c r="R97" s="196">
        <f>+S97*Index!$B$13</f>
        <v>505.88636122851108</v>
      </c>
      <c r="S97" s="217">
        <v>864.35816596758286</v>
      </c>
      <c r="T97" s="196">
        <f>+U97*Index!$B$13</f>
        <v>472.51737472930074</v>
      </c>
      <c r="U97" s="229">
        <v>807.34386753776994</v>
      </c>
      <c r="V97" s="196">
        <f>+W97*Index!$B$13</f>
        <v>437.64633437333811</v>
      </c>
      <c r="W97" s="229">
        <v>747.76315772328542</v>
      </c>
      <c r="X97" s="196">
        <f>+Y97*Index!$B$13</f>
        <v>444.41414267447306</v>
      </c>
      <c r="Y97" s="196">
        <v>759.32664474156218</v>
      </c>
    </row>
    <row r="98" spans="1:42" ht="14.45" customHeight="1">
      <c r="A98" s="198" t="s">
        <v>114</v>
      </c>
      <c r="B98" s="210">
        <f>+C98*Index!$B$13</f>
        <v>37.281953799999997</v>
      </c>
      <c r="C98" s="228">
        <v>63.7</v>
      </c>
      <c r="D98" s="210">
        <f>+E98*Index!$B$13</f>
        <v>32.734374819999999</v>
      </c>
      <c r="E98" s="228">
        <v>55.93</v>
      </c>
      <c r="F98" s="223" t="s">
        <v>115</v>
      </c>
      <c r="G98" s="223" t="s">
        <v>115</v>
      </c>
      <c r="H98" s="210">
        <f>+I98*Index!$B$13</f>
        <v>41.671508799999998</v>
      </c>
      <c r="I98" s="233">
        <v>71.2</v>
      </c>
      <c r="J98" s="210">
        <f>+K98*Index!$B$13</f>
        <v>50.318661712484797</v>
      </c>
      <c r="K98" s="228">
        <v>85.974537930071733</v>
      </c>
      <c r="L98" s="210">
        <f>+M98*Index!$B$13</f>
        <v>47.67342030547789</v>
      </c>
      <c r="M98" s="200">
        <v>81.454874649271787</v>
      </c>
      <c r="N98" s="210">
        <f>+O98*Index!$B$13</f>
        <v>50.392091399999991</v>
      </c>
      <c r="O98" s="200">
        <v>86.1</v>
      </c>
      <c r="P98" s="210">
        <f>+Q98*Index!$B$13</f>
        <v>49.970521086371647</v>
      </c>
      <c r="Q98" s="200">
        <v>85.3797043544932</v>
      </c>
      <c r="R98" s="210">
        <f>+S98*Index!$B$13</f>
        <v>53.793023516372045</v>
      </c>
      <c r="S98" s="209">
        <v>91.910837516055807</v>
      </c>
      <c r="T98" s="210">
        <f>+U98*Index!$B$13</f>
        <v>51.253046627326157</v>
      </c>
      <c r="U98" s="228">
        <v>87.571029342369826</v>
      </c>
      <c r="V98" s="210">
        <f>+W98*Index!$B$13</f>
        <v>46.756660900252101</v>
      </c>
      <c r="W98" s="228">
        <v>79.888498208107833</v>
      </c>
      <c r="X98" s="210">
        <f>+Y98*Index!$B$13</f>
        <v>41.54789957703661</v>
      </c>
      <c r="Y98" s="210">
        <v>70.988801103477371</v>
      </c>
    </row>
    <row r="99" spans="1:42" ht="14.45" customHeight="1">
      <c r="A99" s="198"/>
      <c r="B99" s="210"/>
      <c r="C99" s="228"/>
      <c r="D99" s="210"/>
      <c r="E99" s="228"/>
      <c r="F99" s="223"/>
      <c r="G99" s="223"/>
      <c r="H99" s="210"/>
      <c r="I99" s="233"/>
      <c r="J99" s="210"/>
      <c r="K99" s="228"/>
      <c r="L99" s="210"/>
      <c r="M99" s="200"/>
      <c r="N99" s="210"/>
      <c r="O99" s="200"/>
      <c r="P99" s="210"/>
      <c r="Q99" s="200"/>
      <c r="R99" s="210"/>
      <c r="S99" s="209"/>
      <c r="T99" s="210"/>
      <c r="U99" s="228"/>
      <c r="V99" s="210"/>
      <c r="W99" s="228"/>
      <c r="X99" s="210"/>
      <c r="Y99" s="210"/>
    </row>
    <row r="100" spans="1:42" ht="14.45" customHeight="1" thickBot="1">
      <c r="A100" s="198"/>
      <c r="B100" s="276">
        <v>2013</v>
      </c>
      <c r="C100" s="276"/>
      <c r="D100" s="276"/>
      <c r="E100" s="276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9"/>
      <c r="S100" s="279"/>
      <c r="T100" s="279"/>
      <c r="U100" s="279"/>
      <c r="V100" s="279"/>
      <c r="W100" s="279"/>
      <c r="X100" s="279"/>
      <c r="Y100" s="181"/>
    </row>
    <row r="101" spans="1:42" s="193" customFormat="1" ht="15.75" thickBot="1">
      <c r="A101" s="192"/>
      <c r="B101" s="277" t="s">
        <v>93</v>
      </c>
      <c r="C101" s="274"/>
      <c r="D101" s="274" t="s">
        <v>94</v>
      </c>
      <c r="E101" s="274"/>
      <c r="F101" s="274" t="s">
        <v>95</v>
      </c>
      <c r="G101" s="274"/>
      <c r="H101" s="274" t="s">
        <v>96</v>
      </c>
      <c r="I101" s="274"/>
      <c r="J101" s="274" t="s">
        <v>97</v>
      </c>
      <c r="K101" s="274"/>
      <c r="L101" s="274" t="s">
        <v>98</v>
      </c>
      <c r="M101" s="274"/>
      <c r="N101" s="274" t="s">
        <v>99</v>
      </c>
      <c r="O101" s="274"/>
      <c r="P101" s="274" t="s">
        <v>100</v>
      </c>
      <c r="Q101" s="274"/>
      <c r="R101" s="274" t="s">
        <v>101</v>
      </c>
      <c r="S101" s="274"/>
      <c r="T101" s="274" t="s">
        <v>102</v>
      </c>
      <c r="U101" s="274"/>
      <c r="V101" s="274" t="s">
        <v>103</v>
      </c>
      <c r="W101" s="274"/>
      <c r="X101" s="274" t="s">
        <v>104</v>
      </c>
      <c r="Y101" s="275"/>
      <c r="AI101" s="193" t="s">
        <v>105</v>
      </c>
      <c r="AJ101" s="193" t="s">
        <v>106</v>
      </c>
      <c r="AK101" s="193" t="s">
        <v>107</v>
      </c>
      <c r="AL101" s="193" t="s">
        <v>108</v>
      </c>
      <c r="AM101" s="194"/>
      <c r="AN101" s="194"/>
      <c r="AO101" s="194"/>
      <c r="AP101" s="194"/>
    </row>
    <row r="102" spans="1:42" s="195" customFormat="1" ht="15">
      <c r="B102" s="195" t="s">
        <v>109</v>
      </c>
      <c r="C102" s="196" t="s">
        <v>110</v>
      </c>
      <c r="D102" s="195" t="s">
        <v>109</v>
      </c>
      <c r="E102" s="196" t="s">
        <v>110</v>
      </c>
      <c r="F102" s="195" t="s">
        <v>109</v>
      </c>
      <c r="G102" s="196" t="s">
        <v>110</v>
      </c>
      <c r="H102" s="195" t="s">
        <v>109</v>
      </c>
      <c r="I102" s="196" t="s">
        <v>110</v>
      </c>
      <c r="J102" s="195" t="s">
        <v>109</v>
      </c>
      <c r="K102" s="196" t="s">
        <v>110</v>
      </c>
      <c r="L102" s="195" t="s">
        <v>109</v>
      </c>
      <c r="M102" s="196" t="s">
        <v>110</v>
      </c>
      <c r="N102" s="195" t="s">
        <v>109</v>
      </c>
      <c r="O102" s="196" t="s">
        <v>110</v>
      </c>
      <c r="P102" s="195" t="s">
        <v>109</v>
      </c>
      <c r="Q102" s="196" t="s">
        <v>110</v>
      </c>
      <c r="R102" s="195" t="s">
        <v>109</v>
      </c>
      <c r="S102" s="196" t="s">
        <v>110</v>
      </c>
      <c r="T102" s="195" t="s">
        <v>109</v>
      </c>
      <c r="U102" s="196" t="s">
        <v>110</v>
      </c>
      <c r="V102" s="195" t="s">
        <v>109</v>
      </c>
      <c r="W102" s="196" t="s">
        <v>110</v>
      </c>
      <c r="X102" s="195" t="s">
        <v>109</v>
      </c>
      <c r="Y102" s="196" t="s">
        <v>110</v>
      </c>
      <c r="AM102" s="197"/>
      <c r="AN102" s="197"/>
      <c r="AO102" s="197"/>
      <c r="AP102" s="197"/>
    </row>
    <row r="103" spans="1:42" ht="14.45" customHeight="1">
      <c r="A103" s="198" t="s">
        <v>111</v>
      </c>
      <c r="B103" s="234" t="s">
        <v>115</v>
      </c>
      <c r="C103" s="233" t="s">
        <v>115</v>
      </c>
      <c r="D103" s="209">
        <f>+E103*Index!$B$13</f>
        <v>132.74231198121709</v>
      </c>
      <c r="E103" s="228">
        <v>226.80370558271358</v>
      </c>
      <c r="F103" s="210">
        <f>+G103*Index!$B$13</f>
        <v>164.6076250160385</v>
      </c>
      <c r="G103" s="234">
        <v>281.24882536391249</v>
      </c>
      <c r="H103" s="210">
        <f>+I103*Index!$B$13</f>
        <v>161.38852743753276</v>
      </c>
      <c r="I103" s="232">
        <v>275.74867060134699</v>
      </c>
      <c r="J103" s="210">
        <f>+K103*Index!$B$13</f>
        <v>193.83895959297223</v>
      </c>
      <c r="K103" s="228">
        <v>331.19352575541069</v>
      </c>
      <c r="L103" s="210">
        <f>+M103*Index!$B$13</f>
        <v>235.91793559492857</v>
      </c>
      <c r="M103" s="200">
        <v>403.08972480398683</v>
      </c>
      <c r="N103" s="210">
        <f>+O103*Index!$B$13</f>
        <v>279.82767781952919</v>
      </c>
      <c r="O103" s="210">
        <v>478.11397365939575</v>
      </c>
      <c r="P103" s="210">
        <f>+Q103*Index!$B$13</f>
        <v>302.95069473785395</v>
      </c>
      <c r="Q103" s="228">
        <v>517.62199369501116</v>
      </c>
      <c r="R103" s="210">
        <f>+S103*Index!$B$13</f>
        <v>292.84078923541665</v>
      </c>
      <c r="S103" s="228">
        <v>500.34819458136985</v>
      </c>
      <c r="T103" s="210">
        <f>+U103*Index!$B$13</f>
        <v>270.03407626886417</v>
      </c>
      <c r="U103" s="228">
        <v>461.38061193366553</v>
      </c>
      <c r="V103" s="210">
        <f>+W103*Index!$B$13</f>
        <v>199.12131428471346</v>
      </c>
      <c r="W103" s="228">
        <v>340.21896459557996</v>
      </c>
      <c r="X103" s="210">
        <f>+Y103*Index!$B$13</f>
        <v>157.76645943999998</v>
      </c>
      <c r="Y103" s="210">
        <v>269.56</v>
      </c>
      <c r="AA103" s="218"/>
    </row>
    <row r="104" spans="1:42" ht="14.45" customHeight="1">
      <c r="A104" s="198" t="s">
        <v>112</v>
      </c>
      <c r="B104" s="234" t="s">
        <v>115</v>
      </c>
      <c r="C104" s="233" t="s">
        <v>115</v>
      </c>
      <c r="D104" s="209">
        <f>+E104*Index!$B$13</f>
        <v>249.18413386830611</v>
      </c>
      <c r="E104" s="228">
        <v>425.75637029546181</v>
      </c>
      <c r="F104" s="210">
        <f>+G104*Index!$B$13</f>
        <v>240.43517291468575</v>
      </c>
      <c r="G104" s="234">
        <v>410.8078829995622</v>
      </c>
      <c r="H104" s="210">
        <f>+I104*Index!$B$13</f>
        <v>222.69897330927924</v>
      </c>
      <c r="I104" s="232">
        <v>380.50378678922908</v>
      </c>
      <c r="J104" s="210">
        <f>+K104*Index!$B$13</f>
        <v>217.90057836522229</v>
      </c>
      <c r="K104" s="228">
        <v>372.30524227152119</v>
      </c>
      <c r="L104" s="210">
        <f>+M104*Index!$B$13</f>
        <v>241.18813569678431</v>
      </c>
      <c r="M104" s="200">
        <v>412.09439629435843</v>
      </c>
      <c r="N104" s="210">
        <f>+O104*Index!$B$13</f>
        <v>250.68254020045168</v>
      </c>
      <c r="O104" s="200">
        <v>428.31654951433296</v>
      </c>
      <c r="P104" s="210">
        <f>+Q104*Index!$B$13</f>
        <v>260.02550883174786</v>
      </c>
      <c r="Q104" s="228">
        <v>444.27995918449795</v>
      </c>
      <c r="R104" s="210">
        <f>+S104*Index!$B$13</f>
        <v>266.96749498469688</v>
      </c>
      <c r="S104" s="228">
        <v>456.14104673144016</v>
      </c>
      <c r="T104" s="210">
        <f>+U104*Index!$B$13</f>
        <v>239.56284647971495</v>
      </c>
      <c r="U104" s="228">
        <v>409.31742479542055</v>
      </c>
      <c r="V104" s="210">
        <f>+W104*Index!$B$13</f>
        <v>214.66645532595982</v>
      </c>
      <c r="W104" s="228">
        <v>366.77941498504947</v>
      </c>
      <c r="X104" s="210">
        <f>+Y104*Index!$B$13</f>
        <v>236.17561721999996</v>
      </c>
      <c r="Y104" s="210">
        <v>403.53</v>
      </c>
      <c r="AA104" s="218"/>
    </row>
    <row r="105" spans="1:42" ht="14.45" customHeight="1">
      <c r="A105" s="203" t="s">
        <v>113</v>
      </c>
      <c r="B105" s="196">
        <f>+C105*Index!$B$13</f>
        <v>427.52509878000001</v>
      </c>
      <c r="C105" s="217">
        <v>730.47</v>
      </c>
      <c r="D105" s="217">
        <f>+E105*Index!$B$13</f>
        <v>391.94270983010722</v>
      </c>
      <c r="E105" s="229">
        <v>669.67387895260549</v>
      </c>
      <c r="F105" s="196">
        <f>+G105*Index!$B$13</f>
        <v>417.14919877337422</v>
      </c>
      <c r="G105" s="196">
        <v>712.7417222931042</v>
      </c>
      <c r="H105" s="196">
        <f>+I105*Index!$B$13</f>
        <v>397.74231600364567</v>
      </c>
      <c r="I105" s="229">
        <v>679.58309442012751</v>
      </c>
      <c r="J105" s="196">
        <f>+K105*Index!$B$13</f>
        <v>428.27758205460952</v>
      </c>
      <c r="K105" s="229">
        <v>731.75569400760935</v>
      </c>
      <c r="L105" s="196">
        <f>+M105*Index!$B$13</f>
        <v>493.3870659789759</v>
      </c>
      <c r="M105" s="205">
        <v>843.00185208804066</v>
      </c>
      <c r="N105" s="196">
        <f>+O105*Index!$B$13</f>
        <v>548.29026054792394</v>
      </c>
      <c r="O105" s="205">
        <v>936.80952946470188</v>
      </c>
      <c r="P105" s="196">
        <f>+Q105*Index!$B$13</f>
        <v>580.69360562747408</v>
      </c>
      <c r="Q105" s="229">
        <v>992.17393157303104</v>
      </c>
      <c r="R105" s="196">
        <f>+S105*Index!$B$13</f>
        <v>578.24167677858418</v>
      </c>
      <c r="S105" s="217">
        <v>987.98456240766575</v>
      </c>
      <c r="T105" s="196">
        <f>+U105*Index!$B$13</f>
        <v>527.60970039924518</v>
      </c>
      <c r="U105" s="217">
        <v>901.47469458620265</v>
      </c>
      <c r="V105" s="196">
        <f>+W105*Index!$B$13</f>
        <v>424.62267444800426</v>
      </c>
      <c r="W105" s="217">
        <v>725.51091360286682</v>
      </c>
      <c r="X105" s="196">
        <f>+Y105*Index!$B$13</f>
        <v>401.65598797999996</v>
      </c>
      <c r="Y105" s="196">
        <v>686.27</v>
      </c>
      <c r="AA105" s="218"/>
    </row>
    <row r="106" spans="1:42" ht="14.45" customHeight="1">
      <c r="A106" s="198" t="s">
        <v>114</v>
      </c>
      <c r="B106" s="234" t="s">
        <v>115</v>
      </c>
      <c r="C106" s="233" t="s">
        <v>115</v>
      </c>
      <c r="D106" s="209">
        <f>+E106*Index!$B$13</f>
        <v>36.930497430719285</v>
      </c>
      <c r="E106" s="228">
        <v>63.099501140866138</v>
      </c>
      <c r="F106" s="210">
        <f>+G106*Index!$B$13</f>
        <v>39.447569546752895</v>
      </c>
      <c r="G106" s="223">
        <v>67.400174186368943</v>
      </c>
      <c r="H106" s="210">
        <f>+I106*Index!$B$13</f>
        <v>41.497335151990228</v>
      </c>
      <c r="I106" s="233">
        <v>70.902406653960767</v>
      </c>
      <c r="J106" s="210">
        <f>+K106*Index!$B$13</f>
        <v>45.852937405423191</v>
      </c>
      <c r="K106" s="228">
        <v>78.344394942237642</v>
      </c>
      <c r="L106" s="210">
        <f>+M106*Index!$B$13</f>
        <v>48.778212217702269</v>
      </c>
      <c r="M106" s="200">
        <v>83.342523702919095</v>
      </c>
      <c r="N106" s="210">
        <f>+O106*Index!$B$13</f>
        <v>52.328085164979548</v>
      </c>
      <c r="O106" s="200">
        <v>89.407841737339353</v>
      </c>
      <c r="P106" s="210">
        <f>+Q106*Index!$B$13</f>
        <v>51.173910926046815</v>
      </c>
      <c r="Q106" s="228">
        <v>87.435817969099631</v>
      </c>
      <c r="R106" s="210">
        <f>+S106*Index!$B$13</f>
        <v>55.021355016509354</v>
      </c>
      <c r="S106" s="209">
        <v>94.009566487678171</v>
      </c>
      <c r="T106" s="210">
        <f>+U106*Index!$B$13</f>
        <v>56.721295737609168</v>
      </c>
      <c r="U106" s="209">
        <v>96.914087654003382</v>
      </c>
      <c r="V106" s="210">
        <f>+W106*Index!$B$13</f>
        <v>41.079174293226281</v>
      </c>
      <c r="W106" s="209">
        <v>70.187936407949579</v>
      </c>
      <c r="X106" s="210">
        <f>+Y106*Index!$B$13</f>
        <v>35.508573579999997</v>
      </c>
      <c r="Y106" s="210">
        <v>60.67</v>
      </c>
      <c r="AA106" s="218"/>
    </row>
    <row r="107" spans="1:42" ht="14.45" customHeight="1">
      <c r="A107" s="198"/>
      <c r="B107" s="209"/>
      <c r="C107" s="228"/>
      <c r="D107" s="210"/>
      <c r="E107" s="228"/>
      <c r="F107" s="223"/>
      <c r="G107" s="223"/>
      <c r="H107" s="210"/>
      <c r="I107" s="233"/>
      <c r="J107" s="210"/>
      <c r="K107" s="228"/>
      <c r="L107" s="210"/>
      <c r="M107" s="200"/>
      <c r="N107" s="210"/>
      <c r="O107" s="200"/>
      <c r="P107" s="210"/>
      <c r="Q107" s="200"/>
      <c r="R107" s="210"/>
      <c r="S107" s="209"/>
      <c r="T107" s="210"/>
      <c r="U107" s="228"/>
      <c r="V107" s="210"/>
      <c r="W107" s="228"/>
      <c r="X107" s="210"/>
      <c r="Y107" s="210"/>
    </row>
    <row r="108" spans="1:42" ht="14.45" customHeight="1" thickBot="1">
      <c r="A108" s="198"/>
      <c r="B108" s="276">
        <v>2014</v>
      </c>
      <c r="C108" s="276"/>
      <c r="D108" s="276"/>
      <c r="E108" s="276"/>
      <c r="F108" s="278"/>
      <c r="G108" s="278"/>
      <c r="H108" s="278"/>
      <c r="I108" s="278"/>
      <c r="J108" s="278"/>
      <c r="K108" s="278"/>
      <c r="L108" s="278"/>
      <c r="M108" s="278"/>
      <c r="N108" s="278"/>
      <c r="O108" s="278"/>
      <c r="P108" s="278"/>
      <c r="Q108" s="278"/>
      <c r="R108" s="279"/>
      <c r="S108" s="279"/>
      <c r="T108" s="279"/>
      <c r="U108" s="279"/>
      <c r="V108" s="279"/>
      <c r="W108" s="279"/>
      <c r="X108" s="279"/>
      <c r="Y108" s="181"/>
    </row>
    <row r="109" spans="1:42" s="193" customFormat="1" ht="15.75" thickBot="1">
      <c r="A109" s="192"/>
      <c r="B109" s="277" t="s">
        <v>93</v>
      </c>
      <c r="C109" s="274"/>
      <c r="D109" s="274" t="s">
        <v>94</v>
      </c>
      <c r="E109" s="274"/>
      <c r="F109" s="274" t="s">
        <v>95</v>
      </c>
      <c r="G109" s="274"/>
      <c r="H109" s="274" t="s">
        <v>96</v>
      </c>
      <c r="I109" s="274"/>
      <c r="J109" s="274" t="s">
        <v>97</v>
      </c>
      <c r="K109" s="274"/>
      <c r="L109" s="274" t="s">
        <v>98</v>
      </c>
      <c r="M109" s="274"/>
      <c r="N109" s="274" t="s">
        <v>99</v>
      </c>
      <c r="O109" s="274"/>
      <c r="P109" s="274" t="s">
        <v>100</v>
      </c>
      <c r="Q109" s="274"/>
      <c r="R109" s="274" t="s">
        <v>101</v>
      </c>
      <c r="S109" s="274"/>
      <c r="T109" s="274" t="s">
        <v>102</v>
      </c>
      <c r="U109" s="274"/>
      <c r="V109" s="274" t="s">
        <v>103</v>
      </c>
      <c r="W109" s="274"/>
      <c r="X109" s="274" t="s">
        <v>104</v>
      </c>
      <c r="Y109" s="275"/>
      <c r="AI109" s="193" t="s">
        <v>105</v>
      </c>
      <c r="AJ109" s="193" t="s">
        <v>106</v>
      </c>
      <c r="AK109" s="193" t="s">
        <v>107</v>
      </c>
      <c r="AL109" s="193" t="s">
        <v>108</v>
      </c>
      <c r="AM109" s="194"/>
      <c r="AN109" s="194"/>
      <c r="AO109" s="194"/>
      <c r="AP109" s="194"/>
    </row>
    <row r="110" spans="1:42" s="195" customFormat="1" ht="15">
      <c r="B110" s="195" t="s">
        <v>109</v>
      </c>
      <c r="C110" s="196" t="s">
        <v>110</v>
      </c>
      <c r="D110" s="195" t="s">
        <v>109</v>
      </c>
      <c r="E110" s="196" t="s">
        <v>110</v>
      </c>
      <c r="F110" s="195" t="s">
        <v>109</v>
      </c>
      <c r="G110" s="196" t="s">
        <v>110</v>
      </c>
      <c r="H110" s="195" t="s">
        <v>109</v>
      </c>
      <c r="I110" s="196" t="s">
        <v>110</v>
      </c>
      <c r="J110" s="195" t="s">
        <v>109</v>
      </c>
      <c r="K110" s="196" t="s">
        <v>110</v>
      </c>
      <c r="L110" s="195" t="s">
        <v>109</v>
      </c>
      <c r="M110" s="196" t="s">
        <v>110</v>
      </c>
      <c r="N110" s="195" t="s">
        <v>109</v>
      </c>
      <c r="O110" s="196" t="s">
        <v>110</v>
      </c>
      <c r="P110" s="195" t="s">
        <v>109</v>
      </c>
      <c r="Q110" s="196" t="s">
        <v>110</v>
      </c>
      <c r="R110" s="195" t="s">
        <v>109</v>
      </c>
      <c r="S110" s="196" t="s">
        <v>110</v>
      </c>
      <c r="T110" s="195" t="s">
        <v>109</v>
      </c>
      <c r="U110" s="196" t="s">
        <v>110</v>
      </c>
      <c r="V110" s="195" t="s">
        <v>109</v>
      </c>
      <c r="W110" s="196" t="s">
        <v>110</v>
      </c>
      <c r="X110" s="195" t="s">
        <v>109</v>
      </c>
      <c r="Y110" s="196" t="s">
        <v>110</v>
      </c>
      <c r="AM110" s="197"/>
      <c r="AN110" s="197"/>
      <c r="AO110" s="197"/>
      <c r="AP110" s="197"/>
    </row>
    <row r="111" spans="1:42" ht="14.45" customHeight="1">
      <c r="A111" s="198" t="s">
        <v>111</v>
      </c>
      <c r="B111" s="210">
        <f>+C111*Index!$B$13</f>
        <v>143.70418007144346</v>
      </c>
      <c r="C111" s="233">
        <v>245.53316920184983</v>
      </c>
      <c r="D111" s="210">
        <f>+E111*Index!$B$13</f>
        <v>146.63173163021131</v>
      </c>
      <c r="E111" s="228">
        <v>250.53518801486368</v>
      </c>
      <c r="F111" s="210">
        <f>+G111*Index!$B$13</f>
        <v>157.02107657665383</v>
      </c>
      <c r="G111" s="233">
        <v>268.28643776530964</v>
      </c>
      <c r="H111" s="210">
        <f>+I111*Index!$B$13</f>
        <v>187.57137959548325</v>
      </c>
      <c r="I111" s="232">
        <v>320.48472953776053</v>
      </c>
      <c r="J111" s="210">
        <f>+K111*Index!$B$13</f>
        <v>199.27674115577591</v>
      </c>
      <c r="K111" s="228">
        <v>340.48452717150587</v>
      </c>
      <c r="L111" s="210">
        <f>+M111*Index!$B$13</f>
        <v>251.42192294746891</v>
      </c>
      <c r="M111" s="228">
        <v>429.57985994161527</v>
      </c>
      <c r="N111" s="210">
        <f>+O111*Index!$B$13</f>
        <v>241.97140038209662</v>
      </c>
      <c r="O111" s="210">
        <v>413.43268346466209</v>
      </c>
      <c r="P111" s="210">
        <f>+Q111*Index!$B$13</f>
        <v>255.89170215600959</v>
      </c>
      <c r="Q111" s="228">
        <v>437.2169311399611</v>
      </c>
      <c r="R111" s="210">
        <f>+S111*Index!$B$13</f>
        <v>243.31046388643696</v>
      </c>
      <c r="S111" s="228">
        <v>415.72060929827222</v>
      </c>
      <c r="T111" s="210">
        <f>+U111*Index!$B$13</f>
        <v>233.54587842676011</v>
      </c>
      <c r="U111" s="228">
        <v>399.03682450742753</v>
      </c>
      <c r="V111" s="210">
        <f>+W111*Index!$B$13</f>
        <v>200.69374757943655</v>
      </c>
      <c r="W111" s="228">
        <v>342.90562638941174</v>
      </c>
      <c r="X111" s="210">
        <f>+Y111*Index!$B$13</f>
        <v>137.80674997013779</v>
      </c>
      <c r="Y111" s="210">
        <v>235.45681163034374</v>
      </c>
      <c r="AA111" s="218"/>
    </row>
    <row r="112" spans="1:42" ht="14.45" customHeight="1">
      <c r="A112" s="198" t="s">
        <v>112</v>
      </c>
      <c r="B112" s="210">
        <f>+C112*Index!$B$13</f>
        <v>286.35021074877596</v>
      </c>
      <c r="C112" s="233">
        <v>489.25838282373036</v>
      </c>
      <c r="D112" s="210">
        <f>+E112*Index!$B$13</f>
        <v>247.02590586331911</v>
      </c>
      <c r="E112" s="228">
        <v>422.06881881532263</v>
      </c>
      <c r="F112" s="210">
        <f>+G112*Index!$B$13</f>
        <v>257.00154529578725</v>
      </c>
      <c r="G112" s="233">
        <v>439.11321072828667</v>
      </c>
      <c r="H112" s="210">
        <f>+I112*Index!$B$13</f>
        <v>229.48580508732829</v>
      </c>
      <c r="I112" s="232">
        <v>392.09977734758132</v>
      </c>
      <c r="J112" s="210">
        <f>+K112*Index!$B$13</f>
        <v>235.6672267672316</v>
      </c>
      <c r="K112" s="228">
        <v>402.66136333961805</v>
      </c>
      <c r="L112" s="210">
        <f>+M112*Index!$B$13</f>
        <v>254.82005651109162</v>
      </c>
      <c r="M112" s="228">
        <v>435.38591584640977</v>
      </c>
      <c r="N112" s="210">
        <f>+O112*Index!$B$13</f>
        <v>237.49974854760919</v>
      </c>
      <c r="O112" s="200">
        <v>405.79241269492445</v>
      </c>
      <c r="P112" s="210">
        <f>+Q112*Index!$B$13</f>
        <v>243.57111037979575</v>
      </c>
      <c r="Q112" s="228">
        <v>416.16595027251469</v>
      </c>
      <c r="R112" s="210">
        <f>+S112*Index!$B$13</f>
        <v>251.94404159325848</v>
      </c>
      <c r="S112" s="228">
        <v>430.47195261238068</v>
      </c>
      <c r="T112" s="210">
        <f>+U112*Index!$B$13</f>
        <v>259.74201379520588</v>
      </c>
      <c r="U112" s="228">
        <v>443.79557915643937</v>
      </c>
      <c r="V112" s="210">
        <f>+W112*Index!$B$13</f>
        <v>256.52381063016009</v>
      </c>
      <c r="W112" s="228">
        <v>438.29695259000079</v>
      </c>
      <c r="X112" s="210">
        <f>+Y112*Index!$B$13</f>
        <v>302.82591931506755</v>
      </c>
      <c r="Y112" s="210">
        <v>517.40880222779003</v>
      </c>
      <c r="AA112" s="218"/>
    </row>
    <row r="113" spans="1:42" ht="14.45" customHeight="1">
      <c r="A113" s="203" t="s">
        <v>113</v>
      </c>
      <c r="B113" s="196">
        <f>+C113*Index!$B$13</f>
        <v>442.3114100449971</v>
      </c>
      <c r="C113" s="217">
        <v>755.73391274001085</v>
      </c>
      <c r="D113" s="196">
        <f>+E113*Index!$B$13</f>
        <v>405.31408166528087</v>
      </c>
      <c r="E113" s="229">
        <v>692.52022414336</v>
      </c>
      <c r="F113" s="196">
        <f>+G113*Index!$B$13</f>
        <v>426.20720094819012</v>
      </c>
      <c r="G113" s="229">
        <v>728.21823786498317</v>
      </c>
      <c r="H113" s="196">
        <f>+I113*Index!$B$13</f>
        <v>429.71356397599055</v>
      </c>
      <c r="I113" s="229">
        <v>734.20921478827108</v>
      </c>
      <c r="J113" s="196">
        <f>+K113*Index!$B$13</f>
        <v>447.30565920232505</v>
      </c>
      <c r="K113" s="229">
        <v>764.26709404881319</v>
      </c>
      <c r="L113" s="196">
        <f>+M113*Index!$B$13</f>
        <v>518.55252332795135</v>
      </c>
      <c r="M113" s="205">
        <v>885.99958878739085</v>
      </c>
      <c r="N113" s="196">
        <f>+O113*Index!$B$13</f>
        <v>492.19547259891658</v>
      </c>
      <c r="O113" s="205">
        <v>840.96589392133706</v>
      </c>
      <c r="P113" s="196">
        <f>+Q113*Index!$B$13</f>
        <v>508.70712349129133</v>
      </c>
      <c r="Q113" s="229">
        <v>869.17772443554873</v>
      </c>
      <c r="R113" s="196">
        <f>+S113*Index!$B$13</f>
        <v>505.44772864485486</v>
      </c>
      <c r="S113" s="217">
        <v>863.60871770291328</v>
      </c>
      <c r="T113" s="196">
        <f>+U113*Index!$B$13</f>
        <v>505.40896119504652</v>
      </c>
      <c r="U113" s="217">
        <v>863.54247958229234</v>
      </c>
      <c r="V113" s="196">
        <f>+W113*Index!$B$13</f>
        <v>467.40672490251359</v>
      </c>
      <c r="W113" s="217">
        <v>798.61180387735249</v>
      </c>
      <c r="X113" s="196">
        <f>+Y113*Index!$B$13</f>
        <v>449.45086811397238</v>
      </c>
      <c r="Y113" s="196">
        <v>767.93240108730686</v>
      </c>
      <c r="AA113" s="218"/>
    </row>
    <row r="114" spans="1:42" ht="14.45" customHeight="1">
      <c r="A114" s="198" t="s">
        <v>114</v>
      </c>
      <c r="B114" s="210">
        <f>+C114*Index!$B$13</f>
        <v>39.16232005396585</v>
      </c>
      <c r="C114" s="233">
        <v>66.912796491841178</v>
      </c>
      <c r="D114" s="210">
        <f>+E114*Index!$B$13</f>
        <v>37.1810364638566</v>
      </c>
      <c r="E114" s="228">
        <v>63.527572494005547</v>
      </c>
      <c r="F114" s="210">
        <f>+G114*Index!$B$13</f>
        <v>40.541460357595085</v>
      </c>
      <c r="G114" s="233">
        <v>69.269197602482066</v>
      </c>
      <c r="H114" s="210">
        <f>+I114*Index!$B$13</f>
        <v>42.825269648512588</v>
      </c>
      <c r="I114" s="233">
        <v>73.171317448772015</v>
      </c>
      <c r="J114" s="210">
        <f>+K114*Index!$B$13</f>
        <v>44.524640708086054</v>
      </c>
      <c r="K114" s="228">
        <v>76.0748652905922</v>
      </c>
      <c r="L114" s="210">
        <f>+M114*Index!$B$13</f>
        <v>47.818049590040992</v>
      </c>
      <c r="M114" s="200">
        <v>81.7019884533415</v>
      </c>
      <c r="N114" s="210">
        <f>+O114*Index!$B$13</f>
        <v>45.811627543342432</v>
      </c>
      <c r="O114" s="200">
        <v>78.273812852343411</v>
      </c>
      <c r="P114" s="210">
        <f>+Q114*Index!$B$13</f>
        <v>46.433156544016541</v>
      </c>
      <c r="Q114" s="228">
        <v>79.335758198752288</v>
      </c>
      <c r="R114" s="210">
        <f>+S114*Index!$B$13</f>
        <v>47.461143274816081</v>
      </c>
      <c r="S114" s="209">
        <v>81.092177808711966</v>
      </c>
      <c r="T114" s="210">
        <f>+U114*Index!$B$13</f>
        <v>48.100394164763046</v>
      </c>
      <c r="U114" s="209">
        <v>82.184402800676352</v>
      </c>
      <c r="V114" s="210">
        <f>+W114*Index!$B$13</f>
        <v>39.434905437655672</v>
      </c>
      <c r="W114" s="209">
        <v>67.378536271311688</v>
      </c>
      <c r="X114" s="210">
        <f>+Y114*Index!$B$13</f>
        <v>36.972887905780382</v>
      </c>
      <c r="Y114" s="210">
        <v>63.17192956765615</v>
      </c>
      <c r="AA114" s="218"/>
    </row>
    <row r="115" spans="1:42" ht="14.45" customHeight="1">
      <c r="A115" s="198"/>
      <c r="B115" s="234"/>
      <c r="C115" s="233"/>
      <c r="D115" s="209"/>
      <c r="E115" s="228"/>
      <c r="F115" s="210"/>
      <c r="G115" s="223"/>
      <c r="H115" s="210"/>
      <c r="I115" s="233"/>
      <c r="J115" s="210"/>
      <c r="K115" s="228"/>
      <c r="L115" s="210"/>
      <c r="M115" s="200"/>
      <c r="N115" s="210"/>
      <c r="O115" s="200"/>
      <c r="P115" s="210"/>
      <c r="Q115" s="228"/>
      <c r="R115" s="210"/>
      <c r="S115" s="209"/>
      <c r="T115" s="210"/>
      <c r="U115" s="209"/>
      <c r="V115" s="210"/>
      <c r="W115" s="209"/>
      <c r="X115" s="210"/>
      <c r="Y115" s="210"/>
      <c r="AA115" s="218"/>
    </row>
    <row r="116" spans="1:42" ht="14.25" customHeight="1" thickBot="1">
      <c r="A116" s="198"/>
      <c r="B116" s="276">
        <v>2015</v>
      </c>
      <c r="C116" s="276"/>
      <c r="D116" s="276"/>
      <c r="E116" s="276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79"/>
      <c r="S116" s="279"/>
      <c r="T116" s="279"/>
      <c r="U116" s="279"/>
      <c r="V116" s="279"/>
      <c r="W116" s="279"/>
      <c r="X116" s="279"/>
      <c r="Y116" s="181"/>
    </row>
    <row r="117" spans="1:42" s="193" customFormat="1" ht="15.75" thickBot="1">
      <c r="A117" s="192"/>
      <c r="B117" s="277" t="s">
        <v>93</v>
      </c>
      <c r="C117" s="274"/>
      <c r="D117" s="274" t="s">
        <v>94</v>
      </c>
      <c r="E117" s="274"/>
      <c r="F117" s="274" t="s">
        <v>95</v>
      </c>
      <c r="G117" s="274"/>
      <c r="H117" s="274" t="s">
        <v>96</v>
      </c>
      <c r="I117" s="274"/>
      <c r="J117" s="274" t="s">
        <v>97</v>
      </c>
      <c r="K117" s="274"/>
      <c r="L117" s="274" t="s">
        <v>98</v>
      </c>
      <c r="M117" s="274"/>
      <c r="N117" s="274" t="s">
        <v>99</v>
      </c>
      <c r="O117" s="274"/>
      <c r="P117" s="274" t="s">
        <v>100</v>
      </c>
      <c r="Q117" s="274"/>
      <c r="R117" s="274" t="s">
        <v>101</v>
      </c>
      <c r="S117" s="274"/>
      <c r="T117" s="274" t="s">
        <v>102</v>
      </c>
      <c r="U117" s="274"/>
      <c r="V117" s="274" t="s">
        <v>103</v>
      </c>
      <c r="W117" s="274"/>
      <c r="X117" s="274" t="s">
        <v>104</v>
      </c>
      <c r="Y117" s="275"/>
      <c r="AI117" s="193" t="s">
        <v>105</v>
      </c>
      <c r="AJ117" s="193" t="s">
        <v>106</v>
      </c>
      <c r="AK117" s="193" t="s">
        <v>107</v>
      </c>
      <c r="AL117" s="193" t="s">
        <v>108</v>
      </c>
      <c r="AM117" s="194"/>
      <c r="AN117" s="194"/>
      <c r="AO117" s="194"/>
      <c r="AP117" s="194"/>
    </row>
    <row r="118" spans="1:42" s="195" customFormat="1" ht="15">
      <c r="B118" s="195" t="s">
        <v>109</v>
      </c>
      <c r="C118" s="196" t="s">
        <v>110</v>
      </c>
      <c r="D118" s="195" t="s">
        <v>109</v>
      </c>
      <c r="E118" s="196" t="s">
        <v>110</v>
      </c>
      <c r="F118" s="195" t="s">
        <v>109</v>
      </c>
      <c r="G118" s="196" t="s">
        <v>110</v>
      </c>
      <c r="H118" s="195" t="s">
        <v>109</v>
      </c>
      <c r="I118" s="196" t="s">
        <v>110</v>
      </c>
      <c r="J118" s="195" t="s">
        <v>109</v>
      </c>
      <c r="K118" s="196" t="s">
        <v>110</v>
      </c>
      <c r="L118" s="195" t="s">
        <v>109</v>
      </c>
      <c r="M118" s="196" t="s">
        <v>110</v>
      </c>
      <c r="N118" s="195" t="s">
        <v>109</v>
      </c>
      <c r="O118" s="196" t="s">
        <v>110</v>
      </c>
      <c r="P118" s="195" t="s">
        <v>109</v>
      </c>
      <c r="Q118" s="196" t="s">
        <v>110</v>
      </c>
      <c r="R118" s="195" t="s">
        <v>109</v>
      </c>
      <c r="S118" s="196" t="s">
        <v>110</v>
      </c>
      <c r="T118" s="195" t="s">
        <v>109</v>
      </c>
      <c r="U118" s="196" t="s">
        <v>110</v>
      </c>
      <c r="V118" s="195" t="s">
        <v>109</v>
      </c>
      <c r="W118" s="196" t="s">
        <v>110</v>
      </c>
      <c r="X118" s="195" t="s">
        <v>109</v>
      </c>
      <c r="Y118" s="196" t="s">
        <v>110</v>
      </c>
      <c r="AM118" s="197"/>
      <c r="AN118" s="197"/>
      <c r="AO118" s="197"/>
      <c r="AP118" s="197"/>
    </row>
    <row r="119" spans="1:42" ht="14.45" customHeight="1">
      <c r="A119" s="198" t="s">
        <v>111</v>
      </c>
      <c r="B119" s="210">
        <f>+C119*Index!$B$13</f>
        <v>133.61220145999999</v>
      </c>
      <c r="C119" s="233">
        <v>228.29</v>
      </c>
      <c r="D119" s="210">
        <f>+E119*Index!$B$13</f>
        <v>126.41333125999999</v>
      </c>
      <c r="E119" s="228">
        <v>215.99</v>
      </c>
      <c r="F119" s="210">
        <f>+G119*Index!$B$13</f>
        <v>177.31461103999999</v>
      </c>
      <c r="G119" s="233">
        <v>302.95999999999998</v>
      </c>
      <c r="H119" s="210">
        <f>+I119*Index!$B$13</f>
        <v>180.35218309999996</v>
      </c>
      <c r="I119" s="232">
        <v>308.14999999999998</v>
      </c>
      <c r="J119" s="210">
        <f>+K119*Index!$B$13</f>
        <v>201.93123547999997</v>
      </c>
      <c r="K119" s="228">
        <v>345.02</v>
      </c>
      <c r="L119" s="210">
        <f>+M119*Index!$B$13</f>
        <v>229.56787376</v>
      </c>
      <c r="M119" s="228">
        <v>392.24</v>
      </c>
      <c r="N119" s="210">
        <f>+O119*Index!$B$13</f>
        <v>261.09658414</v>
      </c>
      <c r="O119" s="210">
        <v>446.11</v>
      </c>
      <c r="P119" s="210">
        <f>+Q119*Index!$B$13</f>
        <v>299.61931881999999</v>
      </c>
      <c r="Q119" s="228">
        <v>511.93</v>
      </c>
      <c r="R119" s="210">
        <f>+S119*Index!$B$13</f>
        <v>288.08942101999997</v>
      </c>
      <c r="S119" s="228">
        <v>492.23</v>
      </c>
      <c r="T119" s="210">
        <f>+U119*Index!$B$13</f>
        <v>281.50508852000002</v>
      </c>
      <c r="U119" s="228">
        <v>480.98</v>
      </c>
      <c r="V119" s="210">
        <f>+W119*Index!$B$13</f>
        <v>222.53288028</v>
      </c>
      <c r="W119" s="228">
        <v>380.22</v>
      </c>
      <c r="X119" s="210">
        <f>+Y119*Index!$B$13</f>
        <v>155.82334975999999</v>
      </c>
      <c r="Y119" s="210">
        <v>266.24</v>
      </c>
      <c r="AA119" s="218"/>
    </row>
    <row r="120" spans="1:42" ht="14.45" customHeight="1">
      <c r="A120" s="198" t="s">
        <v>112</v>
      </c>
      <c r="B120" s="210">
        <f>+C120*Index!$B$13</f>
        <v>256.43195035999997</v>
      </c>
      <c r="C120" s="233">
        <v>438.14</v>
      </c>
      <c r="D120" s="210">
        <f>+E120*Index!$B$13</f>
        <v>223.75610293999998</v>
      </c>
      <c r="E120" s="228">
        <v>382.31</v>
      </c>
      <c r="F120" s="210">
        <f>+G120*Index!$B$13</f>
        <v>204.04407461999998</v>
      </c>
      <c r="G120" s="233">
        <v>348.63</v>
      </c>
      <c r="H120" s="210">
        <f>+I120*Index!$B$13</f>
        <v>190.51253973999999</v>
      </c>
      <c r="I120" s="232">
        <v>325.51</v>
      </c>
      <c r="J120" s="210">
        <f>+K120*Index!$B$13</f>
        <v>201.14696831999998</v>
      </c>
      <c r="K120" s="228">
        <v>343.68</v>
      </c>
      <c r="L120" s="210">
        <f>+M120*Index!$B$13</f>
        <v>209.87340365999998</v>
      </c>
      <c r="M120" s="228">
        <v>358.59</v>
      </c>
      <c r="N120" s="210">
        <f>+O120*Index!$B$13</f>
        <v>212.87585928000001</v>
      </c>
      <c r="O120" s="200">
        <v>363.72</v>
      </c>
      <c r="P120" s="210">
        <f>+Q120*Index!$B$13</f>
        <v>226.36642497999998</v>
      </c>
      <c r="Q120" s="228">
        <v>386.77</v>
      </c>
      <c r="R120" s="210">
        <f>+S120*Index!$B$13</f>
        <v>223.76195567999997</v>
      </c>
      <c r="S120" s="228">
        <v>382.32</v>
      </c>
      <c r="T120" s="210">
        <f>+U120*Index!$B$13</f>
        <v>199.17459493999999</v>
      </c>
      <c r="U120" s="228">
        <v>340.31</v>
      </c>
      <c r="V120" s="210">
        <f>+W120*Index!$B$13</f>
        <v>214.02299631999998</v>
      </c>
      <c r="W120" s="228">
        <v>365.68</v>
      </c>
      <c r="X120" s="210">
        <f>+Y120*Index!$B$13</f>
        <v>232.01431908000001</v>
      </c>
      <c r="Y120" s="210">
        <v>396.42</v>
      </c>
      <c r="AA120" s="218"/>
    </row>
    <row r="121" spans="1:42" ht="14.45" customHeight="1">
      <c r="A121" s="203" t="s">
        <v>113</v>
      </c>
      <c r="B121" s="196">
        <f>+C121*Index!$B$13</f>
        <v>397.51810080000001</v>
      </c>
      <c r="C121" s="217">
        <v>679.2</v>
      </c>
      <c r="D121" s="196">
        <f>+E121*Index!$B$13</f>
        <v>356.91764341999999</v>
      </c>
      <c r="E121" s="229">
        <v>609.83000000000004</v>
      </c>
      <c r="F121" s="196">
        <f>+G121*Index!$B$13</f>
        <v>390.50651827999997</v>
      </c>
      <c r="G121" s="229">
        <v>667.22</v>
      </c>
      <c r="H121" s="196">
        <f>+I121*Index!$B$13</f>
        <v>379.08782253999999</v>
      </c>
      <c r="I121" s="229">
        <v>647.71</v>
      </c>
      <c r="J121" s="196">
        <f>+K121*Index!$B$13</f>
        <v>413.36146797999999</v>
      </c>
      <c r="K121" s="229">
        <v>706.27</v>
      </c>
      <c r="L121" s="196">
        <f>+M121*Index!$B$13</f>
        <v>449.82403818</v>
      </c>
      <c r="M121" s="205">
        <v>768.57</v>
      </c>
      <c r="N121" s="196">
        <f>+O121*Index!$B$13</f>
        <v>483.06760137999999</v>
      </c>
      <c r="O121" s="205">
        <v>825.37</v>
      </c>
      <c r="P121" s="196">
        <f>+Q121*Index!$B$13</f>
        <v>534.95214147999991</v>
      </c>
      <c r="Q121" s="229">
        <v>914.02</v>
      </c>
      <c r="R121" s="196">
        <f>+S121*Index!$B$13</f>
        <v>520.78265793999992</v>
      </c>
      <c r="S121" s="217">
        <v>889.81</v>
      </c>
      <c r="T121" s="196">
        <f>+U121*Index!$B$13</f>
        <v>488.80913931999993</v>
      </c>
      <c r="U121" s="217">
        <v>835.18</v>
      </c>
      <c r="V121" s="196">
        <f>+W121*Index!$B$13</f>
        <v>443.3157913</v>
      </c>
      <c r="W121" s="217">
        <v>757.45</v>
      </c>
      <c r="X121" s="196">
        <f>+Y121*Index!$B$13</f>
        <v>392.86517249999997</v>
      </c>
      <c r="Y121" s="196">
        <v>671.25</v>
      </c>
      <c r="Z121" s="218">
        <f>AVERAGE(C121,E121,G121,I121,K121,M121,O121,Q121,S121,U121,W121,Y121)</f>
        <v>747.65666666666675</v>
      </c>
      <c r="AA121" s="218"/>
    </row>
    <row r="122" spans="1:42" ht="14.45" customHeight="1">
      <c r="A122" s="198" t="s">
        <v>114</v>
      </c>
      <c r="B122" s="210">
        <f>+C122*Index!$B$13</f>
        <v>34.870624919999997</v>
      </c>
      <c r="C122" s="233">
        <v>59.58</v>
      </c>
      <c r="D122" s="210">
        <f>+E122*Index!$B$13</f>
        <v>36.234313339999993</v>
      </c>
      <c r="E122" s="228">
        <v>61.91</v>
      </c>
      <c r="F122" s="210">
        <f>+G122*Index!$B$13</f>
        <v>40.59460464</v>
      </c>
      <c r="G122" s="233">
        <v>69.36</v>
      </c>
      <c r="H122" s="210">
        <f>+I122*Index!$B$13</f>
        <v>41.566159479999996</v>
      </c>
      <c r="I122" s="233">
        <v>71.02</v>
      </c>
      <c r="J122" s="210">
        <f>+K122*Index!$B$13</f>
        <v>45.879628859999997</v>
      </c>
      <c r="K122" s="228">
        <v>78.39</v>
      </c>
      <c r="L122" s="210">
        <f>+M122*Index!$B$13</f>
        <v>45.528464460000002</v>
      </c>
      <c r="M122" s="200">
        <v>77.790000000000006</v>
      </c>
      <c r="N122" s="210">
        <f>+O122*Index!$B$13</f>
        <v>47.360372079999998</v>
      </c>
      <c r="O122" s="200">
        <v>80.92</v>
      </c>
      <c r="P122" s="210">
        <f>+Q122*Index!$B$13</f>
        <v>51.193916779999995</v>
      </c>
      <c r="Q122" s="228">
        <v>87.47</v>
      </c>
      <c r="R122" s="210">
        <f>+S122*Index!$B$13</f>
        <v>51.919656539999991</v>
      </c>
      <c r="S122" s="209">
        <v>88.71</v>
      </c>
      <c r="T122" s="210">
        <f>+U122*Index!$B$13</f>
        <v>50.187245499999996</v>
      </c>
      <c r="U122" s="209">
        <v>85.75</v>
      </c>
      <c r="V122" s="210">
        <f>+W122*Index!$B$13</f>
        <v>43.000080779999998</v>
      </c>
      <c r="W122" s="209">
        <v>73.47</v>
      </c>
      <c r="X122" s="210">
        <f>+Y122*Index!$B$13</f>
        <v>34.554576959999999</v>
      </c>
      <c r="Y122" s="210">
        <v>59.04</v>
      </c>
      <c r="AA122" s="218"/>
    </row>
    <row r="123" spans="1:42" ht="14.45" customHeight="1">
      <c r="A123" s="198"/>
      <c r="B123" s="234"/>
      <c r="C123" s="233"/>
      <c r="D123" s="209"/>
      <c r="E123" s="228"/>
      <c r="F123" s="210"/>
      <c r="G123" s="223"/>
      <c r="H123" s="210"/>
      <c r="I123" s="233"/>
      <c r="J123" s="210"/>
      <c r="K123" s="228"/>
      <c r="L123" s="210"/>
      <c r="M123" s="200"/>
      <c r="N123" s="210"/>
      <c r="O123" s="200"/>
      <c r="P123" s="210"/>
      <c r="Q123" s="228"/>
      <c r="R123" s="210"/>
      <c r="S123" s="209"/>
      <c r="T123" s="210"/>
      <c r="U123" s="209"/>
      <c r="V123" s="210"/>
      <c r="W123" s="209"/>
      <c r="X123" s="210"/>
      <c r="Y123" s="210"/>
      <c r="AA123" s="218"/>
    </row>
    <row r="124" spans="1:42" ht="14.25" customHeight="1" thickBot="1">
      <c r="A124" s="198"/>
      <c r="B124" s="276">
        <v>2016</v>
      </c>
      <c r="C124" s="283"/>
      <c r="D124" s="283"/>
      <c r="E124" s="283"/>
      <c r="F124" s="283"/>
      <c r="G124" s="283"/>
      <c r="H124" s="283"/>
      <c r="I124" s="283"/>
      <c r="J124" s="283"/>
      <c r="K124" s="283"/>
      <c r="L124" s="283"/>
      <c r="M124" s="283"/>
      <c r="N124" s="283"/>
      <c r="O124" s="283"/>
      <c r="P124" s="283"/>
      <c r="Q124" s="283"/>
      <c r="R124" s="283"/>
      <c r="S124" s="283"/>
      <c r="T124" s="283"/>
      <c r="U124" s="283"/>
      <c r="V124" s="283"/>
      <c r="W124" s="283"/>
      <c r="X124" s="283"/>
      <c r="Y124" s="181"/>
    </row>
    <row r="125" spans="1:42" s="193" customFormat="1" ht="15.75" thickBot="1">
      <c r="A125" s="192"/>
      <c r="B125" s="284" t="s">
        <v>93</v>
      </c>
      <c r="C125" s="285"/>
      <c r="D125" s="286" t="s">
        <v>94</v>
      </c>
      <c r="E125" s="285"/>
      <c r="F125" s="286" t="s">
        <v>95</v>
      </c>
      <c r="G125" s="285"/>
      <c r="H125" s="286" t="s">
        <v>96</v>
      </c>
      <c r="I125" s="285"/>
      <c r="J125" s="286" t="s">
        <v>97</v>
      </c>
      <c r="K125" s="285"/>
      <c r="L125" s="286" t="s">
        <v>98</v>
      </c>
      <c r="M125" s="285"/>
      <c r="N125" s="286" t="s">
        <v>99</v>
      </c>
      <c r="O125" s="285"/>
      <c r="P125" s="286" t="s">
        <v>100</v>
      </c>
      <c r="Q125" s="285"/>
      <c r="R125" s="286" t="s">
        <v>101</v>
      </c>
      <c r="S125" s="285"/>
      <c r="T125" s="286" t="s">
        <v>102</v>
      </c>
      <c r="U125" s="285"/>
      <c r="V125" s="286" t="s">
        <v>103</v>
      </c>
      <c r="W125" s="285"/>
      <c r="X125" s="286" t="s">
        <v>104</v>
      </c>
      <c r="Y125" s="287"/>
      <c r="AI125" s="193" t="s">
        <v>105</v>
      </c>
      <c r="AJ125" s="193" t="s">
        <v>106</v>
      </c>
      <c r="AK125" s="193" t="s">
        <v>107</v>
      </c>
      <c r="AL125" s="193" t="s">
        <v>108</v>
      </c>
      <c r="AM125" s="194"/>
      <c r="AN125" s="194"/>
      <c r="AO125" s="194"/>
      <c r="AP125" s="194"/>
    </row>
    <row r="126" spans="1:42" s="195" customFormat="1" ht="15">
      <c r="B126" s="195" t="s">
        <v>109</v>
      </c>
      <c r="C126" s="196" t="s">
        <v>110</v>
      </c>
      <c r="D126" s="195" t="s">
        <v>109</v>
      </c>
      <c r="E126" s="196" t="s">
        <v>110</v>
      </c>
      <c r="F126" s="195" t="s">
        <v>109</v>
      </c>
      <c r="G126" s="196" t="s">
        <v>110</v>
      </c>
      <c r="H126" s="195" t="s">
        <v>109</v>
      </c>
      <c r="I126" s="196" t="s">
        <v>110</v>
      </c>
      <c r="J126" s="195" t="s">
        <v>109</v>
      </c>
      <c r="K126" s="196" t="s">
        <v>110</v>
      </c>
      <c r="L126" s="195" t="s">
        <v>109</v>
      </c>
      <c r="M126" s="196" t="s">
        <v>110</v>
      </c>
      <c r="N126" s="195" t="s">
        <v>109</v>
      </c>
      <c r="O126" s="196" t="s">
        <v>110</v>
      </c>
      <c r="P126" s="195" t="s">
        <v>109</v>
      </c>
      <c r="Q126" s="196" t="s">
        <v>110</v>
      </c>
      <c r="R126" s="195" t="s">
        <v>109</v>
      </c>
      <c r="S126" s="196" t="s">
        <v>110</v>
      </c>
      <c r="T126" s="195" t="s">
        <v>109</v>
      </c>
      <c r="U126" s="196" t="s">
        <v>110</v>
      </c>
      <c r="V126" s="195" t="s">
        <v>109</v>
      </c>
      <c r="W126" s="196" t="s">
        <v>110</v>
      </c>
      <c r="X126" s="195" t="s">
        <v>109</v>
      </c>
      <c r="Y126" s="196" t="s">
        <v>110</v>
      </c>
      <c r="AM126" s="197"/>
      <c r="AN126" s="197"/>
      <c r="AO126" s="197"/>
      <c r="AP126" s="197"/>
    </row>
    <row r="127" spans="1:42" ht="14.45" customHeight="1">
      <c r="A127" s="198" t="s">
        <v>111</v>
      </c>
      <c r="B127" s="210">
        <f>+C127*Index!$B$13</f>
        <v>127.51364638</v>
      </c>
      <c r="C127" s="233">
        <v>217.87</v>
      </c>
      <c r="D127" s="210">
        <f>+E127*Index!$B$13</f>
        <v>146.75745549999999</v>
      </c>
      <c r="E127" s="228">
        <v>250.75</v>
      </c>
      <c r="F127" s="210">
        <f>+G127*Index!$B$13</f>
        <v>157.89521971999997</v>
      </c>
      <c r="G127" s="233">
        <v>269.77999999999997</v>
      </c>
      <c r="H127" s="210">
        <f>+I127*Index!$B$13</f>
        <v>178.18666929999998</v>
      </c>
      <c r="I127" s="232">
        <v>304.45</v>
      </c>
      <c r="J127" s="210">
        <f>+K127*Index!$B$13</f>
        <v>215.40424296</v>
      </c>
      <c r="K127" s="228">
        <v>368.04</v>
      </c>
      <c r="L127" s="210">
        <f>+M127*Index!$B$13</f>
        <v>231.55195261999998</v>
      </c>
      <c r="M127" s="228">
        <v>395.63</v>
      </c>
      <c r="N127" s="210"/>
      <c r="O127" s="210"/>
      <c r="P127" s="210"/>
      <c r="Q127" s="228"/>
      <c r="R127" s="210"/>
      <c r="S127" s="228"/>
      <c r="T127" s="210"/>
      <c r="U127" s="228"/>
      <c r="V127" s="210"/>
      <c r="W127" s="228"/>
      <c r="X127" s="210"/>
      <c r="Y127" s="210"/>
      <c r="AA127" s="218"/>
    </row>
    <row r="128" spans="1:42" ht="14.45" customHeight="1">
      <c r="A128" s="198" t="s">
        <v>112</v>
      </c>
      <c r="B128" s="210">
        <f>+C128*Index!$B$13</f>
        <v>217.95018485999998</v>
      </c>
      <c r="C128" s="233">
        <v>372.39</v>
      </c>
      <c r="D128" s="210">
        <f>+E128*Index!$B$13</f>
        <v>182.45331676000001</v>
      </c>
      <c r="E128" s="228">
        <v>311.74</v>
      </c>
      <c r="F128" s="210">
        <f>+G128*Index!$B$13</f>
        <v>180.86722421999997</v>
      </c>
      <c r="G128" s="233">
        <v>309.02999999999997</v>
      </c>
      <c r="H128" s="210">
        <f>+I128*Index!$B$13</f>
        <v>171.91253201999999</v>
      </c>
      <c r="I128" s="232">
        <v>293.73</v>
      </c>
      <c r="J128" s="210">
        <f>+K128*Index!$B$13</f>
        <v>168.10825102000001</v>
      </c>
      <c r="K128" s="228">
        <v>287.23</v>
      </c>
      <c r="L128" s="210">
        <f>+M128*Index!$B$13</f>
        <v>184.04526203999998</v>
      </c>
      <c r="M128" s="228">
        <v>314.45999999999998</v>
      </c>
      <c r="N128" s="210"/>
      <c r="O128" s="200"/>
      <c r="P128" s="210"/>
      <c r="Q128" s="228"/>
      <c r="R128" s="210"/>
      <c r="S128" s="228"/>
      <c r="T128" s="210"/>
      <c r="U128" s="228"/>
      <c r="V128" s="210"/>
      <c r="W128" s="228"/>
      <c r="X128" s="210"/>
      <c r="Y128" s="210"/>
      <c r="AA128" s="218"/>
    </row>
    <row r="129" spans="1:67" ht="14.45" customHeight="1">
      <c r="A129" s="203" t="s">
        <v>113</v>
      </c>
      <c r="B129" s="196">
        <f>+C129*Index!$B$13</f>
        <v>350.22210885999999</v>
      </c>
      <c r="C129" s="217">
        <v>598.39</v>
      </c>
      <c r="D129" s="196">
        <f>+E129*Index!$B$13</f>
        <v>333.86955330000001</v>
      </c>
      <c r="E129" s="229">
        <v>570.45000000000005</v>
      </c>
      <c r="F129" s="196">
        <f>+G129*Index!$B$13</f>
        <v>345.53991685999995</v>
      </c>
      <c r="G129" s="229">
        <v>590.39</v>
      </c>
      <c r="H129" s="196">
        <f>+I129*Index!$B$13</f>
        <v>357.81896537999995</v>
      </c>
      <c r="I129" s="229">
        <v>611.37</v>
      </c>
      <c r="J129" s="196">
        <f>+K129*Index!$B$13</f>
        <v>392.50815535999999</v>
      </c>
      <c r="K129" s="229">
        <v>670.64</v>
      </c>
      <c r="L129" s="196">
        <f>+M129*Index!$B$13</f>
        <v>426.38966721999998</v>
      </c>
      <c r="M129" s="205">
        <v>728.53</v>
      </c>
      <c r="N129" s="196"/>
      <c r="O129" s="205"/>
      <c r="P129" s="196"/>
      <c r="Q129" s="229"/>
      <c r="R129" s="196"/>
      <c r="S129" s="217"/>
      <c r="T129" s="196"/>
      <c r="U129" s="217"/>
      <c r="V129" s="196"/>
      <c r="W129" s="217"/>
      <c r="X129" s="196"/>
      <c r="Y129" s="196"/>
      <c r="Z129" s="218">
        <f>AVERAGE(C129,E129,G129,I129,K129,M129,O129,Q129,S129,U129,W129,Y129)</f>
        <v>628.29499999999996</v>
      </c>
      <c r="AA129" s="218"/>
    </row>
    <row r="130" spans="1:67" ht="14.45" customHeight="1">
      <c r="A130" s="198" t="s">
        <v>114</v>
      </c>
      <c r="B130" s="210">
        <f>+C130*Index!$B$13</f>
        <v>35.268611239999998</v>
      </c>
      <c r="C130" s="233">
        <v>60.26</v>
      </c>
      <c r="D130" s="210">
        <f>+E130*Index!$B$13</f>
        <v>37.937460679999994</v>
      </c>
      <c r="E130" s="228">
        <v>64.819999999999993</v>
      </c>
      <c r="F130" s="210">
        <f>+G130*Index!$B$13</f>
        <v>37.557032579999998</v>
      </c>
      <c r="G130" s="233">
        <v>64.17</v>
      </c>
      <c r="H130" s="210">
        <f>+I130*Index!$B$13</f>
        <v>42.09875882</v>
      </c>
      <c r="I130" s="233">
        <v>71.930000000000007</v>
      </c>
      <c r="J130" s="210">
        <f>+K130*Index!$B$13</f>
        <v>43.614618479999997</v>
      </c>
      <c r="K130" s="228">
        <v>74.52</v>
      </c>
      <c r="L130" s="210">
        <f>+M130*Index!$B$13</f>
        <v>45.850365159999996</v>
      </c>
      <c r="M130" s="200">
        <v>78.34</v>
      </c>
      <c r="N130" s="210"/>
      <c r="O130" s="200"/>
      <c r="P130" s="210"/>
      <c r="Q130" s="228"/>
      <c r="R130" s="210"/>
      <c r="S130" s="209"/>
      <c r="T130" s="210"/>
      <c r="U130" s="209"/>
      <c r="V130" s="210"/>
      <c r="W130" s="209"/>
      <c r="X130" s="210"/>
      <c r="Y130" s="210"/>
      <c r="AA130" s="218"/>
    </row>
    <row r="131" spans="1:67" ht="14.45" customHeight="1">
      <c r="A131" s="198"/>
      <c r="B131" s="210"/>
      <c r="C131" s="233"/>
      <c r="D131" s="210"/>
      <c r="E131" s="228"/>
      <c r="F131" s="210"/>
      <c r="G131" s="233"/>
      <c r="H131" s="210"/>
      <c r="I131" s="233"/>
      <c r="J131" s="210"/>
      <c r="K131" s="228"/>
      <c r="L131" s="210"/>
      <c r="M131" s="200"/>
      <c r="N131" s="210"/>
      <c r="O131" s="200"/>
      <c r="P131" s="210"/>
      <c r="Q131" s="228"/>
      <c r="R131" s="210"/>
      <c r="S131" s="209"/>
      <c r="T131" s="210"/>
      <c r="U131" s="209"/>
      <c r="V131" s="210"/>
      <c r="W131" s="209"/>
      <c r="X131" s="210"/>
      <c r="Y131" s="210"/>
      <c r="AA131" s="218"/>
    </row>
    <row r="132" spans="1:67" ht="14.45" customHeight="1">
      <c r="A132" s="235" t="s">
        <v>50</v>
      </c>
      <c r="B132" s="209"/>
      <c r="C132" s="228"/>
      <c r="D132" s="210"/>
      <c r="E132" s="228"/>
      <c r="F132" s="223"/>
      <c r="G132" s="223"/>
      <c r="H132" s="210"/>
      <c r="I132" s="233"/>
      <c r="J132" s="210"/>
      <c r="K132" s="228"/>
      <c r="L132" s="210"/>
      <c r="M132" s="200"/>
      <c r="N132" s="210"/>
      <c r="O132" s="200"/>
      <c r="P132" s="210"/>
      <c r="Q132" s="200"/>
      <c r="R132" s="210"/>
      <c r="S132" s="209"/>
      <c r="T132" s="210"/>
      <c r="U132" s="228"/>
      <c r="V132" s="210"/>
      <c r="W132" s="228"/>
      <c r="X132" s="210"/>
      <c r="Y132" s="210"/>
    </row>
    <row r="133" spans="1:67" ht="14.25" customHeight="1">
      <c r="A133" s="236" t="s">
        <v>51</v>
      </c>
      <c r="B133" s="209"/>
      <c r="C133" s="228"/>
      <c r="D133" s="210"/>
      <c r="E133" s="228"/>
      <c r="F133" s="223"/>
      <c r="G133" s="223"/>
      <c r="H133" s="210"/>
      <c r="I133" s="233"/>
      <c r="J133" s="210"/>
      <c r="K133" s="228"/>
      <c r="L133" s="210"/>
      <c r="M133" s="200"/>
      <c r="N133" s="210"/>
      <c r="O133" s="200"/>
      <c r="P133" s="210"/>
      <c r="Q133" s="200"/>
      <c r="R133" s="210"/>
      <c r="S133" s="209"/>
      <c r="T133" s="210"/>
      <c r="U133" s="228"/>
      <c r="V133" s="210"/>
      <c r="W133" s="228"/>
      <c r="X133" s="210"/>
      <c r="Y133" s="210"/>
    </row>
    <row r="134" spans="1:67" ht="14.25" customHeight="1">
      <c r="A134" s="236" t="s">
        <v>52</v>
      </c>
      <c r="B134" s="209"/>
      <c r="C134" s="228"/>
      <c r="D134" s="210"/>
      <c r="E134" s="228"/>
      <c r="F134" s="223"/>
      <c r="G134" s="223"/>
      <c r="H134" s="210"/>
      <c r="I134" s="233"/>
      <c r="J134" s="210"/>
      <c r="K134" s="228"/>
      <c r="L134" s="210"/>
      <c r="M134" s="200"/>
      <c r="N134" s="210"/>
      <c r="O134" s="200"/>
      <c r="P134" s="210"/>
      <c r="Q134" s="200"/>
      <c r="R134" s="210"/>
      <c r="S134" s="209"/>
      <c r="T134" s="210"/>
      <c r="U134" s="228"/>
      <c r="V134" s="210"/>
      <c r="W134" s="228"/>
      <c r="X134" s="210"/>
      <c r="Y134" s="210"/>
    </row>
    <row r="135" spans="1:67" ht="14.25" customHeight="1">
      <c r="A135" s="198" t="s">
        <v>116</v>
      </c>
      <c r="B135" s="209"/>
      <c r="C135" s="228"/>
      <c r="D135" s="210"/>
      <c r="E135" s="228"/>
      <c r="F135" s="223"/>
      <c r="G135" s="223"/>
      <c r="H135" s="210"/>
      <c r="I135" s="233"/>
      <c r="J135" s="210"/>
      <c r="K135" s="228"/>
      <c r="L135" s="210"/>
      <c r="M135" s="200"/>
      <c r="N135" s="210"/>
      <c r="O135" s="200"/>
      <c r="P135" s="210"/>
      <c r="Q135" s="200"/>
      <c r="R135" s="210"/>
      <c r="S135" s="209"/>
      <c r="T135" s="210"/>
      <c r="U135" s="228"/>
      <c r="V135" s="210"/>
      <c r="W135" s="228"/>
      <c r="X135" s="210"/>
      <c r="Y135" s="210"/>
    </row>
    <row r="136" spans="1:67" ht="17.25" customHeight="1">
      <c r="A136" s="183" t="s">
        <v>117</v>
      </c>
      <c r="B136" s="184"/>
      <c r="C136" s="185"/>
      <c r="D136" s="186"/>
      <c r="E136" s="228"/>
      <c r="F136" s="223"/>
      <c r="G136" s="223"/>
      <c r="H136" s="210"/>
      <c r="I136" s="233"/>
      <c r="J136" s="210"/>
      <c r="K136" s="228"/>
      <c r="L136" s="210"/>
      <c r="M136" s="200"/>
      <c r="N136" s="210"/>
      <c r="O136" s="200"/>
      <c r="P136" s="210"/>
      <c r="Q136" s="200"/>
      <c r="R136" s="210"/>
      <c r="S136" s="209"/>
      <c r="T136" s="210"/>
      <c r="U136" s="228"/>
      <c r="V136" s="210"/>
      <c r="W136" s="228"/>
      <c r="X136" s="210"/>
      <c r="Y136" s="210"/>
    </row>
    <row r="137" spans="1:67" ht="14.45" customHeight="1">
      <c r="A137" s="198"/>
      <c r="B137" s="210"/>
      <c r="C137" s="228"/>
      <c r="D137" s="210"/>
      <c r="E137" s="200"/>
      <c r="F137" s="210"/>
      <c r="G137" s="228"/>
      <c r="H137" s="210"/>
      <c r="I137" s="228"/>
      <c r="J137" s="210"/>
      <c r="K137" s="228"/>
      <c r="L137" s="210"/>
      <c r="M137" s="200"/>
      <c r="N137" s="210"/>
      <c r="O137" s="200"/>
      <c r="P137" s="210"/>
      <c r="Q137" s="200"/>
      <c r="R137" s="210"/>
      <c r="S137" s="210"/>
      <c r="T137" s="210"/>
      <c r="U137" s="228"/>
      <c r="V137" s="210"/>
      <c r="W137" s="231"/>
      <c r="X137" s="210"/>
      <c r="Y137" s="210"/>
    </row>
    <row r="138" spans="1:67" s="201" customFormat="1" ht="12.75" customHeight="1" thickBot="1">
      <c r="B138" s="283" t="s">
        <v>75</v>
      </c>
      <c r="C138" s="283"/>
      <c r="D138" s="283"/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  <c r="O138" s="283"/>
      <c r="P138" s="283"/>
      <c r="Q138" s="283"/>
      <c r="R138" s="283"/>
      <c r="S138" s="283"/>
      <c r="T138" s="283"/>
      <c r="U138" s="237"/>
      <c r="W138" s="238"/>
      <c r="Y138" s="238"/>
      <c r="AA138" s="239"/>
    </row>
    <row r="139" spans="1:67" s="193" customFormat="1" ht="15.75" thickBot="1">
      <c r="A139" s="192"/>
      <c r="B139" s="277" t="s">
        <v>93</v>
      </c>
      <c r="C139" s="274"/>
      <c r="D139" s="274" t="s">
        <v>94</v>
      </c>
      <c r="E139" s="274"/>
      <c r="F139" s="274" t="s">
        <v>95</v>
      </c>
      <c r="G139" s="274"/>
      <c r="H139" s="274" t="s">
        <v>96</v>
      </c>
      <c r="I139" s="274"/>
      <c r="J139" s="274" t="s">
        <v>97</v>
      </c>
      <c r="K139" s="274"/>
      <c r="L139" s="274" t="s">
        <v>98</v>
      </c>
      <c r="M139" s="274"/>
      <c r="N139" s="274" t="s">
        <v>99</v>
      </c>
      <c r="O139" s="274"/>
      <c r="P139" s="274" t="s">
        <v>100</v>
      </c>
      <c r="Q139" s="274"/>
      <c r="R139" s="274" t="s">
        <v>101</v>
      </c>
      <c r="S139" s="274"/>
      <c r="T139" s="274" t="s">
        <v>102</v>
      </c>
      <c r="U139" s="274"/>
      <c r="V139" s="274" t="s">
        <v>103</v>
      </c>
      <c r="W139" s="274"/>
      <c r="X139" s="274" t="s">
        <v>104</v>
      </c>
      <c r="Y139" s="275"/>
      <c r="AI139" s="193" t="s">
        <v>105</v>
      </c>
      <c r="AJ139" s="193" t="s">
        <v>106</v>
      </c>
      <c r="AK139" s="193" t="s">
        <v>107</v>
      </c>
      <c r="AL139" s="193" t="s">
        <v>108</v>
      </c>
      <c r="AM139" s="194"/>
      <c r="AN139" s="194"/>
      <c r="AO139" s="194"/>
      <c r="AP139" s="194"/>
    </row>
    <row r="140" spans="1:67">
      <c r="A140" s="198" t="s">
        <v>111</v>
      </c>
      <c r="B140" s="240">
        <f>(B15-B7)/B7*100</f>
        <v>-26.010396361273553</v>
      </c>
      <c r="C140" s="227"/>
      <c r="D140" s="240">
        <f>(D15-D7)/D7*100</f>
        <v>-17.095968605066005</v>
      </c>
      <c r="E140" s="227"/>
      <c r="F140" s="240">
        <f>(F15-F7)/F7*100</f>
        <v>-10.466616857977312</v>
      </c>
      <c r="G140" s="227"/>
      <c r="H140" s="240">
        <f>(H15-H7)/H7*100</f>
        <v>8.2480058833512384</v>
      </c>
      <c r="I140" s="227"/>
      <c r="J140" s="240">
        <f>(J15-J7)/J7*100</f>
        <v>-9.5358935318333184</v>
      </c>
      <c r="K140" s="227"/>
      <c r="L140" s="240">
        <f>(L15-L7)/L7*100</f>
        <v>-7.7327437975927342</v>
      </c>
      <c r="M140" s="227"/>
      <c r="N140" s="240">
        <f>(N15-N7)/N7*100</f>
        <v>-12.802719161591844</v>
      </c>
      <c r="O140" s="227"/>
      <c r="P140" s="240">
        <f>(P15-P7)/P7*100</f>
        <v>-9.9250851305334908</v>
      </c>
      <c r="Q140" s="227"/>
      <c r="R140" s="240">
        <f>(R15-R7)/R7*100</f>
        <v>-9.0442622164676614</v>
      </c>
      <c r="S140" s="227"/>
      <c r="T140" s="240">
        <f>(T15-T7)/T7*100</f>
        <v>-4.9627659574468153</v>
      </c>
      <c r="U140" s="227"/>
      <c r="V140" s="240">
        <f>(V15-V7)/V7*100</f>
        <v>8.8574329570566714</v>
      </c>
      <c r="W140" s="227"/>
      <c r="X140" s="240">
        <f>(X15-X7)/X7*100</f>
        <v>33.319359436572483</v>
      </c>
      <c r="Y140" s="240"/>
      <c r="AA140" s="240"/>
      <c r="AB140" s="198"/>
      <c r="AC140" s="198"/>
      <c r="AD140" s="198"/>
      <c r="AE140" s="198"/>
      <c r="AF140" s="198"/>
      <c r="AG140" s="198"/>
      <c r="AH140" s="198"/>
      <c r="AI140" s="198"/>
      <c r="AJ140" s="198"/>
      <c r="AK140" s="198"/>
      <c r="AL140" s="198"/>
      <c r="AM140" s="198"/>
      <c r="AN140" s="198"/>
      <c r="AO140" s="198"/>
      <c r="AP140" s="198"/>
      <c r="AQ140" s="198"/>
      <c r="AR140" s="198"/>
      <c r="AS140" s="198"/>
      <c r="AT140" s="198"/>
      <c r="AU140" s="198"/>
      <c r="AV140" s="198"/>
      <c r="AW140" s="198"/>
      <c r="AX140" s="198"/>
      <c r="AY140" s="198"/>
      <c r="AZ140" s="198"/>
      <c r="BA140" s="198"/>
      <c r="BB140" s="198"/>
      <c r="BC140" s="198"/>
      <c r="BD140" s="198"/>
      <c r="BE140" s="198"/>
      <c r="BF140" s="198"/>
      <c r="BG140" s="198"/>
      <c r="BH140" s="198"/>
      <c r="BI140" s="198"/>
      <c r="BJ140" s="198"/>
      <c r="BK140" s="198"/>
      <c r="BL140" s="198"/>
      <c r="BM140" s="198"/>
      <c r="BN140" s="198"/>
      <c r="BO140" s="198"/>
    </row>
    <row r="141" spans="1:67">
      <c r="A141" s="198" t="s">
        <v>112</v>
      </c>
      <c r="B141" s="240">
        <f>(B16-B8)/B8*100</f>
        <v>17.766157707592541</v>
      </c>
      <c r="C141" s="227"/>
      <c r="D141" s="240">
        <f>(D16-D8)/D8*100</f>
        <v>39.152702501118789</v>
      </c>
      <c r="E141" s="227"/>
      <c r="F141" s="240">
        <f>(F16-F8)/F8*100</f>
        <v>41.964285714285722</v>
      </c>
      <c r="G141" s="227"/>
      <c r="H141" s="240">
        <f>(H16-H8)/H8*100</f>
        <v>18.076293466937841</v>
      </c>
      <c r="I141" s="227"/>
      <c r="J141" s="240">
        <f>(J16-J8)/J8*100</f>
        <v>12.428145848193671</v>
      </c>
      <c r="K141" s="227"/>
      <c r="L141" s="240">
        <f>(L16-L8)/L8*100</f>
        <v>6.8968082731939662</v>
      </c>
      <c r="M141" s="227"/>
      <c r="N141" s="240">
        <f>(N16-N8)/N8*100</f>
        <v>6.9686167610260714</v>
      </c>
      <c r="O141" s="227"/>
      <c r="P141" s="240">
        <f>(P16-P8)/P8*100</f>
        <v>1.2393468219374153</v>
      </c>
      <c r="Q141" s="227"/>
      <c r="R141" s="240">
        <f>(R16-R8)/R8*100</f>
        <v>2.3938444001139931</v>
      </c>
      <c r="S141" s="227"/>
      <c r="T141" s="240">
        <f>(T16-T8)/T8*100</f>
        <v>-0.17830297521238714</v>
      </c>
      <c r="U141" s="227"/>
      <c r="V141" s="240">
        <f>(V16-V8)/V8*100</f>
        <v>-4.7632027257240264</v>
      </c>
      <c r="W141" s="227"/>
      <c r="X141" s="240">
        <f>(X16-X8)/X8*100</f>
        <v>12.130099642789995</v>
      </c>
      <c r="Y141" s="240"/>
      <c r="AA141" s="198"/>
      <c r="AB141" s="198"/>
      <c r="AC141" s="198"/>
      <c r="AD141" s="198"/>
      <c r="AE141" s="198"/>
      <c r="AF141" s="198"/>
      <c r="AG141" s="198"/>
      <c r="AH141" s="198"/>
      <c r="AI141" s="198"/>
      <c r="AJ141" s="198"/>
      <c r="AK141" s="198"/>
      <c r="AL141" s="198"/>
      <c r="AM141" s="198"/>
      <c r="AN141" s="198"/>
      <c r="AO141" s="198"/>
      <c r="AP141" s="198"/>
      <c r="AQ141" s="198"/>
      <c r="AR141" s="198"/>
      <c r="AS141" s="198"/>
      <c r="AT141" s="198"/>
      <c r="AU141" s="198"/>
      <c r="AV141" s="198"/>
      <c r="AW141" s="198"/>
      <c r="AX141" s="198"/>
      <c r="AY141" s="198"/>
      <c r="AZ141" s="198"/>
      <c r="BA141" s="198"/>
      <c r="BB141" s="198"/>
      <c r="BC141" s="198"/>
      <c r="BD141" s="198"/>
      <c r="BE141" s="198"/>
      <c r="BF141" s="198"/>
      <c r="BG141" s="198"/>
      <c r="BH141" s="198"/>
      <c r="BI141" s="198"/>
      <c r="BJ141" s="198"/>
      <c r="BK141" s="198"/>
      <c r="BL141" s="198"/>
      <c r="BM141" s="198"/>
      <c r="BN141" s="198"/>
      <c r="BO141" s="198"/>
    </row>
    <row r="142" spans="1:67" ht="15">
      <c r="A142" s="203" t="s">
        <v>113</v>
      </c>
      <c r="B142" s="224">
        <f>(B17-B9)/B9*100</f>
        <v>0.62094414047587243</v>
      </c>
      <c r="C142" s="205"/>
      <c r="D142" s="224">
        <f>(D17-D9)/D9*100</f>
        <v>16.052276856355867</v>
      </c>
      <c r="E142" s="205"/>
      <c r="F142" s="224">
        <f>(F17-F9)/F9*100</f>
        <v>20.253128955139939</v>
      </c>
      <c r="G142" s="205"/>
      <c r="H142" s="224">
        <f>(H17-H9)/H9*100</f>
        <v>13.48451210487366</v>
      </c>
      <c r="I142" s="205"/>
      <c r="J142" s="224">
        <f>(J17-J9)/J9*100</f>
        <v>3.0577876148775394</v>
      </c>
      <c r="K142" s="205"/>
      <c r="L142" s="224">
        <f>(L17-L9)/L9*100</f>
        <v>0.59275567881110391</v>
      </c>
      <c r="M142" s="205"/>
      <c r="N142" s="224">
        <f>(N17-N9)/N9*100</f>
        <v>-1.4418539269434028</v>
      </c>
      <c r="O142" s="205"/>
      <c r="P142" s="224">
        <f>(P17-P9)/P9*100</f>
        <v>-3.4206985426497747</v>
      </c>
      <c r="Q142" s="205"/>
      <c r="R142" s="224">
        <f>(R17-R9)/R9*100</f>
        <v>-2.15509020864326</v>
      </c>
      <c r="S142" s="205"/>
      <c r="T142" s="224">
        <f>(T17-T9)/T9*100</f>
        <v>-2.0758179862034116</v>
      </c>
      <c r="U142" s="205"/>
      <c r="V142" s="224">
        <f>(V17-V9)/V9*100</f>
        <v>0.18440978022692511</v>
      </c>
      <c r="W142" s="205"/>
      <c r="X142" s="224">
        <f>(X17-X9)/X9*100</f>
        <v>18.690618347957013</v>
      </c>
      <c r="Y142" s="224"/>
    </row>
    <row r="143" spans="1:67">
      <c r="A143" s="198" t="s">
        <v>114</v>
      </c>
      <c r="B143" s="240">
        <f>(B18-B10)/B10*100</f>
        <v>6.2660210766163571</v>
      </c>
      <c r="C143" s="227"/>
      <c r="D143" s="240">
        <f>(D18-D10)/D10*100</f>
        <v>19.392314566577294</v>
      </c>
      <c r="E143" s="227"/>
      <c r="F143" s="240">
        <f>(F18-F10)/F10*100</f>
        <v>16.854565952649391</v>
      </c>
      <c r="G143" s="227"/>
      <c r="H143" s="240">
        <f>(H18-H10)/H10*100</f>
        <v>-4.7035766780989752</v>
      </c>
      <c r="I143" s="227"/>
      <c r="J143" s="240">
        <f>(J18-J10)/J10*100</f>
        <v>-3.2738767216075768</v>
      </c>
      <c r="K143" s="227"/>
      <c r="L143" s="240">
        <f>(L18-L10)/L10*100</f>
        <v>-9.5085470085469996</v>
      </c>
      <c r="M143" s="227"/>
      <c r="N143" s="240">
        <f>(N18-N10)/N10*100</f>
        <v>-8.3533260632497228</v>
      </c>
      <c r="O143" s="227"/>
      <c r="P143" s="240">
        <f>(P18-P10)/P10*100</f>
        <v>-16.124352331606222</v>
      </c>
      <c r="Q143" s="227"/>
      <c r="R143" s="240">
        <f>(R18-R10)/R10*100</f>
        <v>-6.6200657894736823</v>
      </c>
      <c r="S143" s="227"/>
      <c r="T143" s="240">
        <f>(T18-T10)/T10*100</f>
        <v>-4.6924540266328449</v>
      </c>
      <c r="U143" s="227"/>
      <c r="V143" s="240">
        <f>(V18-V10)/V10*100</f>
        <v>-4.478594950603731</v>
      </c>
      <c r="W143" s="227"/>
      <c r="X143" s="240">
        <f>(X18-X10)/X10*100</f>
        <v>2.1462863597853858</v>
      </c>
      <c r="Y143" s="240"/>
      <c r="AA143" s="198"/>
      <c r="AB143" s="198"/>
      <c r="AC143" s="198"/>
      <c r="AD143" s="198"/>
      <c r="AE143" s="198"/>
      <c r="AF143" s="198"/>
      <c r="AG143" s="198"/>
      <c r="AH143" s="198"/>
      <c r="AI143" s="198"/>
      <c r="AJ143" s="198"/>
      <c r="AK143" s="198"/>
    </row>
    <row r="144" spans="1:67">
      <c r="A144" s="198"/>
      <c r="B144" s="240"/>
      <c r="C144" s="227"/>
      <c r="D144" s="240"/>
      <c r="E144" s="227"/>
      <c r="F144" s="240"/>
      <c r="G144" s="227"/>
      <c r="H144" s="240"/>
      <c r="I144" s="227"/>
      <c r="J144" s="240"/>
      <c r="K144" s="227"/>
      <c r="L144" s="240"/>
      <c r="M144" s="227"/>
      <c r="N144" s="240"/>
      <c r="O144" s="227"/>
      <c r="P144" s="240"/>
      <c r="Q144" s="227"/>
      <c r="R144" s="240"/>
      <c r="S144" s="227"/>
      <c r="T144" s="240"/>
      <c r="U144" s="227"/>
      <c r="V144" s="240"/>
      <c r="W144" s="227"/>
      <c r="X144" s="240"/>
      <c r="AA144" s="198"/>
      <c r="AB144" s="198"/>
      <c r="AC144" s="198"/>
      <c r="AD144" s="198"/>
      <c r="AE144" s="198"/>
      <c r="AF144" s="198"/>
      <c r="AG144" s="198"/>
      <c r="AH144" s="198"/>
      <c r="AI144" s="198"/>
      <c r="AJ144" s="198"/>
      <c r="AK144" s="198"/>
    </row>
    <row r="145" spans="1:42" s="140" customFormat="1" ht="15.75" thickBot="1">
      <c r="A145" s="241"/>
      <c r="B145" s="276" t="s">
        <v>76</v>
      </c>
      <c r="C145" s="276"/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76"/>
      <c r="P145" s="276"/>
      <c r="Q145" s="276"/>
      <c r="R145" s="276"/>
      <c r="S145" s="276"/>
      <c r="T145" s="276"/>
      <c r="U145" s="237"/>
      <c r="V145" s="201"/>
      <c r="W145" s="238"/>
      <c r="X145" s="201"/>
      <c r="Y145" s="222"/>
      <c r="AA145" s="241"/>
      <c r="AB145" s="241"/>
      <c r="AC145" s="241"/>
      <c r="AD145" s="241"/>
      <c r="AE145" s="241"/>
      <c r="AF145" s="241"/>
      <c r="AG145" s="241"/>
      <c r="AH145" s="241"/>
      <c r="AI145" s="241"/>
      <c r="AJ145" s="241"/>
      <c r="AK145" s="241"/>
    </row>
    <row r="146" spans="1:42" s="193" customFormat="1" ht="15.75" thickBot="1">
      <c r="A146" s="192"/>
      <c r="B146" s="277" t="s">
        <v>93</v>
      </c>
      <c r="C146" s="274"/>
      <c r="D146" s="274" t="s">
        <v>94</v>
      </c>
      <c r="E146" s="274"/>
      <c r="F146" s="274" t="s">
        <v>95</v>
      </c>
      <c r="G146" s="274"/>
      <c r="H146" s="274" t="s">
        <v>96</v>
      </c>
      <c r="I146" s="274"/>
      <c r="J146" s="274" t="s">
        <v>97</v>
      </c>
      <c r="K146" s="274"/>
      <c r="L146" s="274" t="s">
        <v>98</v>
      </c>
      <c r="M146" s="274"/>
      <c r="N146" s="274" t="s">
        <v>99</v>
      </c>
      <c r="O146" s="274"/>
      <c r="P146" s="274" t="s">
        <v>100</v>
      </c>
      <c r="Q146" s="274"/>
      <c r="R146" s="274" t="s">
        <v>101</v>
      </c>
      <c r="S146" s="274"/>
      <c r="T146" s="274" t="s">
        <v>102</v>
      </c>
      <c r="U146" s="274"/>
      <c r="V146" s="274" t="s">
        <v>103</v>
      </c>
      <c r="W146" s="274"/>
      <c r="X146" s="274" t="s">
        <v>104</v>
      </c>
      <c r="Y146" s="275"/>
      <c r="AI146" s="193" t="s">
        <v>105</v>
      </c>
      <c r="AJ146" s="193" t="s">
        <v>106</v>
      </c>
      <c r="AK146" s="193" t="s">
        <v>107</v>
      </c>
      <c r="AL146" s="193" t="s">
        <v>108</v>
      </c>
      <c r="AM146" s="194"/>
      <c r="AN146" s="194"/>
      <c r="AO146" s="194"/>
      <c r="AP146" s="194"/>
    </row>
    <row r="147" spans="1:42">
      <c r="A147" s="198" t="s">
        <v>111</v>
      </c>
      <c r="B147" s="240">
        <f>(B23-B15)/B15*100</f>
        <v>31.492052340388149</v>
      </c>
      <c r="C147" s="227"/>
      <c r="D147" s="240">
        <f t="shared" ref="D147:X150" si="6">(D23-D15)/D15*100</f>
        <v>31.362423616490233</v>
      </c>
      <c r="E147" s="227"/>
      <c r="F147" s="240">
        <f t="shared" si="6"/>
        <v>28.8271885905022</v>
      </c>
      <c r="G147" s="227"/>
      <c r="H147" s="240">
        <f t="shared" si="6"/>
        <v>-18.385158087274629</v>
      </c>
      <c r="I147" s="227"/>
      <c r="J147" s="240">
        <f t="shared" si="6"/>
        <v>-7.2185513028300621</v>
      </c>
      <c r="K147" s="227"/>
      <c r="L147" s="240">
        <f t="shared" si="6"/>
        <v>-12.704328842979615</v>
      </c>
      <c r="M147" s="227"/>
      <c r="N147" s="240">
        <f t="shared" si="6"/>
        <v>-1.477992528828985</v>
      </c>
      <c r="O147" s="227"/>
      <c r="P147" s="240">
        <f t="shared" si="6"/>
        <v>5.5748777660164341</v>
      </c>
      <c r="Q147" s="227"/>
      <c r="R147" s="240">
        <f t="shared" si="6"/>
        <v>-5.6044709231823679</v>
      </c>
      <c r="S147" s="227"/>
      <c r="T147" s="240">
        <f t="shared" si="6"/>
        <v>-7.9644036491856447</v>
      </c>
      <c r="U147" s="227"/>
      <c r="V147" s="240">
        <f t="shared" si="6"/>
        <v>-12.635795018106002</v>
      </c>
      <c r="W147" s="227"/>
      <c r="X147" s="240">
        <f t="shared" si="6"/>
        <v>-15.558769888686236</v>
      </c>
      <c r="Y147" s="240"/>
    </row>
    <row r="148" spans="1:42">
      <c r="A148" s="198" t="s">
        <v>112</v>
      </c>
      <c r="B148" s="240">
        <f>(B24-B16)/B16*100</f>
        <v>-0.1918158567774807</v>
      </c>
      <c r="C148" s="227"/>
      <c r="D148" s="240">
        <f t="shared" si="6"/>
        <v>-10.512774700732539</v>
      </c>
      <c r="E148" s="227"/>
      <c r="F148" s="240">
        <f t="shared" si="6"/>
        <v>-17.816325150470007</v>
      </c>
      <c r="G148" s="227"/>
      <c r="H148" s="240">
        <f t="shared" si="6"/>
        <v>0.21425870688568288</v>
      </c>
      <c r="I148" s="227"/>
      <c r="J148" s="240">
        <f t="shared" si="6"/>
        <v>-6.4153760029856315</v>
      </c>
      <c r="K148" s="227"/>
      <c r="L148" s="240">
        <f t="shared" si="6"/>
        <v>-4.6527004454342995</v>
      </c>
      <c r="M148" s="227"/>
      <c r="N148" s="240">
        <f t="shared" si="6"/>
        <v>-2.927339257710396</v>
      </c>
      <c r="O148" s="227"/>
      <c r="P148" s="240">
        <f t="shared" si="6"/>
        <v>-4.0773704334415051</v>
      </c>
      <c r="Q148" s="227"/>
      <c r="R148" s="240">
        <f t="shared" si="6"/>
        <v>-11.04617002195628</v>
      </c>
      <c r="S148" s="227"/>
      <c r="T148" s="240">
        <f t="shared" si="6"/>
        <v>-12.794200056038097</v>
      </c>
      <c r="U148" s="227"/>
      <c r="V148" s="240">
        <f t="shared" si="6"/>
        <v>-16.317258156840296</v>
      </c>
      <c r="W148" s="227"/>
      <c r="X148" s="240">
        <f t="shared" si="6"/>
        <v>-13.715167164078998</v>
      </c>
      <c r="Y148" s="240"/>
    </row>
    <row r="149" spans="1:42" ht="15">
      <c r="A149" s="203" t="s">
        <v>113</v>
      </c>
      <c r="B149" s="224">
        <f>(B25-B17)/B17*100</f>
        <v>8.9329522749690309</v>
      </c>
      <c r="C149" s="205"/>
      <c r="D149" s="224">
        <f t="shared" si="6"/>
        <v>1.7725482274517681</v>
      </c>
      <c r="E149" s="205"/>
      <c r="F149" s="224">
        <f t="shared" si="6"/>
        <v>-3.4357750958929731</v>
      </c>
      <c r="G149" s="205"/>
      <c r="H149" s="224">
        <f t="shared" si="6"/>
        <v>-8.074432903255861</v>
      </c>
      <c r="I149" s="205"/>
      <c r="J149" s="224">
        <f t="shared" si="6"/>
        <v>-6.7161565935989875</v>
      </c>
      <c r="K149" s="205"/>
      <c r="L149" s="224">
        <f t="shared" si="6"/>
        <v>-7.8350905991539905</v>
      </c>
      <c r="M149" s="205"/>
      <c r="N149" s="224">
        <f t="shared" si="6"/>
        <v>-2.3818741213146035</v>
      </c>
      <c r="O149" s="205"/>
      <c r="P149" s="224">
        <f t="shared" si="6"/>
        <v>-0.31984615988383408</v>
      </c>
      <c r="Q149" s="205"/>
      <c r="R149" s="224">
        <f t="shared" si="6"/>
        <v>-9.0343832839544724</v>
      </c>
      <c r="S149" s="205"/>
      <c r="T149" s="224">
        <f t="shared" si="6"/>
        <v>-10.935177405803644</v>
      </c>
      <c r="U149" s="205"/>
      <c r="V149" s="224">
        <f t="shared" si="6"/>
        <v>-14.864221057646496</v>
      </c>
      <c r="W149" s="205"/>
      <c r="X149" s="224">
        <f t="shared" si="6"/>
        <v>-14.35632736975634</v>
      </c>
      <c r="Y149" s="224"/>
    </row>
    <row r="150" spans="1:42" ht="15" customHeight="1">
      <c r="A150" s="198" t="s">
        <v>114</v>
      </c>
      <c r="B150" s="240">
        <f>(B26-B18)/B18*100</f>
        <v>-6.5666041275797449</v>
      </c>
      <c r="C150" s="227"/>
      <c r="D150" s="240">
        <f>(D26-D18)/D18*100</f>
        <v>-14.570858283433125</v>
      </c>
      <c r="E150" s="227"/>
      <c r="F150" s="240">
        <f t="shared" si="6"/>
        <v>-11.673902556681147</v>
      </c>
      <c r="G150" s="227"/>
      <c r="H150" s="240">
        <f t="shared" si="6"/>
        <v>3.2647814910025788</v>
      </c>
      <c r="I150" s="227"/>
      <c r="J150" s="240">
        <f t="shared" si="6"/>
        <v>-2.5443510737628463</v>
      </c>
      <c r="K150" s="227"/>
      <c r="L150" s="240">
        <f t="shared" si="6"/>
        <v>0</v>
      </c>
      <c r="M150" s="227"/>
      <c r="N150" s="240">
        <f t="shared" si="6"/>
        <v>3.7125178486434915</v>
      </c>
      <c r="O150" s="227"/>
      <c r="P150" s="240">
        <f t="shared" si="6"/>
        <v>-1.4084507042253529</v>
      </c>
      <c r="Q150" s="227"/>
      <c r="R150" s="240">
        <f t="shared" si="6"/>
        <v>-6.516952884191987</v>
      </c>
      <c r="S150" s="227"/>
      <c r="T150" s="240">
        <f t="shared" si="6"/>
        <v>-10.889332446218681</v>
      </c>
      <c r="U150" s="227"/>
      <c r="V150" s="240">
        <f t="shared" si="6"/>
        <v>-17.628131464031245</v>
      </c>
      <c r="W150" s="227"/>
      <c r="X150" s="240">
        <f t="shared" si="6"/>
        <v>-12.220071882775784</v>
      </c>
      <c r="Y150" s="240"/>
    </row>
    <row r="151" spans="1:42" ht="15">
      <c r="A151" s="198"/>
      <c r="B151" s="224"/>
      <c r="C151" s="205"/>
      <c r="D151" s="224"/>
      <c r="E151" s="205"/>
    </row>
    <row r="152" spans="1:42" ht="15.75" thickBot="1">
      <c r="A152" s="241"/>
      <c r="B152" s="276" t="s">
        <v>77</v>
      </c>
      <c r="C152" s="276"/>
      <c r="D152" s="276"/>
      <c r="E152" s="276"/>
      <c r="F152" s="276"/>
      <c r="G152" s="276"/>
      <c r="H152" s="276"/>
      <c r="I152" s="276"/>
      <c r="J152" s="276"/>
      <c r="K152" s="276"/>
      <c r="L152" s="276"/>
      <c r="M152" s="276"/>
      <c r="N152" s="276"/>
      <c r="O152" s="276"/>
      <c r="P152" s="276"/>
      <c r="Q152" s="276"/>
      <c r="R152" s="276"/>
      <c r="S152" s="276"/>
      <c r="T152" s="276"/>
      <c r="U152" s="237"/>
      <c r="V152" s="201"/>
      <c r="W152" s="238"/>
      <c r="X152" s="201"/>
    </row>
    <row r="153" spans="1:42" s="193" customFormat="1" ht="15.75" thickBot="1">
      <c r="A153" s="192"/>
      <c r="B153" s="277" t="s">
        <v>93</v>
      </c>
      <c r="C153" s="274"/>
      <c r="D153" s="274" t="s">
        <v>94</v>
      </c>
      <c r="E153" s="274"/>
      <c r="F153" s="274" t="s">
        <v>95</v>
      </c>
      <c r="G153" s="274"/>
      <c r="H153" s="274" t="s">
        <v>96</v>
      </c>
      <c r="I153" s="274"/>
      <c r="J153" s="274" t="s">
        <v>97</v>
      </c>
      <c r="K153" s="274"/>
      <c r="L153" s="274" t="s">
        <v>98</v>
      </c>
      <c r="M153" s="274"/>
      <c r="N153" s="274" t="s">
        <v>99</v>
      </c>
      <c r="O153" s="274"/>
      <c r="P153" s="274" t="s">
        <v>100</v>
      </c>
      <c r="Q153" s="274"/>
      <c r="R153" s="274" t="s">
        <v>101</v>
      </c>
      <c r="S153" s="274"/>
      <c r="T153" s="274" t="s">
        <v>102</v>
      </c>
      <c r="U153" s="274"/>
      <c r="V153" s="274" t="s">
        <v>103</v>
      </c>
      <c r="W153" s="274"/>
      <c r="X153" s="274" t="s">
        <v>104</v>
      </c>
      <c r="Y153" s="275"/>
      <c r="AI153" s="193" t="s">
        <v>105</v>
      </c>
      <c r="AJ153" s="193" t="s">
        <v>106</v>
      </c>
      <c r="AK153" s="193" t="s">
        <v>107</v>
      </c>
      <c r="AL153" s="193" t="s">
        <v>108</v>
      </c>
      <c r="AM153" s="194"/>
      <c r="AN153" s="194"/>
      <c r="AO153" s="194"/>
      <c r="AP153" s="194"/>
    </row>
    <row r="154" spans="1:42">
      <c r="A154" s="198" t="s">
        <v>111</v>
      </c>
      <c r="B154" s="240">
        <f t="shared" ref="B154:X154" si="7">(B31-B23)/B23*100</f>
        <v>-15.554665063781471</v>
      </c>
      <c r="C154" s="227"/>
      <c r="D154" s="240">
        <f t="shared" si="7"/>
        <v>-16.464653082618096</v>
      </c>
      <c r="E154" s="227"/>
      <c r="F154" s="240">
        <f t="shared" si="7"/>
        <v>-9.7102814745024038</v>
      </c>
      <c r="G154" s="227"/>
      <c r="H154" s="240">
        <f t="shared" si="7"/>
        <v>-0.20490491131458871</v>
      </c>
      <c r="I154" s="227"/>
      <c r="J154" s="240">
        <f t="shared" si="7"/>
        <v>2.2843321687718392</v>
      </c>
      <c r="K154" s="227"/>
      <c r="L154" s="240">
        <f t="shared" si="7"/>
        <v>8.2891125343092433</v>
      </c>
      <c r="M154" s="227"/>
      <c r="N154" s="240">
        <f t="shared" si="7"/>
        <v>4.9181228706451359</v>
      </c>
      <c r="O154" s="227"/>
      <c r="P154" s="240">
        <f t="shared" si="7"/>
        <v>6.8942468369539265</v>
      </c>
      <c r="Q154" s="227"/>
      <c r="R154" s="240">
        <f t="shared" si="7"/>
        <v>12.617292225201075</v>
      </c>
      <c r="S154" s="227"/>
      <c r="T154" s="240">
        <f t="shared" si="7"/>
        <v>17.684261736803705</v>
      </c>
      <c r="U154" s="227"/>
      <c r="V154" s="240">
        <f t="shared" si="7"/>
        <v>-0.81014884129874543</v>
      </c>
      <c r="W154" s="227"/>
      <c r="X154" s="240">
        <f t="shared" si="7"/>
        <v>0.40962240262157068</v>
      </c>
      <c r="Y154" s="240"/>
    </row>
    <row r="155" spans="1:42">
      <c r="A155" s="198" t="s">
        <v>112</v>
      </c>
      <c r="B155" s="240">
        <f>(B32-B24)/B24*100</f>
        <v>-7.7763541889102505</v>
      </c>
      <c r="C155" s="227"/>
      <c r="D155" s="240">
        <f>(D32-D24)/D24*100</f>
        <v>-16.890947570179296</v>
      </c>
      <c r="E155" s="227"/>
      <c r="F155" s="240">
        <f>(F32-F24)/F24*100</f>
        <v>-8.5208804772680544</v>
      </c>
      <c r="G155" s="227"/>
      <c r="H155" s="240">
        <f>(H32-H24)/H24*100</f>
        <v>-7.3656409826444182</v>
      </c>
      <c r="I155" s="227"/>
      <c r="J155" s="240">
        <f>(J32-J24)/J24*100</f>
        <v>-9.0803955973839461</v>
      </c>
      <c r="K155" s="227"/>
      <c r="L155" s="240">
        <f>(L32-L24)/L24*100</f>
        <v>-14.157451001861387</v>
      </c>
      <c r="M155" s="227"/>
      <c r="N155" s="240">
        <f>(N32-N24)/N24*100</f>
        <v>-15.646876682821759</v>
      </c>
      <c r="O155" s="227"/>
      <c r="P155" s="240">
        <f>(P32-P24)/P24*100</f>
        <v>-12.849199437261341</v>
      </c>
      <c r="Q155" s="227"/>
      <c r="R155" s="240">
        <f>(R32-R24)/R24*100</f>
        <v>-8.3504258647662031</v>
      </c>
      <c r="S155" s="227"/>
      <c r="T155" s="240">
        <f>(T32-T24)/T24*100</f>
        <v>-10.831760311659101</v>
      </c>
      <c r="U155" s="227"/>
      <c r="V155" s="240">
        <f>(V32-V24)/V24*100</f>
        <v>-5.9381813518019699</v>
      </c>
      <c r="W155" s="227"/>
      <c r="X155" s="240">
        <f>(X32-X24)/X24*100</f>
        <v>-10.213361315145155</v>
      </c>
      <c r="Y155" s="240"/>
    </row>
    <row r="156" spans="1:42" ht="15">
      <c r="A156" s="203" t="s">
        <v>113</v>
      </c>
      <c r="B156" s="224">
        <f>(B33-B25)/B25*100</f>
        <v>-10.48036962225164</v>
      </c>
      <c r="C156" s="205"/>
      <c r="D156" s="224">
        <f>(D33-D25)/D25*100</f>
        <v>-16.729519178286111</v>
      </c>
      <c r="E156" s="205"/>
      <c r="F156" s="224">
        <f>(F33-F25)/F25*100</f>
        <v>-9.0101000314869069</v>
      </c>
      <c r="G156" s="205"/>
      <c r="H156" s="224">
        <f>(H33-H25)/H25*100</f>
        <v>-4.5324415393580066</v>
      </c>
      <c r="I156" s="205"/>
      <c r="J156" s="224">
        <f>(J33-J25)/J25*100</f>
        <v>-4.8473473473473483</v>
      </c>
      <c r="K156" s="205"/>
      <c r="L156" s="224">
        <f>(L33-L25)/L25*100</f>
        <v>-5.7542129058775151</v>
      </c>
      <c r="M156" s="205"/>
      <c r="N156" s="224">
        <f>(N33-N25)/N25*100</f>
        <v>-7.8355249426007134</v>
      </c>
      <c r="O156" s="205"/>
      <c r="P156" s="224">
        <f>(P33-P25)/P25*100</f>
        <v>-4.7087541093328644</v>
      </c>
      <c r="Q156" s="205"/>
      <c r="R156" s="224">
        <f>(R33-R25)/R25*100</f>
        <v>-0.30641325076602244</v>
      </c>
      <c r="S156" s="205"/>
      <c r="T156" s="224">
        <f>(T33-T25)/T25*100</f>
        <v>0.51036451152553364</v>
      </c>
      <c r="U156" s="205"/>
      <c r="V156" s="224">
        <f>(V33-V25)/V25*100</f>
        <v>-3.8612199216563949</v>
      </c>
      <c r="W156" s="205"/>
      <c r="X156" s="224">
        <f>(X33-X25)/X25*100</f>
        <v>-6.5708156698503535</v>
      </c>
      <c r="Y156" s="224"/>
    </row>
    <row r="157" spans="1:42">
      <c r="A157" s="198" t="s">
        <v>114</v>
      </c>
      <c r="B157" s="240">
        <f>(B34-B26)/B26*100</f>
        <v>-7.2862880091795725</v>
      </c>
      <c r="C157" s="227"/>
      <c r="D157" s="240">
        <f>(D34-D26)/D26*100</f>
        <v>-7.2721962616822484</v>
      </c>
      <c r="E157" s="227"/>
      <c r="F157" s="240">
        <f>(F34-F26)/F26*100</f>
        <v>-7.1818678317858975</v>
      </c>
      <c r="G157" s="227"/>
      <c r="H157" s="240">
        <f>(H34-H26)/H26*100</f>
        <v>-7.3188946975354856</v>
      </c>
      <c r="I157" s="227"/>
      <c r="J157" s="240">
        <f>(J34-J26)/J26*100</f>
        <v>-8.1676646706586737</v>
      </c>
      <c r="K157" s="227"/>
      <c r="L157" s="240">
        <f>(L34-L26)/L26*100</f>
        <v>-6.3754427390791095</v>
      </c>
      <c r="M157" s="227"/>
      <c r="N157" s="240">
        <f>(N34-N26)/N26*100</f>
        <v>-6.51675080312069</v>
      </c>
      <c r="O157" s="227"/>
      <c r="P157" s="240">
        <f>(P34-P26)/P26*100</f>
        <v>1.9298245614035165</v>
      </c>
      <c r="Q157" s="227"/>
      <c r="R157" s="240">
        <f>(R34-R26)/R26*100</f>
        <v>1.2482336316533234</v>
      </c>
      <c r="S157" s="227"/>
      <c r="T157" s="240">
        <f>(T34-T26)/T26*100</f>
        <v>4.6042807366849212</v>
      </c>
      <c r="U157" s="227"/>
      <c r="V157" s="240">
        <f>(V34-V26)/V26*100</f>
        <v>8.3705357142840484E-2</v>
      </c>
      <c r="W157" s="227"/>
      <c r="X157" s="240">
        <f>(X34-X26)/X26*100</f>
        <v>1.6377952755905609</v>
      </c>
      <c r="Y157" s="240"/>
    </row>
    <row r="159" spans="1:42" ht="15.75" thickBot="1">
      <c r="A159" s="241"/>
      <c r="B159" s="276" t="s">
        <v>78</v>
      </c>
      <c r="C159" s="276"/>
      <c r="D159" s="276"/>
      <c r="E159" s="276"/>
      <c r="F159" s="276"/>
      <c r="G159" s="276"/>
      <c r="H159" s="276"/>
      <c r="I159" s="276"/>
      <c r="J159" s="276"/>
      <c r="K159" s="276"/>
      <c r="L159" s="276"/>
      <c r="M159" s="276"/>
      <c r="N159" s="276"/>
      <c r="O159" s="276"/>
      <c r="P159" s="276"/>
      <c r="Q159" s="276"/>
      <c r="R159" s="276"/>
      <c r="S159" s="276"/>
      <c r="T159" s="276"/>
      <c r="U159" s="237"/>
    </row>
    <row r="160" spans="1:42" s="193" customFormat="1" ht="15.75" thickBot="1">
      <c r="A160" s="192"/>
      <c r="B160" s="277" t="s">
        <v>93</v>
      </c>
      <c r="C160" s="274"/>
      <c r="D160" s="274" t="s">
        <v>94</v>
      </c>
      <c r="E160" s="274"/>
      <c r="F160" s="274" t="s">
        <v>95</v>
      </c>
      <c r="G160" s="274"/>
      <c r="H160" s="274" t="s">
        <v>96</v>
      </c>
      <c r="I160" s="274"/>
      <c r="J160" s="274" t="s">
        <v>97</v>
      </c>
      <c r="K160" s="274"/>
      <c r="L160" s="274" t="s">
        <v>98</v>
      </c>
      <c r="M160" s="274"/>
      <c r="N160" s="274" t="s">
        <v>99</v>
      </c>
      <c r="O160" s="274"/>
      <c r="P160" s="274" t="s">
        <v>100</v>
      </c>
      <c r="Q160" s="274"/>
      <c r="R160" s="274" t="s">
        <v>101</v>
      </c>
      <c r="S160" s="274"/>
      <c r="T160" s="274" t="s">
        <v>102</v>
      </c>
      <c r="U160" s="274"/>
      <c r="V160" s="274" t="s">
        <v>103</v>
      </c>
      <c r="W160" s="274"/>
      <c r="X160" s="274" t="s">
        <v>104</v>
      </c>
      <c r="Y160" s="275"/>
      <c r="AI160" s="193" t="s">
        <v>105</v>
      </c>
      <c r="AJ160" s="193" t="s">
        <v>106</v>
      </c>
      <c r="AK160" s="193" t="s">
        <v>107</v>
      </c>
      <c r="AL160" s="193" t="s">
        <v>108</v>
      </c>
      <c r="AM160" s="194"/>
      <c r="AN160" s="194"/>
      <c r="AO160" s="194"/>
      <c r="AP160" s="194"/>
    </row>
    <row r="161" spans="1:42">
      <c r="A161" s="198" t="s">
        <v>111</v>
      </c>
      <c r="B161" s="240">
        <f>(B39-B31)/B31*100</f>
        <v>-3.3296425181904414</v>
      </c>
      <c r="C161" s="227"/>
      <c r="D161" s="240">
        <f>(D39-D31)/D31*100</f>
        <v>3.5921568627451079</v>
      </c>
      <c r="E161" s="227"/>
      <c r="F161" s="240">
        <f>(F39-F31)/F31*100</f>
        <v>-4.584882280049567</v>
      </c>
      <c r="G161" s="227"/>
      <c r="H161" s="240">
        <f>(H39-H31)/H31*100</f>
        <v>-7.4879692011549492</v>
      </c>
      <c r="I161" s="227"/>
      <c r="J161" s="240">
        <f>(J39-J31)/J31*100</f>
        <v>0.82764056752495463</v>
      </c>
      <c r="K161" s="227"/>
      <c r="L161" s="240">
        <f>(L39-L31)/L31*100</f>
        <v>-4.0723217303142896</v>
      </c>
      <c r="M161" s="227"/>
      <c r="N161" s="240">
        <f>(N39-N31)/N31*100</f>
        <v>-5.8084114596972727</v>
      </c>
      <c r="O161" s="227"/>
      <c r="P161" s="240">
        <f>(P39-P31)/P31*100</f>
        <v>-4.185090892849157</v>
      </c>
      <c r="Q161" s="227"/>
      <c r="R161" s="240">
        <f>(R39-R31)/R31*100</f>
        <v>-2.2962852750086769</v>
      </c>
      <c r="S161" s="227"/>
      <c r="T161" s="240">
        <f>(T39-T31)/T31*100</f>
        <v>-3.8238941711451044</v>
      </c>
      <c r="U161" s="227"/>
      <c r="V161" s="240">
        <f>(V39-V31)/V31*100</f>
        <v>11.137140686336586</v>
      </c>
      <c r="W161" s="227"/>
      <c r="X161" s="240">
        <f>(X39-X31)/X31*100</f>
        <v>-9.2197003411956633</v>
      </c>
      <c r="Y161" s="240"/>
    </row>
    <row r="162" spans="1:42">
      <c r="A162" s="198" t="s">
        <v>112</v>
      </c>
      <c r="B162" s="240">
        <f>(B40-B32)/B32*100</f>
        <v>-11.557905298498818</v>
      </c>
      <c r="C162" s="227"/>
      <c r="D162" s="240">
        <f>(D40-D32)/D32*100</f>
        <v>-8.1007062893383868</v>
      </c>
      <c r="E162" s="227"/>
      <c r="F162" s="240">
        <f>(F40-F32)/F32*100</f>
        <v>-9.6159035711073102</v>
      </c>
      <c r="G162" s="227"/>
      <c r="H162" s="240">
        <f>(H40-H32)/H32*100</f>
        <v>-12.485857808752321</v>
      </c>
      <c r="I162" s="227"/>
      <c r="J162" s="240">
        <f>(J40-J32)/J32*100</f>
        <v>-4.6405544102811582</v>
      </c>
      <c r="K162" s="227"/>
      <c r="L162" s="240">
        <f>(L40-L32)/L32*100</f>
        <v>-1.9472789115646192</v>
      </c>
      <c r="M162" s="227"/>
      <c r="N162" s="240">
        <f>(N40-N32)/N32*100</f>
        <v>-6.8467461995770638</v>
      </c>
      <c r="O162" s="227"/>
      <c r="P162" s="240">
        <f>(P40-P32)/P32*100</f>
        <v>1.7564762856483946</v>
      </c>
      <c r="Q162" s="227"/>
      <c r="R162" s="240">
        <f>(R40-R32)/R32*100</f>
        <v>-1.9990137692978729</v>
      </c>
      <c r="S162" s="227"/>
      <c r="T162" s="240">
        <f>(T40-T32)/T32*100</f>
        <v>1.8151517881271961</v>
      </c>
      <c r="U162" s="227"/>
      <c r="V162" s="240">
        <f>(V40-V32)/V32*100</f>
        <v>7.0766293973275118</v>
      </c>
      <c r="W162" s="227"/>
      <c r="X162" s="240">
        <f>(X40-X32)/X32*100</f>
        <v>20.581742630827158</v>
      </c>
      <c r="Y162" s="240"/>
    </row>
    <row r="163" spans="1:42" ht="15">
      <c r="A163" s="203" t="s">
        <v>113</v>
      </c>
      <c r="B163" s="224">
        <f>(B41-B33)/B33*100</f>
        <v>-8.8596104468708585</v>
      </c>
      <c r="C163" s="205"/>
      <c r="D163" s="224">
        <f>(D41-D33)/D33*100</f>
        <v>-3.6587909304889235</v>
      </c>
      <c r="E163" s="205"/>
      <c r="F163" s="224">
        <f>(F41-F33)/F33*100</f>
        <v>-7.5624883541406094</v>
      </c>
      <c r="G163" s="205"/>
      <c r="H163" s="224">
        <f>(H41-H33)/H33*100</f>
        <v>-10.418767581338569</v>
      </c>
      <c r="I163" s="205"/>
      <c r="J163" s="224">
        <f>(J41-J33)/J33*100</f>
        <v>-2.4511479893748649</v>
      </c>
      <c r="K163" s="205"/>
      <c r="L163" s="224">
        <f>(L41-L33)/L33*100</f>
        <v>-2.8613655085526002</v>
      </c>
      <c r="M163" s="205"/>
      <c r="N163" s="224">
        <f>(N41-N33)/N33*100</f>
        <v>-6.3977715372769275</v>
      </c>
      <c r="O163" s="205"/>
      <c r="P163" s="224">
        <f>(P41-P33)/P33*100</f>
        <v>-0.99159212510587547</v>
      </c>
      <c r="Q163" s="205"/>
      <c r="R163" s="224">
        <f>(R41-R33)/R33*100</f>
        <v>-2.1278424966685248</v>
      </c>
      <c r="S163" s="205"/>
      <c r="T163" s="224">
        <f>(T41-T33)/T33*100</f>
        <v>-0.81099292486884644</v>
      </c>
      <c r="U163" s="205"/>
      <c r="V163" s="224">
        <f>(V41-V33)/V33*100</f>
        <v>8.773415176209113</v>
      </c>
      <c r="W163" s="205"/>
      <c r="X163" s="224">
        <f>(X41-X33)/X33*100</f>
        <v>9.599562662293275</v>
      </c>
      <c r="Y163" s="224"/>
    </row>
    <row r="164" spans="1:42">
      <c r="A164" s="198" t="s">
        <v>114</v>
      </c>
      <c r="B164" s="240">
        <f>(B42-B34)/B34*100</f>
        <v>-6.8378712871287144</v>
      </c>
      <c r="C164" s="227"/>
      <c r="D164" s="240">
        <f>(D42-D34)/D34*100</f>
        <v>-3.0866141732283476</v>
      </c>
      <c r="E164" s="227"/>
      <c r="F164" s="240">
        <f>(F42-F34)/F34*100</f>
        <v>5.9723448072962668</v>
      </c>
      <c r="G164" s="227"/>
      <c r="H164" s="240">
        <f>(H42-H34)/H34*100</f>
        <v>-3.3306473274241069</v>
      </c>
      <c r="I164" s="227"/>
      <c r="J164" s="240">
        <f>(J42-J34)/J34*100</f>
        <v>1.4866979655711872</v>
      </c>
      <c r="K164" s="227"/>
      <c r="L164" s="240">
        <f>(L42-L34)/L34*100</f>
        <v>1.9167717528373218</v>
      </c>
      <c r="M164" s="227"/>
      <c r="N164" s="240">
        <f>(N42-N34)/N34*100</f>
        <v>-5.2773686794305315</v>
      </c>
      <c r="O164" s="227"/>
      <c r="P164" s="240">
        <f>(P42-P34)/P34*100</f>
        <v>-2.8522252274403828</v>
      </c>
      <c r="Q164" s="227"/>
      <c r="R164" s="240">
        <f>(R42-R34)/R34*100</f>
        <v>0.16282856478250821</v>
      </c>
      <c r="S164" s="227"/>
      <c r="T164" s="240">
        <f>(T42-T34)/T34*100</f>
        <v>1.3561741613133482</v>
      </c>
      <c r="U164" s="227"/>
      <c r="V164" s="240">
        <f>(V42-V34)/V34*100</f>
        <v>8.6980763869528985</v>
      </c>
      <c r="W164" s="227"/>
      <c r="X164" s="240">
        <f>(X42-X34)/X34*100</f>
        <v>3.6256585063526323</v>
      </c>
      <c r="Y164" s="240"/>
    </row>
    <row r="166" spans="1:42" ht="15.75" thickBot="1">
      <c r="A166" s="241"/>
      <c r="B166" s="276" t="s">
        <v>79</v>
      </c>
      <c r="C166" s="276"/>
      <c r="D166" s="276"/>
      <c r="E166" s="276"/>
      <c r="F166" s="276"/>
      <c r="G166" s="276"/>
      <c r="H166" s="276"/>
      <c r="I166" s="276"/>
      <c r="J166" s="276"/>
      <c r="K166" s="276"/>
      <c r="L166" s="276"/>
      <c r="M166" s="276"/>
      <c r="N166" s="276"/>
      <c r="O166" s="276"/>
      <c r="P166" s="276"/>
      <c r="Q166" s="276"/>
      <c r="R166" s="276"/>
      <c r="S166" s="276"/>
      <c r="T166" s="276"/>
      <c r="U166" s="237"/>
    </row>
    <row r="167" spans="1:42" s="193" customFormat="1" ht="15.75" thickBot="1">
      <c r="A167" s="192"/>
      <c r="B167" s="277" t="s">
        <v>93</v>
      </c>
      <c r="C167" s="274"/>
      <c r="D167" s="274" t="s">
        <v>94</v>
      </c>
      <c r="E167" s="274"/>
      <c r="F167" s="274" t="s">
        <v>95</v>
      </c>
      <c r="G167" s="274"/>
      <c r="H167" s="274" t="s">
        <v>96</v>
      </c>
      <c r="I167" s="274"/>
      <c r="J167" s="274" t="s">
        <v>97</v>
      </c>
      <c r="K167" s="274"/>
      <c r="L167" s="274" t="s">
        <v>98</v>
      </c>
      <c r="M167" s="274"/>
      <c r="N167" s="274" t="s">
        <v>99</v>
      </c>
      <c r="O167" s="274"/>
      <c r="P167" s="274" t="s">
        <v>100</v>
      </c>
      <c r="Q167" s="274"/>
      <c r="R167" s="274" t="s">
        <v>101</v>
      </c>
      <c r="S167" s="274"/>
      <c r="T167" s="274" t="s">
        <v>102</v>
      </c>
      <c r="U167" s="274"/>
      <c r="V167" s="274" t="s">
        <v>103</v>
      </c>
      <c r="W167" s="274"/>
      <c r="X167" s="274" t="s">
        <v>104</v>
      </c>
      <c r="Y167" s="275"/>
      <c r="AI167" s="193" t="s">
        <v>105</v>
      </c>
      <c r="AJ167" s="193" t="s">
        <v>106</v>
      </c>
      <c r="AK167" s="193" t="s">
        <v>107</v>
      </c>
      <c r="AL167" s="193" t="s">
        <v>108</v>
      </c>
      <c r="AM167" s="194"/>
      <c r="AN167" s="194"/>
      <c r="AO167" s="194"/>
      <c r="AP167" s="194"/>
    </row>
    <row r="168" spans="1:42">
      <c r="A168" s="198" t="s">
        <v>111</v>
      </c>
      <c r="B168" s="240">
        <f>(B47-B39)/B39*100</f>
        <v>-0.98993700400884233</v>
      </c>
      <c r="C168" s="227"/>
      <c r="D168" s="240">
        <f>(D47-D39)/D39*100</f>
        <v>-3.6720169594185408</v>
      </c>
      <c r="E168" s="227"/>
      <c r="F168" s="240">
        <f>(F47-F39)/F39*100</f>
        <v>-3.1647300068352862</v>
      </c>
      <c r="G168" s="227"/>
      <c r="H168" s="240">
        <f>(H47-H39)/H39*100</f>
        <v>5.298931890692181</v>
      </c>
      <c r="I168" s="227"/>
      <c r="J168" s="240">
        <f>(J47-J39)/J39*100</f>
        <v>5.4592833876221469</v>
      </c>
      <c r="K168" s="227"/>
      <c r="L168" s="240">
        <f>(L47-L39)/L39*100</f>
        <v>8.7017791086841605</v>
      </c>
      <c r="M168" s="227"/>
      <c r="N168" s="240">
        <f>(N47-N39)/N39*100</f>
        <v>14.790925266903912</v>
      </c>
      <c r="O168" s="227"/>
      <c r="P168" s="240">
        <f>(P47-P39)/P39*100</f>
        <v>6.6940145440984447</v>
      </c>
      <c r="Q168" s="227"/>
      <c r="R168" s="240">
        <f>(R47-R39)/R39*100</f>
        <v>11.685279187817263</v>
      </c>
      <c r="S168" s="227"/>
      <c r="T168" s="240">
        <f>(T47-T39)/T39*100</f>
        <v>11.315280464216636</v>
      </c>
      <c r="U168" s="227"/>
      <c r="V168" s="240">
        <f>(V47-V39)/V39*100</f>
        <v>-7.6226286104939298</v>
      </c>
      <c r="W168" s="227"/>
      <c r="X168" s="240">
        <f>(X47-X39)/X39*100</f>
        <v>10.139717297164811</v>
      </c>
      <c r="Y168" s="240"/>
    </row>
    <row r="169" spans="1:42">
      <c r="A169" s="198" t="s">
        <v>112</v>
      </c>
      <c r="B169" s="240">
        <f>(B48-B40)/B40*100</f>
        <v>15.651453006370538</v>
      </c>
      <c r="C169" s="227"/>
      <c r="D169" s="240">
        <f>(D48-D40)/D40*100</f>
        <v>15.825795995190035</v>
      </c>
      <c r="E169" s="227"/>
      <c r="F169" s="240">
        <f>(F48-F40)/F40*100</f>
        <v>10.270700636942667</v>
      </c>
      <c r="G169" s="227"/>
      <c r="H169" s="240">
        <f>(H48-H40)/H40*100</f>
        <v>7.9015410073430559</v>
      </c>
      <c r="I169" s="227"/>
      <c r="J169" s="240">
        <f>(J48-J40)/J40*100</f>
        <v>7.0235959707465216</v>
      </c>
      <c r="K169" s="227"/>
      <c r="L169" s="240">
        <f>(L48-L40)/L40*100</f>
        <v>1.8515306564911898</v>
      </c>
      <c r="M169" s="227"/>
      <c r="N169" s="240">
        <f>(N48-N40)/N40*100</f>
        <v>6.0350366214074631</v>
      </c>
      <c r="O169" s="227"/>
      <c r="P169" s="240">
        <f>(P48-P40)/P40*100</f>
        <v>-0.51746931067044555</v>
      </c>
      <c r="Q169" s="227"/>
      <c r="R169" s="240">
        <f>(R48-R40)/R40*100</f>
        <v>-1.2347112556123339</v>
      </c>
      <c r="S169" s="227"/>
      <c r="T169" s="240">
        <f>(T48-T40)/T40*100</f>
        <v>0.37159920371598093</v>
      </c>
      <c r="U169" s="227"/>
      <c r="V169" s="240">
        <f>(V48-V40)/V40*100</f>
        <v>-1.9652786620824294</v>
      </c>
      <c r="W169" s="227"/>
      <c r="X169" s="240">
        <f>(X48-X40)/X40*100</f>
        <v>-3.0368296360111926</v>
      </c>
      <c r="Y169" s="240"/>
    </row>
    <row r="170" spans="1:42" ht="15">
      <c r="A170" s="203" t="s">
        <v>113</v>
      </c>
      <c r="B170" s="224">
        <f>(B49-B41)/B41*100</f>
        <v>9.8631228479553705</v>
      </c>
      <c r="C170" s="205"/>
      <c r="D170" s="224">
        <f>(D49-D41)/D41*100</f>
        <v>7.8614504406989196</v>
      </c>
      <c r="E170" s="205"/>
      <c r="F170" s="224">
        <f>(F49-F41)/F41*100</f>
        <v>4.6103783908310749</v>
      </c>
      <c r="G170" s="205"/>
      <c r="H170" s="224">
        <f>(H49-H41)/H41*100</f>
        <v>6.7899040170636376</v>
      </c>
      <c r="I170" s="205"/>
      <c r="J170" s="224">
        <f>(J49-J41)/J41*100</f>
        <v>6.3762098622307386</v>
      </c>
      <c r="K170" s="205"/>
      <c r="L170" s="224">
        <f>(L49-L41)/L41*100</f>
        <v>4.7614296760032859</v>
      </c>
      <c r="M170" s="205"/>
      <c r="N170" s="224">
        <f>(N49-N41)/N41*100</f>
        <v>9.8449105997919233</v>
      </c>
      <c r="O170" s="205"/>
      <c r="P170" s="224">
        <f>(P49-P41)/P41*100</f>
        <v>2.710372024120018</v>
      </c>
      <c r="Q170" s="205"/>
      <c r="R170" s="224">
        <f>(R49-R41)/R41*100</f>
        <v>4.3547962052002775</v>
      </c>
      <c r="S170" s="205"/>
      <c r="T170" s="224">
        <f>(T49-T41)/T41*100</f>
        <v>5.3133415823567889</v>
      </c>
      <c r="U170" s="205"/>
      <c r="V170" s="224">
        <f>(V49-V41)/V41*100</f>
        <v>-4.3807160926250219</v>
      </c>
      <c r="W170" s="205"/>
      <c r="X170" s="224">
        <f>(X49-X41)/X41*100</f>
        <v>0.98511110556900661</v>
      </c>
      <c r="Y170" s="224"/>
    </row>
    <row r="171" spans="1:42">
      <c r="A171" s="198" t="s">
        <v>114</v>
      </c>
      <c r="B171" s="240">
        <f>(B50-B42)/B42*100</f>
        <v>9.2328130189305906</v>
      </c>
      <c r="C171" s="227"/>
      <c r="D171" s="240">
        <f>(D50-D42)/D42*100</f>
        <v>7.0848228794280255</v>
      </c>
      <c r="E171" s="227"/>
      <c r="F171" s="240">
        <f>(F50-F42)/F42*100</f>
        <v>-1.1104941699056237</v>
      </c>
      <c r="G171" s="227"/>
      <c r="H171" s="240">
        <f>(H50-H42)/H42*100</f>
        <v>8.7802167268685647</v>
      </c>
      <c r="I171" s="227"/>
      <c r="J171" s="240">
        <f>(J50-J42)/J42*100</f>
        <v>4.7288614751991869</v>
      </c>
      <c r="K171" s="227"/>
      <c r="L171" s="240">
        <f>(L50-L42)/L42*100</f>
        <v>5.0235090324177216</v>
      </c>
      <c r="M171" s="227"/>
      <c r="N171" s="240">
        <f>(N50-N42)/N42*100</f>
        <v>9.7434568541072757</v>
      </c>
      <c r="O171" s="227"/>
      <c r="P171" s="240">
        <f>(P50-P42)/P42*100</f>
        <v>3.7965072133637054</v>
      </c>
      <c r="Q171" s="227"/>
      <c r="R171" s="240">
        <f>(R50-R42)/R42*100</f>
        <v>7.1992568509056998</v>
      </c>
      <c r="S171" s="227"/>
      <c r="T171" s="240">
        <f>(T50-T42)/T42*100</f>
        <v>5.2112676056338003</v>
      </c>
      <c r="U171" s="227"/>
      <c r="V171" s="240">
        <f>(V50-V42)/V42*100</f>
        <v>-2.7699410105155304</v>
      </c>
      <c r="W171" s="227"/>
      <c r="X171" s="240">
        <f>(X50-X42)/X42*100</f>
        <v>1.7643540669856561</v>
      </c>
      <c r="Y171" s="240"/>
    </row>
    <row r="173" spans="1:42" ht="15.75" thickBot="1">
      <c r="A173" s="241"/>
      <c r="B173" s="276" t="s">
        <v>80</v>
      </c>
      <c r="C173" s="276"/>
      <c r="D173" s="276"/>
      <c r="E173" s="276"/>
      <c r="F173" s="276"/>
      <c r="G173" s="276"/>
      <c r="H173" s="276"/>
      <c r="I173" s="276"/>
      <c r="J173" s="276"/>
      <c r="K173" s="276"/>
      <c r="L173" s="276"/>
      <c r="M173" s="276"/>
      <c r="N173" s="276"/>
      <c r="O173" s="276"/>
      <c r="P173" s="276"/>
      <c r="Q173" s="276"/>
      <c r="R173" s="276"/>
      <c r="S173" s="276"/>
      <c r="T173" s="276"/>
      <c r="U173" s="237"/>
    </row>
    <row r="174" spans="1:42" s="193" customFormat="1" ht="15.75" thickBot="1">
      <c r="A174" s="192"/>
      <c r="B174" s="277" t="s">
        <v>93</v>
      </c>
      <c r="C174" s="274"/>
      <c r="D174" s="274" t="s">
        <v>94</v>
      </c>
      <c r="E174" s="274"/>
      <c r="F174" s="274" t="s">
        <v>95</v>
      </c>
      <c r="G174" s="274"/>
      <c r="H174" s="274" t="s">
        <v>96</v>
      </c>
      <c r="I174" s="274"/>
      <c r="J174" s="274" t="s">
        <v>97</v>
      </c>
      <c r="K174" s="274"/>
      <c r="L174" s="274" t="s">
        <v>98</v>
      </c>
      <c r="M174" s="274"/>
      <c r="N174" s="274" t="s">
        <v>99</v>
      </c>
      <c r="O174" s="274"/>
      <c r="P174" s="274" t="s">
        <v>100</v>
      </c>
      <c r="Q174" s="274"/>
      <c r="R174" s="274" t="s">
        <v>101</v>
      </c>
      <c r="S174" s="274"/>
      <c r="T174" s="274" t="s">
        <v>102</v>
      </c>
      <c r="U174" s="274"/>
      <c r="V174" s="274" t="s">
        <v>103</v>
      </c>
      <c r="W174" s="274"/>
      <c r="X174" s="274" t="s">
        <v>104</v>
      </c>
      <c r="Y174" s="275"/>
      <c r="AI174" s="193" t="s">
        <v>105</v>
      </c>
      <c r="AJ174" s="193" t="s">
        <v>106</v>
      </c>
      <c r="AK174" s="193" t="s">
        <v>107</v>
      </c>
      <c r="AL174" s="193" t="s">
        <v>108</v>
      </c>
      <c r="AM174" s="194"/>
      <c r="AN174" s="194"/>
      <c r="AO174" s="194"/>
      <c r="AP174" s="194"/>
    </row>
    <row r="175" spans="1:42">
      <c r="A175" s="198" t="s">
        <v>111</v>
      </c>
      <c r="B175" s="240">
        <f>(B55-B47)/B47*100</f>
        <v>5.9494298463063986</v>
      </c>
      <c r="C175" s="227"/>
      <c r="D175" s="240">
        <f>(D55-D47)/D47*100</f>
        <v>3.4897429851449999</v>
      </c>
      <c r="E175" s="240"/>
      <c r="F175" s="240">
        <f t="shared" ref="F175:T178" si="8">(F55-F47)/F47*100</f>
        <v>12.65617279593422</v>
      </c>
      <c r="G175" s="240"/>
      <c r="H175" s="240">
        <f t="shared" si="8"/>
        <v>5.0191015676459001</v>
      </c>
      <c r="I175" s="227"/>
      <c r="J175" s="240">
        <f t="shared" si="8"/>
        <v>9.5935260686928601</v>
      </c>
      <c r="K175" s="240"/>
      <c r="L175" s="240">
        <f t="shared" si="8"/>
        <v>1.317992761843028</v>
      </c>
      <c r="M175" s="240"/>
      <c r="N175" s="240">
        <f t="shared" si="8"/>
        <v>3.2018988568107023</v>
      </c>
      <c r="O175" s="240"/>
      <c r="P175" s="240">
        <f t="shared" si="8"/>
        <v>9.6120237679133176</v>
      </c>
      <c r="Q175" s="240"/>
      <c r="R175" s="240">
        <f t="shared" si="8"/>
        <v>3.2587946550313553</v>
      </c>
      <c r="S175" s="240"/>
      <c r="T175" s="240">
        <f>(T55-T47)/T47*100</f>
        <v>1.2066801814846992</v>
      </c>
      <c r="U175" s="240"/>
      <c r="V175" s="240">
        <f>(V55-V47)/V47*100</f>
        <v>8.3811285846438501</v>
      </c>
      <c r="W175" s="227"/>
      <c r="X175" s="240">
        <f>(X55-X47)/X47*100</f>
        <v>4.2878338278931754</v>
      </c>
      <c r="Y175" s="240"/>
    </row>
    <row r="176" spans="1:42">
      <c r="A176" s="198" t="s">
        <v>112</v>
      </c>
      <c r="B176" s="240">
        <f>(B56-B48)/B48*100</f>
        <v>-5.1009243538954951</v>
      </c>
      <c r="C176" s="227"/>
      <c r="D176" s="240">
        <f>(D56-D48)/D48*100</f>
        <v>1.9003340254581602</v>
      </c>
      <c r="E176" s="240"/>
      <c r="F176" s="240">
        <f t="shared" si="8"/>
        <v>1.3989169675090227</v>
      </c>
      <c r="G176" s="240"/>
      <c r="H176" s="240">
        <f t="shared" si="8"/>
        <v>0.18211444455094195</v>
      </c>
      <c r="I176" s="227"/>
      <c r="J176" s="240">
        <f t="shared" si="8"/>
        <v>4.6716520543235367</v>
      </c>
      <c r="K176" s="240"/>
      <c r="L176" s="240">
        <f t="shared" si="8"/>
        <v>-4.0231597769168497</v>
      </c>
      <c r="M176" s="240"/>
      <c r="N176" s="240">
        <f t="shared" si="8"/>
        <v>-0.68670221360477812</v>
      </c>
      <c r="O176" s="240"/>
      <c r="P176" s="240">
        <f t="shared" si="8"/>
        <v>-3.3373832485382309</v>
      </c>
      <c r="Q176" s="240"/>
      <c r="R176" s="240">
        <f t="shared" si="8"/>
        <v>-4.4440960928008684</v>
      </c>
      <c r="S176" s="240"/>
      <c r="T176" s="240">
        <f t="shared" si="8"/>
        <v>-7.1664683326722169</v>
      </c>
      <c r="U176" s="240"/>
      <c r="V176" s="240">
        <f>(V56-V48)/V48*100</f>
        <v>-2.6108417041912024</v>
      </c>
      <c r="W176" s="227"/>
      <c r="X176" s="240">
        <f>(X56-X48)/X48*100</f>
        <v>-5.4568339997038384</v>
      </c>
      <c r="Y176" s="240"/>
    </row>
    <row r="177" spans="1:42" ht="15">
      <c r="A177" s="203" t="s">
        <v>113</v>
      </c>
      <c r="B177" s="224">
        <f>(B57-B49)/B49*100</f>
        <v>-1.6370088325951235</v>
      </c>
      <c r="C177" s="205"/>
      <c r="D177" s="224">
        <f>(D57-D49)/D49*100</f>
        <v>2.4801445078418376</v>
      </c>
      <c r="E177" s="224"/>
      <c r="F177" s="224">
        <f t="shared" si="8"/>
        <v>5.789082500619382</v>
      </c>
      <c r="G177" s="224"/>
      <c r="H177" s="224">
        <f t="shared" si="8"/>
        <v>6.0530403905903221</v>
      </c>
      <c r="I177" s="205"/>
      <c r="J177" s="224">
        <f t="shared" si="8"/>
        <v>11.161800486618011</v>
      </c>
      <c r="K177" s="224"/>
      <c r="L177" s="224">
        <f t="shared" si="8"/>
        <v>2.3284605494976502</v>
      </c>
      <c r="M177" s="224"/>
      <c r="N177" s="224">
        <f t="shared" si="8"/>
        <v>5.0814977973568265</v>
      </c>
      <c r="O177" s="224"/>
      <c r="P177" s="224">
        <f t="shared" si="8"/>
        <v>6.8337870231178615</v>
      </c>
      <c r="Q177" s="224"/>
      <c r="R177" s="224">
        <f t="shared" si="8"/>
        <v>2.7083903280792954</v>
      </c>
      <c r="S177" s="224"/>
      <c r="T177" s="224">
        <f t="shared" si="8"/>
        <v>1.1127237542331847</v>
      </c>
      <c r="U177" s="224"/>
      <c r="V177" s="224">
        <f>(V57-V49)/V49*100</f>
        <v>6.5096283482994508</v>
      </c>
      <c r="W177" s="205"/>
      <c r="X177" s="224">
        <f>(X57-X49)/X49*100</f>
        <v>0.68408574533240685</v>
      </c>
      <c r="Y177" s="224"/>
    </row>
    <row r="178" spans="1:42">
      <c r="A178" s="198" t="s">
        <v>114</v>
      </c>
      <c r="B178" s="240">
        <f>(B58-B50)/B50*100</f>
        <v>3.6181210094253506</v>
      </c>
      <c r="C178" s="227"/>
      <c r="D178" s="240">
        <f>(D58-D50)/D50*100</f>
        <v>14.264036418816376</v>
      </c>
      <c r="E178" s="240"/>
      <c r="F178" s="240">
        <f t="shared" si="8"/>
        <v>18.472768107804622</v>
      </c>
      <c r="G178" s="240"/>
      <c r="H178" s="240">
        <f t="shared" si="8"/>
        <v>3.9591315453384528</v>
      </c>
      <c r="I178" s="227"/>
      <c r="J178" s="240">
        <f t="shared" si="8"/>
        <v>19.509202453987736</v>
      </c>
      <c r="K178" s="240"/>
      <c r="L178" s="240">
        <f t="shared" si="8"/>
        <v>6.2676720075400647</v>
      </c>
      <c r="M178" s="240"/>
      <c r="N178" s="240">
        <f t="shared" si="8"/>
        <v>8.9020070838252554</v>
      </c>
      <c r="O178" s="240"/>
      <c r="P178" s="240">
        <f t="shared" si="8"/>
        <v>11.68007802974884</v>
      </c>
      <c r="Q178" s="240"/>
      <c r="R178" s="240">
        <f t="shared" si="8"/>
        <v>3.7694974003466246</v>
      </c>
      <c r="S178" s="240"/>
      <c r="T178" s="240">
        <f t="shared" si="8"/>
        <v>5.3101294065149549</v>
      </c>
      <c r="U178" s="240"/>
      <c r="V178" s="240">
        <f>(V58-V50)/V50*100</f>
        <v>14.217884463202324</v>
      </c>
      <c r="W178" s="227"/>
      <c r="X178" s="240">
        <f>(X58-X50)/X50*100</f>
        <v>13.106082868057598</v>
      </c>
      <c r="Y178" s="240"/>
    </row>
    <row r="180" spans="1:42" ht="15.75" thickBot="1">
      <c r="A180" s="241"/>
      <c r="B180" s="276" t="s">
        <v>81</v>
      </c>
      <c r="C180" s="276"/>
      <c r="D180" s="276"/>
      <c r="E180" s="276"/>
      <c r="F180" s="276"/>
      <c r="G180" s="276"/>
      <c r="H180" s="276"/>
      <c r="I180" s="276"/>
      <c r="J180" s="276"/>
      <c r="K180" s="276"/>
      <c r="L180" s="276"/>
      <c r="M180" s="276"/>
      <c r="N180" s="276"/>
      <c r="O180" s="276"/>
      <c r="P180" s="276"/>
      <c r="Q180" s="276"/>
      <c r="R180" s="276"/>
      <c r="S180" s="276"/>
      <c r="T180" s="276"/>
      <c r="U180" s="237"/>
    </row>
    <row r="181" spans="1:42" s="193" customFormat="1" ht="15.75" thickBot="1">
      <c r="A181" s="192"/>
      <c r="B181" s="277" t="s">
        <v>93</v>
      </c>
      <c r="C181" s="274"/>
      <c r="D181" s="274" t="s">
        <v>94</v>
      </c>
      <c r="E181" s="274"/>
      <c r="F181" s="274" t="s">
        <v>95</v>
      </c>
      <c r="G181" s="274"/>
      <c r="H181" s="274" t="s">
        <v>96</v>
      </c>
      <c r="I181" s="274"/>
      <c r="J181" s="274" t="s">
        <v>97</v>
      </c>
      <c r="K181" s="274"/>
      <c r="L181" s="274" t="s">
        <v>98</v>
      </c>
      <c r="M181" s="274"/>
      <c r="N181" s="274" t="s">
        <v>99</v>
      </c>
      <c r="O181" s="274"/>
      <c r="P181" s="274" t="s">
        <v>100</v>
      </c>
      <c r="Q181" s="274"/>
      <c r="R181" s="274" t="s">
        <v>101</v>
      </c>
      <c r="S181" s="274"/>
      <c r="T181" s="274" t="s">
        <v>102</v>
      </c>
      <c r="U181" s="274"/>
      <c r="V181" s="274" t="s">
        <v>103</v>
      </c>
      <c r="W181" s="274"/>
      <c r="X181" s="274" t="s">
        <v>104</v>
      </c>
      <c r="Y181" s="275"/>
      <c r="AI181" s="193" t="s">
        <v>105</v>
      </c>
      <c r="AJ181" s="193" t="s">
        <v>106</v>
      </c>
      <c r="AK181" s="193" t="s">
        <v>107</v>
      </c>
      <c r="AL181" s="193" t="s">
        <v>108</v>
      </c>
      <c r="AM181" s="194"/>
      <c r="AN181" s="194"/>
      <c r="AO181" s="194"/>
      <c r="AP181" s="194"/>
    </row>
    <row r="182" spans="1:42">
      <c r="A182" s="198" t="s">
        <v>111</v>
      </c>
      <c r="B182" s="240">
        <f>(C63-C55)/C55*100</f>
        <v>15.776709842458271</v>
      </c>
      <c r="C182" s="227"/>
      <c r="D182" s="240">
        <f>(E63-E55)/E55*100</f>
        <v>-3.2944395534290196</v>
      </c>
      <c r="E182" s="240"/>
      <c r="F182" s="240">
        <f>(G63-G55)/G55*100</f>
        <v>-8.0870455137844637</v>
      </c>
      <c r="G182" s="240"/>
      <c r="H182" s="240">
        <f>(I63-I55)/I55*100</f>
        <v>-4.9553787757150038</v>
      </c>
      <c r="I182" s="227"/>
      <c r="J182" s="240">
        <f>(K63-K55)/K55*100</f>
        <v>1.9652149935178287</v>
      </c>
      <c r="K182" s="240"/>
      <c r="L182" s="240">
        <f>(M63-M55)/M55*100</f>
        <v>2.3488429599616016</v>
      </c>
      <c r="M182" s="240"/>
      <c r="N182" s="240">
        <f>(O63-O55)/O55*100</f>
        <v>1.5198341703825367</v>
      </c>
      <c r="O182" s="240"/>
      <c r="P182" s="240">
        <f>(Q63-Q55)/Q55*100</f>
        <v>-6.0267567442602106</v>
      </c>
      <c r="Q182" s="240"/>
      <c r="R182" s="240">
        <f>(S63-S55)/S55*100</f>
        <v>-1.9648661032615904</v>
      </c>
      <c r="S182" s="240"/>
      <c r="T182" s="240">
        <f>(U63-U55)/U55*100</f>
        <v>1.7949137066005199</v>
      </c>
      <c r="U182" s="240"/>
      <c r="V182" s="240">
        <f>(W63-W55)/W55*100</f>
        <v>10.154334949356985</v>
      </c>
      <c r="W182" s="240"/>
      <c r="X182" s="240">
        <f>(Y63-Y55)/Y55*100</f>
        <v>7.4459481576326381</v>
      </c>
      <c r="Y182" s="240"/>
    </row>
    <row r="183" spans="1:42">
      <c r="A183" s="198" t="s">
        <v>112</v>
      </c>
      <c r="B183" s="240">
        <f>(C64-C56)/C56*100</f>
        <v>3.037821603784824</v>
      </c>
      <c r="C183" s="227"/>
      <c r="D183" s="240">
        <f>(E64-E56)/E56*100</f>
        <v>-10.872427145071992</v>
      </c>
      <c r="E183" s="240"/>
      <c r="F183" s="240">
        <f>(G64-G56)/G56*100</f>
        <v>-8.2810264263462479</v>
      </c>
      <c r="G183" s="240"/>
      <c r="H183" s="240">
        <f>(I64-I56)/I56*100</f>
        <v>-13.589210380788366</v>
      </c>
      <c r="I183" s="227"/>
      <c r="J183" s="240">
        <f>(K64-K56)/K56*100</f>
        <v>-14.089322521042922</v>
      </c>
      <c r="K183" s="240"/>
      <c r="L183" s="240">
        <f>(M64-M56)/M56*100</f>
        <v>-0.17059473917673887</v>
      </c>
      <c r="M183" s="240"/>
      <c r="N183" s="240">
        <f>(O64-O56)/O56*100</f>
        <v>-5.9648029447653244</v>
      </c>
      <c r="O183" s="240"/>
      <c r="P183" s="240">
        <f>(Q64-Q56)/Q56*100</f>
        <v>-4.4535999528654022</v>
      </c>
      <c r="Q183" s="240"/>
      <c r="R183" s="240">
        <f>(S64-S56)/S56*100</f>
        <v>-3.4560736824837153</v>
      </c>
      <c r="S183" s="240"/>
      <c r="T183" s="240">
        <f>(U64-U56)/U56*100</f>
        <v>-2.8544636851350695</v>
      </c>
      <c r="U183" s="240"/>
      <c r="V183" s="240">
        <f>(W64-W56)/W56*100</f>
        <v>0.25350974080824629</v>
      </c>
      <c r="W183" s="240"/>
      <c r="X183" s="240">
        <f>(Y64-Y56)/Y56*100</f>
        <v>-0.64000990680555248</v>
      </c>
      <c r="Y183" s="240"/>
    </row>
    <row r="184" spans="1:42" s="203" customFormat="1" ht="15">
      <c r="A184" s="203" t="s">
        <v>113</v>
      </c>
      <c r="B184" s="224">
        <f>(C65-C57)/C57*100</f>
        <v>7.3236083317972334</v>
      </c>
      <c r="C184" s="205"/>
      <c r="D184" s="224">
        <f>(E65-E57)/E57*100</f>
        <v>-5.1300026187678371</v>
      </c>
      <c r="E184" s="224"/>
      <c r="F184" s="224">
        <f>(G65-G57)/G57*100</f>
        <v>-5.2185079625292738</v>
      </c>
      <c r="G184" s="224"/>
      <c r="H184" s="224">
        <f>(I65-I57)/I57*100</f>
        <v>-9.3919913941930417</v>
      </c>
      <c r="I184" s="205"/>
      <c r="J184" s="224">
        <f>(K65-K57)/K57*100</f>
        <v>-5.9931993798449659</v>
      </c>
      <c r="K184" s="224"/>
      <c r="L184" s="224">
        <f>(M65-M57)/M57*100</f>
        <v>1.7543377757096277</v>
      </c>
      <c r="M184" s="224"/>
      <c r="N184" s="224">
        <f>(O65-O57)/O57*100</f>
        <v>-2.2588616890603004</v>
      </c>
      <c r="O184" s="224"/>
      <c r="P184" s="224">
        <f>(Q65-Q57)/Q57*100</f>
        <v>-5.7017749229891539</v>
      </c>
      <c r="Q184" s="224"/>
      <c r="R184" s="224">
        <f>(S65-S57)/S57*100</f>
        <v>-2.8420696635659564</v>
      </c>
      <c r="S184" s="224"/>
      <c r="T184" s="224">
        <f>(U65-U57)/U57*100</f>
        <v>-1.1288324082934598</v>
      </c>
      <c r="U184" s="224"/>
      <c r="V184" s="224">
        <f>(W65-W57)/W57*100</f>
        <v>3.3643926534511577</v>
      </c>
      <c r="W184" s="224"/>
      <c r="X184" s="224">
        <f>(Y65-Y57)/Y57*100</f>
        <v>2.6716652505580263</v>
      </c>
      <c r="Y184" s="224"/>
    </row>
    <row r="185" spans="1:42">
      <c r="A185" s="198" t="s">
        <v>114</v>
      </c>
      <c r="B185" s="240">
        <f>(C66-C58)/C58*100</f>
        <v>1.5986204225352036</v>
      </c>
      <c r="C185" s="227"/>
      <c r="D185" s="240">
        <f>(E66-E58)/E58*100</f>
        <v>-0.44901205843292658</v>
      </c>
      <c r="E185" s="240"/>
      <c r="F185" s="240">
        <f>(G66-G58)/G58*100</f>
        <v>-8.7138988625592546</v>
      </c>
      <c r="G185" s="240"/>
      <c r="H185" s="240">
        <f>(I66-I58)/I58*100</f>
        <v>-5.2488848648648707</v>
      </c>
      <c r="I185" s="227"/>
      <c r="J185" s="240">
        <f>(K66-K58)/K58*100</f>
        <v>-8.315085297741275</v>
      </c>
      <c r="K185" s="240"/>
      <c r="L185" s="240">
        <f>(M66-M58)/M58*100</f>
        <v>-0.55532900221731407</v>
      </c>
      <c r="M185" s="240"/>
      <c r="N185" s="240">
        <f>(O66-O58)/O58*100</f>
        <v>-3.6556763226365954</v>
      </c>
      <c r="O185" s="240"/>
      <c r="P185" s="240">
        <f>(Q66-Q58)/Q58*100</f>
        <v>-5.0910480786026255</v>
      </c>
      <c r="Q185" s="240"/>
      <c r="R185" s="240">
        <f>(S66-S58)/S58*100</f>
        <v>-2.4828435490605405</v>
      </c>
      <c r="S185" s="240"/>
      <c r="T185" s="240">
        <f>(U66-U58)/U58*100</f>
        <v>-2.1402032203389929</v>
      </c>
      <c r="U185" s="240"/>
      <c r="V185" s="240">
        <f>(W66-W58)/W58*100</f>
        <v>-3.6257824480369605</v>
      </c>
      <c r="W185" s="240"/>
      <c r="X185" s="240">
        <f>(Y66-Y58)/Y58*100</f>
        <v>-2.7736566380878198</v>
      </c>
      <c r="Y185" s="240"/>
    </row>
    <row r="187" spans="1:42" ht="15.75" thickBot="1">
      <c r="A187" s="241"/>
      <c r="B187" s="276" t="s">
        <v>82</v>
      </c>
      <c r="C187" s="276"/>
      <c r="D187" s="276"/>
      <c r="E187" s="276"/>
      <c r="F187" s="276"/>
      <c r="G187" s="276"/>
      <c r="H187" s="276"/>
      <c r="I187" s="276"/>
      <c r="J187" s="276"/>
      <c r="K187" s="276"/>
      <c r="L187" s="276"/>
      <c r="M187" s="276"/>
      <c r="N187" s="276"/>
      <c r="O187" s="276"/>
      <c r="P187" s="276"/>
      <c r="Q187" s="276"/>
      <c r="R187" s="276"/>
      <c r="S187" s="276"/>
      <c r="T187" s="276"/>
      <c r="U187" s="237"/>
    </row>
    <row r="188" spans="1:42" s="193" customFormat="1" ht="15.75" thickBot="1">
      <c r="A188" s="192"/>
      <c r="B188" s="277" t="s">
        <v>93</v>
      </c>
      <c r="C188" s="274"/>
      <c r="D188" s="274" t="s">
        <v>94</v>
      </c>
      <c r="E188" s="274"/>
      <c r="F188" s="274" t="s">
        <v>95</v>
      </c>
      <c r="G188" s="274"/>
      <c r="H188" s="274" t="s">
        <v>96</v>
      </c>
      <c r="I188" s="274"/>
      <c r="J188" s="274" t="s">
        <v>97</v>
      </c>
      <c r="K188" s="274"/>
      <c r="L188" s="274" t="s">
        <v>98</v>
      </c>
      <c r="M188" s="274"/>
      <c r="N188" s="274" t="s">
        <v>99</v>
      </c>
      <c r="O188" s="274"/>
      <c r="P188" s="274" t="s">
        <v>100</v>
      </c>
      <c r="Q188" s="274"/>
      <c r="R188" s="274" t="s">
        <v>101</v>
      </c>
      <c r="S188" s="274"/>
      <c r="T188" s="274" t="s">
        <v>102</v>
      </c>
      <c r="U188" s="274"/>
      <c r="V188" s="274" t="s">
        <v>103</v>
      </c>
      <c r="W188" s="274"/>
      <c r="X188" s="274" t="s">
        <v>104</v>
      </c>
      <c r="Y188" s="275"/>
      <c r="AI188" s="193" t="s">
        <v>105</v>
      </c>
      <c r="AJ188" s="193" t="s">
        <v>106</v>
      </c>
      <c r="AK188" s="193" t="s">
        <v>107</v>
      </c>
      <c r="AL188" s="193" t="s">
        <v>108</v>
      </c>
      <c r="AM188" s="194"/>
      <c r="AN188" s="194"/>
      <c r="AO188" s="194"/>
      <c r="AP188" s="194"/>
    </row>
    <row r="189" spans="1:42">
      <c r="A189" s="198" t="s">
        <v>111</v>
      </c>
      <c r="B189" s="240">
        <f>(C71-C63)/C63*100</f>
        <v>-9.6830152972717141</v>
      </c>
      <c r="C189" s="227"/>
      <c r="D189" s="240">
        <f>(E71-E63)/E63*100</f>
        <v>10.875160875160873</v>
      </c>
      <c r="E189" s="240"/>
      <c r="F189" s="240">
        <f>(G71-G63)/G63*100</f>
        <v>9.8627513565273013</v>
      </c>
      <c r="G189" s="240"/>
      <c r="H189" s="240">
        <f>(I71-I63)/I63*100</f>
        <v>1.6607446315464278</v>
      </c>
      <c r="I189" s="227"/>
      <c r="J189" s="240">
        <f>(K71-K63)/K63*100</f>
        <v>-4.5198654070143558</v>
      </c>
      <c r="K189" s="240"/>
      <c r="L189" s="240">
        <f>(M71-M63)/M63*100</f>
        <v>-0.17987256486081979</v>
      </c>
      <c r="M189" s="240"/>
      <c r="N189" s="240">
        <f>(O71-O63)/O63*100</f>
        <v>5.0439723988634793</v>
      </c>
      <c r="O189" s="240"/>
      <c r="P189" s="240">
        <f>(Q71-Q63)/Q63*100</f>
        <v>-4.3294771858398287</v>
      </c>
      <c r="Q189" s="240"/>
      <c r="R189" s="240">
        <f>(S71-S63)/S63*100</f>
        <v>-11.17592957561425</v>
      </c>
      <c r="S189" s="240"/>
      <c r="T189" s="240">
        <f>(U71-U63)/U63*100</f>
        <v>-7.8121143985302606</v>
      </c>
      <c r="U189" s="240"/>
      <c r="V189" s="240">
        <f>(W71-W63)/W63*100</f>
        <v>-7.9151046075704459</v>
      </c>
      <c r="W189" s="240"/>
      <c r="X189" s="240">
        <f>(Y71-Y63)/Y63*100</f>
        <v>-14.836484810911344</v>
      </c>
      <c r="Y189" s="240"/>
    </row>
    <row r="190" spans="1:42">
      <c r="A190" s="198" t="s">
        <v>112</v>
      </c>
      <c r="B190" s="240">
        <f>(C72-C64)/C64*100</f>
        <v>-6.5873266790117917</v>
      </c>
      <c r="C190" s="227"/>
      <c r="D190" s="240">
        <f>(E72-E64)/E64*100</f>
        <v>9.6398859735877718</v>
      </c>
      <c r="E190" s="240"/>
      <c r="F190" s="240">
        <f>(G72-G64)/G64*100</f>
        <v>-4.3620253883508973</v>
      </c>
      <c r="G190" s="240"/>
      <c r="H190" s="240">
        <f>(I72-I64)/I64*100</f>
        <v>-5.5082137186928011E-2</v>
      </c>
      <c r="I190" s="227"/>
      <c r="J190" s="240">
        <f>(K72-K64)/K64*100</f>
        <v>-10.363636363636367</v>
      </c>
      <c r="K190" s="240"/>
      <c r="L190" s="240">
        <f>(M72-M64)/M64*100</f>
        <v>-16.859542818505705</v>
      </c>
      <c r="M190" s="240"/>
      <c r="N190" s="240">
        <f>(O72-O64)/O64*100</f>
        <v>-11.741177661890537</v>
      </c>
      <c r="O190" s="240"/>
      <c r="P190" s="240">
        <f>(Q72-Q64)/Q64*100</f>
        <v>-5.9164621529281636</v>
      </c>
      <c r="Q190" s="240"/>
      <c r="R190" s="240">
        <f>(S72-S64)/S64*100</f>
        <v>-10.6536386464782</v>
      </c>
      <c r="S190" s="240"/>
      <c r="T190" s="240">
        <f>(U72-U64)/U64*100</f>
        <v>-10.849232001372961</v>
      </c>
      <c r="U190" s="240"/>
      <c r="V190" s="240">
        <f>(W72-W64)/W64*100</f>
        <v>-8.1574917594539187</v>
      </c>
      <c r="W190" s="240"/>
      <c r="X190" s="240">
        <f>(Y72-Y64)/Y64*100</f>
        <v>-5.4711105985468862</v>
      </c>
      <c r="Y190" s="240"/>
    </row>
    <row r="191" spans="1:42" s="203" customFormat="1" ht="15">
      <c r="A191" s="203" t="s">
        <v>113</v>
      </c>
      <c r="B191" s="224">
        <f>(C73-C65)/C65*100</f>
        <v>-4.8035498879889778</v>
      </c>
      <c r="C191" s="205"/>
      <c r="D191" s="224">
        <f>(E73-E65)/E65*100</f>
        <v>10.549571941452637</v>
      </c>
      <c r="E191" s="224"/>
      <c r="F191" s="224">
        <f>(G73-G65)/G65*100</f>
        <v>1.9105005222141858</v>
      </c>
      <c r="G191" s="224"/>
      <c r="H191" s="224">
        <f>(I73-I65)/I65*100</f>
        <v>7.2653543972281825E-2</v>
      </c>
      <c r="I191" s="205"/>
      <c r="J191" s="224">
        <f>(K73-K65)/K65*100</f>
        <v>-8.9512832159891058</v>
      </c>
      <c r="K191" s="224"/>
      <c r="L191" s="224">
        <f>(M73-M65)/M65*100</f>
        <v>-10.061024570419152</v>
      </c>
      <c r="M191" s="224"/>
      <c r="N191" s="224">
        <f>(O73-O65)/O65*100</f>
        <v>-4.0303247103714037</v>
      </c>
      <c r="O191" s="224"/>
      <c r="P191" s="224">
        <f>(Q73-Q65)/Q65*100</f>
        <v>-4.980408818392112</v>
      </c>
      <c r="Q191" s="224"/>
      <c r="R191" s="224">
        <f>(S73-S65)/S65*100</f>
        <v>-10.508516415699839</v>
      </c>
      <c r="S191" s="224"/>
      <c r="T191" s="224">
        <f>(U73-U65)/U65*100</f>
        <v>-8.5374406560207259</v>
      </c>
      <c r="U191" s="224"/>
      <c r="V191" s="224">
        <f>(W73-W65)/W65*100</f>
        <v>-7.9977280718362023</v>
      </c>
      <c r="W191" s="224"/>
      <c r="X191" s="224">
        <f>(Y73-Y65)/Y65*100</f>
        <v>-9.8687062179281089</v>
      </c>
      <c r="Y191" s="224"/>
    </row>
    <row r="192" spans="1:42">
      <c r="A192" s="198" t="s">
        <v>114</v>
      </c>
      <c r="B192" s="240">
        <f>(C74-C66)/C66*100</f>
        <v>2.0453008789722804</v>
      </c>
      <c r="C192" s="227"/>
      <c r="D192" s="240">
        <f>(E74-E66)/E66*100</f>
        <v>-0.85883822610868865</v>
      </c>
      <c r="E192" s="240"/>
      <c r="F192" s="240">
        <f>(G74-G66)/G66*100</f>
        <v>-3.0385900941956888E-2</v>
      </c>
      <c r="G192" s="240"/>
      <c r="H192" s="240">
        <f>(I74-I66)/I66*100</f>
        <v>-2.7166489603885355</v>
      </c>
      <c r="I192" s="240"/>
      <c r="J192" s="240">
        <f>(K74-K66)/K66*100</f>
        <v>-7.5894612662210061</v>
      </c>
      <c r="K192" s="240"/>
      <c r="L192" s="240">
        <f>(M74-M66)/M66*100</f>
        <v>-10.779068250032612</v>
      </c>
      <c r="M192" s="240"/>
      <c r="N192" s="240">
        <f>(O74-O66)/O66*100</f>
        <v>-0.38198103266597239</v>
      </c>
      <c r="O192" s="240"/>
      <c r="P192" s="240">
        <f>(Q74-Q66)/Q66*100</f>
        <v>-2.8813787531977928</v>
      </c>
      <c r="Q192" s="240"/>
      <c r="R192" s="240">
        <f>(S74-S66)/S66*100</f>
        <v>-9.1467234682370595</v>
      </c>
      <c r="S192" s="240"/>
      <c r="T192" s="240">
        <f>(U74-U66)/U66*100</f>
        <v>-6.4749113025848963</v>
      </c>
      <c r="U192" s="240"/>
      <c r="V192" s="240">
        <f>(W74-W66)/W66*100</f>
        <v>-2.8751753155680184</v>
      </c>
      <c r="W192" s="240"/>
      <c r="X192" s="240">
        <f>(Y74-Y66)/Y66*100</f>
        <v>-8.3828589302471066</v>
      </c>
      <c r="Y192" s="240"/>
    </row>
    <row r="194" spans="1:42" ht="15.75" thickBot="1">
      <c r="A194" s="241"/>
      <c r="B194" s="276" t="s">
        <v>83</v>
      </c>
      <c r="C194" s="276"/>
      <c r="D194" s="276"/>
      <c r="E194" s="276"/>
      <c r="F194" s="276"/>
      <c r="G194" s="276"/>
      <c r="H194" s="276"/>
      <c r="I194" s="276"/>
      <c r="J194" s="276"/>
      <c r="K194" s="276"/>
      <c r="L194" s="276"/>
      <c r="M194" s="276"/>
      <c r="N194" s="276"/>
      <c r="O194" s="276"/>
      <c r="P194" s="276"/>
      <c r="Q194" s="276"/>
      <c r="R194" s="276"/>
      <c r="S194" s="276"/>
      <c r="T194" s="276"/>
      <c r="U194" s="237"/>
    </row>
    <row r="195" spans="1:42" s="193" customFormat="1" ht="15.75" thickBot="1">
      <c r="A195" s="192"/>
      <c r="B195" s="277" t="s">
        <v>93</v>
      </c>
      <c r="C195" s="274"/>
      <c r="D195" s="274" t="s">
        <v>94</v>
      </c>
      <c r="E195" s="274"/>
      <c r="F195" s="274" t="s">
        <v>95</v>
      </c>
      <c r="G195" s="274"/>
      <c r="H195" s="274" t="s">
        <v>96</v>
      </c>
      <c r="I195" s="274"/>
      <c r="J195" s="274" t="s">
        <v>97</v>
      </c>
      <c r="K195" s="274"/>
      <c r="L195" s="274" t="s">
        <v>98</v>
      </c>
      <c r="M195" s="274"/>
      <c r="N195" s="274" t="s">
        <v>99</v>
      </c>
      <c r="O195" s="274"/>
      <c r="P195" s="274" t="s">
        <v>100</v>
      </c>
      <c r="Q195" s="274"/>
      <c r="R195" s="274" t="s">
        <v>101</v>
      </c>
      <c r="S195" s="274"/>
      <c r="T195" s="274" t="s">
        <v>102</v>
      </c>
      <c r="U195" s="274"/>
      <c r="V195" s="274" t="s">
        <v>103</v>
      </c>
      <c r="W195" s="274"/>
      <c r="X195" s="274" t="s">
        <v>104</v>
      </c>
      <c r="Y195" s="275"/>
      <c r="AI195" s="193" t="s">
        <v>105</v>
      </c>
      <c r="AJ195" s="193" t="s">
        <v>106</v>
      </c>
      <c r="AK195" s="193" t="s">
        <v>107</v>
      </c>
      <c r="AL195" s="193" t="s">
        <v>108</v>
      </c>
      <c r="AM195" s="194"/>
      <c r="AN195" s="194"/>
      <c r="AO195" s="194"/>
      <c r="AP195" s="194"/>
    </row>
    <row r="196" spans="1:42">
      <c r="A196" s="198" t="s">
        <v>111</v>
      </c>
      <c r="B196" s="240">
        <f>(C79-C71)/C71*100</f>
        <v>-5.4871660555264627</v>
      </c>
      <c r="C196" s="227"/>
      <c r="D196" s="240">
        <f>(E79-E71)/E71*100</f>
        <v>-3.7523364446694392</v>
      </c>
      <c r="E196" s="240"/>
      <c r="F196" s="240">
        <f>(G79-G71)/G71*100</f>
        <v>-2.8205580801184729</v>
      </c>
      <c r="G196" s="240"/>
      <c r="H196" s="240">
        <f>(I79-I71)/I71*100</f>
        <v>3.3576192312365749</v>
      </c>
      <c r="I196" s="227"/>
      <c r="J196" s="240">
        <f>(K79-K71)/K71*100</f>
        <v>-1.2760390649623363</v>
      </c>
      <c r="K196" s="240"/>
      <c r="L196" s="240">
        <f>(M79-M71)/M71*100</f>
        <v>1.7256123633253855</v>
      </c>
      <c r="M196" s="240"/>
      <c r="N196" s="240">
        <f>(O79-O71)/O71*100</f>
        <v>-6.1826914003176165</v>
      </c>
      <c r="O196" s="240"/>
      <c r="P196" s="240">
        <f>(Q79-Q71)/Q71*100</f>
        <v>5.3401287010334499</v>
      </c>
      <c r="Q196" s="240"/>
      <c r="R196" s="240">
        <f>(S79-S71)/S71*100</f>
        <v>11.025818254158919</v>
      </c>
      <c r="S196" s="240"/>
      <c r="T196" s="240">
        <f>(U79-U71)/U71*100</f>
        <v>10.57311189801645</v>
      </c>
      <c r="U196" s="240"/>
      <c r="V196" s="240">
        <f>(W79-W71)/W71*100</f>
        <v>3.0798771613632878</v>
      </c>
      <c r="W196" s="240"/>
      <c r="X196" s="240">
        <f>(Y79-Y71)/Y71*100</f>
        <v>17.503356940943036</v>
      </c>
      <c r="Y196" s="240"/>
    </row>
    <row r="197" spans="1:42">
      <c r="A197" s="198" t="s">
        <v>112</v>
      </c>
      <c r="B197" s="240">
        <f>(C80-C72)/C72*100</f>
        <v>-1.9025746403964716</v>
      </c>
      <c r="C197" s="227"/>
      <c r="D197" s="240">
        <f>(E80-E72)/E72*100</f>
        <v>-3.2966143961422287</v>
      </c>
      <c r="E197" s="240"/>
      <c r="F197" s="240">
        <f>(G80-G72)/G72*100</f>
        <v>2.7219533405228451</v>
      </c>
      <c r="G197" s="240"/>
      <c r="H197" s="240">
        <f>(I80-I72)/I72*100</f>
        <v>11.238271826221023</v>
      </c>
      <c r="I197" s="227"/>
      <c r="J197" s="240">
        <f>(K80-K72)/K72*100</f>
        <v>1.984213259412644</v>
      </c>
      <c r="K197" s="240"/>
      <c r="L197" s="240">
        <f>(M80-M72)/M72*100</f>
        <v>9.5308101345011043</v>
      </c>
      <c r="M197" s="240"/>
      <c r="N197" s="240">
        <f>(O80-O72)/O72*100</f>
        <v>5.361555733633196</v>
      </c>
      <c r="O197" s="240"/>
      <c r="P197" s="240">
        <f>(Q80-Q72)/Q72*100</f>
        <v>-7.6058450080108893</v>
      </c>
      <c r="Q197" s="240"/>
      <c r="R197" s="240">
        <f t="shared" ref="R197:X199" si="9">(S80-S72)/S72*100</f>
        <v>-1.6210130633914717</v>
      </c>
      <c r="S197" s="240"/>
      <c r="T197" s="240">
        <f t="shared" si="9"/>
        <v>4.7321144672723525</v>
      </c>
      <c r="U197" s="240"/>
      <c r="V197" s="240">
        <f t="shared" si="9"/>
        <v>-4.1306018753306342</v>
      </c>
      <c r="W197" s="240"/>
      <c r="X197" s="240">
        <f t="shared" si="9"/>
        <v>-3.8540297655343143</v>
      </c>
      <c r="Y197" s="240"/>
    </row>
    <row r="198" spans="1:42" s="203" customFormat="1" ht="15">
      <c r="A198" s="203" t="s">
        <v>113</v>
      </c>
      <c r="B198" s="224">
        <f>(C81-C73)/C73*100</f>
        <v>-2.6353501983677896</v>
      </c>
      <c r="C198" s="205"/>
      <c r="D198" s="224">
        <f>(E81-E73)/E73*100</f>
        <v>-4.1099932616577046</v>
      </c>
      <c r="E198" s="224"/>
      <c r="F198" s="224">
        <f>(G81-G73)/G73*100</f>
        <v>-0.40390868050006606</v>
      </c>
      <c r="G198" s="224"/>
      <c r="H198" s="224">
        <f>(I81-I73)/I73*100</f>
        <v>7.6492672661824965</v>
      </c>
      <c r="I198" s="205"/>
      <c r="J198" s="224">
        <f>(K81-K73)/K73*100</f>
        <v>-0.44028471995101925</v>
      </c>
      <c r="K198" s="224"/>
      <c r="L198" s="224">
        <f>(M81-M73)/M73*100</f>
        <v>5.5664672797071812</v>
      </c>
      <c r="M198" s="224"/>
      <c r="N198" s="224">
        <f>(O81-O73)/O73*100</f>
        <v>-1.2582044674492316</v>
      </c>
      <c r="O198" s="224"/>
      <c r="P198" s="224">
        <f>(Q81-Q73)/Q73*100</f>
        <v>-1.5819529761667013</v>
      </c>
      <c r="Q198" s="224"/>
      <c r="R198" s="224">
        <f t="shared" si="9"/>
        <v>5.193470991428728</v>
      </c>
      <c r="S198" s="224"/>
      <c r="T198" s="224">
        <f t="shared" si="9"/>
        <v>7.0865262723981095</v>
      </c>
      <c r="U198" s="224"/>
      <c r="V198" s="224">
        <f t="shared" si="9"/>
        <v>-0.96320578726483952</v>
      </c>
      <c r="W198" s="224"/>
      <c r="X198" s="224">
        <f t="shared" si="9"/>
        <v>3.5941125014998168</v>
      </c>
      <c r="Y198" s="224"/>
    </row>
    <row r="199" spans="1:42">
      <c r="A199" s="198" t="s">
        <v>114</v>
      </c>
      <c r="B199" s="240">
        <f>(C82-C74)/C74*100</f>
        <v>-3.7601457677654402</v>
      </c>
      <c r="C199" s="227"/>
      <c r="D199" s="240">
        <f>(E82-E74)/E74*100</f>
        <v>-2.0368325609892466</v>
      </c>
      <c r="E199" s="240"/>
      <c r="F199" s="240">
        <f>(G82-G74)/G74*100</f>
        <v>3.5256672894642058</v>
      </c>
      <c r="G199" s="240"/>
      <c r="H199" s="240">
        <f>(I82-I74)/I74*100</f>
        <v>-2.1630290966642707</v>
      </c>
      <c r="I199" s="227"/>
      <c r="J199" s="240">
        <f>(K82-K74)/K74*100</f>
        <v>0.43527132502067167</v>
      </c>
      <c r="K199" s="240"/>
      <c r="L199" s="240">
        <f>(M82-M74)/M74*100</f>
        <v>7.9274535615035848</v>
      </c>
      <c r="M199" s="240"/>
      <c r="N199" s="240">
        <f>(O82-O74)/O74*100</f>
        <v>-2.957251003356113</v>
      </c>
      <c r="O199" s="240"/>
      <c r="P199" s="240">
        <f>(Q82-Q74)/Q74*100</f>
        <v>-1.0916868413446774</v>
      </c>
      <c r="Q199" s="240"/>
      <c r="R199" s="240">
        <f t="shared" si="9"/>
        <v>1.5558650955002877</v>
      </c>
      <c r="S199" s="240"/>
      <c r="T199" s="240">
        <f t="shared" si="9"/>
        <v>6.4827952965850297</v>
      </c>
      <c r="U199" s="240"/>
      <c r="V199" s="240">
        <f t="shared" si="9"/>
        <v>0.95500510833215513</v>
      </c>
      <c r="W199" s="240"/>
      <c r="X199" s="240">
        <f t="shared" si="9"/>
        <v>6.9251232434098764</v>
      </c>
      <c r="Y199" s="240"/>
    </row>
    <row r="201" spans="1:42" ht="15.75" thickBot="1">
      <c r="A201" s="241"/>
      <c r="B201" s="276" t="s">
        <v>84</v>
      </c>
      <c r="C201" s="276"/>
      <c r="D201" s="276"/>
      <c r="E201" s="276"/>
      <c r="F201" s="276"/>
      <c r="G201" s="276"/>
      <c r="H201" s="276"/>
      <c r="I201" s="276"/>
      <c r="J201" s="276"/>
      <c r="K201" s="276"/>
      <c r="L201" s="276"/>
      <c r="M201" s="276"/>
      <c r="N201" s="276"/>
      <c r="O201" s="276"/>
      <c r="P201" s="276"/>
      <c r="Q201" s="276"/>
      <c r="R201" s="276"/>
      <c r="S201" s="276"/>
      <c r="T201" s="276"/>
      <c r="U201" s="237"/>
    </row>
    <row r="202" spans="1:42" s="193" customFormat="1" ht="15.75" thickBot="1">
      <c r="A202" s="192"/>
      <c r="B202" s="277" t="s">
        <v>93</v>
      </c>
      <c r="C202" s="274"/>
      <c r="D202" s="274" t="s">
        <v>94</v>
      </c>
      <c r="E202" s="274"/>
      <c r="F202" s="274" t="s">
        <v>95</v>
      </c>
      <c r="G202" s="274"/>
      <c r="H202" s="274" t="s">
        <v>96</v>
      </c>
      <c r="I202" s="274"/>
      <c r="J202" s="274" t="s">
        <v>97</v>
      </c>
      <c r="K202" s="274"/>
      <c r="L202" s="274" t="s">
        <v>98</v>
      </c>
      <c r="M202" s="274"/>
      <c r="N202" s="274" t="s">
        <v>99</v>
      </c>
      <c r="O202" s="274"/>
      <c r="P202" s="274" t="s">
        <v>100</v>
      </c>
      <c r="Q202" s="274"/>
      <c r="R202" s="274" t="s">
        <v>101</v>
      </c>
      <c r="S202" s="274"/>
      <c r="T202" s="274" t="s">
        <v>102</v>
      </c>
      <c r="U202" s="274"/>
      <c r="V202" s="274" t="s">
        <v>103</v>
      </c>
      <c r="W202" s="274"/>
      <c r="X202" s="274" t="s">
        <v>104</v>
      </c>
      <c r="Y202" s="275"/>
      <c r="AI202" s="193" t="s">
        <v>105</v>
      </c>
      <c r="AJ202" s="193" t="s">
        <v>106</v>
      </c>
      <c r="AK202" s="193" t="s">
        <v>107</v>
      </c>
      <c r="AL202" s="193" t="s">
        <v>108</v>
      </c>
      <c r="AM202" s="194"/>
      <c r="AN202" s="194"/>
      <c r="AO202" s="194"/>
      <c r="AP202" s="194"/>
    </row>
    <row r="203" spans="1:42">
      <c r="A203" s="198" t="s">
        <v>111</v>
      </c>
      <c r="B203" s="240">
        <f>(C87-C79)/C79*100</f>
        <v>12.56617689399388</v>
      </c>
      <c r="C203" s="227"/>
      <c r="D203" s="240">
        <f>(E87-E79)/E79*100</f>
        <v>4.5648771235720389</v>
      </c>
      <c r="E203" s="240"/>
      <c r="F203" s="240">
        <f>(G87-G79)/G79*100</f>
        <v>12.39478290349135</v>
      </c>
      <c r="G203" s="240"/>
      <c r="H203" s="240">
        <f>(I87-I79)/I79*100</f>
        <v>20.359381213434823</v>
      </c>
      <c r="I203" s="227"/>
      <c r="J203" s="240">
        <f>(K87-K79)/K79*100</f>
        <v>15.952164465587426</v>
      </c>
      <c r="K203" s="240"/>
      <c r="L203" s="240">
        <f>(M87-M79)/M79*100</f>
        <v>11.732382806623352</v>
      </c>
      <c r="M203" s="240"/>
      <c r="N203" s="240">
        <f>(O87-O79)/O79*100</f>
        <v>12.231172529033458</v>
      </c>
      <c r="O203" s="240"/>
      <c r="P203" s="240">
        <f>(Q87-Q79)/Q79*100</f>
        <v>2.9274517556033381</v>
      </c>
      <c r="Q203" s="242"/>
      <c r="R203" s="240">
        <f>(S87-S79)/S79*100</f>
        <v>5.4164345657589141</v>
      </c>
      <c r="S203" s="242"/>
      <c r="T203" s="240">
        <f>(U87-U79)/U79*100</f>
        <v>5.2163143196538808</v>
      </c>
      <c r="U203" s="242"/>
      <c r="V203" s="240">
        <f>(W87-W79)/W79*100</f>
        <v>8.0655195822365631</v>
      </c>
      <c r="W203" s="242"/>
      <c r="X203" s="240">
        <f>(Y87-Y79)/Y79*100</f>
        <v>-8.5094399913022229</v>
      </c>
      <c r="Y203" s="242"/>
    </row>
    <row r="204" spans="1:42">
      <c r="A204" s="198" t="s">
        <v>112</v>
      </c>
      <c r="B204" s="240">
        <f t="shared" ref="B204:D206" si="10">(C88-C80)/C80*100</f>
        <v>0.20544055964348992</v>
      </c>
      <c r="C204" s="227"/>
      <c r="D204" s="240">
        <f t="shared" si="10"/>
        <v>-8.3906099418412339</v>
      </c>
      <c r="E204" s="240"/>
      <c r="F204" s="240">
        <f>(G88-G80)/G80*100</f>
        <v>1.2473151040434787</v>
      </c>
      <c r="G204" s="240"/>
      <c r="H204" s="240">
        <f>(I88-I80)/I80*100</f>
        <v>-3.0652044870719175</v>
      </c>
      <c r="I204" s="227"/>
      <c r="J204" s="240">
        <f>(K88-K80)/K80*100</f>
        <v>2.5554998950902736</v>
      </c>
      <c r="K204" s="240"/>
      <c r="L204" s="240">
        <f>(M88-M80)/M80*100</f>
        <v>-4.7859038333562163</v>
      </c>
      <c r="M204" s="240"/>
      <c r="N204" s="240">
        <f>(O88-O80)/O80*100</f>
        <v>-10.128206633018582</v>
      </c>
      <c r="O204" s="240"/>
      <c r="P204" s="240">
        <f>(Q88-Q80)/Q80*100</f>
        <v>-4.0932725345701817</v>
      </c>
      <c r="Q204" s="242"/>
      <c r="R204" s="240">
        <f>(S88-S80)/S80*100</f>
        <v>-0.18253897501025454</v>
      </c>
      <c r="S204" s="242"/>
      <c r="T204" s="240">
        <f>(U88-U80)/U80*100</f>
        <v>-4.3459488011387517</v>
      </c>
      <c r="U204" s="242"/>
      <c r="V204" s="240">
        <f>(W88-W80)/W80*100</f>
        <v>-0.97797467787200476</v>
      </c>
      <c r="W204" s="242"/>
      <c r="X204" s="240">
        <f>(Y88-Y80)/Y80*100</f>
        <v>-2.3896184045558795</v>
      </c>
      <c r="Y204" s="242"/>
    </row>
    <row r="205" spans="1:42" s="203" customFormat="1" ht="15">
      <c r="A205" s="203" t="s">
        <v>113</v>
      </c>
      <c r="B205" s="224">
        <f t="shared" si="10"/>
        <v>3.7998364458616249</v>
      </c>
      <c r="C205" s="205"/>
      <c r="D205" s="224">
        <f t="shared" si="10"/>
        <v>-3.5095144379774803</v>
      </c>
      <c r="E205" s="224"/>
      <c r="F205" s="224">
        <f>(G89-G81)/G81*100</f>
        <v>6.2939325354629272</v>
      </c>
      <c r="G205" s="224"/>
      <c r="H205" s="224">
        <f>(I89-I81)/I81*100</f>
        <v>7.3275452101589922</v>
      </c>
      <c r="I205" s="205"/>
      <c r="J205" s="224">
        <f>(K89-K81)/K81*100</f>
        <v>9.534053036632228</v>
      </c>
      <c r="K205" s="224"/>
      <c r="L205" s="224">
        <f>(M89-M81)/M81*100</f>
        <v>3.0689120871592954</v>
      </c>
      <c r="M205" s="224"/>
      <c r="N205" s="224">
        <f>(O89-O81)/O81*100</f>
        <v>1.227754654416692</v>
      </c>
      <c r="O205" s="224"/>
      <c r="P205" s="224">
        <f>(Q89-Q81)/Q81*100</f>
        <v>-1.716152444919352E-2</v>
      </c>
      <c r="Q205" s="243"/>
      <c r="R205" s="224">
        <f>(S89-S81)/S81*100</f>
        <v>1.6070934955644434</v>
      </c>
      <c r="S205" s="243"/>
      <c r="T205" s="224">
        <f>(U89-U81)/U81*100</f>
        <v>2.5524552808065582E-2</v>
      </c>
      <c r="U205" s="243"/>
      <c r="V205" s="224">
        <f>(W89-W81)/W81*100</f>
        <v>3.4843980434700175</v>
      </c>
      <c r="W205" s="243"/>
      <c r="X205" s="224">
        <f>(Y89-Y81)/Y81*100</f>
        <v>-4.5576330936188745</v>
      </c>
      <c r="Y205" s="243"/>
    </row>
    <row r="206" spans="1:42">
      <c r="A206" s="198" t="s">
        <v>114</v>
      </c>
      <c r="B206" s="240">
        <f t="shared" si="10"/>
        <v>9.2408086166880814</v>
      </c>
      <c r="C206" s="227"/>
      <c r="D206" s="240">
        <f t="shared" si="10"/>
        <v>1.7925994426134886</v>
      </c>
      <c r="E206" s="240"/>
      <c r="F206" s="240">
        <f>(G90-G82)/G82*100</f>
        <v>0.47259181486253332</v>
      </c>
      <c r="G206" s="240"/>
      <c r="H206" s="240">
        <f>(I90-I82)/I82*100</f>
        <v>17.727408373473182</v>
      </c>
      <c r="I206" s="227"/>
      <c r="J206" s="240">
        <f>(K90-K82)/K82*100</f>
        <v>5.9925455517735111</v>
      </c>
      <c r="K206" s="240"/>
      <c r="L206" s="240">
        <f>(M90-M82)/M82*100</f>
        <v>5.8900375938748164</v>
      </c>
      <c r="M206" s="240"/>
      <c r="N206" s="240">
        <f>(O90-O82)/O82*100</f>
        <v>3.9800177729769111</v>
      </c>
      <c r="O206" s="240"/>
      <c r="P206" s="240">
        <f>(Q90-Q82)/Q82*100</f>
        <v>5.4331260519892979</v>
      </c>
      <c r="Q206" s="242"/>
      <c r="R206" s="240">
        <f>(S90-S82)/S82*100</f>
        <v>6.581081344767659</v>
      </c>
      <c r="S206" s="242"/>
      <c r="T206" s="240">
        <f>(U90-U82)/U82*100</f>
        <v>-0.60294235283219721</v>
      </c>
      <c r="U206" s="242"/>
      <c r="V206" s="240">
        <f>(W90-W82)/W82*100</f>
        <v>-2.7823069132165186</v>
      </c>
      <c r="W206" s="242"/>
      <c r="X206" s="240">
        <f>(Y90-Y82)/Y82*100</f>
        <v>-8.7418734792706889</v>
      </c>
      <c r="Y206" s="242"/>
    </row>
    <row r="208" spans="1:42" ht="15.75" thickBot="1">
      <c r="A208" s="241"/>
      <c r="B208" s="276" t="s">
        <v>85</v>
      </c>
      <c r="C208" s="276"/>
      <c r="D208" s="276"/>
      <c r="E208" s="276"/>
      <c r="F208" s="276"/>
      <c r="G208" s="276"/>
      <c r="H208" s="276"/>
      <c r="I208" s="276"/>
      <c r="J208" s="276"/>
      <c r="K208" s="276"/>
      <c r="L208" s="276"/>
      <c r="M208" s="276"/>
      <c r="N208" s="276"/>
      <c r="O208" s="276"/>
      <c r="P208" s="276"/>
      <c r="Q208" s="276"/>
      <c r="R208" s="276"/>
      <c r="S208" s="276"/>
      <c r="T208" s="276"/>
      <c r="U208" s="237"/>
    </row>
    <row r="209" spans="1:42" s="193" customFormat="1" ht="15.75" thickBot="1">
      <c r="A209" s="192"/>
      <c r="B209" s="277" t="s">
        <v>93</v>
      </c>
      <c r="C209" s="274"/>
      <c r="D209" s="274" t="s">
        <v>94</v>
      </c>
      <c r="E209" s="274"/>
      <c r="F209" s="274" t="s">
        <v>95</v>
      </c>
      <c r="G209" s="274"/>
      <c r="H209" s="274" t="s">
        <v>96</v>
      </c>
      <c r="I209" s="274"/>
      <c r="J209" s="274" t="s">
        <v>97</v>
      </c>
      <c r="K209" s="274"/>
      <c r="L209" s="274" t="s">
        <v>98</v>
      </c>
      <c r="M209" s="274"/>
      <c r="N209" s="274" t="s">
        <v>99</v>
      </c>
      <c r="O209" s="274"/>
      <c r="P209" s="274" t="s">
        <v>100</v>
      </c>
      <c r="Q209" s="274"/>
      <c r="R209" s="274" t="s">
        <v>101</v>
      </c>
      <c r="S209" s="274"/>
      <c r="T209" s="274" t="s">
        <v>102</v>
      </c>
      <c r="U209" s="274"/>
      <c r="V209" s="274" t="s">
        <v>103</v>
      </c>
      <c r="W209" s="274"/>
      <c r="X209" s="274" t="s">
        <v>104</v>
      </c>
      <c r="Y209" s="275"/>
      <c r="AI209" s="193" t="s">
        <v>105</v>
      </c>
      <c r="AJ209" s="193" t="s">
        <v>106</v>
      </c>
      <c r="AK209" s="193" t="s">
        <v>107</v>
      </c>
      <c r="AL209" s="193" t="s">
        <v>108</v>
      </c>
      <c r="AM209" s="194"/>
      <c r="AN209" s="194"/>
      <c r="AO209" s="194"/>
      <c r="AP209" s="194"/>
    </row>
    <row r="210" spans="1:42">
      <c r="A210" s="198" t="s">
        <v>111</v>
      </c>
      <c r="B210" s="240">
        <f>(C95-C87)/C87*100</f>
        <v>0.61668665883653073</v>
      </c>
      <c r="C210" s="227"/>
      <c r="D210" s="240">
        <f>(E95-E87)/E87*100</f>
        <v>-6.7005967197202549</v>
      </c>
      <c r="E210" s="240"/>
      <c r="F210" s="240" t="s">
        <v>118</v>
      </c>
      <c r="G210" s="240"/>
      <c r="H210" s="240">
        <f>(I95-I87)/I87*100</f>
        <v>-9.4388445321282575</v>
      </c>
      <c r="I210" s="227"/>
      <c r="J210" s="240">
        <f>(K95-K87)/K87*100</f>
        <v>15.388050224706632</v>
      </c>
      <c r="K210" s="240"/>
      <c r="L210" s="240">
        <f>(M95-M87)/M87*100</f>
        <v>3.0219487317075533</v>
      </c>
      <c r="M210" s="240"/>
      <c r="N210" s="240">
        <f>(O95-O87)/O87*100</f>
        <v>4.5129479318040797</v>
      </c>
      <c r="O210" s="240"/>
      <c r="P210" s="240">
        <f>(Q95-Q87)/Q87*100</f>
        <v>6.3745374806381427</v>
      </c>
      <c r="Q210" s="242"/>
      <c r="R210" s="240">
        <f>(S95-S87)/S87*100</f>
        <v>11.374974368568555</v>
      </c>
      <c r="S210" s="242"/>
      <c r="T210" s="240">
        <f>(U95-U87)/U87*100</f>
        <v>7.9815071264225335</v>
      </c>
      <c r="U210" s="242"/>
      <c r="V210" s="240">
        <f>(W95-W87)/W87*100</f>
        <v>3.575725623639086</v>
      </c>
      <c r="W210" s="242"/>
      <c r="X210" s="240">
        <f>(Y95-Y87)/Y87*100</f>
        <v>32.531030042983659</v>
      </c>
      <c r="Y210" s="242"/>
    </row>
    <row r="211" spans="1:42">
      <c r="A211" s="198" t="s">
        <v>112</v>
      </c>
      <c r="B211" s="240">
        <f>(C96-C88)/C88*100</f>
        <v>-9.420155460970582</v>
      </c>
      <c r="C211" s="227"/>
      <c r="D211" s="240">
        <f>(E96-E88)/E88*100</f>
        <v>2.0181726454380917</v>
      </c>
      <c r="E211" s="240"/>
      <c r="F211" s="240" t="s">
        <v>118</v>
      </c>
      <c r="G211" s="240"/>
      <c r="H211" s="240">
        <f>(I96-I88)/I88*100</f>
        <v>-14.358663156854599</v>
      </c>
      <c r="I211" s="227"/>
      <c r="J211" s="240">
        <f>(K96-K88)/K88*100</f>
        <v>5.4366288575121153</v>
      </c>
      <c r="K211" s="240"/>
      <c r="L211" s="240">
        <f>(M96-M88)/M88*100</f>
        <v>8.6684465772325616</v>
      </c>
      <c r="M211" s="240"/>
      <c r="N211" s="240">
        <f>(O96-O88)/O88*100</f>
        <v>9.427142924864663</v>
      </c>
      <c r="O211" s="240"/>
      <c r="P211" s="240">
        <f>(Q96-Q88)/Q88*100</f>
        <v>12.388346647799032</v>
      </c>
      <c r="Q211" s="242"/>
      <c r="R211" s="240">
        <f>(S96-S88)/S88*100</f>
        <v>12.658781987833665</v>
      </c>
      <c r="S211" s="242"/>
      <c r="T211" s="240">
        <f>(U96-U88)/U88*100</f>
        <v>14.953255577141276</v>
      </c>
      <c r="U211" s="242"/>
      <c r="V211" s="240">
        <f>(W96-W88)/W88*100</f>
        <v>11.291907822938962</v>
      </c>
      <c r="W211" s="242"/>
      <c r="X211" s="240">
        <f>(Y96-Y88)/Y88*100</f>
        <v>12.208447844065143</v>
      </c>
      <c r="Y211" s="242"/>
    </row>
    <row r="212" spans="1:42" s="203" customFormat="1" ht="15">
      <c r="A212" s="203" t="s">
        <v>113</v>
      </c>
      <c r="B212" s="224">
        <f>(C97-C89)/C89*100</f>
        <v>-6.0265274034558063</v>
      </c>
      <c r="C212" s="205"/>
      <c r="D212" s="224">
        <f>(E97-E89)/E89*100</f>
        <v>-1.5022569004447701</v>
      </c>
      <c r="E212" s="224"/>
      <c r="F212" s="224">
        <f>(G97-G89)/G89*100</f>
        <v>-1.2893693549189007</v>
      </c>
      <c r="G212" s="224"/>
      <c r="H212" s="224">
        <f>(I97-I89)/I89*100</f>
        <v>-11.662121914995376</v>
      </c>
      <c r="I212" s="205"/>
      <c r="J212" s="224">
        <f>(K97-K89)/K89*100</f>
        <v>10.695911608759703</v>
      </c>
      <c r="K212" s="224"/>
      <c r="L212" s="224">
        <f>(M97-M89)/M89*100</f>
        <v>5.4548119961458346</v>
      </c>
      <c r="M212" s="224"/>
      <c r="N212" s="224">
        <f>(O97-O89)/O89*100</f>
        <v>6.2219156171055499</v>
      </c>
      <c r="O212" s="224"/>
      <c r="P212" s="224">
        <f>(Q97-Q89)/Q89*100</f>
        <v>8.347812420991426</v>
      </c>
      <c r="Q212" s="243"/>
      <c r="R212" s="224">
        <f>(S97-S89)/S89*100</f>
        <v>11.533923205866934</v>
      </c>
      <c r="S212" s="243"/>
      <c r="T212" s="224">
        <f>(U97-U89)/U89*100</f>
        <v>11.145918801247937</v>
      </c>
      <c r="U212" s="243"/>
      <c r="V212" s="224">
        <f>(W97-W89)/W89*100</f>
        <v>7.2455728774361194</v>
      </c>
      <c r="W212" s="243"/>
      <c r="X212" s="224">
        <f>(Y97-Y89)/Y89*100</f>
        <v>19.139377292956961</v>
      </c>
      <c r="Y212" s="243"/>
    </row>
    <row r="213" spans="1:42">
      <c r="A213" s="198" t="s">
        <v>114</v>
      </c>
      <c r="B213" s="240">
        <f>(C98-C90)/C90*100</f>
        <v>0.36409983157029602</v>
      </c>
      <c r="C213" s="227"/>
      <c r="D213" s="240">
        <f>(E98-E90)/E90*100</f>
        <v>-11.65937477713371</v>
      </c>
      <c r="E213" s="240"/>
      <c r="F213" s="240" t="s">
        <v>118</v>
      </c>
      <c r="G213" s="240"/>
      <c r="H213" s="240">
        <f>(I98-I90)/I90*100</f>
        <v>-3.563512821143743</v>
      </c>
      <c r="I213" s="227"/>
      <c r="J213" s="240">
        <f>(K98-K90)/K90*100</f>
        <v>14.55634634253396</v>
      </c>
      <c r="K213" s="240"/>
      <c r="L213" s="240">
        <f>(M98-M90)/M90*100</f>
        <v>4.2472162888835268</v>
      </c>
      <c r="M213" s="240"/>
      <c r="N213" s="240">
        <f>(O98-O90)/O90*100</f>
        <v>12.822592025441432</v>
      </c>
      <c r="O213" s="240"/>
      <c r="P213" s="240">
        <f>(Q98-Q90)/Q90*100</f>
        <v>13.50861795095544</v>
      </c>
      <c r="Q213" s="242"/>
      <c r="R213" s="240">
        <f>(S98-S90)/S90*100</f>
        <v>17.107223991575125</v>
      </c>
      <c r="S213" s="242"/>
      <c r="T213" s="240">
        <f>(U98-U90)/U90*100</f>
        <v>12.096557955160128</v>
      </c>
      <c r="U213" s="242"/>
      <c r="V213" s="240">
        <f>(W98-W90)/W90*100</f>
        <v>17.54152281552421</v>
      </c>
      <c r="W213" s="242"/>
      <c r="X213" s="240">
        <f>(Y98-Y90)/Y90*100</f>
        <v>24.190726051870769</v>
      </c>
      <c r="Y213" s="242"/>
    </row>
    <row r="215" spans="1:42" ht="15.75" thickBot="1">
      <c r="A215" s="241"/>
      <c r="B215" s="276" t="s">
        <v>86</v>
      </c>
      <c r="C215" s="276"/>
      <c r="D215" s="276"/>
      <c r="E215" s="276"/>
      <c r="F215" s="276"/>
      <c r="G215" s="276"/>
      <c r="H215" s="276"/>
      <c r="I215" s="276"/>
      <c r="J215" s="276"/>
      <c r="K215" s="276"/>
      <c r="L215" s="276"/>
      <c r="M215" s="276"/>
      <c r="N215" s="276"/>
      <c r="O215" s="276"/>
      <c r="P215" s="276"/>
      <c r="Q215" s="276"/>
      <c r="R215" s="276"/>
      <c r="S215" s="276"/>
      <c r="T215" s="276"/>
      <c r="U215" s="237"/>
    </row>
    <row r="216" spans="1:42" s="193" customFormat="1" ht="15.75" thickBot="1">
      <c r="A216" s="192"/>
      <c r="B216" s="277" t="s">
        <v>93</v>
      </c>
      <c r="C216" s="274"/>
      <c r="D216" s="274" t="s">
        <v>94</v>
      </c>
      <c r="E216" s="274"/>
      <c r="F216" s="274" t="s">
        <v>95</v>
      </c>
      <c r="G216" s="274"/>
      <c r="H216" s="274" t="s">
        <v>96</v>
      </c>
      <c r="I216" s="274"/>
      <c r="J216" s="274" t="s">
        <v>97</v>
      </c>
      <c r="K216" s="274"/>
      <c r="L216" s="274" t="s">
        <v>98</v>
      </c>
      <c r="M216" s="274"/>
      <c r="N216" s="274" t="s">
        <v>99</v>
      </c>
      <c r="O216" s="274"/>
      <c r="P216" s="274" t="s">
        <v>100</v>
      </c>
      <c r="Q216" s="274"/>
      <c r="R216" s="274" t="s">
        <v>101</v>
      </c>
      <c r="S216" s="274"/>
      <c r="T216" s="274" t="s">
        <v>102</v>
      </c>
      <c r="U216" s="274"/>
      <c r="V216" s="274" t="s">
        <v>103</v>
      </c>
      <c r="W216" s="274"/>
      <c r="X216" s="274" t="s">
        <v>104</v>
      </c>
      <c r="Y216" s="275"/>
      <c r="AI216" s="193" t="s">
        <v>105</v>
      </c>
      <c r="AJ216" s="193" t="s">
        <v>106</v>
      </c>
      <c r="AK216" s="193" t="s">
        <v>107</v>
      </c>
      <c r="AL216" s="193" t="s">
        <v>108</v>
      </c>
      <c r="AM216" s="194"/>
      <c r="AN216" s="194"/>
      <c r="AO216" s="194"/>
      <c r="AP216" s="194"/>
    </row>
    <row r="217" spans="1:42">
      <c r="A217" s="198" t="s">
        <v>111</v>
      </c>
      <c r="B217" s="244" t="s">
        <v>115</v>
      </c>
      <c r="C217" s="227"/>
      <c r="D217" s="244">
        <f>(E103-E95)/E95*100</f>
        <v>0.13408634998391875</v>
      </c>
      <c r="E217" s="240"/>
      <c r="F217" s="244" t="s">
        <v>115</v>
      </c>
      <c r="G217" s="240"/>
      <c r="H217" s="244">
        <f>(I103-I95)/I95*100</f>
        <v>-7.0113068721430611</v>
      </c>
      <c r="I217" s="227"/>
      <c r="J217" s="244">
        <f>(K103-K95)/K95*100</f>
        <v>-15.035863884195647</v>
      </c>
      <c r="K217" s="240"/>
      <c r="L217" s="244">
        <f>(M103-M95)/M95*100</f>
        <v>5.1374378765198649</v>
      </c>
      <c r="M217" s="240"/>
      <c r="N217" s="244">
        <f>(O103-O95)/O95*100</f>
        <v>11.923304850272894</v>
      </c>
      <c r="O217" s="240"/>
      <c r="P217" s="244">
        <f>(Q103-Q95)/Q95*100</f>
        <v>16.45571297015778</v>
      </c>
      <c r="Q217" s="242"/>
      <c r="R217" s="244">
        <f>(S103-S95)/S95*100</f>
        <v>13.555981842217699</v>
      </c>
      <c r="S217" s="242"/>
      <c r="T217" s="244">
        <f>(U103-U95)/U95*100</f>
        <v>9.2394814747441067</v>
      </c>
      <c r="U217" s="242"/>
      <c r="V217" s="244">
        <f>(W103-W95)/W95*100</f>
        <v>-3.1860112646145216</v>
      </c>
      <c r="W217" s="242"/>
      <c r="X217" s="244">
        <f>(Y103-Y95)/Y95*100</f>
        <v>-13.919776619166754</v>
      </c>
      <c r="Y217" s="242"/>
    </row>
    <row r="218" spans="1:42">
      <c r="A218" s="198" t="s">
        <v>112</v>
      </c>
      <c r="B218" s="244" t="s">
        <v>115</v>
      </c>
      <c r="C218" s="227"/>
      <c r="D218" s="244">
        <f>(E104-E96)/E96*100</f>
        <v>24.983522763969422</v>
      </c>
      <c r="E218" s="240"/>
      <c r="F218" s="244" t="s">
        <v>115</v>
      </c>
      <c r="G218" s="240"/>
      <c r="H218" s="244">
        <f>(I104-I96)/I96*100</f>
        <v>33.580406104696877</v>
      </c>
      <c r="I218" s="227"/>
      <c r="J218" s="244">
        <f>(K104-K96)/K96*100</f>
        <v>5.3550743502623179</v>
      </c>
      <c r="K218" s="240"/>
      <c r="L218" s="244">
        <f>(M104-M96)/M96*100</f>
        <v>13.739958330206283</v>
      </c>
      <c r="M218" s="240"/>
      <c r="N218" s="244">
        <f>(O104-O96)/O96*100</f>
        <v>18.565134813656183</v>
      </c>
      <c r="O218" s="240"/>
      <c r="P218" s="244">
        <f>(Q104-Q96)/Q96*100</f>
        <v>14.085852739977545</v>
      </c>
      <c r="Q218" s="242"/>
      <c r="R218" s="244">
        <f>(S104-S96)/S96*100</f>
        <v>14.734890038018451</v>
      </c>
      <c r="S218" s="242"/>
      <c r="T218" s="244">
        <f>(U104-U96)/U96*100</f>
        <v>14.037262282229113</v>
      </c>
      <c r="U218" s="242"/>
      <c r="V218" s="244">
        <f>(W104-W96)/W96*100</f>
        <v>-1.8934311127705616</v>
      </c>
      <c r="W218" s="242"/>
      <c r="X218" s="244">
        <f>(Y104-Y96)/Y96*100</f>
        <v>-6.4983167033963758</v>
      </c>
      <c r="Y218" s="242"/>
    </row>
    <row r="219" spans="1:42" s="203" customFormat="1" ht="15">
      <c r="A219" s="203" t="s">
        <v>113</v>
      </c>
      <c r="B219" s="230">
        <f>(C105-C97)/C97*100</f>
        <v>16.023126161470159</v>
      </c>
      <c r="C219" s="205"/>
      <c r="D219" s="230">
        <f>(E105-E97)/E97*100</f>
        <v>14.729120944424437</v>
      </c>
      <c r="E219" s="224"/>
      <c r="F219" s="230">
        <f>(G105-G97)/G97*100</f>
        <v>7.5384710595835642</v>
      </c>
      <c r="G219" s="224"/>
      <c r="H219" s="230">
        <f>(I105-I97)/I97*100</f>
        <v>12.420693866026056</v>
      </c>
      <c r="I219" s="205"/>
      <c r="J219" s="230">
        <f>(K105-K97)/K97*100</f>
        <v>-5.4940334911353608</v>
      </c>
      <c r="K219" s="224"/>
      <c r="L219" s="230">
        <f>(M105-M97)/M97*100</f>
        <v>9.3201953289696302</v>
      </c>
      <c r="M219" s="224"/>
      <c r="N219" s="230">
        <f>(O105-O97)/O97*100</f>
        <v>15.399055120066757</v>
      </c>
      <c r="O219" s="224"/>
      <c r="P219" s="230">
        <f>(Q105-Q97)/Q97*100</f>
        <v>15.586428596708901</v>
      </c>
      <c r="Q219" s="243"/>
      <c r="R219" s="230">
        <f>(S105-S97)/S97*100</f>
        <v>14.302681609040228</v>
      </c>
      <c r="S219" s="243"/>
      <c r="T219" s="230">
        <f>(U105-U97)/U97*100</f>
        <v>11.659322728927398</v>
      </c>
      <c r="U219" s="243"/>
      <c r="V219" s="230">
        <f>(W105-W97)/W97*100</f>
        <v>-2.9758411992602052</v>
      </c>
      <c r="W219" s="243"/>
      <c r="X219" s="230">
        <f>(Y105-Y97)/Y97*100</f>
        <v>-9.6212407726620892</v>
      </c>
      <c r="Y219" s="243"/>
    </row>
    <row r="220" spans="1:42">
      <c r="A220" s="198" t="s">
        <v>114</v>
      </c>
      <c r="B220" s="244" t="s">
        <v>115</v>
      </c>
      <c r="C220" s="227"/>
      <c r="D220" s="244">
        <f>(E106-E98)/E98*100</f>
        <v>12.818703988675379</v>
      </c>
      <c r="E220" s="240"/>
      <c r="F220" s="244" t="s">
        <v>115</v>
      </c>
      <c r="G220" s="240"/>
      <c r="H220" s="244">
        <f>(I106-I98)/I98*100</f>
        <v>-0.41796818263937563</v>
      </c>
      <c r="I220" s="227"/>
      <c r="J220" s="244">
        <f>(K106-K98)/K98*100</f>
        <v>-8.8748868810904753</v>
      </c>
      <c r="K220" s="240"/>
      <c r="L220" s="244">
        <f>(M106-M98)/M98*100</f>
        <v>2.3174169278083645</v>
      </c>
      <c r="M220" s="240"/>
      <c r="N220" s="244">
        <f>(O106-O98)/O98*100</f>
        <v>3.8418603221130767</v>
      </c>
      <c r="O220" s="240"/>
      <c r="P220" s="244">
        <f>(Q106-Q98)/Q98*100</f>
        <v>2.4081995014523918</v>
      </c>
      <c r="Q220" s="242"/>
      <c r="R220" s="244">
        <f>(S106-S98)/S98*100</f>
        <v>2.2834401560705389</v>
      </c>
      <c r="S220" s="242"/>
      <c r="T220" s="244">
        <f>(U106-U98)/U98*100</f>
        <v>10.669120120885763</v>
      </c>
      <c r="U220" s="242"/>
      <c r="V220" s="244">
        <f>(W106-W98)/W98*100</f>
        <v>-12.142626307592487</v>
      </c>
      <c r="W220" s="242"/>
      <c r="X220" s="244">
        <f>(Y106-Y98)/Y98*100</f>
        <v>-14.535815428740781</v>
      </c>
      <c r="Y220" s="242"/>
    </row>
    <row r="221" spans="1:42">
      <c r="A221" s="198"/>
      <c r="B221" s="244"/>
      <c r="C221" s="227"/>
      <c r="D221" s="244"/>
      <c r="E221" s="240"/>
      <c r="F221" s="244"/>
      <c r="G221" s="240"/>
      <c r="H221" s="244"/>
      <c r="I221" s="227"/>
      <c r="J221" s="244"/>
      <c r="K221" s="240"/>
      <c r="L221" s="244"/>
      <c r="M221" s="240"/>
      <c r="N221" s="244"/>
      <c r="O221" s="240"/>
      <c r="P221" s="244"/>
      <c r="Q221" s="242"/>
      <c r="R221" s="244"/>
      <c r="S221" s="242"/>
      <c r="T221" s="244"/>
      <c r="U221" s="242"/>
      <c r="V221" s="244"/>
      <c r="W221" s="242"/>
      <c r="X221" s="240"/>
      <c r="Y221" s="242"/>
    </row>
    <row r="222" spans="1:42" ht="15.75" thickBot="1">
      <c r="A222" s="241"/>
      <c r="B222" s="276" t="s">
        <v>87</v>
      </c>
      <c r="C222" s="276"/>
      <c r="D222" s="276"/>
      <c r="E222" s="276"/>
      <c r="F222" s="276"/>
      <c r="G222" s="276"/>
      <c r="H222" s="276"/>
      <c r="I222" s="276"/>
      <c r="J222" s="276"/>
      <c r="K222" s="276"/>
      <c r="L222" s="276"/>
      <c r="M222" s="276"/>
      <c r="N222" s="276"/>
      <c r="O222" s="276"/>
      <c r="P222" s="276"/>
      <c r="Q222" s="276"/>
      <c r="R222" s="276"/>
      <c r="S222" s="276"/>
      <c r="T222" s="276"/>
      <c r="U222" s="237"/>
    </row>
    <row r="223" spans="1:42" s="193" customFormat="1" ht="15.75" thickBot="1">
      <c r="A223" s="192"/>
      <c r="B223" s="277" t="s">
        <v>93</v>
      </c>
      <c r="C223" s="274"/>
      <c r="D223" s="274" t="s">
        <v>94</v>
      </c>
      <c r="E223" s="274"/>
      <c r="F223" s="274" t="s">
        <v>95</v>
      </c>
      <c r="G223" s="274"/>
      <c r="H223" s="274" t="s">
        <v>96</v>
      </c>
      <c r="I223" s="274"/>
      <c r="J223" s="274" t="s">
        <v>97</v>
      </c>
      <c r="K223" s="274"/>
      <c r="L223" s="274" t="s">
        <v>98</v>
      </c>
      <c r="M223" s="274"/>
      <c r="N223" s="274" t="s">
        <v>99</v>
      </c>
      <c r="O223" s="274"/>
      <c r="P223" s="274" t="s">
        <v>100</v>
      </c>
      <c r="Q223" s="274"/>
      <c r="R223" s="274" t="s">
        <v>101</v>
      </c>
      <c r="S223" s="274"/>
      <c r="T223" s="274" t="s">
        <v>102</v>
      </c>
      <c r="U223" s="274"/>
      <c r="V223" s="274" t="s">
        <v>103</v>
      </c>
      <c r="W223" s="274"/>
      <c r="X223" s="274" t="s">
        <v>104</v>
      </c>
      <c r="Y223" s="275"/>
      <c r="AI223" s="193" t="s">
        <v>105</v>
      </c>
      <c r="AJ223" s="193" t="s">
        <v>106</v>
      </c>
      <c r="AK223" s="193" t="s">
        <v>107</v>
      </c>
      <c r="AL223" s="193" t="s">
        <v>108</v>
      </c>
      <c r="AM223" s="194"/>
      <c r="AN223" s="194"/>
      <c r="AO223" s="194"/>
      <c r="AP223" s="194"/>
    </row>
    <row r="224" spans="1:42">
      <c r="A224" s="198" t="s">
        <v>111</v>
      </c>
      <c r="B224" s="244" t="s">
        <v>115</v>
      </c>
      <c r="C224" s="227"/>
      <c r="D224" s="244">
        <f>(E111-E103)/E103*100</f>
        <v>10.463445635148766</v>
      </c>
      <c r="E224" s="240"/>
      <c r="F224" s="244">
        <f>(G111-G103)/G103*100</f>
        <v>-4.6088681728112455</v>
      </c>
      <c r="G224" s="240"/>
      <c r="H224" s="244">
        <f>(I111-I103)/I103*100</f>
        <v>16.22349033953784</v>
      </c>
      <c r="I224" s="227"/>
      <c r="J224" s="244">
        <f>(K111-K103)/K103*100</f>
        <v>2.8053088884825215</v>
      </c>
      <c r="K224" s="240"/>
      <c r="L224" s="244">
        <f>(M111-M103)/M103*100</f>
        <v>6.5717713718725976</v>
      </c>
      <c r="M224" s="240"/>
      <c r="N224" s="244">
        <f>(O111-O103)/O103*100</f>
        <v>-13.528424969401135</v>
      </c>
      <c r="O224" s="240"/>
      <c r="P224" s="244">
        <f>(Q111-Q103)/Q103*100</f>
        <v>-15.533548329560674</v>
      </c>
      <c r="Q224" s="242"/>
      <c r="R224" s="244">
        <f>(S111-S103)/S103*100</f>
        <v>-16.913738512418064</v>
      </c>
      <c r="S224" s="242"/>
      <c r="T224" s="244">
        <f>(U111-U103)/U103*100</f>
        <v>-13.512441965203648</v>
      </c>
      <c r="U224" s="242"/>
      <c r="V224" s="244">
        <f>(W111-W103)/W103*100</f>
        <v>0.78968607673749847</v>
      </c>
      <c r="W224" s="242"/>
      <c r="X224" s="244">
        <f>(Y111-Y103)/Y103*100</f>
        <v>-12.651427648633426</v>
      </c>
      <c r="Y224" s="242"/>
    </row>
    <row r="225" spans="1:42">
      <c r="A225" s="198" t="s">
        <v>112</v>
      </c>
      <c r="B225" s="244" t="s">
        <v>115</v>
      </c>
      <c r="C225" s="227"/>
      <c r="D225" s="244">
        <f>(E112-E104)/E104*100</f>
        <v>-0.86611774653662377</v>
      </c>
      <c r="E225" s="240"/>
      <c r="F225" s="244">
        <f>(G112-G104)/G104*100</f>
        <v>6.8901617763636347</v>
      </c>
      <c r="G225" s="240"/>
      <c r="H225" s="244">
        <f>(I112-I104)/I104*100</f>
        <v>3.0475361772879181</v>
      </c>
      <c r="I225" s="227"/>
      <c r="J225" s="244">
        <f>(K112-K104)/K104*100</f>
        <v>8.1535572485864218</v>
      </c>
      <c r="K225" s="240"/>
      <c r="L225" s="244">
        <f>(M112-M104)/M104*100</f>
        <v>5.6519864772473731</v>
      </c>
      <c r="M225" s="240"/>
      <c r="N225" s="244">
        <f>(O112-O104)/O104*100</f>
        <v>-5.2587594023505675</v>
      </c>
      <c r="O225" s="240"/>
      <c r="P225" s="244">
        <f>(Q112-Q104)/Q104*100</f>
        <v>-6.3279939440861082</v>
      </c>
      <c r="Q225" s="242"/>
      <c r="R225" s="244">
        <f>(S112-S104)/S104*100</f>
        <v>-5.6274466643587422</v>
      </c>
      <c r="S225" s="242"/>
      <c r="T225" s="244">
        <f>(U112-U104)/U104*100</f>
        <v>8.4233292482603748</v>
      </c>
      <c r="U225" s="242"/>
      <c r="V225" s="244">
        <f>(W112-W104)/W104*100</f>
        <v>19.498787195531811</v>
      </c>
      <c r="W225" s="242"/>
      <c r="X225" s="244">
        <f>(Y112-Y104)/Y104*100</f>
        <v>28.220653291648716</v>
      </c>
      <c r="Y225" s="242"/>
    </row>
    <row r="226" spans="1:42" s="203" customFormat="1" ht="15">
      <c r="A226" s="203" t="s">
        <v>113</v>
      </c>
      <c r="B226" s="230">
        <f>(C113-C105)/C105*100</f>
        <v>3.4585832053350343</v>
      </c>
      <c r="C226" s="205"/>
      <c r="D226" s="230">
        <f>(E113-E105)/E105*100</f>
        <v>3.4115628380917329</v>
      </c>
      <c r="E226" s="224"/>
      <c r="F226" s="230">
        <f>(G113-G105)/G105*100</f>
        <v>2.1714058666421776</v>
      </c>
      <c r="G226" s="224"/>
      <c r="H226" s="230">
        <f>(I113-I105)/I105*100</f>
        <v>8.0381811755860078</v>
      </c>
      <c r="I226" s="205"/>
      <c r="J226" s="230">
        <f>(K113-K105)/K105*100</f>
        <v>4.4429309272810062</v>
      </c>
      <c r="K226" s="224"/>
      <c r="L226" s="230">
        <f>(M113-M105)/M105*100</f>
        <v>5.1005506800309641</v>
      </c>
      <c r="M226" s="224"/>
      <c r="N226" s="230">
        <f>(O113-O105)/O105*100</f>
        <v>-10.230856169677352</v>
      </c>
      <c r="O226" s="224"/>
      <c r="P226" s="230">
        <f>(Q113-Q105)/Q105*100</f>
        <v>-12.396637648247758</v>
      </c>
      <c r="Q226" s="243"/>
      <c r="R226" s="230">
        <f>(S113-S105)/S105*100</f>
        <v>-12.588844951347738</v>
      </c>
      <c r="S226" s="243"/>
      <c r="T226" s="230">
        <f>(U113-U105)/U105*100</f>
        <v>-4.2077958739953365</v>
      </c>
      <c r="U226" s="243"/>
      <c r="V226" s="230">
        <f>(W113-W105)/W105*100</f>
        <v>10.075780929534016</v>
      </c>
      <c r="W226" s="243"/>
      <c r="X226" s="230">
        <f>(Y113-Y105)/Y105*100</f>
        <v>11.899456640579784</v>
      </c>
      <c r="Y226" s="243"/>
    </row>
    <row r="227" spans="1:42">
      <c r="A227" s="198" t="s">
        <v>114</v>
      </c>
      <c r="B227" s="244" t="s">
        <v>115</v>
      </c>
      <c r="C227" s="227"/>
      <c r="D227" s="244">
        <f>(E114-E106)/E106*100</f>
        <v>0.67840687390501375</v>
      </c>
      <c r="E227" s="240"/>
      <c r="F227" s="244">
        <f>(G114-G106)/G106*100</f>
        <v>2.7730246081338996</v>
      </c>
      <c r="G227" s="240"/>
      <c r="H227" s="244">
        <f>(I114-I106)/I106*100</f>
        <v>3.2000476456104909</v>
      </c>
      <c r="I227" s="227"/>
      <c r="J227" s="244">
        <f>(K114-K106)/K106*100</f>
        <v>-2.8968628238417544</v>
      </c>
      <c r="K227" s="240"/>
      <c r="L227" s="244">
        <f>(M114-M106)/M106*100</f>
        <v>-1.9684252128306208</v>
      </c>
      <c r="M227" s="240"/>
      <c r="N227" s="244">
        <f>(O114-O106)/O106*100</f>
        <v>-12.453078688226563</v>
      </c>
      <c r="O227" s="240"/>
      <c r="P227" s="244">
        <f>(Q114-Q106)/Q106*100</f>
        <v>-9.2640063974811291</v>
      </c>
      <c r="Q227" s="242"/>
      <c r="R227" s="244">
        <f>(S114-S106)/S106*100</f>
        <v>-13.740504463084921</v>
      </c>
      <c r="S227" s="242"/>
      <c r="T227" s="244">
        <f>(U114-U106)/U106*100</f>
        <v>-15.198703521735693</v>
      </c>
      <c r="U227" s="242"/>
      <c r="V227" s="244">
        <f>(W114-W106)/W106*100</f>
        <v>-4.0026823417473976</v>
      </c>
      <c r="W227" s="242"/>
      <c r="X227" s="244">
        <f>(Y114-Y106)/Y106*100</f>
        <v>4.1238331426671309</v>
      </c>
      <c r="Y227" s="242"/>
    </row>
    <row r="229" spans="1:42" ht="15.75" thickBot="1">
      <c r="A229" s="241"/>
      <c r="B229" s="276" t="s">
        <v>88</v>
      </c>
      <c r="C229" s="276"/>
      <c r="D229" s="276"/>
      <c r="E229" s="276"/>
      <c r="F229" s="276"/>
      <c r="G229" s="276"/>
      <c r="H229" s="276"/>
      <c r="I229" s="276"/>
      <c r="J229" s="276"/>
      <c r="K229" s="276"/>
      <c r="L229" s="276"/>
      <c r="M229" s="276"/>
      <c r="N229" s="276"/>
      <c r="O229" s="276"/>
      <c r="P229" s="276"/>
      <c r="Q229" s="276"/>
      <c r="R229" s="276"/>
      <c r="S229" s="276"/>
      <c r="T229" s="276"/>
      <c r="U229" s="237"/>
    </row>
    <row r="230" spans="1:42" s="193" customFormat="1" ht="15.75" thickBot="1">
      <c r="A230" s="192"/>
      <c r="B230" s="277" t="s">
        <v>93</v>
      </c>
      <c r="C230" s="274"/>
      <c r="D230" s="274" t="s">
        <v>94</v>
      </c>
      <c r="E230" s="274"/>
      <c r="F230" s="274" t="s">
        <v>95</v>
      </c>
      <c r="G230" s="274"/>
      <c r="H230" s="274" t="s">
        <v>96</v>
      </c>
      <c r="I230" s="274"/>
      <c r="J230" s="274" t="s">
        <v>97</v>
      </c>
      <c r="K230" s="274"/>
      <c r="L230" s="274" t="s">
        <v>98</v>
      </c>
      <c r="M230" s="274"/>
      <c r="N230" s="274" t="s">
        <v>99</v>
      </c>
      <c r="O230" s="274"/>
      <c r="P230" s="274" t="s">
        <v>100</v>
      </c>
      <c r="Q230" s="274"/>
      <c r="R230" s="274" t="s">
        <v>101</v>
      </c>
      <c r="S230" s="274"/>
      <c r="T230" s="274" t="s">
        <v>102</v>
      </c>
      <c r="U230" s="274"/>
      <c r="V230" s="274" t="s">
        <v>103</v>
      </c>
      <c r="W230" s="274"/>
      <c r="X230" s="274" t="s">
        <v>104</v>
      </c>
      <c r="Y230" s="275"/>
      <c r="AI230" s="193" t="s">
        <v>105</v>
      </c>
      <c r="AJ230" s="193" t="s">
        <v>106</v>
      </c>
      <c r="AK230" s="193" t="s">
        <v>107</v>
      </c>
      <c r="AL230" s="193" t="s">
        <v>108</v>
      </c>
      <c r="AM230" s="194"/>
      <c r="AN230" s="194"/>
      <c r="AO230" s="194"/>
      <c r="AP230" s="194"/>
    </row>
    <row r="231" spans="1:42">
      <c r="A231" s="198" t="s">
        <v>111</v>
      </c>
      <c r="B231" s="244">
        <f>(C119-C111)/C111*100</f>
        <v>-7.0227453414550434</v>
      </c>
      <c r="C231" s="227"/>
      <c r="D231" s="244">
        <f>(E119-E111)/E111*100</f>
        <v>-13.788557323458365</v>
      </c>
      <c r="E231" s="240"/>
      <c r="F231" s="244">
        <f>(G119-G111)/G111*100</f>
        <v>12.924083126789254</v>
      </c>
      <c r="G231" s="240"/>
      <c r="H231" s="244">
        <f>(I119-I111)/I111*100</f>
        <v>-3.8487729370291999</v>
      </c>
      <c r="I231" s="227"/>
      <c r="J231" s="244">
        <f>(K119-K111)/K111*100</f>
        <v>1.3320642985369902</v>
      </c>
      <c r="K231" s="240"/>
      <c r="L231" s="244">
        <f>(M119-M111)/M111*100</f>
        <v>-8.6921812271855963</v>
      </c>
      <c r="M231" s="240"/>
      <c r="N231" s="244">
        <f>(O119-O111)/O111*100</f>
        <v>7.9039025800994755</v>
      </c>
      <c r="O231" s="240"/>
      <c r="P231" s="244">
        <f>(Q119-Q111)/Q111*100</f>
        <v>17.088329279755612</v>
      </c>
      <c r="Q231" s="242"/>
      <c r="R231" s="244">
        <f>(S119-S111)/S111*100</f>
        <v>18.404040836674916</v>
      </c>
      <c r="S231" s="242"/>
      <c r="T231" s="244">
        <f>(U119-U111)/U111*100</f>
        <v>20.535241476453567</v>
      </c>
      <c r="U231" s="242"/>
      <c r="V231" s="244">
        <f>(W119-W111)/W111*100</f>
        <v>10.881820168273707</v>
      </c>
      <c r="W231" s="242"/>
      <c r="X231" s="244">
        <f>(Y119-Y111)/Y111*100</f>
        <v>13.073815175066775</v>
      </c>
      <c r="Y231" s="242"/>
    </row>
    <row r="232" spans="1:42">
      <c r="A232" s="198" t="s">
        <v>112</v>
      </c>
      <c r="B232" s="244">
        <f>(C120-C112)/C112*100</f>
        <v>-10.448136325984478</v>
      </c>
      <c r="C232" s="227"/>
      <c r="D232" s="244">
        <f>(E120-E112)/E112*100</f>
        <v>-9.4199848562419408</v>
      </c>
      <c r="E232" s="240"/>
      <c r="F232" s="244">
        <f>(G120-G112)/G112*100</f>
        <v>-20.605895818578695</v>
      </c>
      <c r="G232" s="240"/>
      <c r="H232" s="244">
        <f>(I120-I112)/I112*100</f>
        <v>-16.982865381367475</v>
      </c>
      <c r="I232" s="227"/>
      <c r="J232" s="244">
        <f>(K120-K112)/K112*100</f>
        <v>-14.647882491241454</v>
      </c>
      <c r="K232" s="240"/>
      <c r="L232" s="244">
        <f>(M120-M112)/M112*100</f>
        <v>-17.638585230097554</v>
      </c>
      <c r="M232" s="240"/>
      <c r="N232" s="244">
        <f>(O120-O112)/O112*100</f>
        <v>-10.367964352885659</v>
      </c>
      <c r="O232" s="240"/>
      <c r="P232" s="244">
        <f>(Q120-Q112)/Q112*100</f>
        <v>-7.0635164297476978</v>
      </c>
      <c r="Q232" s="242"/>
      <c r="R232" s="244">
        <f>(S120-S112)/S112*100</f>
        <v>-11.185851324380987</v>
      </c>
      <c r="S232" s="242"/>
      <c r="T232" s="244">
        <f>(U120-U112)/U112*100</f>
        <v>-23.318298788181568</v>
      </c>
      <c r="U232" s="242"/>
      <c r="V232" s="244">
        <f>(W120-W112)/W112*100</f>
        <v>-16.567980261074133</v>
      </c>
      <c r="W232" s="242"/>
      <c r="X232" s="244">
        <f>(Y120-Y112)/Y112*100</f>
        <v>-23.383599526496752</v>
      </c>
      <c r="Y232" s="242"/>
    </row>
    <row r="233" spans="1:42" s="203" customFormat="1" ht="15">
      <c r="A233" s="203" t="s">
        <v>113</v>
      </c>
      <c r="B233" s="230">
        <f>(C121-C113)/C113*100</f>
        <v>-10.127097838249343</v>
      </c>
      <c r="C233" s="205"/>
      <c r="D233" s="230">
        <f>(E121-E113)/E113*100</f>
        <v>-11.940477874945365</v>
      </c>
      <c r="E233" s="224"/>
      <c r="F233" s="230">
        <f>(G121-G113)/G113*100</f>
        <v>-8.3763677827981908</v>
      </c>
      <c r="G233" s="224"/>
      <c r="H233" s="230">
        <f>(I121-I113)/I113*100</f>
        <v>-11.781276105778025</v>
      </c>
      <c r="I233" s="205"/>
      <c r="J233" s="230">
        <f>(K121-K113)/K113*100</f>
        <v>-7.5885897090721768</v>
      </c>
      <c r="K233" s="224"/>
      <c r="L233" s="230">
        <f>(M121-M113)/M113*100</f>
        <v>-13.253910077781066</v>
      </c>
      <c r="M233" s="224"/>
      <c r="N233" s="230">
        <f>(O121-O113)/O113*100</f>
        <v>-1.8545215726425015</v>
      </c>
      <c r="O233" s="224"/>
      <c r="P233" s="230">
        <f>(Q121-Q113)/Q113*100</f>
        <v>5.1591606991046861</v>
      </c>
      <c r="Q233" s="243"/>
      <c r="R233" s="230">
        <f>(S121-S113)/S113*100</f>
        <v>3.0339298064033748</v>
      </c>
      <c r="S233" s="243"/>
      <c r="T233" s="230">
        <f>(U121-U113)/U113*100</f>
        <v>-3.2844336269376955</v>
      </c>
      <c r="U233" s="243"/>
      <c r="V233" s="230">
        <f>(W121-W113)/W113*100</f>
        <v>-5.1541692318479555</v>
      </c>
      <c r="W233" s="243"/>
      <c r="X233" s="230">
        <f>(Y121-Y113)/Y113*100</f>
        <v>-12.589962469406856</v>
      </c>
      <c r="Y233" s="243"/>
    </row>
    <row r="234" spans="1:42">
      <c r="A234" s="198" t="s">
        <v>114</v>
      </c>
      <c r="B234" s="244">
        <f>(C122-C114)/C114*100</f>
        <v>-10.958735662371073</v>
      </c>
      <c r="C234" s="227"/>
      <c r="D234" s="244">
        <f>(E122-E114)/E114*100</f>
        <v>-2.5462526435402268</v>
      </c>
      <c r="E234" s="240"/>
      <c r="F234" s="244">
        <f>(G122-G114)/G114*100</f>
        <v>0.13108625573956359</v>
      </c>
      <c r="G234" s="240"/>
      <c r="H234" s="244">
        <f>(I122-I114)/I114*100</f>
        <v>-2.9401103106803816</v>
      </c>
      <c r="I234" s="227"/>
      <c r="J234" s="244">
        <f>(K122-K114)/K114*100</f>
        <v>3.0432320853469874</v>
      </c>
      <c r="K234" s="240"/>
      <c r="L234" s="244">
        <f>(M122-M114)/M114*100</f>
        <v>-4.7881190254941686</v>
      </c>
      <c r="M234" s="240"/>
      <c r="N234" s="244">
        <f>(O122-O114)/O114*100</f>
        <v>3.3806800144620364</v>
      </c>
      <c r="O234" s="240"/>
      <c r="P234" s="244">
        <f>(Q122-Q114)/Q114*100</f>
        <v>10.252932581635852</v>
      </c>
      <c r="Q234" s="242"/>
      <c r="R234" s="244">
        <f>(S122-S114)/S114*100</f>
        <v>9.3940283725733451</v>
      </c>
      <c r="S234" s="242"/>
      <c r="T234" s="244">
        <f>(U122-U114)/U114*100</f>
        <v>4.3385327115795551</v>
      </c>
      <c r="U234" s="242"/>
      <c r="V234" s="244">
        <f>(W122-W114)/W114*100</f>
        <v>9.0406590374120714</v>
      </c>
      <c r="W234" s="242"/>
      <c r="X234" s="244">
        <f>(Y122-Y114)/Y114*100</f>
        <v>-6.5407683379861288</v>
      </c>
      <c r="Y234" s="242"/>
    </row>
    <row r="235" spans="1:42" ht="15.75" thickBot="1">
      <c r="B235" s="276" t="s">
        <v>89</v>
      </c>
      <c r="C235" s="276"/>
      <c r="D235" s="276"/>
      <c r="E235" s="276"/>
      <c r="F235" s="276"/>
      <c r="G235" s="276"/>
      <c r="H235" s="276"/>
      <c r="I235" s="276"/>
      <c r="J235" s="276"/>
      <c r="K235" s="276"/>
      <c r="L235" s="276"/>
      <c r="M235" s="276"/>
      <c r="N235" s="276"/>
      <c r="O235" s="276"/>
      <c r="P235" s="276"/>
      <c r="Q235" s="276"/>
      <c r="R235" s="276"/>
      <c r="S235" s="276"/>
      <c r="T235" s="276"/>
    </row>
    <row r="236" spans="1:42" s="193" customFormat="1" ht="15.75" thickBot="1">
      <c r="A236" s="192"/>
      <c r="B236" s="277" t="s">
        <v>93</v>
      </c>
      <c r="C236" s="274"/>
      <c r="D236" s="274" t="s">
        <v>94</v>
      </c>
      <c r="E236" s="274"/>
      <c r="F236" s="274" t="s">
        <v>95</v>
      </c>
      <c r="G236" s="274"/>
      <c r="H236" s="274" t="s">
        <v>96</v>
      </c>
      <c r="I236" s="274"/>
      <c r="J236" s="274" t="s">
        <v>97</v>
      </c>
      <c r="K236" s="274"/>
      <c r="L236" s="274" t="s">
        <v>98</v>
      </c>
      <c r="M236" s="274"/>
      <c r="N236" s="274" t="s">
        <v>99</v>
      </c>
      <c r="O236" s="274"/>
      <c r="P236" s="274" t="s">
        <v>100</v>
      </c>
      <c r="Q236" s="274"/>
      <c r="R236" s="274" t="s">
        <v>101</v>
      </c>
      <c r="S236" s="274"/>
      <c r="T236" s="274" t="s">
        <v>102</v>
      </c>
      <c r="U236" s="274"/>
      <c r="V236" s="274" t="s">
        <v>103</v>
      </c>
      <c r="W236" s="274"/>
      <c r="X236" s="274" t="s">
        <v>104</v>
      </c>
      <c r="Y236" s="275"/>
      <c r="AI236" s="193" t="s">
        <v>105</v>
      </c>
      <c r="AJ236" s="193" t="s">
        <v>106</v>
      </c>
      <c r="AK236" s="193" t="s">
        <v>107</v>
      </c>
      <c r="AL236" s="193" t="s">
        <v>108</v>
      </c>
      <c r="AM236" s="194"/>
      <c r="AN236" s="194"/>
      <c r="AO236" s="194"/>
      <c r="AP236" s="194"/>
    </row>
    <row r="237" spans="1:42">
      <c r="A237" s="198" t="s">
        <v>111</v>
      </c>
      <c r="B237" s="244">
        <f>(C127-C119)/C119*100</f>
        <v>-4.5643698804152564</v>
      </c>
      <c r="C237" s="227"/>
      <c r="D237" s="244">
        <f>(E127-E119)/E119*100</f>
        <v>16.093337654521036</v>
      </c>
      <c r="E237" s="240"/>
      <c r="F237" s="244">
        <f>(G127-G119)/G119*100</f>
        <v>-10.951940850277268</v>
      </c>
      <c r="G237" s="240"/>
      <c r="H237" s="244">
        <f>(I127-I119)/I119*100</f>
        <v>-1.2007139380171958</v>
      </c>
      <c r="I237" s="227"/>
      <c r="J237" s="244">
        <f>(K127-K119)/K119*100</f>
        <v>6.6720769810445892</v>
      </c>
      <c r="K237" s="240"/>
      <c r="L237" s="244">
        <f>(M127-M119)/M119*100</f>
        <v>0.86426677544360242</v>
      </c>
      <c r="M237" s="240"/>
      <c r="N237" s="244"/>
      <c r="O237" s="240"/>
      <c r="P237" s="244"/>
      <c r="Q237" s="242"/>
      <c r="R237" s="244"/>
      <c r="S237" s="242"/>
      <c r="T237" s="244"/>
      <c r="U237" s="242"/>
      <c r="V237" s="244"/>
      <c r="W237" s="242"/>
      <c r="X237" s="244"/>
      <c r="Y237" s="242"/>
    </row>
    <row r="238" spans="1:42">
      <c r="A238" s="198" t="s">
        <v>112</v>
      </c>
      <c r="B238" s="244">
        <f>(C128-C120)/C120*100</f>
        <v>-15.006618888939609</v>
      </c>
      <c r="C238" s="227"/>
      <c r="D238" s="244">
        <f>(E128-E120)/E120*100</f>
        <v>-18.458842300750696</v>
      </c>
      <c r="E238" s="240"/>
      <c r="F238" s="244">
        <f>(G128-G120)/G120*100</f>
        <v>-11.358747095774897</v>
      </c>
      <c r="G238" s="240"/>
      <c r="H238" s="244">
        <f>(I128-I120)/I120*100</f>
        <v>-9.7631409173297214</v>
      </c>
      <c r="I238" s="227"/>
      <c r="J238" s="244">
        <f>(K128-K120)/K120*100</f>
        <v>-16.425162942271875</v>
      </c>
      <c r="K238" s="240"/>
      <c r="L238" s="244">
        <f>(M128-M120)/M120*100</f>
        <v>-12.306533924537773</v>
      </c>
      <c r="M238" s="240"/>
      <c r="N238" s="244"/>
      <c r="O238" s="240"/>
      <c r="P238" s="244"/>
      <c r="Q238" s="242"/>
      <c r="R238" s="244"/>
      <c r="S238" s="242"/>
      <c r="T238" s="244"/>
      <c r="U238" s="242"/>
      <c r="V238" s="244"/>
      <c r="W238" s="242"/>
      <c r="X238" s="244"/>
      <c r="Y238" s="242"/>
    </row>
    <row r="239" spans="1:42" s="203" customFormat="1" ht="15">
      <c r="A239" s="203" t="s">
        <v>113</v>
      </c>
      <c r="B239" s="230">
        <f>(C129-C121)/C121*100</f>
        <v>-11.897820965842175</v>
      </c>
      <c r="C239" s="205"/>
      <c r="D239" s="230">
        <f>(E129-E121)/E121*100</f>
        <v>-6.4575373464736057</v>
      </c>
      <c r="E239" s="224"/>
      <c r="F239" s="230">
        <f>(G129-G121)/G121*100</f>
        <v>-11.514942597643961</v>
      </c>
      <c r="G239" s="224"/>
      <c r="H239" s="230">
        <f>(I129-I121)/I121*100</f>
        <v>-5.6105355791943969</v>
      </c>
      <c r="I239" s="205"/>
      <c r="J239" s="230">
        <f>(K129-K121)/K121*100</f>
        <v>-5.0448128902544349</v>
      </c>
      <c r="K239" s="224"/>
      <c r="L239" s="230">
        <f>(M129-M121)/M121*100</f>
        <v>-5.2096751109202897</v>
      </c>
      <c r="M239" s="224"/>
      <c r="N239" s="230"/>
      <c r="O239" s="224"/>
      <c r="P239" s="230"/>
      <c r="Q239" s="243"/>
      <c r="R239" s="230"/>
      <c r="S239" s="243"/>
      <c r="T239" s="230"/>
      <c r="U239" s="243"/>
      <c r="V239" s="230"/>
      <c r="W239" s="243"/>
      <c r="X239" s="230"/>
      <c r="Y239" s="243"/>
    </row>
    <row r="240" spans="1:42">
      <c r="A240" s="198" t="s">
        <v>114</v>
      </c>
      <c r="B240" s="244">
        <f>(C130-C122)/C122*100</f>
        <v>1.1413225914736485</v>
      </c>
      <c r="C240" s="227"/>
      <c r="D240" s="244">
        <f>(E130-E122)/E122*100</f>
        <v>4.7003715070263237</v>
      </c>
      <c r="E240" s="240"/>
      <c r="F240" s="244">
        <f>(G130-G122)/G122*100</f>
        <v>-7.4826989619377127</v>
      </c>
      <c r="G240" s="240"/>
      <c r="H240" s="244">
        <f>(I130-I122)/I122*100</f>
        <v>1.2813292030414121</v>
      </c>
      <c r="I240" s="227"/>
      <c r="J240" s="244">
        <f>(K130-K122)/K122*100</f>
        <v>-4.9368541905855396</v>
      </c>
      <c r="K240" s="240"/>
      <c r="L240" s="244">
        <f>(M130-M122)/M122*100</f>
        <v>0.70703175215322933</v>
      </c>
      <c r="M240" s="240"/>
      <c r="N240" s="244"/>
      <c r="O240" s="240"/>
      <c r="P240" s="244"/>
      <c r="Q240" s="242"/>
      <c r="R240" s="244"/>
      <c r="S240" s="242"/>
      <c r="T240" s="244"/>
      <c r="U240" s="242"/>
      <c r="V240" s="244"/>
      <c r="W240" s="242"/>
      <c r="X240" s="244"/>
      <c r="Y240" s="242"/>
    </row>
  </sheetData>
  <mergeCells count="404">
    <mergeCell ref="P236:Q236"/>
    <mergeCell ref="R236:S236"/>
    <mergeCell ref="T236:U236"/>
    <mergeCell ref="V236:W236"/>
    <mergeCell ref="X236:Y236"/>
    <mergeCell ref="T125:U125"/>
    <mergeCell ref="V125:W125"/>
    <mergeCell ref="X125:Y125"/>
    <mergeCell ref="R125:S125"/>
    <mergeCell ref="X139:Y139"/>
    <mergeCell ref="P139:Q139"/>
    <mergeCell ref="R139:S139"/>
    <mergeCell ref="T139:U139"/>
    <mergeCell ref="V139:W139"/>
    <mergeCell ref="B145:T145"/>
    <mergeCell ref="B146:C146"/>
    <mergeCell ref="D146:E146"/>
    <mergeCell ref="F146:G146"/>
    <mergeCell ref="H146:I146"/>
    <mergeCell ref="J146:K146"/>
    <mergeCell ref="L146:M146"/>
    <mergeCell ref="N146:O146"/>
    <mergeCell ref="P146:Q146"/>
    <mergeCell ref="B236:C236"/>
    <mergeCell ref="D236:E236"/>
    <mergeCell ref="F236:G236"/>
    <mergeCell ref="H236:I236"/>
    <mergeCell ref="J236:K236"/>
    <mergeCell ref="L236:M236"/>
    <mergeCell ref="N236:O236"/>
    <mergeCell ref="B124:X124"/>
    <mergeCell ref="B125:C125"/>
    <mergeCell ref="D125:E125"/>
    <mergeCell ref="F125:G125"/>
    <mergeCell ref="H125:I125"/>
    <mergeCell ref="J125:K125"/>
    <mergeCell ref="L125:M125"/>
    <mergeCell ref="N125:O125"/>
    <mergeCell ref="P125:Q125"/>
    <mergeCell ref="B138:T138"/>
    <mergeCell ref="B139:C139"/>
    <mergeCell ref="D139:E139"/>
    <mergeCell ref="F139:G139"/>
    <mergeCell ref="H139:I139"/>
    <mergeCell ref="J139:K139"/>
    <mergeCell ref="L139:M139"/>
    <mergeCell ref="B235:T235"/>
    <mergeCell ref="N139:O139"/>
    <mergeCell ref="R3:Y3"/>
    <mergeCell ref="B4:X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B12:X12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B20:X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B28:X28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Y29"/>
    <mergeCell ref="B36:X36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B44:X44"/>
    <mergeCell ref="B45:C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B52:X52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Y53"/>
    <mergeCell ref="B60:X60"/>
    <mergeCell ref="B61:C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B68:X68"/>
    <mergeCell ref="B69:C69"/>
    <mergeCell ref="D69:E69"/>
    <mergeCell ref="F69:G69"/>
    <mergeCell ref="H69:I69"/>
    <mergeCell ref="J69:K69"/>
    <mergeCell ref="L69:M69"/>
    <mergeCell ref="N69:O69"/>
    <mergeCell ref="P69:Q69"/>
    <mergeCell ref="R69:S69"/>
    <mergeCell ref="T69:U69"/>
    <mergeCell ref="V69:W69"/>
    <mergeCell ref="X69:Y69"/>
    <mergeCell ref="B76:X76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B84:X84"/>
    <mergeCell ref="B85:C85"/>
    <mergeCell ref="D85:E85"/>
    <mergeCell ref="F85:G85"/>
    <mergeCell ref="H85:I85"/>
    <mergeCell ref="J85:K85"/>
    <mergeCell ref="L85:M85"/>
    <mergeCell ref="N85:O85"/>
    <mergeCell ref="P85:Q85"/>
    <mergeCell ref="R85:S85"/>
    <mergeCell ref="T85:U85"/>
    <mergeCell ref="V85:W85"/>
    <mergeCell ref="X85:Y85"/>
    <mergeCell ref="B92:X92"/>
    <mergeCell ref="B93:C93"/>
    <mergeCell ref="D93:E93"/>
    <mergeCell ref="F93:G93"/>
    <mergeCell ref="H93:I93"/>
    <mergeCell ref="J93:K93"/>
    <mergeCell ref="L93:M93"/>
    <mergeCell ref="N93:O93"/>
    <mergeCell ref="P93:Q93"/>
    <mergeCell ref="R93:S93"/>
    <mergeCell ref="T93:U93"/>
    <mergeCell ref="V93:W93"/>
    <mergeCell ref="X93:Y93"/>
    <mergeCell ref="B100:X100"/>
    <mergeCell ref="B101:C101"/>
    <mergeCell ref="D101:E101"/>
    <mergeCell ref="F101:G101"/>
    <mergeCell ref="H101:I101"/>
    <mergeCell ref="J101:K101"/>
    <mergeCell ref="L101:M101"/>
    <mergeCell ref="N101:O101"/>
    <mergeCell ref="P101:Q101"/>
    <mergeCell ref="R101:S101"/>
    <mergeCell ref="T101:U101"/>
    <mergeCell ref="V101:W101"/>
    <mergeCell ref="X101:Y101"/>
    <mergeCell ref="B108:X108"/>
    <mergeCell ref="B109:C109"/>
    <mergeCell ref="D109:E109"/>
    <mergeCell ref="F109:G109"/>
    <mergeCell ref="H109:I109"/>
    <mergeCell ref="J109:K109"/>
    <mergeCell ref="L109:M109"/>
    <mergeCell ref="N109:O109"/>
    <mergeCell ref="P109:Q109"/>
    <mergeCell ref="R109:S109"/>
    <mergeCell ref="T109:U109"/>
    <mergeCell ref="V109:W109"/>
    <mergeCell ref="X109:Y109"/>
    <mergeCell ref="B116:X116"/>
    <mergeCell ref="B117:C117"/>
    <mergeCell ref="D117:E117"/>
    <mergeCell ref="F117:G117"/>
    <mergeCell ref="H117:I117"/>
    <mergeCell ref="J117:K117"/>
    <mergeCell ref="L117:M117"/>
    <mergeCell ref="N117:O117"/>
    <mergeCell ref="P117:Q117"/>
    <mergeCell ref="R117:S117"/>
    <mergeCell ref="T117:U117"/>
    <mergeCell ref="V117:W117"/>
    <mergeCell ref="X117:Y117"/>
    <mergeCell ref="T146:U146"/>
    <mergeCell ref="V146:W146"/>
    <mergeCell ref="X146:Y146"/>
    <mergeCell ref="B152:T152"/>
    <mergeCell ref="B153:C153"/>
    <mergeCell ref="D153:E153"/>
    <mergeCell ref="F153:G153"/>
    <mergeCell ref="H153:I153"/>
    <mergeCell ref="J153:K153"/>
    <mergeCell ref="L153:M153"/>
    <mergeCell ref="N153:O153"/>
    <mergeCell ref="P153:Q153"/>
    <mergeCell ref="R153:S153"/>
    <mergeCell ref="T153:U153"/>
    <mergeCell ref="V153:W153"/>
    <mergeCell ref="X153:Y153"/>
    <mergeCell ref="R146:S146"/>
    <mergeCell ref="B159:T159"/>
    <mergeCell ref="B160:C160"/>
    <mergeCell ref="D160:E160"/>
    <mergeCell ref="F160:G160"/>
    <mergeCell ref="H160:I160"/>
    <mergeCell ref="J160:K160"/>
    <mergeCell ref="L160:M160"/>
    <mergeCell ref="N160:O160"/>
    <mergeCell ref="P160:Q160"/>
    <mergeCell ref="R160:S160"/>
    <mergeCell ref="T160:U160"/>
    <mergeCell ref="V160:W160"/>
    <mergeCell ref="X160:Y160"/>
    <mergeCell ref="B166:T166"/>
    <mergeCell ref="B167:C167"/>
    <mergeCell ref="D167:E167"/>
    <mergeCell ref="F167:G167"/>
    <mergeCell ref="H167:I167"/>
    <mergeCell ref="J167:K167"/>
    <mergeCell ref="L167:M167"/>
    <mergeCell ref="N167:O167"/>
    <mergeCell ref="P167:Q167"/>
    <mergeCell ref="R167:S167"/>
    <mergeCell ref="T167:U167"/>
    <mergeCell ref="V167:W167"/>
    <mergeCell ref="X167:Y167"/>
    <mergeCell ref="B173:T173"/>
    <mergeCell ref="B174:C174"/>
    <mergeCell ref="D174:E174"/>
    <mergeCell ref="F174:G174"/>
    <mergeCell ref="H174:I174"/>
    <mergeCell ref="J174:K174"/>
    <mergeCell ref="L174:M174"/>
    <mergeCell ref="N174:O174"/>
    <mergeCell ref="P174:Q174"/>
    <mergeCell ref="R174:S174"/>
    <mergeCell ref="T174:U174"/>
    <mergeCell ref="V174:W174"/>
    <mergeCell ref="X174:Y174"/>
    <mergeCell ref="B180:T180"/>
    <mergeCell ref="B181:C181"/>
    <mergeCell ref="D181:E181"/>
    <mergeCell ref="F181:G181"/>
    <mergeCell ref="H181:I181"/>
    <mergeCell ref="J181:K181"/>
    <mergeCell ref="L181:M181"/>
    <mergeCell ref="N181:O181"/>
    <mergeCell ref="P181:Q181"/>
    <mergeCell ref="R181:S181"/>
    <mergeCell ref="T181:U181"/>
    <mergeCell ref="V181:W181"/>
    <mergeCell ref="X181:Y181"/>
    <mergeCell ref="B187:T187"/>
    <mergeCell ref="B188:C188"/>
    <mergeCell ref="D188:E188"/>
    <mergeCell ref="F188:G188"/>
    <mergeCell ref="H188:I188"/>
    <mergeCell ref="J188:K188"/>
    <mergeCell ref="L188:M188"/>
    <mergeCell ref="N188:O188"/>
    <mergeCell ref="P188:Q188"/>
    <mergeCell ref="R188:S188"/>
    <mergeCell ref="T188:U188"/>
    <mergeCell ref="V188:W188"/>
    <mergeCell ref="X188:Y188"/>
    <mergeCell ref="B194:T194"/>
    <mergeCell ref="B195:C195"/>
    <mergeCell ref="D195:E195"/>
    <mergeCell ref="F195:G195"/>
    <mergeCell ref="H195:I195"/>
    <mergeCell ref="J195:K195"/>
    <mergeCell ref="L195:M195"/>
    <mergeCell ref="N195:O195"/>
    <mergeCell ref="P195:Q195"/>
    <mergeCell ref="R195:S195"/>
    <mergeCell ref="T195:U195"/>
    <mergeCell ref="V195:W195"/>
    <mergeCell ref="X195:Y195"/>
    <mergeCell ref="B201:T201"/>
    <mergeCell ref="B202:C202"/>
    <mergeCell ref="D202:E202"/>
    <mergeCell ref="F202:G202"/>
    <mergeCell ref="H202:I202"/>
    <mergeCell ref="J202:K202"/>
    <mergeCell ref="L202:M202"/>
    <mergeCell ref="N202:O202"/>
    <mergeCell ref="P202:Q202"/>
    <mergeCell ref="R202:S202"/>
    <mergeCell ref="T202:U202"/>
    <mergeCell ref="V202:W202"/>
    <mergeCell ref="X202:Y202"/>
    <mergeCell ref="B208:T208"/>
    <mergeCell ref="B209:C209"/>
    <mergeCell ref="D209:E209"/>
    <mergeCell ref="F209:G209"/>
    <mergeCell ref="H209:I209"/>
    <mergeCell ref="J209:K209"/>
    <mergeCell ref="L209:M209"/>
    <mergeCell ref="N209:O209"/>
    <mergeCell ref="P209:Q209"/>
    <mergeCell ref="R209:S209"/>
    <mergeCell ref="T209:U209"/>
    <mergeCell ref="V209:W209"/>
    <mergeCell ref="X209:Y209"/>
    <mergeCell ref="B215:T215"/>
    <mergeCell ref="B216:C216"/>
    <mergeCell ref="D216:E216"/>
    <mergeCell ref="F216:G216"/>
    <mergeCell ref="H216:I216"/>
    <mergeCell ref="J216:K216"/>
    <mergeCell ref="L216:M216"/>
    <mergeCell ref="N216:O216"/>
    <mergeCell ref="P216:Q216"/>
    <mergeCell ref="R216:S216"/>
    <mergeCell ref="X216:Y216"/>
    <mergeCell ref="B222:T222"/>
    <mergeCell ref="B223:C223"/>
    <mergeCell ref="D223:E223"/>
    <mergeCell ref="F223:G223"/>
    <mergeCell ref="H223:I223"/>
    <mergeCell ref="J223:K223"/>
    <mergeCell ref="R223:S223"/>
    <mergeCell ref="T223:U223"/>
    <mergeCell ref="V223:W223"/>
    <mergeCell ref="T216:U216"/>
    <mergeCell ref="V216:W216"/>
    <mergeCell ref="V230:W230"/>
    <mergeCell ref="X230:Y230"/>
    <mergeCell ref="X223:Y223"/>
    <mergeCell ref="B229:T229"/>
    <mergeCell ref="B230:C230"/>
    <mergeCell ref="D230:E230"/>
    <mergeCell ref="F230:G230"/>
    <mergeCell ref="H230:I230"/>
    <mergeCell ref="J230:K230"/>
    <mergeCell ref="L230:M230"/>
    <mergeCell ref="N230:O230"/>
    <mergeCell ref="P230:Q230"/>
    <mergeCell ref="L223:M223"/>
    <mergeCell ref="N223:O223"/>
    <mergeCell ref="P223:Q223"/>
    <mergeCell ref="R230:S230"/>
    <mergeCell ref="T230:U230"/>
  </mergeCells>
  <pageMargins left="0.70866141732283472" right="0.70866141732283472" top="0.74803149606299213" bottom="0.74803149606299213" header="0.31496062992125984" footer="0.31496062992125984"/>
  <pageSetup paperSize="9" scale="30" orientation="portrait" r:id="rId1"/>
  <rowBreaks count="1" manualBreakCount="1">
    <brk id="135" max="30" man="1"/>
  </rowBreaks>
  <colBreaks count="2" manualBreakCount="2">
    <brk id="25" max="1048575" man="1"/>
    <brk id="2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53"/>
  <sheetViews>
    <sheetView view="pageBreakPreview" topLeftCell="Z1" zoomScale="55" zoomScaleNormal="100" zoomScaleSheetLayoutView="55" workbookViewId="0">
      <selection activeCell="AU48" sqref="AU48"/>
    </sheetView>
  </sheetViews>
  <sheetFormatPr defaultRowHeight="14.25"/>
  <cols>
    <col min="1" max="1" width="13.7109375" style="245" customWidth="1"/>
    <col min="2" max="33" width="11.28515625" style="245" customWidth="1"/>
    <col min="34" max="36" width="14.5703125" style="245" customWidth="1"/>
    <col min="37" max="44" width="14.5703125" style="127" customWidth="1"/>
    <col min="45" max="48" width="14.85546875" style="127" customWidth="1"/>
    <col min="49" max="49" width="6.42578125" style="127" bestFit="1" customWidth="1"/>
    <col min="50" max="50" width="8" style="127" bestFit="1" customWidth="1"/>
    <col min="51" max="16384" width="9.140625" style="127"/>
  </cols>
  <sheetData>
    <row r="2" spans="1:50" ht="15.75">
      <c r="A2" s="50" t="s">
        <v>119</v>
      </c>
      <c r="B2" s="51"/>
      <c r="C2" s="51"/>
      <c r="D2" s="51"/>
      <c r="E2" s="51"/>
      <c r="F2" s="52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</row>
    <row r="3" spans="1:50" ht="15.75">
      <c r="A3" s="54"/>
      <c r="B3" s="55"/>
      <c r="C3" s="55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</row>
    <row r="4" spans="1:50" ht="15.75">
      <c r="A4" s="247"/>
      <c r="B4" s="289" t="s">
        <v>19</v>
      </c>
      <c r="C4" s="289"/>
      <c r="D4" s="289" t="s">
        <v>20</v>
      </c>
      <c r="E4" s="289"/>
      <c r="F4" s="288">
        <v>2003</v>
      </c>
      <c r="G4" s="288"/>
      <c r="H4" s="288">
        <v>2004</v>
      </c>
      <c r="I4" s="288"/>
      <c r="J4" s="288">
        <v>2005</v>
      </c>
      <c r="K4" s="288"/>
      <c r="L4" s="288">
        <v>2006</v>
      </c>
      <c r="M4" s="288"/>
      <c r="N4" s="288">
        <v>2007</v>
      </c>
      <c r="O4" s="288"/>
      <c r="P4" s="288">
        <v>2008</v>
      </c>
      <c r="Q4" s="288"/>
      <c r="R4" s="288">
        <v>2009</v>
      </c>
      <c r="S4" s="288"/>
      <c r="T4" s="288">
        <v>2010</v>
      </c>
      <c r="U4" s="288"/>
      <c r="V4" s="288">
        <v>2011</v>
      </c>
      <c r="W4" s="288"/>
      <c r="X4" s="288" t="s">
        <v>120</v>
      </c>
      <c r="Y4" s="288"/>
      <c r="Z4" s="288" t="s">
        <v>121</v>
      </c>
      <c r="AA4" s="288"/>
      <c r="AB4" s="288" t="s">
        <v>122</v>
      </c>
      <c r="AC4" s="288"/>
      <c r="AD4" s="288" t="s">
        <v>123</v>
      </c>
      <c r="AE4" s="288"/>
      <c r="AF4" s="288">
        <v>2016</v>
      </c>
      <c r="AG4" s="288"/>
      <c r="AH4" s="56" t="s">
        <v>22</v>
      </c>
      <c r="AI4" s="56" t="s">
        <v>22</v>
      </c>
      <c r="AJ4" s="56" t="s">
        <v>22</v>
      </c>
      <c r="AK4" s="56" t="s">
        <v>22</v>
      </c>
      <c r="AL4" s="56" t="s">
        <v>22</v>
      </c>
      <c r="AM4" s="56" t="s">
        <v>22</v>
      </c>
      <c r="AN4" s="56" t="s">
        <v>22</v>
      </c>
      <c r="AO4" s="56" t="s">
        <v>22</v>
      </c>
      <c r="AP4" s="56" t="s">
        <v>22</v>
      </c>
      <c r="AQ4" s="56" t="s">
        <v>22</v>
      </c>
      <c r="AR4" s="56" t="s">
        <v>22</v>
      </c>
      <c r="AS4" s="56" t="s">
        <v>22</v>
      </c>
      <c r="AT4" s="56" t="s">
        <v>22</v>
      </c>
      <c r="AU4" s="56" t="s">
        <v>22</v>
      </c>
      <c r="AV4" s="56" t="s">
        <v>22</v>
      </c>
    </row>
    <row r="5" spans="1:50" ht="15.75">
      <c r="A5" s="248"/>
      <c r="B5" s="57" t="s">
        <v>109</v>
      </c>
      <c r="C5" s="57" t="s">
        <v>110</v>
      </c>
      <c r="D5" s="57" t="s">
        <v>109</v>
      </c>
      <c r="E5" s="57" t="s">
        <v>110</v>
      </c>
      <c r="F5" s="57" t="s">
        <v>109</v>
      </c>
      <c r="G5" s="57" t="s">
        <v>110</v>
      </c>
      <c r="H5" s="57" t="s">
        <v>109</v>
      </c>
      <c r="I5" s="57" t="s">
        <v>110</v>
      </c>
      <c r="J5" s="57" t="s">
        <v>109</v>
      </c>
      <c r="K5" s="57" t="s">
        <v>110</v>
      </c>
      <c r="L5" s="57" t="s">
        <v>109</v>
      </c>
      <c r="M5" s="57" t="s">
        <v>110</v>
      </c>
      <c r="N5" s="57" t="s">
        <v>109</v>
      </c>
      <c r="O5" s="57" t="s">
        <v>110</v>
      </c>
      <c r="P5" s="57" t="s">
        <v>109</v>
      </c>
      <c r="Q5" s="57" t="s">
        <v>110</v>
      </c>
      <c r="R5" s="57" t="s">
        <v>109</v>
      </c>
      <c r="S5" s="57" t="s">
        <v>110</v>
      </c>
      <c r="T5" s="57" t="s">
        <v>109</v>
      </c>
      <c r="U5" s="57" t="s">
        <v>110</v>
      </c>
      <c r="V5" s="57" t="s">
        <v>109</v>
      </c>
      <c r="W5" s="57" t="s">
        <v>110</v>
      </c>
      <c r="X5" s="57" t="s">
        <v>109</v>
      </c>
      <c r="Y5" s="57" t="s">
        <v>110</v>
      </c>
      <c r="Z5" s="57" t="s">
        <v>109</v>
      </c>
      <c r="AA5" s="57" t="s">
        <v>110</v>
      </c>
      <c r="AB5" s="57" t="s">
        <v>109</v>
      </c>
      <c r="AC5" s="57" t="s">
        <v>110</v>
      </c>
      <c r="AD5" s="57" t="s">
        <v>109</v>
      </c>
      <c r="AE5" s="57" t="s">
        <v>110</v>
      </c>
      <c r="AF5" s="57" t="s">
        <v>109</v>
      </c>
      <c r="AG5" s="57" t="s">
        <v>110</v>
      </c>
      <c r="AH5" s="58">
        <v>2002</v>
      </c>
      <c r="AI5" s="58">
        <v>2003</v>
      </c>
      <c r="AJ5" s="58">
        <v>2004</v>
      </c>
      <c r="AK5" s="58">
        <v>2005</v>
      </c>
      <c r="AL5" s="58">
        <v>2006</v>
      </c>
      <c r="AM5" s="58">
        <v>2007</v>
      </c>
      <c r="AN5" s="58">
        <v>2008</v>
      </c>
      <c r="AO5" s="58">
        <v>2009</v>
      </c>
      <c r="AP5" s="58">
        <v>2010</v>
      </c>
      <c r="AQ5" s="58">
        <v>2011</v>
      </c>
      <c r="AR5" s="58">
        <v>2012</v>
      </c>
      <c r="AS5" s="58">
        <v>2013</v>
      </c>
      <c r="AT5" s="58">
        <v>2014</v>
      </c>
      <c r="AU5" s="58">
        <v>2015</v>
      </c>
      <c r="AV5" s="58">
        <v>2016</v>
      </c>
    </row>
    <row r="6" spans="1:50" ht="15.75">
      <c r="A6" s="249" t="s">
        <v>24</v>
      </c>
      <c r="B6" s="250"/>
      <c r="C6" s="250"/>
      <c r="D6" s="250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1"/>
      <c r="V6" s="251"/>
      <c r="W6" s="251"/>
      <c r="X6" s="251"/>
      <c r="Y6" s="251"/>
      <c r="Z6" s="251"/>
      <c r="AA6" s="251"/>
      <c r="AB6" s="251"/>
      <c r="AC6" s="251"/>
      <c r="AD6" s="251"/>
      <c r="AE6" s="251"/>
      <c r="AF6" s="251"/>
      <c r="AG6" s="251"/>
      <c r="AH6" s="252"/>
      <c r="AI6" s="252"/>
      <c r="AJ6" s="252"/>
    </row>
    <row r="7" spans="1:50" ht="15">
      <c r="A7" s="59" t="s">
        <v>25</v>
      </c>
      <c r="B7" s="60">
        <v>24.9</v>
      </c>
      <c r="C7" s="60">
        <f>+B7/Index!$B$13</f>
        <v>42.544175890266779</v>
      </c>
      <c r="D7" s="60">
        <v>21.6</v>
      </c>
      <c r="E7" s="60">
        <f>+D7/Index!$B$13</f>
        <v>36.905791133725408</v>
      </c>
      <c r="F7" s="16">
        <v>25.638999999999999</v>
      </c>
      <c r="G7" s="60">
        <f>+F7/Index!$B$13</f>
        <v>43.806832355443774</v>
      </c>
      <c r="H7" s="16">
        <v>21.786000000000001</v>
      </c>
      <c r="I7" s="61">
        <f>+H7/Index!$B$13</f>
        <v>37.223591001821376</v>
      </c>
      <c r="J7" s="16">
        <v>20.69594</v>
      </c>
      <c r="K7" s="61">
        <f>+J7/Index!$B$13</f>
        <v>35.361112914634859</v>
      </c>
      <c r="L7" s="16">
        <f>M7*Index!$B$13</f>
        <v>21.185590999999999</v>
      </c>
      <c r="M7" s="61">
        <v>36.197731319006138</v>
      </c>
      <c r="N7" s="62">
        <v>19.689278000000002</v>
      </c>
      <c r="O7" s="61">
        <v>33.641128770456234</v>
      </c>
      <c r="P7" s="63">
        <f>+Q7*Index!$B$13</f>
        <v>20.646150205507997</v>
      </c>
      <c r="Q7" s="61">
        <v>35.276041999999997</v>
      </c>
      <c r="R7" s="63">
        <f>+S7*Index!$B$13</f>
        <v>18.260763010283998</v>
      </c>
      <c r="S7" s="61">
        <v>31.200365999999999</v>
      </c>
      <c r="T7" s="63">
        <f>+U7*Index!$B$13</f>
        <v>17.358754523881998</v>
      </c>
      <c r="U7" s="60">
        <v>29.659192999999998</v>
      </c>
      <c r="V7" s="63">
        <f>+W7*Index!$B$13</f>
        <v>17.426307434235998</v>
      </c>
      <c r="W7" s="60">
        <v>29.774614</v>
      </c>
      <c r="X7" s="63">
        <f>+Y7*Index!$B$13</f>
        <v>17.558219999999999</v>
      </c>
      <c r="Y7" s="64">
        <v>30</v>
      </c>
      <c r="Z7" s="63">
        <f>+AA7*Index!$B$13</f>
        <v>18.084966599999998</v>
      </c>
      <c r="AA7" s="65">
        <v>30.9</v>
      </c>
      <c r="AB7" s="63">
        <f>+AC7*Index!$B$13</f>
        <v>17.9679118</v>
      </c>
      <c r="AC7" s="65">
        <v>30.7</v>
      </c>
      <c r="AD7" s="63">
        <f>+AE7*Index!$B$13</f>
        <v>16.621781599999998</v>
      </c>
      <c r="AE7" s="64">
        <v>28.4</v>
      </c>
      <c r="AF7" s="63">
        <f>+AG7*Index!$B$13</f>
        <v>17.031473399999999</v>
      </c>
      <c r="AG7" s="64">
        <v>29.1</v>
      </c>
      <c r="AH7" s="81">
        <f>(E7-C7)/C7*100</f>
        <v>-13.253012048192748</v>
      </c>
      <c r="AI7" s="81">
        <f>(G7-E7)/E7*100</f>
        <v>18.699074074074044</v>
      </c>
      <c r="AJ7" s="81">
        <f>(I7-G7)/G7*100</f>
        <v>-15.027887203089026</v>
      </c>
      <c r="AK7" s="81">
        <f>(K7-I7)/I7*100</f>
        <v>-5.0034884788396283</v>
      </c>
      <c r="AL7" s="81">
        <f>(M7-K7)/K7*100</f>
        <v>2.3659278099955645</v>
      </c>
      <c r="AM7" s="81">
        <f>(O7-M7)/M7*100</f>
        <v>-7.062880615414489</v>
      </c>
      <c r="AN7" s="81">
        <f>(Q7-O7)/O7*100</f>
        <v>4.8598643663215899</v>
      </c>
      <c r="AO7" s="81">
        <f>(S7-Q7)/Q7*100</f>
        <v>-11.553665799581479</v>
      </c>
      <c r="AP7" s="81">
        <f>(U7-S7)/S7*100</f>
        <v>-4.9395991059848487</v>
      </c>
      <c r="AQ7" s="81">
        <f>(W7-U7)/U7*100</f>
        <v>0.3891575876659939</v>
      </c>
      <c r="AR7" s="81">
        <f t="shared" ref="AR7:AR19" si="0">(Y7-W7)/W7*100</f>
        <v>0.75697370921416585</v>
      </c>
      <c r="AS7" s="79">
        <f>(AA7-Y7)/Y7*100</f>
        <v>2.9999999999999956</v>
      </c>
      <c r="AT7" s="81">
        <f>(AC7-AA7)/AA7*100</f>
        <v>-0.64724919093850897</v>
      </c>
      <c r="AU7" s="81">
        <f t="shared" ref="AU7:AU12" si="1">(AE7-AC7)/AC7*100</f>
        <v>-7.4918566775244315</v>
      </c>
      <c r="AV7" s="81">
        <f>(AG7-AE7)/AE7*100</f>
        <v>2.4647887323943762</v>
      </c>
      <c r="AW7" s="218"/>
      <c r="AX7" s="253"/>
    </row>
    <row r="8" spans="1:50" ht="15">
      <c r="A8" s="59" t="s">
        <v>26</v>
      </c>
      <c r="B8" s="60">
        <v>29.1</v>
      </c>
      <c r="C8" s="60">
        <f>+B8/Index!$B$13</f>
        <v>49.720301944046724</v>
      </c>
      <c r="D8" s="60">
        <v>28.9</v>
      </c>
      <c r="E8" s="60">
        <f>+D8/Index!$B$13</f>
        <v>49.378581655771484</v>
      </c>
      <c r="F8" s="16">
        <v>31.427</v>
      </c>
      <c r="G8" s="60">
        <f>+F8/Index!$B$13</f>
        <v>53.696217498129087</v>
      </c>
      <c r="H8" s="16">
        <v>25.411000000000001</v>
      </c>
      <c r="I8" s="61">
        <f>+H8/Index!$B$13</f>
        <v>43.417271226810016</v>
      </c>
      <c r="J8" s="16">
        <v>23.475936000000001</v>
      </c>
      <c r="K8" s="61">
        <f>+J8/Index!$B$13</f>
        <v>40.111018087254863</v>
      </c>
      <c r="L8" s="16">
        <f>M8*Index!$B$13</f>
        <v>23.071484000000002</v>
      </c>
      <c r="M8" s="61">
        <v>39.419970817087389</v>
      </c>
      <c r="N8" s="66">
        <f>(O8/1.7086)</f>
        <v>22.552506025294083</v>
      </c>
      <c r="O8" s="60">
        <v>38.533211794817468</v>
      </c>
      <c r="P8" s="63">
        <f>+Q8*Index!$B$13</f>
        <v>23.783575277373998</v>
      </c>
      <c r="Q8" s="61">
        <v>40.636651000000001</v>
      </c>
      <c r="R8" s="63">
        <f>+S8*Index!$B$13</f>
        <v>21.226718602548001</v>
      </c>
      <c r="S8" s="61">
        <v>36.268002000000003</v>
      </c>
      <c r="T8" s="63">
        <f>+U8*Index!$B$13</f>
        <v>19.859596965264</v>
      </c>
      <c r="U8" s="60">
        <v>33.932136</v>
      </c>
      <c r="V8" s="63">
        <f>+W8*Index!$B$13</f>
        <v>21.605726242549999</v>
      </c>
      <c r="W8" s="60">
        <v>36.915574999999997</v>
      </c>
      <c r="X8" s="63">
        <f>+Y8*Index!$B$13</f>
        <v>18.904350199999996</v>
      </c>
      <c r="Y8" s="64">
        <v>32.299999999999997</v>
      </c>
      <c r="Z8" s="63">
        <f>+AA8*Index!$B$13</f>
        <v>16.563254199999999</v>
      </c>
      <c r="AA8" s="65">
        <v>28.3</v>
      </c>
      <c r="AB8" s="63">
        <f>+AC8*Index!$B$13</f>
        <v>18.319076199999998</v>
      </c>
      <c r="AC8" s="65">
        <v>31.3</v>
      </c>
      <c r="AD8" s="63">
        <f>+AE8*Index!$B$13</f>
        <v>18.084966599999998</v>
      </c>
      <c r="AE8" s="64">
        <v>30.9</v>
      </c>
      <c r="AF8" s="63">
        <f>+AG8*Index!$B$13</f>
        <v>22.006302399999999</v>
      </c>
      <c r="AG8" s="64">
        <v>37.6</v>
      </c>
      <c r="AH8" s="81">
        <f t="shared" ref="AH8:AH18" si="2">(E8-C8)/C8*100</f>
        <v>-0.68728522336770848</v>
      </c>
      <c r="AI8" s="81">
        <f t="shared" ref="AI8:AI18" si="3">(G8-E8)/E8*100</f>
        <v>8.743944636678215</v>
      </c>
      <c r="AJ8" s="81">
        <f t="shared" ref="AJ8:AJ18" si="4">(I8-G8)/G8*100</f>
        <v>-19.142775320584203</v>
      </c>
      <c r="AK8" s="81">
        <f t="shared" ref="AK8:AK18" si="5">(K8-I8)/I8*100</f>
        <v>-7.6150643422140103</v>
      </c>
      <c r="AL8" s="81">
        <f t="shared" ref="AL8:AL18" si="6">(M8-K8)/K8*100</f>
        <v>-1.7228365250271505</v>
      </c>
      <c r="AM8" s="81">
        <f t="shared" ref="AM8:AM18" si="7">(O8-M8)/M8*100</f>
        <v>-2.249517196206388</v>
      </c>
      <c r="AN8" s="81">
        <f t="shared" ref="AN8:AN16" si="8">(Q8-O8)/O8*100</f>
        <v>5.4587694801642117</v>
      </c>
      <c r="AO8" s="81">
        <f t="shared" ref="AO8:AO18" si="9">(S8-Q8)/Q8*100</f>
        <v>-10.750514357100927</v>
      </c>
      <c r="AP8" s="81">
        <f t="shared" ref="AP8:AP18" si="10">(U8-S8)/S8*100</f>
        <v>-6.4405698444595938</v>
      </c>
      <c r="AQ8" s="81">
        <f t="shared" ref="AQ8:AQ15" si="11">(W8-U8)/U8*100</f>
        <v>8.7923701590727941</v>
      </c>
      <c r="AR8" s="81">
        <f t="shared" si="0"/>
        <v>-12.503055959442595</v>
      </c>
      <c r="AS8" s="79">
        <f>(AA8-Y8)/Y8*100</f>
        <v>-12.38390092879256</v>
      </c>
      <c r="AT8" s="81">
        <f t="shared" ref="AT8:AT14" si="12">(AC8-AA8)/AA8*100</f>
        <v>10.600706713780919</v>
      </c>
      <c r="AU8" s="81">
        <f t="shared" si="1"/>
        <v>-1.2779552715655018</v>
      </c>
      <c r="AV8" s="81">
        <f t="shared" ref="AV8:AV12" si="13">(AG8-AE8)/AE8*100</f>
        <v>21.682847896440137</v>
      </c>
      <c r="AW8" s="218"/>
      <c r="AX8" s="253"/>
    </row>
    <row r="9" spans="1:50" ht="15">
      <c r="A9" s="59" t="s">
        <v>27</v>
      </c>
      <c r="B9" s="60">
        <v>49.7</v>
      </c>
      <c r="C9" s="60">
        <f>+B9/Index!$B$13</f>
        <v>84.917491636395951</v>
      </c>
      <c r="D9" s="60">
        <v>59.1</v>
      </c>
      <c r="E9" s="60">
        <f>+D9/Index!$B$13</f>
        <v>100.978345185332</v>
      </c>
      <c r="F9" s="16">
        <v>37.832000000000001</v>
      </c>
      <c r="G9" s="60">
        <f>+F9/Index!$B$13</f>
        <v>64.639809730143497</v>
      </c>
      <c r="H9" s="16">
        <v>42.054000000000002</v>
      </c>
      <c r="I9" s="61">
        <f>+H9/Index!$B$13</f>
        <v>71.853525015633707</v>
      </c>
      <c r="J9" s="16">
        <v>47.600664999999999</v>
      </c>
      <c r="K9" s="61">
        <f>+J9/Index!$B$13</f>
        <v>81.330564829464493</v>
      </c>
      <c r="L9" s="16">
        <f>M9*Index!$B$13</f>
        <v>38.895682000000001</v>
      </c>
      <c r="M9" s="61">
        <v>66.457218328509384</v>
      </c>
      <c r="N9" s="66">
        <v>40.1</v>
      </c>
      <c r="O9" s="60">
        <v>68.497288449512553</v>
      </c>
      <c r="P9" s="63">
        <f>+Q9*Index!$B$13</f>
        <v>39.398188114473996</v>
      </c>
      <c r="Q9" s="61">
        <v>67.315800999999993</v>
      </c>
      <c r="R9" s="63">
        <f>+S9*Index!$B$13</f>
        <v>33.569557891629998</v>
      </c>
      <c r="S9" s="61">
        <v>57.356994999999998</v>
      </c>
      <c r="T9" s="63">
        <f>+U9*Index!$B$13</f>
        <v>38.376472951578002</v>
      </c>
      <c r="U9" s="60">
        <v>65.570097000000004</v>
      </c>
      <c r="V9" s="63">
        <f>+W9*Index!$B$13</f>
        <v>38.890262170492001</v>
      </c>
      <c r="W9" s="60">
        <v>66.447958</v>
      </c>
      <c r="X9" s="63">
        <f>+Y9*Index!$B$13</f>
        <v>36.58746097574803</v>
      </c>
      <c r="Y9" s="64">
        <v>62.513388559457681</v>
      </c>
      <c r="Z9" s="63">
        <f>+AA9*Index!$B$13</f>
        <v>38.628083999999994</v>
      </c>
      <c r="AA9" s="65">
        <v>66</v>
      </c>
      <c r="AB9" s="63">
        <f>+AC9*Index!$B$13</f>
        <v>33.067980999999996</v>
      </c>
      <c r="AC9" s="65">
        <v>56.5</v>
      </c>
      <c r="AD9" s="63">
        <f>+AE9*Index!$B$13</f>
        <v>38.042809999999996</v>
      </c>
      <c r="AE9" s="64">
        <v>65</v>
      </c>
      <c r="AF9" s="63">
        <f>+AG9*Index!$B$13</f>
        <v>47.348666600000001</v>
      </c>
      <c r="AG9" s="64">
        <v>80.900000000000006</v>
      </c>
      <c r="AH9" s="81">
        <f t="shared" si="2"/>
        <v>18.913480885311866</v>
      </c>
      <c r="AI9" s="81">
        <f t="shared" si="3"/>
        <v>-35.986463620981382</v>
      </c>
      <c r="AJ9" s="81">
        <f t="shared" si="4"/>
        <v>11.159864664833993</v>
      </c>
      <c r="AK9" s="81">
        <f t="shared" si="5"/>
        <v>13.189387454225518</v>
      </c>
      <c r="AL9" s="81">
        <f t="shared" si="6"/>
        <v>-18.287523924298117</v>
      </c>
      <c r="AM9" s="81">
        <f t="shared" si="7"/>
        <v>3.0697494904447451</v>
      </c>
      <c r="AN9" s="81">
        <f t="shared" si="8"/>
        <v>-1.7248674746933974</v>
      </c>
      <c r="AO9" s="81">
        <f t="shared" si="9"/>
        <v>-14.794158061047208</v>
      </c>
      <c r="AP9" s="81">
        <f t="shared" si="10"/>
        <v>14.319268295000473</v>
      </c>
      <c r="AQ9" s="81">
        <f t="shared" si="11"/>
        <v>1.338813026309837</v>
      </c>
      <c r="AR9" s="81">
        <f t="shared" si="0"/>
        <v>-5.9212796885982844</v>
      </c>
      <c r="AS9" s="79">
        <f t="shared" ref="AS9:AS18" si="14">(AA9-Y9)/Y9*100</f>
        <v>5.5773835347705329</v>
      </c>
      <c r="AT9" s="81">
        <f>(AC9-AA9)/AA9*100</f>
        <v>-14.393939393939394</v>
      </c>
      <c r="AU9" s="81">
        <f t="shared" si="1"/>
        <v>15.044247787610621</v>
      </c>
      <c r="AV9" s="81">
        <f t="shared" si="13"/>
        <v>24.461538461538471</v>
      </c>
      <c r="AW9" s="218"/>
      <c r="AX9" s="253"/>
    </row>
    <row r="10" spans="1:50" ht="15">
      <c r="A10" s="59" t="s">
        <v>28</v>
      </c>
      <c r="B10" s="60">
        <v>89.9</v>
      </c>
      <c r="C10" s="60">
        <f>+B10/Index!$B$13</f>
        <v>153.60326957971824</v>
      </c>
      <c r="D10" s="60">
        <v>77</v>
      </c>
      <c r="E10" s="60">
        <f>+D10/Index!$B$13</f>
        <v>131.56231098596555</v>
      </c>
      <c r="F10" s="16">
        <v>67.057000000000002</v>
      </c>
      <c r="G10" s="60">
        <f>+F10/Index!$B$13</f>
        <v>114.57368685436224</v>
      </c>
      <c r="H10" s="16">
        <v>72.066999999999993</v>
      </c>
      <c r="I10" s="61">
        <f>+H10/Index!$B$13</f>
        <v>123.13378007565687</v>
      </c>
      <c r="J10" s="16">
        <v>61.962851000000001</v>
      </c>
      <c r="K10" s="61">
        <f>+J10/Index!$B$13</f>
        <v>105.86981653037724</v>
      </c>
      <c r="L10" s="16">
        <f>M10*Index!$B$13</f>
        <v>74.456423000000001</v>
      </c>
      <c r="M10" s="61">
        <v>127.21635165751427</v>
      </c>
      <c r="N10" s="66">
        <v>72.400000000000006</v>
      </c>
      <c r="O10" s="60">
        <v>123.65697604882502</v>
      </c>
      <c r="P10" s="63">
        <f>+Q10*Index!$B$13</f>
        <v>63.075589420782002</v>
      </c>
      <c r="Q10" s="61">
        <v>107.77104300000001</v>
      </c>
      <c r="R10" s="63">
        <f>+S10*Index!$B$13</f>
        <v>62.879449471531998</v>
      </c>
      <c r="S10" s="61">
        <v>107.435918</v>
      </c>
      <c r="T10" s="63">
        <f>+U10*Index!$B$13</f>
        <v>52.115054361817997</v>
      </c>
      <c r="U10" s="60">
        <v>89.043857000000003</v>
      </c>
      <c r="V10" s="63">
        <f>+W10*Index!$B$13</f>
        <v>80.005796127837129</v>
      </c>
      <c r="W10" s="60">
        <v>136.69801858247101</v>
      </c>
      <c r="X10" s="63">
        <f>+Y10*Index!$B$13</f>
        <v>67.097480784542071</v>
      </c>
      <c r="Y10" s="64">
        <v>114.64285238117886</v>
      </c>
      <c r="Z10" s="63">
        <f>+AA10*Index!$B$13</f>
        <v>64.614249599999994</v>
      </c>
      <c r="AA10" s="65">
        <v>110.4</v>
      </c>
      <c r="AB10" s="63">
        <f>+AC10*Index!$B$13</f>
        <v>77.782914599999998</v>
      </c>
      <c r="AC10" s="65">
        <v>132.9</v>
      </c>
      <c r="AD10" s="63">
        <f>+AE10*Index!$B$13</f>
        <v>76.378256999999991</v>
      </c>
      <c r="AE10" s="64">
        <v>130.5</v>
      </c>
      <c r="AF10" s="63">
        <f>+AG10*Index!$B$13</f>
        <v>80.709284600000004</v>
      </c>
      <c r="AG10" s="64">
        <v>137.9</v>
      </c>
      <c r="AH10" s="81">
        <f t="shared" si="2"/>
        <v>-14.349276974416028</v>
      </c>
      <c r="AI10" s="81">
        <f t="shared" si="3"/>
        <v>-12.912987012987012</v>
      </c>
      <c r="AJ10" s="81">
        <f t="shared" si="4"/>
        <v>7.4712557973067639</v>
      </c>
      <c r="AK10" s="81">
        <f t="shared" si="5"/>
        <v>-14.020493429725109</v>
      </c>
      <c r="AL10" s="81">
        <f t="shared" si="6"/>
        <v>20.163003797226821</v>
      </c>
      <c r="AM10" s="81">
        <f t="shared" si="7"/>
        <v>-2.7978915935835285</v>
      </c>
      <c r="AN10" s="81">
        <f t="shared" si="8"/>
        <v>-12.846774647434827</v>
      </c>
      <c r="AO10" s="81">
        <f t="shared" si="9"/>
        <v>-0.3109601528121102</v>
      </c>
      <c r="AP10" s="81">
        <f t="shared" si="10"/>
        <v>-17.119098847370577</v>
      </c>
      <c r="AQ10" s="81">
        <f t="shared" si="11"/>
        <v>53.517629613091678</v>
      </c>
      <c r="AR10" s="81">
        <f t="shared" si="0"/>
        <v>-16.134225228719092</v>
      </c>
      <c r="AS10" s="81">
        <f t="shared" si="14"/>
        <v>-3.7009305796681371</v>
      </c>
      <c r="AT10" s="81">
        <f t="shared" si="12"/>
        <v>20.380434782608695</v>
      </c>
      <c r="AU10" s="81">
        <f t="shared" si="1"/>
        <v>-1.8058690744921038</v>
      </c>
      <c r="AV10" s="81">
        <f t="shared" si="13"/>
        <v>5.6704980842911921</v>
      </c>
    </row>
    <row r="11" spans="1:50" ht="15">
      <c r="A11" s="59" t="s">
        <v>29</v>
      </c>
      <c r="B11" s="60">
        <v>139.1</v>
      </c>
      <c r="C11" s="60">
        <f>+B11/Index!$B$13</f>
        <v>237.66646049542609</v>
      </c>
      <c r="D11" s="60">
        <v>119.5</v>
      </c>
      <c r="E11" s="60">
        <f>+D11/Index!$B$13</f>
        <v>204.17787224445303</v>
      </c>
      <c r="F11" s="16">
        <v>92.518000000000001</v>
      </c>
      <c r="G11" s="60">
        <f>+F11/Index!$B$13</f>
        <v>158.07638815324106</v>
      </c>
      <c r="H11" s="16">
        <v>99.483000000000004</v>
      </c>
      <c r="I11" s="61">
        <f>+H11/Index!$B$13</f>
        <v>169.97679719242612</v>
      </c>
      <c r="J11" s="16">
        <v>105.3874</v>
      </c>
      <c r="K11" s="61">
        <f>+J11/Index!$B$13</f>
        <v>180.06506354288763</v>
      </c>
      <c r="L11" s="16">
        <f>M11*Index!$B$13</f>
        <v>111.862889</v>
      </c>
      <c r="M11" s="61">
        <v>191.12909338190317</v>
      </c>
      <c r="N11" s="66">
        <v>119.8</v>
      </c>
      <c r="O11" s="60">
        <v>204.61364591627171</v>
      </c>
      <c r="P11" s="63">
        <f>+Q11*Index!$B$13</f>
        <v>111.967828404682</v>
      </c>
      <c r="Q11" s="61">
        <v>191.308393</v>
      </c>
      <c r="R11" s="63">
        <f>+S11*Index!$B$13</f>
        <v>92.555486710011991</v>
      </c>
      <c r="S11" s="61">
        <v>158.14043799999999</v>
      </c>
      <c r="T11" s="63">
        <f>+U11*Index!$B$13</f>
        <v>96.433659137785995</v>
      </c>
      <c r="U11" s="60">
        <v>164.76668900000001</v>
      </c>
      <c r="V11" s="63">
        <f>+W11*Index!$B$13</f>
        <v>109.505822404844</v>
      </c>
      <c r="W11" s="60">
        <v>187.10180600000001</v>
      </c>
      <c r="X11" s="63">
        <f>+Y11*Index!$B$13</f>
        <v>125.43027897348463</v>
      </c>
      <c r="Y11" s="60">
        <v>214.31035544631172</v>
      </c>
      <c r="Z11" s="63">
        <f>+AA11*Index!$B$13</f>
        <v>118.28387539999999</v>
      </c>
      <c r="AA11" s="65">
        <v>202.1</v>
      </c>
      <c r="AB11" s="63">
        <f>+AC11*Index!$B$13</f>
        <v>131.15990339999999</v>
      </c>
      <c r="AC11" s="67">
        <v>224.1</v>
      </c>
      <c r="AD11" s="63">
        <f>+AE11*Index!$B$13</f>
        <v>127.06298539999999</v>
      </c>
      <c r="AE11" s="60">
        <v>217.1</v>
      </c>
      <c r="AF11" s="63">
        <f>+AG11*Index!$B$13</f>
        <v>143.21654779999997</v>
      </c>
      <c r="AG11" s="60">
        <v>244.7</v>
      </c>
      <c r="AH11" s="81">
        <f t="shared" si="2"/>
        <v>-14.090582314881386</v>
      </c>
      <c r="AI11" s="81">
        <f t="shared" si="3"/>
        <v>-22.579079497907948</v>
      </c>
      <c r="AJ11" s="81">
        <f t="shared" si="4"/>
        <v>7.5282647700987901</v>
      </c>
      <c r="AK11" s="81">
        <f t="shared" si="5"/>
        <v>5.9350843862770617</v>
      </c>
      <c r="AL11" s="81">
        <f t="shared" si="6"/>
        <v>6.1444622412166767</v>
      </c>
      <c r="AM11" s="81">
        <f t="shared" si="7"/>
        <v>7.0552066646517666</v>
      </c>
      <c r="AN11" s="81">
        <f t="shared" si="8"/>
        <v>-6.5026224701143569</v>
      </c>
      <c r="AO11" s="81">
        <f t="shared" si="9"/>
        <v>-17.337428055234362</v>
      </c>
      <c r="AP11" s="81">
        <f t="shared" si="10"/>
        <v>4.1901053796246757</v>
      </c>
      <c r="AQ11" s="81">
        <f t="shared" si="11"/>
        <v>13.555602249190063</v>
      </c>
      <c r="AR11" s="81">
        <f t="shared" si="0"/>
        <v>14.542109468634262</v>
      </c>
      <c r="AS11" s="81">
        <f>(AA11-Y11)/Y11*100</f>
        <v>-5.6975107063226442</v>
      </c>
      <c r="AT11" s="81">
        <f t="shared" si="12"/>
        <v>10.885700148441366</v>
      </c>
      <c r="AU11" s="81">
        <f t="shared" si="1"/>
        <v>-3.1236055332440875</v>
      </c>
      <c r="AV11" s="81">
        <f t="shared" si="13"/>
        <v>12.713035467526485</v>
      </c>
    </row>
    <row r="12" spans="1:50" ht="15">
      <c r="A12" s="59" t="s">
        <v>30</v>
      </c>
      <c r="B12" s="60">
        <v>157.4</v>
      </c>
      <c r="C12" s="60">
        <f>+B12/Index!$B$13</f>
        <v>268.93386687261011</v>
      </c>
      <c r="D12" s="60">
        <v>139.31800000000001</v>
      </c>
      <c r="E12" s="60">
        <f>+D12/Index!$B$13</f>
        <v>238.0389356096461</v>
      </c>
      <c r="F12" s="16">
        <v>114.786</v>
      </c>
      <c r="G12" s="60">
        <f>+F12/Index!$B$13</f>
        <v>196.12352504980575</v>
      </c>
      <c r="H12" s="16">
        <v>109.3</v>
      </c>
      <c r="I12" s="61">
        <f>+H12/Index!$B$13</f>
        <v>186.75013754241604</v>
      </c>
      <c r="J12" s="16">
        <v>113.32366</v>
      </c>
      <c r="K12" s="61">
        <f>+J12/Index!$B$13</f>
        <v>193.62496881802372</v>
      </c>
      <c r="L12" s="16">
        <f>M12*Index!$B$13</f>
        <v>117.67168100000001</v>
      </c>
      <c r="M12" s="61">
        <v>201.05400376575761</v>
      </c>
      <c r="N12" s="66">
        <v>121.4</v>
      </c>
      <c r="O12" s="60">
        <v>207.44942539733529</v>
      </c>
      <c r="P12" s="63">
        <f>+Q12*Index!$B$13</f>
        <v>134.36707381862399</v>
      </c>
      <c r="Q12" s="61">
        <v>229.57977600000001</v>
      </c>
      <c r="R12" s="63">
        <f>+S12*Index!$B$13</f>
        <v>102.63483616094599</v>
      </c>
      <c r="S12" s="61">
        <v>175.36202900000001</v>
      </c>
      <c r="T12" s="63">
        <f>+U12*Index!$B$13</f>
        <v>114.30571043103841</v>
      </c>
      <c r="U12" s="60">
        <v>195.30290160000001</v>
      </c>
      <c r="V12" s="63">
        <f>+W12*Index!$B$13</f>
        <v>128.74291416838855</v>
      </c>
      <c r="W12" s="60">
        <v>219.97032871507801</v>
      </c>
      <c r="X12" s="63">
        <f>+Y12*Index!$B$13</f>
        <v>148.92617359548493</v>
      </c>
      <c r="Y12" s="60">
        <v>254.45547486388418</v>
      </c>
      <c r="Z12" s="63">
        <f>+AA12*Index!$B$13</f>
        <v>152.05418520000001</v>
      </c>
      <c r="AA12" s="65">
        <v>259.8</v>
      </c>
      <c r="AB12" s="63">
        <f>+AC12*Index!$B$13</f>
        <v>177.45507679999997</v>
      </c>
      <c r="AC12" s="67">
        <v>303.2</v>
      </c>
      <c r="AD12" s="63">
        <f>+AE12*Index!$B$13</f>
        <v>151.58596599999998</v>
      </c>
      <c r="AE12" s="60">
        <v>259</v>
      </c>
      <c r="AF12" s="63">
        <f>+AG12*Index!$B$13</f>
        <v>176.167474</v>
      </c>
      <c r="AG12" s="60">
        <v>301</v>
      </c>
      <c r="AH12" s="81">
        <f t="shared" si="2"/>
        <v>-11.487928843710289</v>
      </c>
      <c r="AI12" s="81">
        <f t="shared" si="3"/>
        <v>-17.60863635711107</v>
      </c>
      <c r="AJ12" s="81">
        <f t="shared" si="4"/>
        <v>-4.7793284895370549</v>
      </c>
      <c r="AK12" s="81">
        <f t="shared" si="5"/>
        <v>3.6812991765782308</v>
      </c>
      <c r="AL12" s="81">
        <f t="shared" si="6"/>
        <v>3.8368166012287355</v>
      </c>
      <c r="AM12" s="81">
        <f t="shared" si="7"/>
        <v>3.1809471643393894</v>
      </c>
      <c r="AN12" s="81">
        <f t="shared" si="8"/>
        <v>10.66782930840983</v>
      </c>
      <c r="AO12" s="81">
        <f t="shared" si="9"/>
        <v>-23.616081496655873</v>
      </c>
      <c r="AP12" s="81">
        <f t="shared" si="10"/>
        <v>11.371260194531626</v>
      </c>
      <c r="AQ12" s="81">
        <f t="shared" si="11"/>
        <v>12.630343386090276</v>
      </c>
      <c r="AR12" s="81">
        <f t="shared" si="0"/>
        <v>15.677180804450177</v>
      </c>
      <c r="AS12" s="81">
        <f t="shared" si="14"/>
        <v>2.1003773406623614</v>
      </c>
      <c r="AT12" s="81">
        <f t="shared" si="12"/>
        <v>16.70515781370284</v>
      </c>
      <c r="AU12" s="81">
        <f t="shared" si="1"/>
        <v>-14.577836411609496</v>
      </c>
      <c r="AV12" s="81">
        <f t="shared" si="13"/>
        <v>16.216216216216218</v>
      </c>
    </row>
    <row r="13" spans="1:50" ht="15">
      <c r="A13" s="59" t="s">
        <v>31</v>
      </c>
      <c r="B13" s="60">
        <v>191.98400000000001</v>
      </c>
      <c r="C13" s="60">
        <f>+B13/Index!$B$13</f>
        <v>328.02413912116378</v>
      </c>
      <c r="D13" s="60">
        <v>160.68600000000001</v>
      </c>
      <c r="E13" s="60">
        <f>+D13/Index!$B$13</f>
        <v>274.54833120897223</v>
      </c>
      <c r="F13" s="16">
        <v>152.41900000000001</v>
      </c>
      <c r="G13" s="60">
        <f>+F13/Index!$B$13</f>
        <v>260.42332309311541</v>
      </c>
      <c r="H13" s="16">
        <v>135.1</v>
      </c>
      <c r="I13" s="61">
        <f>+H13/Index!$B$13</f>
        <v>230.83205472992137</v>
      </c>
      <c r="J13" s="16">
        <v>140.10051731999999</v>
      </c>
      <c r="K13" s="61">
        <f>+J13/Index!$B$13</f>
        <v>239.37594583049992</v>
      </c>
      <c r="L13" s="16">
        <f>M13*Index!$B$13</f>
        <v>155.01512199999999</v>
      </c>
      <c r="M13" s="61">
        <v>264.85906088430374</v>
      </c>
      <c r="N13" s="66">
        <f>(O13/1.7086)</f>
        <v>168.13058183495886</v>
      </c>
      <c r="O13" s="60">
        <v>287.26791212321069</v>
      </c>
      <c r="P13" s="63">
        <f>+Q13*Index!$B$13</f>
        <v>159.73118387409397</v>
      </c>
      <c r="Q13" s="61">
        <v>272.91693099999998</v>
      </c>
      <c r="R13" s="63">
        <f>+S13*Index!$B$13</f>
        <v>136.09632203792799</v>
      </c>
      <c r="S13" s="61">
        <v>232.53437199999999</v>
      </c>
      <c r="T13" s="63">
        <f>+U13*Index!$B$13</f>
        <v>135.25906709633799</v>
      </c>
      <c r="U13" s="60">
        <v>231.103837</v>
      </c>
      <c r="V13" s="63">
        <f>+W13*Index!$B$13</f>
        <v>160.62546280833291</v>
      </c>
      <c r="W13" s="60">
        <v>274.44489727603298</v>
      </c>
      <c r="X13" s="63">
        <f>+Y13*Index!$B$13</f>
        <v>176.48642842101935</v>
      </c>
      <c r="Y13" s="60">
        <v>301.54496598348697</v>
      </c>
      <c r="Z13" s="63">
        <f>+AA13*Index!$B$13</f>
        <v>198.17377640000001</v>
      </c>
      <c r="AA13" s="65">
        <v>338.6</v>
      </c>
      <c r="AB13" s="63">
        <f>+AC13*Index!$B$13</f>
        <v>187.99000879999997</v>
      </c>
      <c r="AC13" s="67">
        <v>321.2</v>
      </c>
      <c r="AD13" s="63">
        <f>+AE13*Index!$B$13</f>
        <v>200.22223539999999</v>
      </c>
      <c r="AE13" s="60">
        <v>342.1</v>
      </c>
      <c r="AF13" s="63"/>
      <c r="AG13" s="60"/>
      <c r="AH13" s="81">
        <f t="shared" si="2"/>
        <v>-16.302400200016667</v>
      </c>
      <c r="AI13" s="81">
        <f t="shared" si="3"/>
        <v>-5.1448165988324943</v>
      </c>
      <c r="AJ13" s="81">
        <f t="shared" si="4"/>
        <v>-11.362756611708532</v>
      </c>
      <c r="AK13" s="81">
        <f t="shared" si="5"/>
        <v>3.7013451665433079</v>
      </c>
      <c r="AL13" s="81">
        <f t="shared" si="6"/>
        <v>10.645645687327416</v>
      </c>
      <c r="AM13" s="81">
        <f t="shared" si="7"/>
        <v>8.4606700499839143</v>
      </c>
      <c r="AN13" s="81">
        <f t="shared" si="8"/>
        <v>-4.9956784303342259</v>
      </c>
      <c r="AO13" s="81">
        <f t="shared" si="9"/>
        <v>-14.796648508406388</v>
      </c>
      <c r="AP13" s="81">
        <f t="shared" si="10"/>
        <v>-0.61519292296280059</v>
      </c>
      <c r="AQ13" s="81">
        <f t="shared" si="11"/>
        <v>18.753933659713738</v>
      </c>
      <c r="AR13" s="81">
        <f t="shared" si="0"/>
        <v>9.8745026693635758</v>
      </c>
      <c r="AS13" s="81">
        <f t="shared" si="14"/>
        <v>12.288394168895604</v>
      </c>
      <c r="AT13" s="81">
        <f t="shared" si="12"/>
        <v>-5.138806851742479</v>
      </c>
      <c r="AU13" s="81">
        <f>(AE13-AC13)/AC13*100</f>
        <v>6.5068493150685036</v>
      </c>
      <c r="AV13" s="81"/>
    </row>
    <row r="14" spans="1:50" s="10" customFormat="1" ht="15">
      <c r="A14" s="59" t="s">
        <v>32</v>
      </c>
      <c r="B14" s="60">
        <v>204.96</v>
      </c>
      <c r="C14" s="60">
        <f>+B14/Index!$B$13</f>
        <v>350.19495142446107</v>
      </c>
      <c r="D14" s="60">
        <v>153.76400000000001</v>
      </c>
      <c r="E14" s="60">
        <f>+D14/Index!$B$13</f>
        <v>262.72139203176636</v>
      </c>
      <c r="F14" s="60">
        <v>165.29400000000001</v>
      </c>
      <c r="G14" s="60">
        <f>+F14/Index!$B$13</f>
        <v>282.42156665083365</v>
      </c>
      <c r="H14" s="60">
        <v>148.1</v>
      </c>
      <c r="I14" s="61">
        <f>+H14/Index!$B$13</f>
        <v>253.04387346781166</v>
      </c>
      <c r="J14" s="60">
        <v>161.31605099999999</v>
      </c>
      <c r="K14" s="61">
        <f>+J14/Index!$B$13</f>
        <v>275.62483725571269</v>
      </c>
      <c r="L14" s="16">
        <f>M14*Index!$B$13</f>
        <v>155.002039</v>
      </c>
      <c r="M14" s="61">
        <v>264.83670725164626</v>
      </c>
      <c r="N14" s="61">
        <v>179.1</v>
      </c>
      <c r="O14" s="60">
        <v>305.96474300925723</v>
      </c>
      <c r="P14" s="63">
        <f>+Q14*Index!$B$13</f>
        <v>162.71026716217798</v>
      </c>
      <c r="Q14" s="61">
        <v>278.00699700000001</v>
      </c>
      <c r="R14" s="63">
        <f>+S14*Index!$B$13</f>
        <v>137.39892365472599</v>
      </c>
      <c r="S14" s="61">
        <v>234.75999899999999</v>
      </c>
      <c r="T14" s="63">
        <f>+U14*Index!$B$13</f>
        <v>141.105895828938</v>
      </c>
      <c r="U14" s="60">
        <v>241.093737</v>
      </c>
      <c r="V14" s="63">
        <f>+W14*Index!$B$13</f>
        <v>156.26679511645114</v>
      </c>
      <c r="W14" s="60">
        <v>266.99767137520399</v>
      </c>
      <c r="X14" s="63">
        <f>+Y14*Index!$B$13</f>
        <v>182.65510825274234</v>
      </c>
      <c r="Y14" s="60">
        <v>312.08478123535701</v>
      </c>
      <c r="Z14" s="63">
        <f>+AA14*Index!$B$13</f>
        <v>204.55326299999999</v>
      </c>
      <c r="AA14" s="65">
        <v>349.5</v>
      </c>
      <c r="AB14" s="63">
        <f>+AC14*Index!$B$13</f>
        <v>189.8043582</v>
      </c>
      <c r="AC14" s="67">
        <v>324.3</v>
      </c>
      <c r="AD14" s="63">
        <f>+AE14*Index!$B$13</f>
        <v>209.820729</v>
      </c>
      <c r="AE14" s="60">
        <v>358.5</v>
      </c>
      <c r="AF14" s="63"/>
      <c r="AG14" s="60"/>
      <c r="AH14" s="81">
        <f t="shared" si="2"/>
        <v>-24.978532396565182</v>
      </c>
      <c r="AI14" s="81">
        <f t="shared" si="3"/>
        <v>7.498504201243458</v>
      </c>
      <c r="AJ14" s="81">
        <f t="shared" si="4"/>
        <v>-10.402071460549088</v>
      </c>
      <c r="AK14" s="81">
        <f t="shared" si="5"/>
        <v>8.9237346387575851</v>
      </c>
      <c r="AL14" s="81">
        <f t="shared" si="6"/>
        <v>-3.9140630835303405</v>
      </c>
      <c r="AM14" s="81">
        <f t="shared" si="7"/>
        <v>15.529582807617132</v>
      </c>
      <c r="AN14" s="81">
        <f t="shared" si="8"/>
        <v>-9.1375711247917657</v>
      </c>
      <c r="AO14" s="81">
        <f t="shared" si="9"/>
        <v>-15.556082568670032</v>
      </c>
      <c r="AP14" s="81">
        <f t="shared" si="10"/>
        <v>2.6979630375616126</v>
      </c>
      <c r="AQ14" s="81">
        <f t="shared" si="11"/>
        <v>10.744341473791161</v>
      </c>
      <c r="AR14" s="81">
        <f t="shared" si="0"/>
        <v>16.886705276464163</v>
      </c>
      <c r="AS14" s="81">
        <f t="shared" si="14"/>
        <v>11.988799523173963</v>
      </c>
      <c r="AT14" s="81">
        <f t="shared" si="12"/>
        <v>-7.2103004291845458</v>
      </c>
      <c r="AU14" s="81">
        <f>(AE14-AC14)/AC14*100</f>
        <v>10.54579093432007</v>
      </c>
      <c r="AV14" s="81"/>
    </row>
    <row r="15" spans="1:50" s="10" customFormat="1" ht="15">
      <c r="A15" s="59" t="s">
        <v>33</v>
      </c>
      <c r="B15" s="60">
        <v>176.3</v>
      </c>
      <c r="C15" s="60">
        <f>+B15/Index!$B$13</f>
        <v>301.22643411461985</v>
      </c>
      <c r="D15" s="60">
        <v>157.36500000000001</v>
      </c>
      <c r="E15" s="60">
        <f>+D15/Index!$B$13</f>
        <v>268.87406582216198</v>
      </c>
      <c r="F15" s="60">
        <v>134.10400000000001</v>
      </c>
      <c r="G15" s="60">
        <f>+F15/Index!$B$13</f>
        <v>229.13028769431074</v>
      </c>
      <c r="H15" s="60">
        <v>141.19999999999999</v>
      </c>
      <c r="I15" s="61">
        <f>+H15/Index!$B$13</f>
        <v>241.25452352231605</v>
      </c>
      <c r="J15" s="60">
        <v>137.89803488000001</v>
      </c>
      <c r="K15" s="61">
        <f>+J15/Index!$B$13</f>
        <v>235.61278115891022</v>
      </c>
      <c r="L15" s="16">
        <f>M15*Index!$B$13</f>
        <v>140.91078400000001</v>
      </c>
      <c r="M15" s="61">
        <v>240.76036864784703</v>
      </c>
      <c r="N15" s="66">
        <f>(O15/1.7086)</f>
        <v>153.95231187417031</v>
      </c>
      <c r="O15" s="60">
        <v>263.04292006820737</v>
      </c>
      <c r="P15" s="63">
        <f>+Q15*Index!$B$13</f>
        <v>144.79217798197598</v>
      </c>
      <c r="Q15" s="61">
        <v>247.392124</v>
      </c>
      <c r="R15" s="63">
        <f>+S15*Index!$B$13</f>
        <v>117.19905716497199</v>
      </c>
      <c r="S15" s="61">
        <v>200.246478</v>
      </c>
      <c r="T15" s="63">
        <f>+U15*Index!$B$13</f>
        <v>129.065186098862</v>
      </c>
      <c r="U15" s="60">
        <v>220.52096299999999</v>
      </c>
      <c r="V15" s="63">
        <f>+W15*Index!$B$13</f>
        <v>138.00373899094603</v>
      </c>
      <c r="W15" s="60">
        <v>235.793387355232</v>
      </c>
      <c r="X15" s="63">
        <f>+Y15*Index!$B$13</f>
        <v>169.65000301070373</v>
      </c>
      <c r="Y15" s="60">
        <v>289.86423967356097</v>
      </c>
      <c r="Z15" s="63">
        <f>+AA15*Index!$B$13</f>
        <v>206.83583159999998</v>
      </c>
      <c r="AA15" s="65">
        <v>353.4</v>
      </c>
      <c r="AB15" s="63">
        <f>+AC15*Index!$B$13</f>
        <v>160.01391159999997</v>
      </c>
      <c r="AC15" s="67">
        <v>273.39999999999998</v>
      </c>
      <c r="AD15" s="63">
        <f>+AE15*Index!$B$13</f>
        <v>187.9314814</v>
      </c>
      <c r="AE15" s="60">
        <v>321.10000000000002</v>
      </c>
      <c r="AF15" s="63"/>
      <c r="AG15" s="60"/>
      <c r="AH15" s="81">
        <f t="shared" si="2"/>
        <v>-10.740215541690292</v>
      </c>
      <c r="AI15" s="81">
        <f t="shared" si="3"/>
        <v>-14.781558796428687</v>
      </c>
      <c r="AJ15" s="81">
        <f t="shared" si="4"/>
        <v>5.2914156177295082</v>
      </c>
      <c r="AK15" s="81">
        <f t="shared" si="5"/>
        <v>-2.3385022096317143</v>
      </c>
      <c r="AL15" s="81">
        <f t="shared" si="6"/>
        <v>2.1847658109281394</v>
      </c>
      <c r="AM15" s="81">
        <f t="shared" si="7"/>
        <v>9.2550744732212777</v>
      </c>
      <c r="AN15" s="81">
        <f t="shared" si="8"/>
        <v>-5.9499020403777063</v>
      </c>
      <c r="AO15" s="81">
        <f t="shared" si="9"/>
        <v>-19.057052115369689</v>
      </c>
      <c r="AP15" s="81">
        <f t="shared" si="10"/>
        <v>10.124764841057528</v>
      </c>
      <c r="AQ15" s="81">
        <f t="shared" si="11"/>
        <v>6.9256111289664579</v>
      </c>
      <c r="AR15" s="81">
        <f t="shared" si="0"/>
        <v>22.931454068671194</v>
      </c>
      <c r="AS15" s="81">
        <f t="shared" si="14"/>
        <v>21.919144078618199</v>
      </c>
      <c r="AT15" s="81">
        <f>(AC15-AA15)/AA15*100</f>
        <v>-22.637238256932658</v>
      </c>
      <c r="AU15" s="81">
        <f>(AE15-AC15)/AC15*100</f>
        <v>17.446964155084142</v>
      </c>
      <c r="AV15" s="81"/>
    </row>
    <row r="16" spans="1:50" s="10" customFormat="1" ht="15">
      <c r="A16" s="59" t="s">
        <v>34</v>
      </c>
      <c r="B16" s="60">
        <v>130.19999999999999</v>
      </c>
      <c r="C16" s="60">
        <f>+B16/Index!$B$13</f>
        <v>222.4599076671781</v>
      </c>
      <c r="D16" s="60">
        <v>128.03899999999999</v>
      </c>
      <c r="E16" s="60">
        <f>+D16/Index!$B$13</f>
        <v>218.76761995236419</v>
      </c>
      <c r="F16" s="60">
        <v>112.417</v>
      </c>
      <c r="G16" s="60">
        <f>+F16/Index!$B$13</f>
        <v>192.07584823518559</v>
      </c>
      <c r="H16" s="60">
        <v>115.9</v>
      </c>
      <c r="I16" s="61">
        <f>+H16/Index!$B$13</f>
        <v>198.02690705549881</v>
      </c>
      <c r="J16" s="60">
        <v>120.474936</v>
      </c>
      <c r="K16" s="61">
        <f>+J16/Index!$B$13</f>
        <v>205.84364929930257</v>
      </c>
      <c r="L16" s="16">
        <f>M16*Index!$B$13</f>
        <v>122.858946</v>
      </c>
      <c r="M16" s="61">
        <v>209.91697222155778</v>
      </c>
      <c r="N16" s="66">
        <f>(O16/1.7086)</f>
        <v>120.74062785679368</v>
      </c>
      <c r="O16" s="60">
        <v>206.29743675611766</v>
      </c>
      <c r="P16" s="63">
        <f>+Q16*Index!$B$13</f>
        <v>116.23889643920398</v>
      </c>
      <c r="Q16" s="61">
        <v>198.60594599999999</v>
      </c>
      <c r="R16" s="63">
        <f>+S16*Index!$B$13</f>
        <v>91.457117040788006</v>
      </c>
      <c r="S16" s="61">
        <v>156.26376200000001</v>
      </c>
      <c r="T16" s="63">
        <f>+U16*Index!$B$13</f>
        <v>102.727443480692</v>
      </c>
      <c r="U16" s="60">
        <v>175.52025800000001</v>
      </c>
      <c r="V16" s="63">
        <f>+W16*Index!$B$13</f>
        <v>110.47619557663799</v>
      </c>
      <c r="W16" s="60">
        <v>188.75978699999999</v>
      </c>
      <c r="X16" s="63">
        <f>+Y16*Index!$B$13</f>
        <v>123.7981346269526</v>
      </c>
      <c r="Y16" s="60">
        <v>211.52167126329311</v>
      </c>
      <c r="Z16" s="63">
        <f>+AA16*Index!$B$13</f>
        <v>144.32856839999999</v>
      </c>
      <c r="AA16" s="65">
        <v>246.6</v>
      </c>
      <c r="AB16" s="63">
        <f>+AC16*Index!$B$13</f>
        <v>127.06298539999999</v>
      </c>
      <c r="AC16" s="67">
        <v>217.1</v>
      </c>
      <c r="AD16" s="63">
        <f>+AE16*Index!$B$13</f>
        <v>131.68664999999999</v>
      </c>
      <c r="AE16" s="60">
        <v>225</v>
      </c>
      <c r="AF16" s="63"/>
      <c r="AG16" s="60"/>
      <c r="AH16" s="81">
        <f t="shared" si="2"/>
        <v>-1.6597542242703527</v>
      </c>
      <c r="AI16" s="81">
        <f t="shared" si="3"/>
        <v>-12.20097001694795</v>
      </c>
      <c r="AJ16" s="81">
        <f t="shared" si="4"/>
        <v>3.098285846446712</v>
      </c>
      <c r="AK16" s="81">
        <f t="shared" si="5"/>
        <v>3.9473132010353762</v>
      </c>
      <c r="AL16" s="81">
        <f t="shared" si="6"/>
        <v>1.9788431346417141</v>
      </c>
      <c r="AM16" s="81">
        <f t="shared" si="7"/>
        <v>-1.7242700421668946</v>
      </c>
      <c r="AN16" s="81">
        <f t="shared" si="8"/>
        <v>-3.7283501322464128</v>
      </c>
      <c r="AO16" s="81">
        <f t="shared" si="9"/>
        <v>-21.319696037700691</v>
      </c>
      <c r="AP16" s="81">
        <f t="shared" si="10"/>
        <v>12.323072063246498</v>
      </c>
      <c r="AQ16" s="81">
        <f>(W16-U16)/U16*100</f>
        <v>7.5430204757333339</v>
      </c>
      <c r="AR16" s="81">
        <f t="shared" si="0"/>
        <v>12.058651169855965</v>
      </c>
      <c r="AS16" s="81">
        <f t="shared" si="14"/>
        <v>16.583798968306599</v>
      </c>
      <c r="AT16" s="81">
        <f>(AC16-AA16)/AA16*100</f>
        <v>-11.962692619626926</v>
      </c>
      <c r="AU16" s="81">
        <f>(AE16-AC16)/AC16*100</f>
        <v>3.638876093965917</v>
      </c>
      <c r="AV16" s="81"/>
    </row>
    <row r="17" spans="1:48" s="10" customFormat="1" ht="15">
      <c r="A17" s="59" t="s">
        <v>35</v>
      </c>
      <c r="B17" s="60">
        <v>48.8</v>
      </c>
      <c r="C17" s="60">
        <f>+B17/Index!$B$13</f>
        <v>83.379750339157383</v>
      </c>
      <c r="D17" s="60">
        <v>51.408000000000001</v>
      </c>
      <c r="E17" s="60">
        <f>+D17/Index!$B$13</f>
        <v>87.835782898266459</v>
      </c>
      <c r="F17" s="60">
        <v>48.668999999999997</v>
      </c>
      <c r="G17" s="60">
        <f>+F17/Index!$B$13</f>
        <v>83.155923550337107</v>
      </c>
      <c r="H17" s="60">
        <v>43.1</v>
      </c>
      <c r="I17" s="61">
        <f>+H17/Index!$B$13</f>
        <v>73.640722123313196</v>
      </c>
      <c r="J17" s="60">
        <v>43.105581999999998</v>
      </c>
      <c r="K17" s="61">
        <f>+J17/Index!$B$13</f>
        <v>73.650259536558949</v>
      </c>
      <c r="L17" s="16">
        <f>M17*Index!$B$13</f>
        <v>37.614507000000003</v>
      </c>
      <c r="M17" s="61">
        <v>64.268200876854266</v>
      </c>
      <c r="N17" s="66">
        <f>(O17/1.7086)</f>
        <v>39.666727462851291</v>
      </c>
      <c r="O17" s="60">
        <v>67.774570543027707</v>
      </c>
      <c r="P17" s="63">
        <f>+Q17*Index!$B$13</f>
        <v>42.369791015563997</v>
      </c>
      <c r="Q17" s="61">
        <v>72.393085999999997</v>
      </c>
      <c r="R17" s="63">
        <f>+S17*Index!$B$13</f>
        <v>35.704008274079996</v>
      </c>
      <c r="S17" s="61">
        <v>61.003920000000001</v>
      </c>
      <c r="T17" s="63">
        <f>+U17*Index!$B$13</f>
        <v>36.532690122117998</v>
      </c>
      <c r="U17" s="60">
        <v>62.419806999999999</v>
      </c>
      <c r="V17" s="63">
        <f>+W17*Index!$B$13</f>
        <v>37.901324107417999</v>
      </c>
      <c r="W17" s="60">
        <v>64.758257</v>
      </c>
      <c r="X17" s="63">
        <f>+Y17*Index!$B$13</f>
        <v>36.771045014047864</v>
      </c>
      <c r="Y17" s="60">
        <v>62.827060511910439</v>
      </c>
      <c r="Z17" s="63">
        <f>+AA17*Index!$B$13</f>
        <v>34.648220799999997</v>
      </c>
      <c r="AA17" s="65">
        <v>59.2</v>
      </c>
      <c r="AB17" s="63">
        <f>+AC17*Index!$B$13</f>
        <v>38.042809999999996</v>
      </c>
      <c r="AC17" s="67">
        <v>65</v>
      </c>
      <c r="AD17" s="63">
        <f>+AE17*Index!$B$13</f>
        <v>47.9339406</v>
      </c>
      <c r="AE17" s="60">
        <v>81.900000000000006</v>
      </c>
      <c r="AF17" s="63"/>
      <c r="AG17" s="60"/>
      <c r="AH17" s="81">
        <f t="shared" si="2"/>
        <v>5.3442622950819789</v>
      </c>
      <c r="AI17" s="81">
        <f t="shared" si="3"/>
        <v>-5.3279645191409957</v>
      </c>
      <c r="AJ17" s="81">
        <f t="shared" si="4"/>
        <v>-11.442602067024168</v>
      </c>
      <c r="AK17" s="81">
        <f t="shared" si="5"/>
        <v>1.2951276102075098E-2</v>
      </c>
      <c r="AL17" s="81">
        <f t="shared" si="6"/>
        <v>-12.738663405588627</v>
      </c>
      <c r="AM17" s="81">
        <f t="shared" si="7"/>
        <v>5.4558391526971084</v>
      </c>
      <c r="AN17" s="81">
        <f>(Q17-O17)/O17*100</f>
        <v>6.8145255956142954</v>
      </c>
      <c r="AO17" s="81">
        <f t="shared" si="9"/>
        <v>-15.732394665424259</v>
      </c>
      <c r="AP17" s="81">
        <f t="shared" si="10"/>
        <v>2.3209770781943155</v>
      </c>
      <c r="AQ17" s="81">
        <f>(W17-U17)/U17*100</f>
        <v>3.7463268670471885</v>
      </c>
      <c r="AR17" s="81">
        <f t="shared" si="0"/>
        <v>-2.9821625496954955</v>
      </c>
      <c r="AS17" s="81">
        <f t="shared" si="14"/>
        <v>-5.7730864413477319</v>
      </c>
      <c r="AT17" s="81">
        <f>(AC17-AA17)/AA17*100</f>
        <v>9.7972972972972912</v>
      </c>
      <c r="AU17" s="81">
        <f>(AE17-AC17)/AC17*100</f>
        <v>26.000000000000007</v>
      </c>
      <c r="AV17" s="81"/>
    </row>
    <row r="18" spans="1:48" ht="15">
      <c r="A18" s="59" t="s">
        <v>36</v>
      </c>
      <c r="B18" s="60">
        <v>29.2</v>
      </c>
      <c r="C18" s="60">
        <f>+B18/Index!$B$13</f>
        <v>49.891162088184338</v>
      </c>
      <c r="D18" s="60">
        <v>35.851999999999997</v>
      </c>
      <c r="E18" s="60">
        <f>+D18/Index!$B$13</f>
        <v>61.256778876218661</v>
      </c>
      <c r="F18" s="60">
        <v>32.881</v>
      </c>
      <c r="G18" s="60">
        <f>+F18/Index!$B$13</f>
        <v>56.180523993890048</v>
      </c>
      <c r="H18" s="60">
        <v>28.8</v>
      </c>
      <c r="I18" s="61">
        <f>+H18/Index!$B$13</f>
        <v>49.207721511633871</v>
      </c>
      <c r="J18" s="60">
        <v>30.335785999999999</v>
      </c>
      <c r="K18" s="61">
        <f>+J18/Index!$B$13</f>
        <v>51.831767684879217</v>
      </c>
      <c r="L18" s="16">
        <f>M18*Index!$B$13</f>
        <v>28.758227999999999</v>
      </c>
      <c r="M18" s="61">
        <v>49.136349812224701</v>
      </c>
      <c r="N18" s="61">
        <v>30.1</v>
      </c>
      <c r="O18" s="60">
        <v>51.36675813379717</v>
      </c>
      <c r="P18" s="63">
        <f>+Q18*Index!$B$13</f>
        <v>30.190898679361997</v>
      </c>
      <c r="Q18" s="61">
        <v>51.584212999999998</v>
      </c>
      <c r="R18" s="63">
        <f>+S18*Index!$B$13</f>
        <v>24.976011939699998</v>
      </c>
      <c r="S18" s="61">
        <v>42.674050000000001</v>
      </c>
      <c r="T18" s="63">
        <f>+U18*Index!$B$13</f>
        <v>23.918595062803998</v>
      </c>
      <c r="U18" s="60">
        <v>40.867345999999998</v>
      </c>
      <c r="V18" s="63">
        <f>+W18*Index!$B$13</f>
        <v>24.372777636462001</v>
      </c>
      <c r="W18" s="60">
        <v>41.643363000000001</v>
      </c>
      <c r="X18" s="63">
        <f>+Y18*Index!$B$13</f>
        <v>24.341451422566237</v>
      </c>
      <c r="Y18" s="60">
        <v>41.589838985784844</v>
      </c>
      <c r="Z18" s="63">
        <f>+AA18*Index!$B$13</f>
        <v>22.006302399999999</v>
      </c>
      <c r="AA18" s="65">
        <v>37.6</v>
      </c>
      <c r="AB18" s="63">
        <f>+AC18*Index!$B$13</f>
        <v>25.576473799999999</v>
      </c>
      <c r="AC18" s="67">
        <v>43.7</v>
      </c>
      <c r="AD18" s="63">
        <f>+AE18*Index!$B$13</f>
        <v>30.785412399999998</v>
      </c>
      <c r="AE18" s="60">
        <v>52.6</v>
      </c>
      <c r="AF18" s="63"/>
      <c r="AG18" s="60"/>
      <c r="AH18" s="81">
        <f t="shared" si="2"/>
        <v>22.780821917808222</v>
      </c>
      <c r="AI18" s="81">
        <f t="shared" si="3"/>
        <v>-8.2868459221242787</v>
      </c>
      <c r="AJ18" s="81">
        <f t="shared" si="4"/>
        <v>-12.411423010249086</v>
      </c>
      <c r="AK18" s="81">
        <f t="shared" si="5"/>
        <v>5.3325902777777676</v>
      </c>
      <c r="AL18" s="81">
        <f t="shared" si="6"/>
        <v>-5.2003201763092592</v>
      </c>
      <c r="AM18" s="81">
        <f t="shared" si="7"/>
        <v>4.5392226530786433</v>
      </c>
      <c r="AN18" s="81">
        <f>(Q18-O18)/O18*100</f>
        <v>0.42333772677733467</v>
      </c>
      <c r="AO18" s="81">
        <f t="shared" si="9"/>
        <v>-17.273042432575249</v>
      </c>
      <c r="AP18" s="81">
        <f t="shared" si="10"/>
        <v>-4.2337298662770539</v>
      </c>
      <c r="AQ18" s="81">
        <f>(W18-U18)/U18*100</f>
        <v>1.8988681085383012</v>
      </c>
      <c r="AR18" s="81">
        <f t="shared" si="0"/>
        <v>-0.12852951913407309</v>
      </c>
      <c r="AS18" s="81">
        <f t="shared" si="14"/>
        <v>-9.5933023139342897</v>
      </c>
      <c r="AT18" s="81">
        <f>(AC18-AA18)/AA18*100</f>
        <v>16.223404255319153</v>
      </c>
      <c r="AU18" s="81">
        <f>(AD18-AB18)/AB18*100</f>
        <v>20.366132723112131</v>
      </c>
      <c r="AV18" s="81"/>
    </row>
    <row r="19" spans="1:48" s="12" customFormat="1" ht="15.75">
      <c r="A19" s="68" t="s">
        <v>49</v>
      </c>
      <c r="B19" s="69">
        <f t="shared" ref="B19:L19" si="15">SUM(B7:B18)</f>
        <v>1271.5440000000001</v>
      </c>
      <c r="C19" s="69">
        <f>+B19/Index!$B$13</f>
        <v>2172.5619111732285</v>
      </c>
      <c r="D19" s="69">
        <f t="shared" si="15"/>
        <v>1132.5319999999999</v>
      </c>
      <c r="E19" s="69">
        <f>+D19/Index!$B$13</f>
        <v>1935.0458076046432</v>
      </c>
      <c r="F19" s="69">
        <f t="shared" si="15"/>
        <v>1015.043</v>
      </c>
      <c r="G19" s="69">
        <f>+F19/Index!$B$13</f>
        <v>1734.3039328587979</v>
      </c>
      <c r="H19" s="69">
        <f t="shared" si="15"/>
        <v>982.30099999999993</v>
      </c>
      <c r="I19" s="69">
        <f>+H19/Index!$B$13</f>
        <v>1678.360904465259</v>
      </c>
      <c r="J19" s="70">
        <f t="shared" si="15"/>
        <v>1005.6773592000001</v>
      </c>
      <c r="K19" s="69">
        <f>+J19/Index!$B$13</f>
        <v>1718.3017854885065</v>
      </c>
      <c r="L19" s="69">
        <f t="shared" si="15"/>
        <v>1027.3033760000001</v>
      </c>
      <c r="M19" s="69">
        <f>SUM(M7:M18)</f>
        <v>1755.2520289642118</v>
      </c>
      <c r="N19" s="69">
        <f>SUM(N7:N18)</f>
        <v>1087.6320330540682</v>
      </c>
      <c r="O19" s="69">
        <v>1858.1</v>
      </c>
      <c r="P19" s="69">
        <f t="shared" ref="P19:AE19" si="16">SUM(P7:P18)</f>
        <v>1049.2716203938219</v>
      </c>
      <c r="Q19" s="69">
        <f t="shared" si="16"/>
        <v>1792.7870029999999</v>
      </c>
      <c r="R19" s="69">
        <f t="shared" si="16"/>
        <v>873.95825195914608</v>
      </c>
      <c r="S19" s="69">
        <f t="shared" si="16"/>
        <v>1493.2463290000001</v>
      </c>
      <c r="T19" s="69">
        <f t="shared" si="16"/>
        <v>907.05812606111851</v>
      </c>
      <c r="U19" s="69">
        <f t="shared" si="16"/>
        <v>1549.8008216000001</v>
      </c>
      <c r="V19" s="69">
        <f t="shared" si="16"/>
        <v>1023.8231227845959</v>
      </c>
      <c r="W19" s="69">
        <f t="shared" si="16"/>
        <v>1749.3056633040178</v>
      </c>
      <c r="X19" s="69">
        <f t="shared" si="16"/>
        <v>1128.2061352772917</v>
      </c>
      <c r="Y19" s="69">
        <f t="shared" si="16"/>
        <v>1927.6546289042258</v>
      </c>
      <c r="Z19" s="71">
        <f t="shared" si="16"/>
        <v>1218.7745775999999</v>
      </c>
      <c r="AA19" s="71">
        <f t="shared" si="16"/>
        <v>2082.4</v>
      </c>
      <c r="AB19" s="71">
        <f t="shared" si="16"/>
        <v>1184.2434115999997</v>
      </c>
      <c r="AC19" s="71">
        <f t="shared" si="16"/>
        <v>2023.3999999999999</v>
      </c>
      <c r="AD19" s="71">
        <f t="shared" si="16"/>
        <v>1236.1572154</v>
      </c>
      <c r="AE19" s="71">
        <f t="shared" si="16"/>
        <v>2112.1</v>
      </c>
      <c r="AF19" s="71"/>
      <c r="AG19" s="71">
        <f>SUM(AG7:AG12)*2.7</f>
        <v>2244.2400000000002</v>
      </c>
      <c r="AH19" s="72">
        <f>(E19-C19)/C19*100</f>
        <v>-10.932535563063503</v>
      </c>
      <c r="AI19" s="72">
        <f>(G19-E19)/E19*100</f>
        <v>-10.374011506959615</v>
      </c>
      <c r="AJ19" s="72">
        <f>(I19-G19)/G19*100</f>
        <v>-3.2256761536210896</v>
      </c>
      <c r="AK19" s="72">
        <f>(K19-I19)/I19*100</f>
        <v>2.3797552074160779</v>
      </c>
      <c r="AL19" s="72">
        <f>(M19-K19)/K19*100</f>
        <v>2.1503931258035958</v>
      </c>
      <c r="AM19" s="72">
        <f>(O19-M19)/M19*100</f>
        <v>5.8594417974539805</v>
      </c>
      <c r="AN19" s="72">
        <f>(Q19-O19)/O19*100</f>
        <v>-3.5150420860018294</v>
      </c>
      <c r="AO19" s="72">
        <f>(S19-Q19)/Q19*100</f>
        <v>-16.708101603746393</v>
      </c>
      <c r="AP19" s="72">
        <f>(U19-S19)/S19*100</f>
        <v>3.7873518589443655</v>
      </c>
      <c r="AQ19" s="72">
        <f>(V19-T19)/T19*100</f>
        <v>12.872934310232903</v>
      </c>
      <c r="AR19" s="72">
        <f t="shared" si="0"/>
        <v>10.195414634589913</v>
      </c>
      <c r="AS19" s="72">
        <f>(Z19-X19)/X19*100</f>
        <v>8.0276502219559625</v>
      </c>
      <c r="AT19" s="72">
        <f>(AC19-AA19)/AA19*100</f>
        <v>-2.8332693046484931</v>
      </c>
      <c r="AU19" s="72">
        <f>(AD19-AB19)/AB19*100</f>
        <v>4.3837105861421648</v>
      </c>
      <c r="AV19" s="72"/>
    </row>
    <row r="20" spans="1:48" ht="15.75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73"/>
      <c r="AB20" s="69"/>
      <c r="AC20" s="69"/>
      <c r="AD20" s="69"/>
      <c r="AE20" s="69"/>
      <c r="AF20" s="69"/>
      <c r="AG20" s="69"/>
      <c r="AH20" s="254"/>
      <c r="AI20" s="254"/>
      <c r="AJ20" s="255"/>
    </row>
    <row r="21" spans="1:48"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  <c r="S21" s="255"/>
      <c r="T21" s="255"/>
      <c r="U21" s="255"/>
      <c r="V21" s="255"/>
      <c r="W21" s="255"/>
      <c r="X21" s="255"/>
      <c r="Y21" s="255"/>
      <c r="Z21" s="255"/>
      <c r="AA21" s="74"/>
      <c r="AB21" s="255"/>
      <c r="AC21" s="255"/>
      <c r="AD21" s="255"/>
      <c r="AE21" s="255"/>
      <c r="AF21" s="255"/>
      <c r="AG21" s="255"/>
      <c r="AH21" s="255"/>
      <c r="AI21" s="255"/>
      <c r="AJ21" s="255"/>
    </row>
    <row r="22" spans="1:48" ht="15.75">
      <c r="A22" s="75" t="s">
        <v>38</v>
      </c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7"/>
      <c r="AB22" s="76"/>
      <c r="AC22" s="76"/>
      <c r="AD22" s="76"/>
      <c r="AE22" s="76"/>
      <c r="AF22" s="76"/>
      <c r="AG22" s="76"/>
      <c r="AH22" s="76"/>
      <c r="AI22" s="76"/>
      <c r="AJ22" s="76"/>
    </row>
    <row r="23" spans="1:48" ht="15">
      <c r="A23" s="59" t="s">
        <v>25</v>
      </c>
      <c r="B23" s="78">
        <f>B7</f>
        <v>24.9</v>
      </c>
      <c r="C23" s="78">
        <f t="shared" ref="C23:AE23" si="17">C7</f>
        <v>42.544175890266779</v>
      </c>
      <c r="D23" s="78">
        <f t="shared" si="17"/>
        <v>21.6</v>
      </c>
      <c r="E23" s="78">
        <f t="shared" si="17"/>
        <v>36.905791133725408</v>
      </c>
      <c r="F23" s="78">
        <f t="shared" si="17"/>
        <v>25.638999999999999</v>
      </c>
      <c r="G23" s="78">
        <f t="shared" si="17"/>
        <v>43.806832355443774</v>
      </c>
      <c r="H23" s="78">
        <f t="shared" si="17"/>
        <v>21.786000000000001</v>
      </c>
      <c r="I23" s="78">
        <f t="shared" si="17"/>
        <v>37.223591001821376</v>
      </c>
      <c r="J23" s="78">
        <f t="shared" si="17"/>
        <v>20.69594</v>
      </c>
      <c r="K23" s="78">
        <f t="shared" si="17"/>
        <v>35.361112914634859</v>
      </c>
      <c r="L23" s="78">
        <f t="shared" si="17"/>
        <v>21.185590999999999</v>
      </c>
      <c r="M23" s="78">
        <f t="shared" si="17"/>
        <v>36.197731319006138</v>
      </c>
      <c r="N23" s="78">
        <f t="shared" si="17"/>
        <v>19.689278000000002</v>
      </c>
      <c r="O23" s="78">
        <f t="shared" si="17"/>
        <v>33.641128770456234</v>
      </c>
      <c r="P23" s="78">
        <f t="shared" si="17"/>
        <v>20.646150205507997</v>
      </c>
      <c r="Q23" s="78">
        <f t="shared" si="17"/>
        <v>35.276041999999997</v>
      </c>
      <c r="R23" s="78">
        <f t="shared" si="17"/>
        <v>18.260763010283998</v>
      </c>
      <c r="S23" s="78">
        <f t="shared" si="17"/>
        <v>31.200365999999999</v>
      </c>
      <c r="T23" s="78">
        <f t="shared" si="17"/>
        <v>17.358754523881998</v>
      </c>
      <c r="U23" s="78">
        <f t="shared" si="17"/>
        <v>29.659192999999998</v>
      </c>
      <c r="V23" s="78">
        <f t="shared" si="17"/>
        <v>17.426307434235998</v>
      </c>
      <c r="W23" s="78">
        <f t="shared" si="17"/>
        <v>29.774614</v>
      </c>
      <c r="X23" s="78">
        <f>X7</f>
        <v>17.558219999999999</v>
      </c>
      <c r="Y23" s="78">
        <f t="shared" si="17"/>
        <v>30</v>
      </c>
      <c r="Z23" s="78">
        <f t="shared" si="17"/>
        <v>18.084966599999998</v>
      </c>
      <c r="AA23" s="79">
        <f t="shared" si="17"/>
        <v>30.9</v>
      </c>
      <c r="AB23" s="78">
        <f t="shared" si="17"/>
        <v>17.9679118</v>
      </c>
      <c r="AC23" s="78">
        <f t="shared" si="17"/>
        <v>30.7</v>
      </c>
      <c r="AD23" s="78">
        <f t="shared" si="17"/>
        <v>16.621781599999998</v>
      </c>
      <c r="AE23" s="78">
        <f t="shared" si="17"/>
        <v>28.4</v>
      </c>
      <c r="AF23" s="78">
        <f>AF7</f>
        <v>17.031473399999999</v>
      </c>
      <c r="AG23" s="78">
        <f>AG7</f>
        <v>29.1</v>
      </c>
      <c r="AH23" s="81">
        <f>(E23-C23)/C23*100</f>
        <v>-13.253012048192748</v>
      </c>
      <c r="AI23" s="81">
        <f>(G23-E23)/E23*100</f>
        <v>18.699074074074044</v>
      </c>
      <c r="AJ23" s="81">
        <f>(I23-G23)/G23*100</f>
        <v>-15.027887203089026</v>
      </c>
      <c r="AK23" s="81">
        <f>(K23-I23)/I23*100</f>
        <v>-5.0034884788396283</v>
      </c>
      <c r="AL23" s="81">
        <f>(M23-K23)/K23*100</f>
        <v>2.3659278099955645</v>
      </c>
      <c r="AM23" s="81">
        <f>(O23-M23)/M23*100</f>
        <v>-7.062880615414489</v>
      </c>
      <c r="AN23" s="81">
        <f>(Q23-O23)/O23*100</f>
        <v>4.8598643663215899</v>
      </c>
      <c r="AO23" s="81">
        <f>(R23-P23)/P23*100</f>
        <v>-11.553665799581477</v>
      </c>
      <c r="AP23" s="81">
        <f t="shared" ref="AP23:AP34" si="18">(U23-S23)/S23*100</f>
        <v>-4.9395991059848487</v>
      </c>
      <c r="AQ23" s="81">
        <f>(W23-U23)/U23*100</f>
        <v>0.3891575876659939</v>
      </c>
      <c r="AR23" s="81">
        <f>(Y23-W23)/W23*100</f>
        <v>0.75697370921416585</v>
      </c>
      <c r="AS23" s="81">
        <f>(AA23-Y23)/Y23*100</f>
        <v>2.9999999999999956</v>
      </c>
      <c r="AT23" s="81">
        <f t="shared" ref="AT23:AT33" si="19">(AC23-AA23)/AA23*100</f>
        <v>-0.64724919093850897</v>
      </c>
      <c r="AU23" s="81">
        <f t="shared" ref="AU23:AU33" si="20">(AE23-AC23)/AC23*100</f>
        <v>-7.4918566775244315</v>
      </c>
      <c r="AV23" s="81">
        <f t="shared" ref="AV23:AV28" si="21">(AG23-AE23)/AE23*100</f>
        <v>2.4647887323943762</v>
      </c>
    </row>
    <row r="24" spans="1:48" ht="15">
      <c r="A24" s="59" t="s">
        <v>39</v>
      </c>
      <c r="B24" s="78">
        <f t="shared" ref="B24:B34" si="22">B23+B8</f>
        <v>54</v>
      </c>
      <c r="C24" s="61">
        <f>+B24/Index!$B$13</f>
        <v>92.26447783431351</v>
      </c>
      <c r="D24" s="78">
        <f t="shared" ref="D24:D34" si="23">D23+D8</f>
        <v>50.5</v>
      </c>
      <c r="E24" s="61">
        <f>+D24/Index!$B$13</f>
        <v>86.284372789496885</v>
      </c>
      <c r="F24" s="80">
        <f t="shared" ref="F24:F34" si="24">F23+F8</f>
        <v>57.066000000000003</v>
      </c>
      <c r="G24" s="61">
        <f>+F24/Index!$B$13</f>
        <v>97.503049853572861</v>
      </c>
      <c r="H24" s="80">
        <f t="shared" ref="H24:H34" si="25">H23+H8</f>
        <v>47.197000000000003</v>
      </c>
      <c r="I24" s="61">
        <f>+H24/Index!$B$13</f>
        <v>80.640862228631391</v>
      </c>
      <c r="J24" s="80">
        <f t="shared" ref="J24:J34" si="26">J23+J8</f>
        <v>44.171875999999997</v>
      </c>
      <c r="K24" s="61">
        <f>+J24/Index!$B$13</f>
        <v>75.472131001889707</v>
      </c>
      <c r="L24" s="80">
        <f t="shared" ref="L24:L33" si="27">L23+L8</f>
        <v>44.257075</v>
      </c>
      <c r="M24" s="61">
        <f>+L24/Index!$B$13</f>
        <v>75.617702136093527</v>
      </c>
      <c r="N24" s="80">
        <f>N23+N8</f>
        <v>42.241784025294081</v>
      </c>
      <c r="O24" s="61">
        <f>+N24/Index!$B$13</f>
        <v>72.174373071918595</v>
      </c>
      <c r="P24" s="66">
        <f t="shared" ref="P24:V24" si="28">(P8+P7)</f>
        <v>44.429725482881992</v>
      </c>
      <c r="Q24" s="66">
        <f t="shared" si="28"/>
        <v>75.91269299999999</v>
      </c>
      <c r="R24" s="66">
        <f t="shared" si="28"/>
        <v>39.487481612831999</v>
      </c>
      <c r="S24" s="66">
        <f>(S8+S7)</f>
        <v>67.468367999999998</v>
      </c>
      <c r="T24" s="66">
        <f t="shared" si="28"/>
        <v>37.218351489146002</v>
      </c>
      <c r="U24" s="66">
        <f t="shared" si="28"/>
        <v>63.591329000000002</v>
      </c>
      <c r="V24" s="66">
        <f t="shared" si="28"/>
        <v>39.032033676786</v>
      </c>
      <c r="W24" s="66">
        <f>(W8+W7)</f>
        <v>66.690189000000004</v>
      </c>
      <c r="X24" s="66">
        <f>(X8+X7)</f>
        <v>36.462570199999995</v>
      </c>
      <c r="Y24" s="66">
        <f>(Y8+Y7)</f>
        <v>62.3</v>
      </c>
      <c r="Z24" s="66">
        <f>(Z8+Z7)</f>
        <v>34.648220799999997</v>
      </c>
      <c r="AA24" s="81">
        <f t="shared" ref="AA24:AG24" si="29">AA8+AA7</f>
        <v>59.2</v>
      </c>
      <c r="AB24" s="81">
        <f t="shared" si="29"/>
        <v>36.286987999999994</v>
      </c>
      <c r="AC24" s="81">
        <f t="shared" si="29"/>
        <v>62</v>
      </c>
      <c r="AD24" s="81">
        <f t="shared" si="29"/>
        <v>34.706748199999993</v>
      </c>
      <c r="AE24" s="81">
        <f t="shared" si="29"/>
        <v>59.3</v>
      </c>
      <c r="AF24" s="81">
        <f t="shared" si="29"/>
        <v>39.037775799999999</v>
      </c>
      <c r="AG24" s="81">
        <f t="shared" si="29"/>
        <v>66.7</v>
      </c>
      <c r="AH24" s="81">
        <f t="shared" ref="AH24:AH33" si="30">(E24-C24)/C24*100</f>
        <v>-6.4814814814814907</v>
      </c>
      <c r="AI24" s="81">
        <f t="shared" ref="AI24:AI33" si="31">(G24-E24)/E24*100</f>
        <v>13.001980198019808</v>
      </c>
      <c r="AJ24" s="81">
        <f t="shared" ref="AJ24:AJ33" si="32">(I24-G24)/G24*100</f>
        <v>-17.294010444047231</v>
      </c>
      <c r="AK24" s="81">
        <f t="shared" ref="AK24:AK33" si="33">(K24-I24)/I24*100</f>
        <v>-6.4095684047715151</v>
      </c>
      <c r="AL24" s="81">
        <f t="shared" ref="AL24:AL33" si="34">(M24-K24)/K24*100</f>
        <v>0.19288064650006381</v>
      </c>
      <c r="AM24" s="81">
        <f t="shared" ref="AM24:AM33" si="35">(O24-M24)/M24*100</f>
        <v>-4.5536018245804071</v>
      </c>
      <c r="AN24" s="81">
        <f t="shared" ref="AN24:AO33" si="36">(Q24-O24)/O24*100</f>
        <v>5.1795668863743698</v>
      </c>
      <c r="AO24" s="81">
        <f t="shared" si="36"/>
        <v>-11.123732627954574</v>
      </c>
      <c r="AP24" s="81">
        <f t="shared" si="18"/>
        <v>-5.7464543977112301</v>
      </c>
      <c r="AQ24" s="81">
        <f t="shared" ref="AQ24:AQ33" si="37">(W24-U24)/U24*100</f>
        <v>4.8730857629976594</v>
      </c>
      <c r="AR24" s="81">
        <f t="shared" ref="AR24:AR33" si="38">(Y24-W24)/W24*100</f>
        <v>-6.582960801025779</v>
      </c>
      <c r="AS24" s="81">
        <f t="shared" ref="AS24:AS32" si="39">(AA24-Y24)/Y24*100</f>
        <v>-4.9759229534510352</v>
      </c>
      <c r="AT24" s="81">
        <f t="shared" si="19"/>
        <v>4.7297297297297245</v>
      </c>
      <c r="AU24" s="81">
        <f t="shared" si="20"/>
        <v>-4.3548387096774244</v>
      </c>
      <c r="AV24" s="81">
        <f t="shared" si="21"/>
        <v>12.478920741989892</v>
      </c>
    </row>
    <row r="25" spans="1:48" ht="15">
      <c r="A25" s="59" t="s">
        <v>40</v>
      </c>
      <c r="B25" s="78">
        <f t="shared" si="22"/>
        <v>103.7</v>
      </c>
      <c r="C25" s="61">
        <f>+B25/Index!$B$13</f>
        <v>177.18196947070948</v>
      </c>
      <c r="D25" s="78">
        <f t="shared" si="23"/>
        <v>109.6</v>
      </c>
      <c r="E25" s="61">
        <f>+D25/Index!$B$13</f>
        <v>187.26271797482889</v>
      </c>
      <c r="F25" s="80">
        <f t="shared" si="24"/>
        <v>94.897999999999996</v>
      </c>
      <c r="G25" s="61">
        <f>+F25/Index!$B$13</f>
        <v>162.14285958371636</v>
      </c>
      <c r="H25" s="80">
        <f t="shared" si="25"/>
        <v>89.251000000000005</v>
      </c>
      <c r="I25" s="61">
        <f>+H25/Index!$B$13</f>
        <v>152.49438724426508</v>
      </c>
      <c r="J25" s="80">
        <f t="shared" si="26"/>
        <v>91.77254099999999</v>
      </c>
      <c r="K25" s="61">
        <f>+J25/Index!$B$13</f>
        <v>156.80269583135419</v>
      </c>
      <c r="L25" s="80">
        <f t="shared" si="27"/>
        <v>83.152757000000008</v>
      </c>
      <c r="M25" s="61">
        <f>+L25/Index!$B$13</f>
        <v>142.07492046460294</v>
      </c>
      <c r="N25" s="80">
        <f t="shared" ref="N25:N30" si="40">N24+N9</f>
        <v>82.341784025294089</v>
      </c>
      <c r="O25" s="61">
        <f>+N25/Index!$B$13</f>
        <v>140.68929087110328</v>
      </c>
      <c r="P25" s="66">
        <f>(P9+P8+P7)</f>
        <v>83.827913597355987</v>
      </c>
      <c r="Q25" s="66">
        <f>(Q9+Q8+Q7)</f>
        <v>143.22849399999998</v>
      </c>
      <c r="R25" s="66">
        <f>(R7+R9+R8)</f>
        <v>73.057039504461997</v>
      </c>
      <c r="S25" s="66">
        <f>(S9+S8+S7)</f>
        <v>124.82536300000001</v>
      </c>
      <c r="T25" s="66">
        <f>(T9+T8+T7)</f>
        <v>75.594824440723997</v>
      </c>
      <c r="U25" s="66">
        <f t="shared" ref="U25:Z25" si="41">(U9+U8+U7)</f>
        <v>129.16142600000001</v>
      </c>
      <c r="V25" s="66">
        <f t="shared" si="41"/>
        <v>77.922295847277994</v>
      </c>
      <c r="W25" s="66">
        <f t="shared" si="41"/>
        <v>133.138147</v>
      </c>
      <c r="X25" s="66">
        <f t="shared" si="41"/>
        <v>73.050031175748018</v>
      </c>
      <c r="Y25" s="66">
        <f t="shared" si="41"/>
        <v>124.81338855945768</v>
      </c>
      <c r="Z25" s="66">
        <f t="shared" si="41"/>
        <v>73.276304799999991</v>
      </c>
      <c r="AA25" s="78">
        <f>AA9+AA8+AA7</f>
        <v>125.19999999999999</v>
      </c>
      <c r="AB25" s="81">
        <f>AB7+AB9+AB8</f>
        <v>69.354968999999997</v>
      </c>
      <c r="AC25" s="81">
        <f>AC7+AC9+AC8</f>
        <v>118.5</v>
      </c>
      <c r="AD25" s="81">
        <f>AD9+AD8+AD7</f>
        <v>72.749558199999996</v>
      </c>
      <c r="AE25" s="81">
        <f>AE9+AE8+AE7</f>
        <v>124.30000000000001</v>
      </c>
      <c r="AF25" s="81">
        <f>AF9+AF8+AF7</f>
        <v>86.386442399999993</v>
      </c>
      <c r="AG25" s="81">
        <f>AG9+AG8+AG7</f>
        <v>147.6</v>
      </c>
      <c r="AH25" s="81">
        <f t="shared" si="30"/>
        <v>5.6894889103182109</v>
      </c>
      <c r="AI25" s="81">
        <f t="shared" si="31"/>
        <v>-13.414233576642332</v>
      </c>
      <c r="AJ25" s="81">
        <f t="shared" si="32"/>
        <v>-5.9505995911399658</v>
      </c>
      <c r="AK25" s="81">
        <f t="shared" si="33"/>
        <v>2.8252243672339654</v>
      </c>
      <c r="AL25" s="81">
        <f t="shared" si="34"/>
        <v>-9.3925523975629801</v>
      </c>
      <c r="AM25" s="81">
        <f t="shared" si="35"/>
        <v>-0.97528092148035284</v>
      </c>
      <c r="AN25" s="81">
        <f t="shared" si="36"/>
        <v>1.8048304268041759</v>
      </c>
      <c r="AO25" s="81">
        <v>-12.8</v>
      </c>
      <c r="AP25" s="81">
        <f t="shared" si="18"/>
        <v>3.473703497261206</v>
      </c>
      <c r="AQ25" s="81">
        <f t="shared" si="37"/>
        <v>3.0788766609002889</v>
      </c>
      <c r="AR25" s="81">
        <f t="shared" si="38"/>
        <v>-6.2527221747665802</v>
      </c>
      <c r="AS25" s="81">
        <f t="shared" si="39"/>
        <v>0.30975157793920433</v>
      </c>
      <c r="AT25" s="81">
        <f t="shared" si="19"/>
        <v>-5.3514376996805026</v>
      </c>
      <c r="AU25" s="81">
        <f t="shared" si="20"/>
        <v>4.894514767932499</v>
      </c>
      <c r="AV25" s="81">
        <f t="shared" si="21"/>
        <v>18.744971842316961</v>
      </c>
    </row>
    <row r="26" spans="1:48" ht="15">
      <c r="A26" s="59" t="s">
        <v>41</v>
      </c>
      <c r="B26" s="78">
        <f t="shared" si="22"/>
        <v>193.60000000000002</v>
      </c>
      <c r="C26" s="61">
        <f>+B26/Index!$B$13</f>
        <v>330.78523905042772</v>
      </c>
      <c r="D26" s="78">
        <f t="shared" si="23"/>
        <v>186.6</v>
      </c>
      <c r="E26" s="61">
        <f>+D26/Index!$B$13</f>
        <v>318.82502896079444</v>
      </c>
      <c r="F26" s="80">
        <f t="shared" si="24"/>
        <v>161.95499999999998</v>
      </c>
      <c r="G26" s="61">
        <f>+F26/Index!$B$13</f>
        <v>276.71654643807858</v>
      </c>
      <c r="H26" s="80">
        <f t="shared" si="25"/>
        <v>161.31799999999998</v>
      </c>
      <c r="I26" s="61">
        <f>+H26/Index!$B$13</f>
        <v>275.62816731992194</v>
      </c>
      <c r="J26" s="80">
        <f t="shared" si="26"/>
        <v>153.73539199999999</v>
      </c>
      <c r="K26" s="61">
        <f>+J26/Index!$B$13</f>
        <v>262.67251236173144</v>
      </c>
      <c r="L26" s="80">
        <f t="shared" si="27"/>
        <v>157.60918000000001</v>
      </c>
      <c r="M26" s="61">
        <f>+L26/Index!$B$13</f>
        <v>269.29127212211722</v>
      </c>
      <c r="N26" s="80">
        <f t="shared" si="40"/>
        <v>154.74178402529409</v>
      </c>
      <c r="O26" s="61">
        <f>+N26/Index!$B$13</f>
        <v>264.39203522673841</v>
      </c>
      <c r="P26" s="66">
        <f>(P7+P10+P9+P8)</f>
        <v>146.903503018138</v>
      </c>
      <c r="Q26" s="66">
        <f>(Q7+Q10+Q9+Q8)</f>
        <v>250.999537</v>
      </c>
      <c r="R26" s="66">
        <f>(R7+R10+R9+R8)</f>
        <v>135.936488975994</v>
      </c>
      <c r="S26" s="66">
        <f>(S10+S9+S8+S7)</f>
        <v>232.261281</v>
      </c>
      <c r="T26" s="66">
        <f t="shared" ref="T26:Y26" si="42">(T10+T9+T8+T7)</f>
        <v>127.70987880254201</v>
      </c>
      <c r="U26" s="66">
        <f t="shared" si="42"/>
        <v>218.20528299999998</v>
      </c>
      <c r="V26" s="66">
        <f t="shared" si="42"/>
        <v>157.92809197511514</v>
      </c>
      <c r="W26" s="66">
        <f t="shared" si="42"/>
        <v>269.83616558247098</v>
      </c>
      <c r="X26" s="66">
        <f t="shared" si="42"/>
        <v>140.1475119602901</v>
      </c>
      <c r="Y26" s="66">
        <f t="shared" si="42"/>
        <v>239.45624094063652</v>
      </c>
      <c r="Z26" s="66">
        <f>(Z10+Z9+Z8+Z7)</f>
        <v>137.89055439999998</v>
      </c>
      <c r="AA26" s="78">
        <f>AA10+AA9+AA8+AA7</f>
        <v>235.60000000000002</v>
      </c>
      <c r="AB26" s="78">
        <f>AB10+AB9+AB8+AB7</f>
        <v>147.13788359999998</v>
      </c>
      <c r="AC26" s="78">
        <f>AC10+AC9+AC8+AC7</f>
        <v>251.4</v>
      </c>
      <c r="AD26" s="78">
        <f>AD10+AD9+AD8+AD7</f>
        <v>149.12781519999999</v>
      </c>
      <c r="AE26" s="78">
        <f>AE10+AE9+AE8+AE7</f>
        <v>254.8</v>
      </c>
      <c r="AF26" s="81">
        <f>AF7+AF10+AF9+AF8</f>
        <v>167.09572700000001</v>
      </c>
      <c r="AG26" s="81">
        <f>AG7+AG10+AG9+AG8</f>
        <v>285.5</v>
      </c>
      <c r="AH26" s="81">
        <f t="shared" si="30"/>
        <v>-3.6157024793388568</v>
      </c>
      <c r="AI26" s="81">
        <f t="shared" si="31"/>
        <v>-13.207395498392282</v>
      </c>
      <c r="AJ26" s="81">
        <f t="shared" si="32"/>
        <v>-0.39331913185761985</v>
      </c>
      <c r="AK26" s="81">
        <f t="shared" si="33"/>
        <v>-4.7004103695805748</v>
      </c>
      <c r="AL26" s="81">
        <f t="shared" si="34"/>
        <v>2.5197763179997161</v>
      </c>
      <c r="AM26" s="81">
        <f t="shared" si="35"/>
        <v>-1.8193077171684637</v>
      </c>
      <c r="AN26" s="81">
        <f t="shared" si="36"/>
        <v>-5.0653939765065985</v>
      </c>
      <c r="AO26" s="81">
        <f t="shared" si="36"/>
        <v>-7.4654544083880126</v>
      </c>
      <c r="AP26" s="81">
        <f t="shared" si="18"/>
        <v>-6.0518042178541229</v>
      </c>
      <c r="AQ26" s="81">
        <f t="shared" si="37"/>
        <v>23.661609779847083</v>
      </c>
      <c r="AR26" s="81">
        <f t="shared" si="38"/>
        <v>-11.25865562766802</v>
      </c>
      <c r="AS26" s="81">
        <f t="shared" si="39"/>
        <v>-1.6104157174974174</v>
      </c>
      <c r="AT26" s="81">
        <f t="shared" si="19"/>
        <v>6.7062818336162913</v>
      </c>
      <c r="AU26" s="81">
        <f t="shared" si="20"/>
        <v>1.3524264120922855</v>
      </c>
      <c r="AV26" s="81">
        <f t="shared" si="21"/>
        <v>12.048665620094187</v>
      </c>
    </row>
    <row r="27" spans="1:48" ht="15">
      <c r="A27" s="59" t="s">
        <v>42</v>
      </c>
      <c r="B27" s="78">
        <f t="shared" si="22"/>
        <v>332.70000000000005</v>
      </c>
      <c r="C27" s="61">
        <f>+B27/Index!$B$13</f>
        <v>568.4516995458539</v>
      </c>
      <c r="D27" s="78">
        <f t="shared" si="23"/>
        <v>306.10000000000002</v>
      </c>
      <c r="E27" s="61">
        <f>+D27/Index!$B$13</f>
        <v>523.00290120524755</v>
      </c>
      <c r="F27" s="80">
        <f t="shared" si="24"/>
        <v>254.47299999999998</v>
      </c>
      <c r="G27" s="61">
        <f>+F27/Index!$B$13</f>
        <v>434.79293459131964</v>
      </c>
      <c r="H27" s="80">
        <f t="shared" si="25"/>
        <v>260.80099999999999</v>
      </c>
      <c r="I27" s="61">
        <f>+H27/Index!$B$13</f>
        <v>445.60496451234809</v>
      </c>
      <c r="J27" s="80">
        <f t="shared" si="26"/>
        <v>259.122792</v>
      </c>
      <c r="K27" s="61">
        <f>+J27/Index!$B$13</f>
        <v>442.73757590461906</v>
      </c>
      <c r="L27" s="80">
        <f t="shared" si="27"/>
        <v>269.47206900000003</v>
      </c>
      <c r="M27" s="61">
        <f>+L27/Index!$B$13</f>
        <v>460.42036550402042</v>
      </c>
      <c r="N27" s="80">
        <f t="shared" si="40"/>
        <v>274.54178402529408</v>
      </c>
      <c r="O27" s="61">
        <f>+N27/Index!$B$13</f>
        <v>469.08248790360426</v>
      </c>
      <c r="P27" s="66">
        <f t="shared" ref="P27:V27" si="43">(P7+P8+P11+P10+P9)</f>
        <v>258.87133142281999</v>
      </c>
      <c r="Q27" s="66">
        <f t="shared" si="43"/>
        <v>442.30793000000006</v>
      </c>
      <c r="R27" s="66">
        <f t="shared" si="43"/>
        <v>228.49197568600596</v>
      </c>
      <c r="S27" s="66">
        <f>(S7+S8+S11+S10+S9)</f>
        <v>390.40171899999996</v>
      </c>
      <c r="T27" s="66">
        <f t="shared" si="43"/>
        <v>224.143537940328</v>
      </c>
      <c r="U27" s="66">
        <f t="shared" si="43"/>
        <v>382.97197200000005</v>
      </c>
      <c r="V27" s="66">
        <f t="shared" si="43"/>
        <v>267.43391437995911</v>
      </c>
      <c r="W27" s="66">
        <f>(W7+W8+W11+W10+W9)</f>
        <v>456.93797158247105</v>
      </c>
      <c r="X27" s="66">
        <f>(X7+X8+X11+X10+X9)</f>
        <v>265.57779093377474</v>
      </c>
      <c r="Y27" s="66">
        <f>(Y7+Y8+Y11+Y10+Y9)</f>
        <v>453.76659638694821</v>
      </c>
      <c r="Z27" s="66">
        <f>(Z7+Z8+Z11+Z10+Z9)</f>
        <v>256.17442979999998</v>
      </c>
      <c r="AA27" s="78">
        <f t="shared" ref="AA27:AG27" si="44">AA11+AA10+AA9+AA8+AA7</f>
        <v>437.7</v>
      </c>
      <c r="AB27" s="78">
        <f t="shared" si="44"/>
        <v>278.29778700000003</v>
      </c>
      <c r="AC27" s="78">
        <f t="shared" si="44"/>
        <v>475.5</v>
      </c>
      <c r="AD27" s="78">
        <f t="shared" si="44"/>
        <v>276.19080059999999</v>
      </c>
      <c r="AE27" s="78">
        <f t="shared" si="44"/>
        <v>471.9</v>
      </c>
      <c r="AF27" s="78">
        <f t="shared" si="44"/>
        <v>310.31227479999995</v>
      </c>
      <c r="AG27" s="78">
        <f t="shared" si="44"/>
        <v>530.20000000000005</v>
      </c>
      <c r="AH27" s="81">
        <f t="shared" si="30"/>
        <v>-7.9951908626390233</v>
      </c>
      <c r="AI27" s="81">
        <f t="shared" si="31"/>
        <v>-16.866056844168583</v>
      </c>
      <c r="AJ27" s="81">
        <f t="shared" si="32"/>
        <v>2.4867078236197977</v>
      </c>
      <c r="AK27" s="81">
        <f t="shared" si="33"/>
        <v>-0.64348219523698069</v>
      </c>
      <c r="AL27" s="81">
        <f t="shared" si="34"/>
        <v>3.9939663045927785</v>
      </c>
      <c r="AM27" s="81">
        <f t="shared" si="35"/>
        <v>1.8813508368817362</v>
      </c>
      <c r="AN27" s="81">
        <f t="shared" si="36"/>
        <v>-5.707857060122512</v>
      </c>
      <c r="AO27" s="81">
        <v>-11.7</v>
      </c>
      <c r="AP27" s="81">
        <f t="shared" si="18"/>
        <v>-1.9031030444822163</v>
      </c>
      <c r="AQ27" s="81">
        <f t="shared" si="37"/>
        <v>19.3136848099346</v>
      </c>
      <c r="AR27" s="81">
        <f t="shared" si="38"/>
        <v>-0.6940493880470715</v>
      </c>
      <c r="AS27" s="81">
        <f t="shared" si="39"/>
        <v>-3.5407181830650827</v>
      </c>
      <c r="AT27" s="81">
        <f t="shared" si="19"/>
        <v>8.6360520904729299</v>
      </c>
      <c r="AU27" s="81">
        <f t="shared" si="20"/>
        <v>-0.75709779179811199</v>
      </c>
      <c r="AV27" s="81">
        <f t="shared" si="21"/>
        <v>12.35431235431237</v>
      </c>
    </row>
    <row r="28" spans="1:48" ht="15">
      <c r="A28" s="59" t="s">
        <v>43</v>
      </c>
      <c r="B28" s="78">
        <f t="shared" si="22"/>
        <v>490.1</v>
      </c>
      <c r="C28" s="61">
        <f>+B28/Index!$B$13</f>
        <v>837.3855664184639</v>
      </c>
      <c r="D28" s="78">
        <f t="shared" si="23"/>
        <v>445.41800000000001</v>
      </c>
      <c r="E28" s="61">
        <f>+D28/Index!$B$13</f>
        <v>761.0418368148936</v>
      </c>
      <c r="F28" s="80">
        <f t="shared" si="24"/>
        <v>369.25900000000001</v>
      </c>
      <c r="G28" s="61">
        <f>+F28/Index!$B$13</f>
        <v>630.91645964112547</v>
      </c>
      <c r="H28" s="80">
        <f t="shared" si="25"/>
        <v>370.101</v>
      </c>
      <c r="I28" s="61">
        <f>+H28/Index!$B$13</f>
        <v>632.35510205476419</v>
      </c>
      <c r="J28" s="80">
        <f t="shared" si="26"/>
        <v>372.44645200000002</v>
      </c>
      <c r="K28" s="61">
        <f>+J28/Index!$B$13</f>
        <v>636.36254472264284</v>
      </c>
      <c r="L28" s="80">
        <f t="shared" si="27"/>
        <v>387.14375000000007</v>
      </c>
      <c r="M28" s="61">
        <f>+L28/Index!$B$13</f>
        <v>661.47436926977809</v>
      </c>
      <c r="N28" s="80">
        <f t="shared" si="40"/>
        <v>395.94178402529406</v>
      </c>
      <c r="O28" s="61">
        <f>+N28/Index!$B$13</f>
        <v>676.50670288667197</v>
      </c>
      <c r="P28" s="66">
        <f>(P7+P8+P9+P12+P11+P10)</f>
        <v>393.23840524144401</v>
      </c>
      <c r="Q28" s="66">
        <f>(Q7+Q8+Q9+Q12+Q11+Q10)</f>
        <v>671.88770599999998</v>
      </c>
      <c r="R28" s="66">
        <f>(R7+R8+R9+R12+R11+R10)</f>
        <v>331.12681184695197</v>
      </c>
      <c r="S28" s="66">
        <f>(S8+S9+S12+S11+S10+S7)</f>
        <v>565.76374800000008</v>
      </c>
      <c r="T28" s="66">
        <f t="shared" ref="T28:Y28" si="45">(T8+T9+T12+T11+T10+T7)</f>
        <v>338.44924837136642</v>
      </c>
      <c r="U28" s="66">
        <f t="shared" si="45"/>
        <v>578.27487359999998</v>
      </c>
      <c r="V28" s="66">
        <f t="shared" si="45"/>
        <v>396.17682854834766</v>
      </c>
      <c r="W28" s="66">
        <f t="shared" si="45"/>
        <v>676.90830029754909</v>
      </c>
      <c r="X28" s="66">
        <f t="shared" si="45"/>
        <v>414.50396452925969</v>
      </c>
      <c r="Y28" s="66">
        <f t="shared" si="45"/>
        <v>708.22207125083241</v>
      </c>
      <c r="Z28" s="66">
        <f>(Z8+Z9+Z12+Z11+Z10+Z7)</f>
        <v>408.22861499999993</v>
      </c>
      <c r="AA28" s="78">
        <f t="shared" ref="AA28:AG28" si="46">AA12+AA11+AA10+AA9+AA8+AA7</f>
        <v>697.49999999999989</v>
      </c>
      <c r="AB28" s="78">
        <f t="shared" si="46"/>
        <v>455.7528638</v>
      </c>
      <c r="AC28" s="78">
        <f t="shared" si="46"/>
        <v>778.69999999999993</v>
      </c>
      <c r="AD28" s="78">
        <f t="shared" si="46"/>
        <v>427.77676659999992</v>
      </c>
      <c r="AE28" s="78">
        <f t="shared" si="46"/>
        <v>730.9</v>
      </c>
      <c r="AF28" s="78">
        <f t="shared" si="46"/>
        <v>486.47974879999992</v>
      </c>
      <c r="AG28" s="78">
        <f t="shared" si="46"/>
        <v>831.2</v>
      </c>
      <c r="AH28" s="81">
        <f t="shared" si="30"/>
        <v>-9.1169149153234024</v>
      </c>
      <c r="AI28" s="81">
        <f t="shared" si="31"/>
        <v>-17.098321127570049</v>
      </c>
      <c r="AJ28" s="81">
        <f t="shared" si="32"/>
        <v>0.22802423231390073</v>
      </c>
      <c r="AK28" s="81">
        <f t="shared" si="33"/>
        <v>0.63373295397743001</v>
      </c>
      <c r="AL28" s="81">
        <f t="shared" si="34"/>
        <v>3.946150626775212</v>
      </c>
      <c r="AM28" s="81">
        <f t="shared" si="35"/>
        <v>2.2725496731624739</v>
      </c>
      <c r="AN28" s="81">
        <f t="shared" si="36"/>
        <v>-0.68277178436852315</v>
      </c>
      <c r="AO28" s="81">
        <f t="shared" si="36"/>
        <v>-15.794895047536423</v>
      </c>
      <c r="AP28" s="81">
        <f t="shared" si="18"/>
        <v>2.2113692586750715</v>
      </c>
      <c r="AQ28" s="81">
        <f t="shared" si="37"/>
        <v>17.056495310528589</v>
      </c>
      <c r="AR28" s="81">
        <f t="shared" si="38"/>
        <v>4.6259989631562659</v>
      </c>
      <c r="AS28" s="81">
        <f t="shared" si="39"/>
        <v>-1.5139419803587384</v>
      </c>
      <c r="AT28" s="81">
        <f t="shared" si="19"/>
        <v>11.641577060931908</v>
      </c>
      <c r="AU28" s="81">
        <f t="shared" si="20"/>
        <v>-6.1384358546295053</v>
      </c>
      <c r="AV28" s="81">
        <f t="shared" si="21"/>
        <v>13.722807497605702</v>
      </c>
    </row>
    <row r="29" spans="1:48" ht="15">
      <c r="A29" s="59" t="s">
        <v>44</v>
      </c>
      <c r="B29" s="78">
        <f t="shared" si="22"/>
        <v>682.08400000000006</v>
      </c>
      <c r="C29" s="61">
        <f>+B29/Index!$B$13</f>
        <v>1165.4097055396278</v>
      </c>
      <c r="D29" s="78">
        <f t="shared" si="23"/>
        <v>606.10400000000004</v>
      </c>
      <c r="E29" s="61">
        <f>+D29/Index!$B$13</f>
        <v>1035.5901680238658</v>
      </c>
      <c r="F29" s="80">
        <f t="shared" si="24"/>
        <v>521.678</v>
      </c>
      <c r="G29" s="61">
        <f>+F29/Index!$B$13</f>
        <v>891.33978273424077</v>
      </c>
      <c r="H29" s="80">
        <f t="shared" si="25"/>
        <v>505.20100000000002</v>
      </c>
      <c r="I29" s="61">
        <f>+H29/Index!$B$13</f>
        <v>863.18715678468561</v>
      </c>
      <c r="J29" s="80">
        <f t="shared" si="26"/>
        <v>512.54696932000002</v>
      </c>
      <c r="K29" s="61">
        <f>+J29/Index!$B$13</f>
        <v>875.7384905531427</v>
      </c>
      <c r="L29" s="80">
        <f t="shared" si="27"/>
        <v>542.15887200000009</v>
      </c>
      <c r="M29" s="61">
        <f>+L29/Index!$B$13</f>
        <v>926.33343015408184</v>
      </c>
      <c r="N29" s="80">
        <f t="shared" si="40"/>
        <v>564.07236586025294</v>
      </c>
      <c r="O29" s="61">
        <f>+N29/Index!$B$13</f>
        <v>963.77485734929792</v>
      </c>
      <c r="P29" s="66">
        <f>(P7+P8+P9+P10+P13+P12+P11)</f>
        <v>552.96958911553793</v>
      </c>
      <c r="Q29" s="66">
        <f>(Q7+Q8+Q9+Q10+Q13+Q12+Q11)</f>
        <v>944.80463699999996</v>
      </c>
      <c r="R29" s="66">
        <f>(R8+R9+R10+R13+R12+R11)</f>
        <v>448.96237087459599</v>
      </c>
      <c r="S29" s="66">
        <f>(S7+S8+S9+S10+S13+S12+S11)</f>
        <v>798.29812000000004</v>
      </c>
      <c r="T29" s="66">
        <f>(T7+T8+T9+T10+T13+T12+T11)</f>
        <v>473.70831546770438</v>
      </c>
      <c r="U29" s="66">
        <f>(U7+U8+U9+U10+U13+U12+U11)</f>
        <v>809.37871060000009</v>
      </c>
      <c r="V29" s="66">
        <f>(V9+V10+V13+V12+V11+V8+V7)</f>
        <v>556.8022913566806</v>
      </c>
      <c r="W29" s="66">
        <f>(W9+W10+W13+W12+W11+W8+W7)</f>
        <v>951.35319757358207</v>
      </c>
      <c r="X29" s="66">
        <f>(X9+X10+X13+X12+X11+X8+X7)</f>
        <v>590.99039295027899</v>
      </c>
      <c r="Y29" s="66">
        <f>(Y9+Y10+Y13+Y12+Y11+Y8+Y7)</f>
        <v>1009.7670372343194</v>
      </c>
      <c r="Z29" s="66">
        <f>(Z9+Z10+Z13+Z12+Z11+Z8+Z7)</f>
        <v>606.40239139999994</v>
      </c>
      <c r="AA29" s="78">
        <f>AA13+AA12+AA11+AA10+AA9+AA8+AA7</f>
        <v>1036.1000000000001</v>
      </c>
      <c r="AB29" s="78">
        <f>AB13+AB12+AB11+AB10+AB9+AB8+AB7</f>
        <v>643.74287260000006</v>
      </c>
      <c r="AC29" s="78">
        <f>AC13+AC12+AC11+AC10+AC9+AC8+AC7</f>
        <v>1099.9000000000001</v>
      </c>
      <c r="AD29" s="78">
        <f>AD13+AD12+AD11+AD10+AD9+AD8+AD7</f>
        <v>627.99900200000002</v>
      </c>
      <c r="AE29" s="78">
        <f>AE13+AE12+AE11+AE10+AE9+AE8+AE7</f>
        <v>1073.0000000000002</v>
      </c>
      <c r="AF29" s="78"/>
      <c r="AG29" s="78"/>
      <c r="AH29" s="81">
        <f t="shared" si="30"/>
        <v>-11.139390456307448</v>
      </c>
      <c r="AI29" s="81">
        <f t="shared" si="31"/>
        <v>-13.92929266264535</v>
      </c>
      <c r="AJ29" s="81">
        <f t="shared" si="32"/>
        <v>-3.1584617330997178</v>
      </c>
      <c r="AK29" s="81">
        <f t="shared" si="33"/>
        <v>1.4540686419860511</v>
      </c>
      <c r="AL29" s="81">
        <f t="shared" si="34"/>
        <v>5.7774027459934825</v>
      </c>
      <c r="AM29" s="81">
        <f t="shared" si="35"/>
        <v>4.0418952805134385</v>
      </c>
      <c r="AN29" s="81">
        <f t="shared" si="36"/>
        <v>-1.9683248846595138</v>
      </c>
      <c r="AO29" s="81">
        <f t="shared" si="36"/>
        <v>-18.808849580191033</v>
      </c>
      <c r="AP29" s="81">
        <f t="shared" si="18"/>
        <v>1.3880266434800135</v>
      </c>
      <c r="AQ29" s="81">
        <f t="shared" si="37"/>
        <v>17.541168937880137</v>
      </c>
      <c r="AR29" s="81">
        <f t="shared" si="38"/>
        <v>6.1400791850725227</v>
      </c>
      <c r="AS29" s="81">
        <f t="shared" si="39"/>
        <v>2.6078255473465264</v>
      </c>
      <c r="AT29" s="81">
        <f t="shared" si="19"/>
        <v>6.1577067850593519</v>
      </c>
      <c r="AU29" s="81">
        <f t="shared" si="20"/>
        <v>-2.4456768797163253</v>
      </c>
      <c r="AV29" s="81"/>
    </row>
    <row r="30" spans="1:48" s="10" customFormat="1" ht="15">
      <c r="A30" s="59" t="s">
        <v>45</v>
      </c>
      <c r="B30" s="78">
        <f t="shared" si="22"/>
        <v>887.0440000000001</v>
      </c>
      <c r="C30" s="61">
        <f>+B30/Index!$B$13</f>
        <v>1515.6046569640889</v>
      </c>
      <c r="D30" s="78">
        <f t="shared" si="23"/>
        <v>759.86800000000005</v>
      </c>
      <c r="E30" s="61">
        <f>+D30/Index!$B$13</f>
        <v>1298.3115600556323</v>
      </c>
      <c r="F30" s="80">
        <f t="shared" si="24"/>
        <v>686.97199999999998</v>
      </c>
      <c r="G30" s="61">
        <f>+F30/Index!$B$13</f>
        <v>1173.7613493850745</v>
      </c>
      <c r="H30" s="80">
        <f t="shared" si="25"/>
        <v>653.30100000000004</v>
      </c>
      <c r="I30" s="61">
        <f>+H30/Index!$B$13</f>
        <v>1116.2310302524972</v>
      </c>
      <c r="J30" s="80">
        <f t="shared" si="26"/>
        <v>673.86302032000003</v>
      </c>
      <c r="K30" s="61">
        <f>+J30/Index!$B$13</f>
        <v>1151.3633278088555</v>
      </c>
      <c r="L30" s="80">
        <f t="shared" si="27"/>
        <v>697.16091100000006</v>
      </c>
      <c r="M30" s="61">
        <f>+L30/Index!$B$13</f>
        <v>1191.1701374057282</v>
      </c>
      <c r="N30" s="80">
        <f t="shared" si="40"/>
        <v>743.17236586025297</v>
      </c>
      <c r="O30" s="61">
        <f>+N30/Index!$B$13</f>
        <v>1269.7853754997711</v>
      </c>
      <c r="P30" s="66">
        <f>(P7+P8+P9+P10+P11+P14+P13+P12)</f>
        <v>715.679856277716</v>
      </c>
      <c r="Q30" s="66">
        <f>(Q7+Q8+Q9+Q10+Q11+Q14+Q13+Q12)</f>
        <v>1222.8116339999999</v>
      </c>
      <c r="R30" s="66">
        <f>(R7+R8+R9+R10+R11+R14+R13+R12)</f>
        <v>604.62205753960586</v>
      </c>
      <c r="S30" s="66">
        <f>(S8+S9+S10+S11+S14+S13+S12+S7)</f>
        <v>1033.058119</v>
      </c>
      <c r="T30" s="66">
        <f t="shared" ref="T30:Y30" si="47">(T8+T9+T10+T11+T14+T13+T12+T7)</f>
        <v>614.81421129664238</v>
      </c>
      <c r="U30" s="66">
        <f t="shared" si="47"/>
        <v>1050.4724476000001</v>
      </c>
      <c r="V30" s="66">
        <f t="shared" si="47"/>
        <v>713.06908647313173</v>
      </c>
      <c r="W30" s="66">
        <f t="shared" si="47"/>
        <v>1218.3508689487858</v>
      </c>
      <c r="X30" s="66">
        <f>(X8+X9+X10+X11+X14+X13+X12+X7)</f>
        <v>773.64550120302135</v>
      </c>
      <c r="Y30" s="66">
        <f t="shared" si="47"/>
        <v>1321.8518184696763</v>
      </c>
      <c r="Z30" s="66">
        <f>(Z8+Z9+Z10+Z11+Z14+Z13+Z12+Z7)</f>
        <v>810.95565439999996</v>
      </c>
      <c r="AA30" s="78">
        <f>AA14+AA13+AA12+AA11+AA10+AA9+AA8+AA7</f>
        <v>1385.6000000000001</v>
      </c>
      <c r="AB30" s="78">
        <f>AB14+AB13+AB12+AB11+AB10+AB9+AB8+AB7</f>
        <v>833.54723079999997</v>
      </c>
      <c r="AC30" s="78">
        <f>AC14+AC13+AC12+AC11+AC10+AC9+AC8+AC7</f>
        <v>1424.2</v>
      </c>
      <c r="AD30" s="78">
        <f>AD14+AD13+AD12+AD11+AD10+AD9+AD8+AD7</f>
        <v>837.81973099999993</v>
      </c>
      <c r="AE30" s="78">
        <f>AE14+AE13+AE12+AE11+AE10+AE9+AE8+AE7</f>
        <v>1431.5000000000002</v>
      </c>
      <c r="AF30" s="78"/>
      <c r="AG30" s="78"/>
      <c r="AH30" s="81">
        <f t="shared" si="30"/>
        <v>-14.337056560892133</v>
      </c>
      <c r="AI30" s="81">
        <f t="shared" si="31"/>
        <v>-9.5932451425774001</v>
      </c>
      <c r="AJ30" s="81">
        <f t="shared" si="32"/>
        <v>-4.9013642477422668</v>
      </c>
      <c r="AK30" s="81">
        <f t="shared" si="33"/>
        <v>3.1474037725336435</v>
      </c>
      <c r="AL30" s="81">
        <f t="shared" si="34"/>
        <v>3.4573629918045481</v>
      </c>
      <c r="AM30" s="81">
        <f t="shared" si="35"/>
        <v>6.5998328555533297</v>
      </c>
      <c r="AN30" s="81">
        <f t="shared" si="36"/>
        <v>-3.6993449764124873</v>
      </c>
      <c r="AO30" s="81">
        <f t="shared" si="36"/>
        <v>-15.51780419190878</v>
      </c>
      <c r="AP30" s="81">
        <f t="shared" si="18"/>
        <v>1.685706571558351</v>
      </c>
      <c r="AQ30" s="81">
        <f t="shared" si="37"/>
        <v>15.981230324730092</v>
      </c>
      <c r="AR30" s="81">
        <f t="shared" si="38"/>
        <v>8.4951677024035757</v>
      </c>
      <c r="AS30" s="81">
        <f t="shared" si="39"/>
        <v>4.8226420419896856</v>
      </c>
      <c r="AT30" s="81">
        <f t="shared" si="19"/>
        <v>2.7857967667436423</v>
      </c>
      <c r="AU30" s="81">
        <f t="shared" si="20"/>
        <v>0.51256845948604002</v>
      </c>
      <c r="AV30" s="81"/>
    </row>
    <row r="31" spans="1:48" s="10" customFormat="1" ht="15">
      <c r="A31" s="59" t="s">
        <v>46</v>
      </c>
      <c r="B31" s="78">
        <f t="shared" si="22"/>
        <v>1063.3440000000001</v>
      </c>
      <c r="C31" s="61">
        <f>+B31/Index!$B$13</f>
        <v>1816.8310910787086</v>
      </c>
      <c r="D31" s="78">
        <f t="shared" si="23"/>
        <v>917.23300000000006</v>
      </c>
      <c r="E31" s="61">
        <f>+D31/Index!$B$13</f>
        <v>1567.1856258777941</v>
      </c>
      <c r="F31" s="80">
        <f t="shared" si="24"/>
        <v>821.07600000000002</v>
      </c>
      <c r="G31" s="61">
        <f>+F31/Index!$B$13</f>
        <v>1402.8916370793852</v>
      </c>
      <c r="H31" s="80">
        <f t="shared" si="25"/>
        <v>794.50099999999998</v>
      </c>
      <c r="I31" s="61">
        <f>+H31/Index!$B$13</f>
        <v>1357.4855537748133</v>
      </c>
      <c r="J31" s="80">
        <f t="shared" si="26"/>
        <v>811.7610552000001</v>
      </c>
      <c r="K31" s="61">
        <f>+J31/Index!$B$13</f>
        <v>1386.9761089677659</v>
      </c>
      <c r="L31" s="80">
        <f t="shared" si="27"/>
        <v>838.07169500000009</v>
      </c>
      <c r="M31" s="61">
        <f>+L31/Index!$B$13</f>
        <v>1431.9305060535751</v>
      </c>
      <c r="N31" s="80">
        <f>N30+N15</f>
        <v>897.12467773442324</v>
      </c>
      <c r="O31" s="61">
        <f>+N31/Index!$B$13</f>
        <v>1532.828517471173</v>
      </c>
      <c r="P31" s="66">
        <f>(P7+P8+P9+P10+P11+P12+P15+P14+P13)</f>
        <v>860.4720342596919</v>
      </c>
      <c r="Q31" s="66">
        <f>(Q7+Q8+Q9+Q10+Q11+Q12+Q15+Q14+Q13)</f>
        <v>1470.2037579999999</v>
      </c>
      <c r="R31" s="66">
        <f>(R8+R9+R10+R11+R12+R15+R14+R13+R7)</f>
        <v>721.82111470457789</v>
      </c>
      <c r="S31" s="66">
        <f>(S9+S10+S11+S12+S15+S14+S13+S8+S7)</f>
        <v>1233.3045970000001</v>
      </c>
      <c r="T31" s="66">
        <f t="shared" ref="T31:Y31" si="48">(T9+T10+T11+T12+T15+T14+T13+T8+T7)</f>
        <v>743.87939739550438</v>
      </c>
      <c r="U31" s="66">
        <f t="shared" si="48"/>
        <v>1270.9934105999998</v>
      </c>
      <c r="V31" s="66">
        <f t="shared" si="48"/>
        <v>851.07282546407771</v>
      </c>
      <c r="W31" s="66">
        <f t="shared" si="48"/>
        <v>1454.1442563040177</v>
      </c>
      <c r="X31" s="66">
        <f>(X9+X10+X11+X12+X15+X14+X13+X8+X7)</f>
        <v>943.29550421372505</v>
      </c>
      <c r="Y31" s="66">
        <f t="shared" si="48"/>
        <v>1611.7160581432372</v>
      </c>
      <c r="Z31" s="66">
        <f>(Z9+Z10+Z11+Z12+Z15+Z14+Z13+Z8+Z7)</f>
        <v>1017.7914860000001</v>
      </c>
      <c r="AA31" s="78">
        <f>AA15+AA14+AA13+AA12+AA11+AA10+AA9+AA8+AA7</f>
        <v>1739</v>
      </c>
      <c r="AB31" s="78">
        <f>AB15+AB14+AB13+AB12+AB11+AB10+AB9+AB8+AB7</f>
        <v>993.56114239999999</v>
      </c>
      <c r="AC31" s="78">
        <f>AC15+AC14+AC13+AC12+AC11+AC10+AC9+AC8+AC7</f>
        <v>1697.6000000000001</v>
      </c>
      <c r="AD31" s="78">
        <f>AD15+AD14+AD13+AD12+AD11+AD10+AD9+AD8+AD7</f>
        <v>1025.7512124</v>
      </c>
      <c r="AE31" s="78">
        <f>AE15+AE14+AE13+AE12+AE11+AE10+AE9+AE8+AE7</f>
        <v>1752.6000000000001</v>
      </c>
      <c r="AF31" s="78"/>
      <c r="AG31" s="78"/>
      <c r="AH31" s="81">
        <f t="shared" si="30"/>
        <v>-13.740708557155539</v>
      </c>
      <c r="AI31" s="81">
        <f t="shared" si="31"/>
        <v>-10.483377724089731</v>
      </c>
      <c r="AJ31" s="81">
        <f t="shared" si="32"/>
        <v>-3.2366065991455124</v>
      </c>
      <c r="AK31" s="81">
        <f t="shared" si="33"/>
        <v>2.172439707439024</v>
      </c>
      <c r="AL31" s="81">
        <f t="shared" si="34"/>
        <v>3.2411803487563873</v>
      </c>
      <c r="AM31" s="81">
        <f t="shared" si="35"/>
        <v>7.0462924695748361</v>
      </c>
      <c r="AN31" s="81">
        <f t="shared" si="36"/>
        <v>-4.0855685262491104</v>
      </c>
      <c r="AO31" s="81">
        <f t="shared" si="36"/>
        <v>-16.113355697190375</v>
      </c>
      <c r="AP31" s="81">
        <f t="shared" si="18"/>
        <v>3.0559209534836245</v>
      </c>
      <c r="AQ31" s="81">
        <f t="shared" si="37"/>
        <v>14.410054700248809</v>
      </c>
      <c r="AR31" s="81">
        <f t="shared" si="38"/>
        <v>10.836050216896496</v>
      </c>
      <c r="AS31" s="81">
        <f t="shared" si="39"/>
        <v>7.8974172413098067</v>
      </c>
      <c r="AT31" s="81">
        <f t="shared" si="19"/>
        <v>-2.3806785508913091</v>
      </c>
      <c r="AU31" s="81">
        <f t="shared" si="20"/>
        <v>3.2398680490103673</v>
      </c>
      <c r="AV31" s="81"/>
    </row>
    <row r="32" spans="1:48" s="10" customFormat="1" ht="15">
      <c r="A32" s="59" t="s">
        <v>47</v>
      </c>
      <c r="B32" s="78">
        <f t="shared" si="22"/>
        <v>1193.5440000000001</v>
      </c>
      <c r="C32" s="61">
        <f>+B32/Index!$B$13</f>
        <v>2039.2909987458868</v>
      </c>
      <c r="D32" s="78">
        <f t="shared" si="23"/>
        <v>1045.2719999999999</v>
      </c>
      <c r="E32" s="61">
        <f>+D32/Index!$B$13</f>
        <v>1785.9532458301583</v>
      </c>
      <c r="F32" s="80">
        <f t="shared" si="24"/>
        <v>933.49300000000005</v>
      </c>
      <c r="G32" s="61">
        <f>+F32/Index!$B$13</f>
        <v>1594.9674853145707</v>
      </c>
      <c r="H32" s="80">
        <f t="shared" si="25"/>
        <v>910.40099999999995</v>
      </c>
      <c r="I32" s="61">
        <f>+H32/Index!$B$13</f>
        <v>1555.512460830312</v>
      </c>
      <c r="J32" s="80">
        <f t="shared" si="26"/>
        <v>932.23599120000006</v>
      </c>
      <c r="K32" s="61">
        <f>+J32/Index!$B$13</f>
        <v>1592.8197582670682</v>
      </c>
      <c r="L32" s="80">
        <f t="shared" si="27"/>
        <v>960.93064100000015</v>
      </c>
      <c r="M32" s="61">
        <f>+L32/Index!$B$13</f>
        <v>1641.847478275133</v>
      </c>
      <c r="N32" s="80">
        <f>N31+N16</f>
        <v>1017.865305591217</v>
      </c>
      <c r="O32" s="61">
        <f>+N32/Index!$B$13</f>
        <v>1739.1261282599553</v>
      </c>
      <c r="P32" s="66">
        <f t="shared" ref="P32:W32" si="49">(P8+P9+P10+P11+P12+P13+P16+P15+P14+P7)</f>
        <v>976.71093069889594</v>
      </c>
      <c r="Q32" s="66">
        <f t="shared" si="49"/>
        <v>1668.8097039999998</v>
      </c>
      <c r="R32" s="66">
        <f t="shared" si="49"/>
        <v>813.27823174536604</v>
      </c>
      <c r="S32" s="66">
        <f>(S8+S9+S10+S11+S12+S13+S16+S15+S14+S7)</f>
        <v>1389.5683589999999</v>
      </c>
      <c r="T32" s="66">
        <f t="shared" si="49"/>
        <v>846.60684087619643</v>
      </c>
      <c r="U32" s="66">
        <f t="shared" si="49"/>
        <v>1446.5136685999998</v>
      </c>
      <c r="V32" s="66">
        <f t="shared" si="49"/>
        <v>961.54902104071584</v>
      </c>
      <c r="W32" s="66">
        <f t="shared" si="49"/>
        <v>1642.9040433040179</v>
      </c>
      <c r="X32" s="66">
        <f>(X7+X10+X11+X12+X13+X16+X15+X14+X9+X8)</f>
        <v>1067.0936388406776</v>
      </c>
      <c r="Y32" s="66">
        <f>(Y7+Y10+Y11+Y12+Y13+Y16+Y15+Y14+Y9+Y8)</f>
        <v>1823.2377294065304</v>
      </c>
      <c r="Z32" s="66">
        <f>(Z7+Z10+Z11+Z12+Z13+Z16+Z15+Z14+Z9+Z8)</f>
        <v>1162.1200543999998</v>
      </c>
      <c r="AA32" s="78">
        <f>AA16+AA15+AA14+AA13+AA12+AA11+AA10+AA9+AA8+AA7</f>
        <v>1985.6</v>
      </c>
      <c r="AB32" s="78">
        <f>AB7+AB16+AB15+AB14+AB13+AB12+AB11+AB10+AB9+AB8</f>
        <v>1120.6241277999998</v>
      </c>
      <c r="AC32" s="78">
        <f>AC7+AC16+AC15+AC14+AC13+AC12+AC11+AC10+AC9+AC8</f>
        <v>1914.7</v>
      </c>
      <c r="AD32" s="78">
        <f>AD7+AD16+AD15+AD14+AD13+AD12+AD11+AD10+AD9+AD8</f>
        <v>1157.4378623999999</v>
      </c>
      <c r="AE32" s="78">
        <f>AE7+AE16+AE15+AE14+AE13+AE12+AE11+AE10+AE9+AE8</f>
        <v>1977.6</v>
      </c>
      <c r="AF32" s="78"/>
      <c r="AG32" s="78"/>
      <c r="AH32" s="81">
        <f t="shared" si="30"/>
        <v>-12.422834851501081</v>
      </c>
      <c r="AI32" s="81">
        <f t="shared" si="31"/>
        <v>-10.693771573332109</v>
      </c>
      <c r="AJ32" s="81">
        <f t="shared" si="32"/>
        <v>-2.4737196743842795</v>
      </c>
      <c r="AK32" s="81">
        <f t="shared" si="33"/>
        <v>2.3983927082681227</v>
      </c>
      <c r="AL32" s="81">
        <f t="shared" si="34"/>
        <v>3.0780456956037003</v>
      </c>
      <c r="AM32" s="81">
        <f t="shared" si="35"/>
        <v>5.9249504763389984</v>
      </c>
      <c r="AN32" s="81">
        <f t="shared" si="36"/>
        <v>-4.0432044069344801</v>
      </c>
      <c r="AO32" s="81">
        <f t="shared" si="36"/>
        <v>-16.732965078683399</v>
      </c>
      <c r="AP32" s="81">
        <f t="shared" si="18"/>
        <v>4.098057445765428</v>
      </c>
      <c r="AQ32" s="81">
        <f t="shared" si="37"/>
        <v>13.576807393330299</v>
      </c>
      <c r="AR32" s="81">
        <f t="shared" si="38"/>
        <v>10.97651970834805</v>
      </c>
      <c r="AS32" s="81">
        <f t="shared" si="39"/>
        <v>8.9051618433937794</v>
      </c>
      <c r="AT32" s="81">
        <f t="shared" si="19"/>
        <v>-3.5707091055600255</v>
      </c>
      <c r="AU32" s="81">
        <f t="shared" si="20"/>
        <v>3.2851099388938141</v>
      </c>
      <c r="AV32" s="81"/>
    </row>
    <row r="33" spans="1:48" s="10" customFormat="1" ht="15">
      <c r="A33" s="59" t="s">
        <v>48</v>
      </c>
      <c r="B33" s="78">
        <f t="shared" si="22"/>
        <v>1242.3440000000001</v>
      </c>
      <c r="C33" s="61">
        <f>+B33/Index!$B$13</f>
        <v>2122.670749085044</v>
      </c>
      <c r="D33" s="78">
        <f t="shared" si="23"/>
        <v>1096.6799999999998</v>
      </c>
      <c r="E33" s="61">
        <f>+D33/Index!$B$13</f>
        <v>1873.7890287284245</v>
      </c>
      <c r="F33" s="80">
        <f t="shared" si="24"/>
        <v>982.16200000000003</v>
      </c>
      <c r="G33" s="61">
        <f>+F33/Index!$B$13</f>
        <v>1678.1234088649078</v>
      </c>
      <c r="H33" s="80">
        <f t="shared" si="25"/>
        <v>953.50099999999998</v>
      </c>
      <c r="I33" s="61">
        <f>+H33/Index!$B$13</f>
        <v>1629.1531829536252</v>
      </c>
      <c r="J33" s="80">
        <f t="shared" si="26"/>
        <v>975.34157320000008</v>
      </c>
      <c r="K33" s="61">
        <f>+J33/Index!$B$13</f>
        <v>1666.4700178036273</v>
      </c>
      <c r="L33" s="80">
        <f t="shared" si="27"/>
        <v>998.54514800000015</v>
      </c>
      <c r="M33" s="61">
        <f>+L33/Index!$B$13</f>
        <v>1706.1156791519873</v>
      </c>
      <c r="N33" s="80">
        <f>N32+N17</f>
        <v>1057.5320330540683</v>
      </c>
      <c r="O33" s="61">
        <f>+N33/Index!$B$13</f>
        <v>1806.9007559776589</v>
      </c>
      <c r="P33" s="66">
        <f t="shared" ref="P33:U33" si="50">(P9+P10+P11+P12+P13+P14+P17+P16+P15+P8+P7)</f>
        <v>1019.0807217144599</v>
      </c>
      <c r="Q33" s="66">
        <f t="shared" si="50"/>
        <v>1741.2027899999998</v>
      </c>
      <c r="R33" s="66">
        <f t="shared" si="50"/>
        <v>848.98224001944607</v>
      </c>
      <c r="S33" s="66">
        <f>(S9+S10+S11+S12+S13+S14+S17+S16+S15+S8+S7)</f>
        <v>1450.5722790000002</v>
      </c>
      <c r="T33" s="66">
        <f t="shared" si="50"/>
        <v>883.13953099831451</v>
      </c>
      <c r="U33" s="66">
        <f t="shared" si="50"/>
        <v>1508.9334755999998</v>
      </c>
      <c r="V33" s="66">
        <f>(V9+V10+V11+V12+V13+V14+V17+V16+V15+V8+V7)</f>
        <v>999.45034514813381</v>
      </c>
      <c r="W33" s="66">
        <f>(W9+W10+W11+W12+W13+W14+W17+W16+W15+W8+W7)</f>
        <v>1707.6623003040179</v>
      </c>
      <c r="X33" s="66">
        <f>(X7+X8+X11+X12+X13+X14+X17+X16+X15+X10+X9)</f>
        <v>1103.8646838547254</v>
      </c>
      <c r="Y33" s="66">
        <f>(Y7+Y8+Y11+Y12+Y13+Y14+Y17+Y16+Y15+Y10+Y9)</f>
        <v>1886.0647899184412</v>
      </c>
      <c r="Z33" s="66">
        <f>(Z7+Z8+Z11+Z12+Z13+Z14+Z17+Z16+Z15+Z10+Z9)</f>
        <v>1196.7682751999998</v>
      </c>
      <c r="AA33" s="78">
        <f>AA17+AA16+AA15+AA14+AA13+AA12+AA11+AA10+AA9+AA8+AA7</f>
        <v>2044.8000000000002</v>
      </c>
      <c r="AB33" s="78">
        <f>AB17+AB16+AB15+AB14+AB13+AB12+AB11+AB10+AB9+AB8+AB7</f>
        <v>1158.6669377999997</v>
      </c>
      <c r="AC33" s="78">
        <f>AC17+AC16+AC15+AC14+AC13+AC12+AC11+AC10+AC9+AC8+AC7</f>
        <v>1979.7</v>
      </c>
      <c r="AD33" s="78">
        <f>AD17+AD16+AD15+AD14+AD13+AD12+AD11+AD10+AD9+AD8+AD7</f>
        <v>1205.371803</v>
      </c>
      <c r="AE33" s="78">
        <f>AE17+AE16+AE15+AE14+AE13+AE12+AE11+AE10+AE9+AE8+AE7</f>
        <v>2059.5</v>
      </c>
      <c r="AF33" s="78"/>
      <c r="AG33" s="78"/>
      <c r="AH33" s="81">
        <f t="shared" si="30"/>
        <v>-11.724932868835053</v>
      </c>
      <c r="AI33" s="81">
        <f t="shared" si="31"/>
        <v>-10.442243863296483</v>
      </c>
      <c r="AJ33" s="81">
        <f t="shared" si="32"/>
        <v>-2.9181540316159649</v>
      </c>
      <c r="AK33" s="81">
        <f t="shared" si="33"/>
        <v>2.2905663654259554</v>
      </c>
      <c r="AL33" s="81">
        <f t="shared" si="34"/>
        <v>2.3790203798933063</v>
      </c>
      <c r="AM33" s="81">
        <f t="shared" si="35"/>
        <v>5.9072827274974813</v>
      </c>
      <c r="AN33" s="81">
        <f t="shared" si="36"/>
        <v>-3.63594767229548</v>
      </c>
      <c r="AO33" s="81">
        <f t="shared" si="36"/>
        <v>-16.691364881169278</v>
      </c>
      <c r="AP33" s="81">
        <f t="shared" si="18"/>
        <v>4.0233222049598822</v>
      </c>
      <c r="AQ33" s="81">
        <f t="shared" si="37"/>
        <v>13.170151495578503</v>
      </c>
      <c r="AR33" s="81">
        <f t="shared" si="38"/>
        <v>10.447176211752289</v>
      </c>
      <c r="AS33" s="81">
        <f>(AA33-Y33)/Y33*100</f>
        <v>8.4162119419250256</v>
      </c>
      <c r="AT33" s="81">
        <f t="shared" si="19"/>
        <v>-3.1836854460093962</v>
      </c>
      <c r="AU33" s="81">
        <f t="shared" si="20"/>
        <v>4.0309137748143629</v>
      </c>
      <c r="AV33" s="81"/>
    </row>
    <row r="34" spans="1:48" s="12" customFormat="1" ht="15.75">
      <c r="A34" s="256" t="s">
        <v>49</v>
      </c>
      <c r="B34" s="95">
        <f t="shared" si="22"/>
        <v>1271.5440000000001</v>
      </c>
      <c r="C34" s="257">
        <f>+B34/Index!$B$13</f>
        <v>2172.5619111732285</v>
      </c>
      <c r="D34" s="95">
        <f t="shared" si="23"/>
        <v>1132.5319999999999</v>
      </c>
      <c r="E34" s="257">
        <f>+D34/Index!$B$13</f>
        <v>1935.0458076046432</v>
      </c>
      <c r="F34" s="95">
        <f t="shared" si="24"/>
        <v>1015.043</v>
      </c>
      <c r="G34" s="257">
        <f>+F34/Index!$B$13</f>
        <v>1734.3039328587979</v>
      </c>
      <c r="H34" s="95">
        <f t="shared" si="25"/>
        <v>982.30099999999993</v>
      </c>
      <c r="I34" s="257">
        <f>+H34/Index!$B$13</f>
        <v>1678.360904465259</v>
      </c>
      <c r="J34" s="95">
        <f t="shared" si="26"/>
        <v>1005.6773592000001</v>
      </c>
      <c r="K34" s="257">
        <f>+J34/Index!$B$13</f>
        <v>1718.3017854885065</v>
      </c>
      <c r="L34" s="95">
        <f>L33+L18</f>
        <v>1027.3033760000001</v>
      </c>
      <c r="M34" s="257">
        <f>+L34/Index!$B$13</f>
        <v>1755.2520289642118</v>
      </c>
      <c r="N34" s="95">
        <f>N33+N18</f>
        <v>1087.6320330540682</v>
      </c>
      <c r="O34" s="95">
        <f>O19</f>
        <v>1858.1</v>
      </c>
      <c r="P34" s="257">
        <f t="shared" ref="P34:AE34" si="51">(P7+P10+P11+P12+P13+P14+P15+P18+P17+P16+P9+P8)</f>
        <v>1049.2716203938219</v>
      </c>
      <c r="Q34" s="257">
        <f t="shared" si="51"/>
        <v>1792.7870029999999</v>
      </c>
      <c r="R34" s="257">
        <f t="shared" si="51"/>
        <v>873.95825195914608</v>
      </c>
      <c r="S34" s="257">
        <f t="shared" si="51"/>
        <v>1493.2463290000003</v>
      </c>
      <c r="T34" s="257">
        <f t="shared" si="51"/>
        <v>907.0581260611184</v>
      </c>
      <c r="U34" s="257">
        <f t="shared" si="51"/>
        <v>1549.8008216000001</v>
      </c>
      <c r="V34" s="257">
        <f t="shared" si="51"/>
        <v>1023.8231227845956</v>
      </c>
      <c r="W34" s="257">
        <f t="shared" si="51"/>
        <v>1749.3056633040178</v>
      </c>
      <c r="X34" s="257">
        <f t="shared" si="51"/>
        <v>1128.2061352772917</v>
      </c>
      <c r="Y34" s="257">
        <f t="shared" si="51"/>
        <v>1927.654628904226</v>
      </c>
      <c r="Z34" s="257">
        <f t="shared" si="51"/>
        <v>1218.7745775999999</v>
      </c>
      <c r="AA34" s="257">
        <f t="shared" si="51"/>
        <v>2082.4000000000005</v>
      </c>
      <c r="AB34" s="257">
        <f t="shared" si="51"/>
        <v>1184.2434115999997</v>
      </c>
      <c r="AC34" s="257">
        <f t="shared" si="51"/>
        <v>2023.3999999999996</v>
      </c>
      <c r="AD34" s="257">
        <f t="shared" si="51"/>
        <v>1236.1572153999996</v>
      </c>
      <c r="AE34" s="257">
        <f t="shared" si="51"/>
        <v>2112.1</v>
      </c>
      <c r="AF34" s="257"/>
      <c r="AG34" s="257"/>
      <c r="AH34" s="82">
        <f>(E34-C34)/C34*100</f>
        <v>-10.932535563063503</v>
      </c>
      <c r="AI34" s="82">
        <f>(G34-E34)/E34*100</f>
        <v>-10.374011506959615</v>
      </c>
      <c r="AJ34" s="82">
        <f>(I34-G34)/G34*100</f>
        <v>-3.2256761536210896</v>
      </c>
      <c r="AK34" s="82">
        <f>(K34-I34)/I34*100</f>
        <v>2.3797552074160779</v>
      </c>
      <c r="AL34" s="82">
        <f>(M34-K34)/K34*100</f>
        <v>2.1503931258035958</v>
      </c>
      <c r="AM34" s="82">
        <f>(O34-M34)/M34*100</f>
        <v>5.8594417974539805</v>
      </c>
      <c r="AN34" s="82">
        <f>(Q34-O34)/O34*100</f>
        <v>-3.5150420860018294</v>
      </c>
      <c r="AO34" s="82">
        <f>(R34-P34)/P34*100</f>
        <v>-16.708101603746382</v>
      </c>
      <c r="AP34" s="82">
        <f t="shared" si="18"/>
        <v>3.7873518589443504</v>
      </c>
      <c r="AQ34" s="82">
        <f>(V34-T34)/T34*100</f>
        <v>12.872934310232893</v>
      </c>
      <c r="AR34" s="82">
        <f>(Y34-W34)/W34*100</f>
        <v>10.195414634589927</v>
      </c>
      <c r="AS34" s="82">
        <f>(Z34-X34)/X34*100</f>
        <v>8.0276502219559625</v>
      </c>
      <c r="AT34" s="82">
        <f>(AC34-AA34)/AA34*100</f>
        <v>-2.8332693046485256</v>
      </c>
      <c r="AU34" s="82">
        <f>(AD34-AB34)/AB34*100</f>
        <v>4.3837105861421266</v>
      </c>
      <c r="AV34" s="82"/>
    </row>
    <row r="35" spans="1:48" ht="15">
      <c r="A35" s="13" t="s">
        <v>50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</row>
    <row r="36" spans="1:48" ht="13.5" customHeight="1">
      <c r="A36" s="14" t="s">
        <v>51</v>
      </c>
      <c r="B36" s="258"/>
      <c r="C36" s="258"/>
      <c r="D36" s="258"/>
      <c r="E36" s="258"/>
      <c r="F36" s="258"/>
      <c r="G36" s="258"/>
      <c r="H36" s="258"/>
      <c r="I36" s="258"/>
      <c r="J36" s="258"/>
      <c r="K36" s="258"/>
      <c r="L36" s="258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</row>
    <row r="37" spans="1:48" ht="13.5" customHeight="1">
      <c r="A37" s="14" t="s">
        <v>52</v>
      </c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255"/>
      <c r="AF37" s="255"/>
      <c r="AG37" s="255"/>
      <c r="AH37" s="255"/>
      <c r="AI37" s="255"/>
      <c r="AJ37" s="255"/>
    </row>
    <row r="38" spans="1:48" ht="13.5" customHeight="1">
      <c r="A38" s="10" t="s">
        <v>116</v>
      </c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</row>
    <row r="39" spans="1:48" ht="15"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255"/>
      <c r="AF39" s="255"/>
      <c r="AG39" s="255"/>
      <c r="AH39" s="255"/>
      <c r="AI39" s="255"/>
      <c r="AJ39" s="259"/>
      <c r="AK39" s="259"/>
    </row>
    <row r="40" spans="1:48" ht="15">
      <c r="A40" s="59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60"/>
      <c r="T40" s="255"/>
      <c r="U40" s="260"/>
      <c r="V40" s="255"/>
      <c r="W40" s="260"/>
      <c r="X40" s="255"/>
      <c r="Y40" s="260"/>
      <c r="Z40" s="260"/>
      <c r="AA40" s="260"/>
      <c r="AB40" s="260"/>
      <c r="AC40" s="260"/>
      <c r="AD40" s="260"/>
      <c r="AE40" s="260"/>
      <c r="AF40" s="260"/>
      <c r="AG40" s="260"/>
      <c r="AH40" s="255"/>
      <c r="AI40" s="255"/>
      <c r="AJ40" s="255"/>
    </row>
    <row r="41" spans="1:48"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60"/>
      <c r="T41" s="255"/>
      <c r="U41" s="260"/>
      <c r="V41" s="255"/>
      <c r="W41" s="260"/>
      <c r="X41" s="255"/>
      <c r="Y41" s="260"/>
      <c r="Z41" s="260"/>
      <c r="AA41" s="260"/>
      <c r="AB41" s="260"/>
      <c r="AC41" s="260"/>
      <c r="AD41" s="260"/>
      <c r="AE41" s="260"/>
      <c r="AF41" s="260"/>
      <c r="AG41" s="260"/>
      <c r="AH41" s="255"/>
      <c r="AI41" s="255"/>
      <c r="AJ41" s="255"/>
    </row>
    <row r="42" spans="1:48">
      <c r="B42" s="255"/>
      <c r="C42" s="255"/>
      <c r="D42" s="255"/>
      <c r="E42" s="255"/>
      <c r="F42" s="255"/>
      <c r="G42" s="255"/>
      <c r="H42" s="255"/>
      <c r="I42" s="255"/>
      <c r="J42" s="255"/>
      <c r="K42" s="255"/>
      <c r="L42" s="255"/>
      <c r="M42" s="255"/>
      <c r="N42" s="255"/>
      <c r="O42" s="255"/>
      <c r="P42" s="255"/>
      <c r="Q42" s="255"/>
      <c r="R42" s="255"/>
      <c r="S42" s="260"/>
      <c r="T42" s="255"/>
      <c r="U42" s="260"/>
      <c r="V42" s="255"/>
      <c r="W42" s="260"/>
      <c r="X42" s="255"/>
      <c r="Y42" s="260"/>
      <c r="Z42" s="260"/>
      <c r="AA42" s="260"/>
      <c r="AB42" s="260"/>
      <c r="AC42" s="260"/>
      <c r="AD42" s="260"/>
      <c r="AE42" s="260"/>
      <c r="AF42" s="260"/>
      <c r="AG42" s="260"/>
      <c r="AH42" s="255"/>
      <c r="AI42" s="255"/>
      <c r="AJ42" s="255"/>
    </row>
    <row r="43" spans="1:48">
      <c r="B43" s="255"/>
      <c r="C43" s="255"/>
      <c r="D43" s="255"/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60"/>
      <c r="T43" s="255"/>
      <c r="U43" s="260"/>
      <c r="V43" s="255"/>
      <c r="W43" s="260"/>
      <c r="X43" s="255"/>
      <c r="Y43" s="260"/>
      <c r="Z43" s="260"/>
      <c r="AA43" s="260"/>
      <c r="AB43" s="260"/>
      <c r="AC43" s="260"/>
      <c r="AD43" s="260"/>
      <c r="AE43" s="260"/>
      <c r="AF43" s="260"/>
      <c r="AG43" s="260"/>
      <c r="AH43" s="255"/>
      <c r="AI43" s="255"/>
      <c r="AJ43" s="255"/>
    </row>
    <row r="44" spans="1:48">
      <c r="B44" s="255"/>
      <c r="C44" s="255"/>
      <c r="D44" s="255"/>
      <c r="E44" s="255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5"/>
      <c r="Q44" s="255"/>
      <c r="R44" s="255"/>
      <c r="S44" s="260"/>
      <c r="T44" s="255"/>
      <c r="U44" s="260"/>
      <c r="V44" s="255"/>
      <c r="W44" s="260"/>
      <c r="X44" s="255"/>
      <c r="Y44" s="260"/>
      <c r="Z44" s="260"/>
      <c r="AA44" s="260"/>
      <c r="AB44" s="260"/>
      <c r="AC44" s="260"/>
      <c r="AD44" s="260"/>
      <c r="AE44" s="260"/>
      <c r="AF44" s="260"/>
      <c r="AG44" s="260"/>
      <c r="AH44" s="255"/>
      <c r="AI44" s="255"/>
      <c r="AJ44" s="255"/>
    </row>
    <row r="45" spans="1:48">
      <c r="S45" s="260"/>
      <c r="T45" s="255"/>
      <c r="U45" s="260"/>
      <c r="V45" s="255"/>
      <c r="W45" s="260"/>
      <c r="X45" s="255"/>
      <c r="Y45" s="260"/>
      <c r="Z45" s="260"/>
      <c r="AA45" s="260"/>
      <c r="AB45" s="260"/>
      <c r="AC45" s="260"/>
      <c r="AD45" s="260"/>
      <c r="AE45" s="260"/>
      <c r="AF45" s="260"/>
      <c r="AG45" s="260"/>
    </row>
    <row r="46" spans="1:48">
      <c r="S46" s="260"/>
      <c r="T46" s="255"/>
      <c r="U46" s="260"/>
      <c r="V46" s="255"/>
      <c r="W46" s="260"/>
      <c r="X46" s="255"/>
      <c r="Y46" s="260"/>
      <c r="Z46" s="260"/>
      <c r="AA46" s="260"/>
      <c r="AB46" s="260"/>
      <c r="AC46" s="260"/>
      <c r="AD46" s="260"/>
      <c r="AE46" s="260"/>
      <c r="AF46" s="260"/>
      <c r="AG46" s="260"/>
    </row>
    <row r="47" spans="1:48">
      <c r="S47" s="260"/>
      <c r="T47" s="255"/>
      <c r="U47" s="260"/>
      <c r="V47" s="255"/>
      <c r="W47" s="260"/>
      <c r="X47" s="255"/>
      <c r="Y47" s="260"/>
      <c r="Z47" s="260"/>
      <c r="AA47" s="260"/>
      <c r="AB47" s="260"/>
      <c r="AC47" s="260"/>
      <c r="AD47" s="260"/>
      <c r="AE47" s="260"/>
      <c r="AF47" s="260"/>
      <c r="AG47" s="260"/>
    </row>
    <row r="48" spans="1:48">
      <c r="S48" s="260"/>
      <c r="T48" s="255"/>
      <c r="U48" s="260"/>
      <c r="V48" s="255"/>
      <c r="W48" s="260"/>
      <c r="X48" s="255"/>
      <c r="Y48" s="260"/>
      <c r="Z48" s="260"/>
      <c r="AA48" s="260"/>
      <c r="AB48" s="260"/>
      <c r="AC48" s="260"/>
      <c r="AD48" s="260"/>
      <c r="AE48" s="260"/>
      <c r="AF48" s="260"/>
      <c r="AG48" s="260"/>
    </row>
    <row r="49" spans="19:33">
      <c r="S49" s="260"/>
      <c r="T49" s="255"/>
      <c r="U49" s="260"/>
      <c r="V49" s="255"/>
      <c r="W49" s="260"/>
      <c r="X49" s="255"/>
      <c r="Y49" s="260"/>
      <c r="Z49" s="260"/>
      <c r="AA49" s="260"/>
      <c r="AB49" s="260"/>
      <c r="AC49" s="260"/>
      <c r="AD49" s="260"/>
      <c r="AE49" s="260"/>
      <c r="AF49" s="260"/>
      <c r="AG49" s="260"/>
    </row>
    <row r="50" spans="19:33">
      <c r="S50" s="260"/>
      <c r="T50" s="255"/>
      <c r="U50" s="260"/>
      <c r="V50" s="255"/>
      <c r="W50" s="260"/>
      <c r="X50" s="255"/>
      <c r="Y50" s="260"/>
      <c r="Z50" s="260"/>
      <c r="AA50" s="260"/>
      <c r="AB50" s="260"/>
      <c r="AC50" s="260"/>
      <c r="AD50" s="260"/>
      <c r="AE50" s="260"/>
      <c r="AF50" s="260"/>
      <c r="AG50" s="260"/>
    </row>
    <row r="51" spans="19:33">
      <c r="S51" s="260"/>
      <c r="T51" s="255"/>
      <c r="U51" s="260"/>
      <c r="V51" s="255"/>
      <c r="W51" s="260"/>
      <c r="X51" s="255"/>
      <c r="Y51" s="260"/>
      <c r="Z51" s="260"/>
      <c r="AA51" s="260"/>
      <c r="AB51" s="260"/>
      <c r="AC51" s="260"/>
      <c r="AD51" s="260"/>
      <c r="AE51" s="260"/>
      <c r="AF51" s="260"/>
      <c r="AG51" s="260"/>
    </row>
    <row r="52" spans="19:33">
      <c r="S52" s="260"/>
      <c r="T52" s="255"/>
      <c r="U52" s="260"/>
      <c r="V52" s="255"/>
      <c r="W52" s="260"/>
      <c r="X52" s="255"/>
      <c r="Y52" s="260"/>
      <c r="Z52" s="260"/>
      <c r="AA52" s="260"/>
      <c r="AB52" s="260"/>
      <c r="AC52" s="260"/>
      <c r="AD52" s="260"/>
      <c r="AE52" s="260"/>
      <c r="AF52" s="260"/>
      <c r="AG52" s="260"/>
    </row>
    <row r="53" spans="19:33">
      <c r="S53" s="260"/>
      <c r="T53" s="255"/>
      <c r="U53" s="260"/>
      <c r="V53" s="255"/>
      <c r="W53" s="260"/>
      <c r="X53" s="255"/>
      <c r="Y53" s="260"/>
      <c r="Z53" s="260"/>
      <c r="AA53" s="260"/>
      <c r="AB53" s="260"/>
      <c r="AC53" s="260"/>
      <c r="AD53" s="260"/>
      <c r="AE53" s="260"/>
      <c r="AF53" s="260"/>
      <c r="AG53" s="260"/>
    </row>
  </sheetData>
  <mergeCells count="16">
    <mergeCell ref="AF4:AG4"/>
    <mergeCell ref="B4:C4"/>
    <mergeCell ref="D4:E4"/>
    <mergeCell ref="F4:G4"/>
    <mergeCell ref="H4:I4"/>
    <mergeCell ref="J4:K4"/>
    <mergeCell ref="L4:M4"/>
    <mergeCell ref="Z4:AA4"/>
    <mergeCell ref="AB4:AC4"/>
    <mergeCell ref="AD4:AE4"/>
    <mergeCell ref="N4:O4"/>
    <mergeCell ref="P4:Q4"/>
    <mergeCell ref="R4:S4"/>
    <mergeCell ref="T4:U4"/>
    <mergeCell ref="V4:W4"/>
    <mergeCell ref="X4:Y4"/>
  </mergeCells>
  <pageMargins left="0.70866141732283472" right="0.70866141732283472" top="0.74803149606299213" bottom="0.74803149606299213" header="0.31496062992125984" footer="0.31496062992125984"/>
  <pageSetup paperSize="9" scale="34" orientation="landscape" r:id="rId1"/>
  <colBreaks count="1" manualBreakCount="1">
    <brk id="33" max="1048575" man="1"/>
  </colBreaks>
  <ignoredErrors>
    <ignoredError sqref="B4:AE6 B35:D35 B7:D34 T35:AE35" numberStoredAsText="1"/>
    <ignoredError sqref="AF7:AF10 AH8:AV10 AH11:AV11 AH27:AU27 AF11 AH13:AU26 AH12:AU12 AH29:AV34 AH28:AU28 AV13:AV26 AV27 AV12 AV28 AF27:AG27 AF13:AG18 AF12:AG12 AF28:AG29 AF20:AG26 AF19 AH7:AU7" unlockedFormula="1"/>
    <ignoredError sqref="E7:AE18 T19:AE34" numberStoredAsText="1" unlockedFormula="1"/>
    <ignoredError sqref="E35:S35" numberStoredAsText="1" formula="1"/>
    <ignoredError sqref="E19:S34" numberStoredAsText="1" formula="1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44"/>
  <sheetViews>
    <sheetView tabSelected="1" view="pageBreakPreview" topLeftCell="E1" zoomScale="55" zoomScaleNormal="70" zoomScaleSheetLayoutView="55" workbookViewId="0">
      <selection activeCell="AC16" sqref="AC16"/>
    </sheetView>
  </sheetViews>
  <sheetFormatPr defaultRowHeight="14.25"/>
  <cols>
    <col min="1" max="1" width="18.85546875" style="245" customWidth="1"/>
    <col min="2" max="21" width="11" style="245" customWidth="1"/>
    <col min="22" max="22" width="12.28515625" style="245" customWidth="1"/>
    <col min="23" max="25" width="11" style="245" customWidth="1"/>
    <col min="26" max="27" width="10.42578125" style="245" customWidth="1"/>
    <col min="28" max="29" width="11" style="245" customWidth="1"/>
    <col min="30" max="30" width="15.5703125" style="245" customWidth="1"/>
    <col min="31" max="35" width="15.5703125" style="127" customWidth="1"/>
    <col min="36" max="36" width="15" style="127" customWidth="1"/>
    <col min="37" max="37" width="16" style="127" customWidth="1"/>
    <col min="38" max="38" width="14.5703125" style="127" customWidth="1"/>
    <col min="39" max="39" width="15.7109375" style="127" customWidth="1"/>
    <col min="40" max="40" width="13.140625" style="127" customWidth="1"/>
    <col min="41" max="42" width="14.5703125" style="127" customWidth="1"/>
    <col min="43" max="16384" width="9.140625" style="127"/>
  </cols>
  <sheetData>
    <row r="2" spans="1:42" ht="15.75">
      <c r="A2" s="50" t="s">
        <v>124</v>
      </c>
      <c r="B2" s="51"/>
      <c r="C2" s="51"/>
      <c r="D2" s="51"/>
      <c r="E2" s="51"/>
      <c r="F2" s="51"/>
      <c r="G2" s="52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</row>
    <row r="3" spans="1:42" ht="15.75">
      <c r="A3" s="54"/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</row>
    <row r="4" spans="1:42" ht="15.75">
      <c r="A4" s="247"/>
      <c r="B4" s="288">
        <v>2003</v>
      </c>
      <c r="C4" s="288"/>
      <c r="D4" s="288">
        <v>2004</v>
      </c>
      <c r="E4" s="288"/>
      <c r="F4" s="288">
        <v>2005</v>
      </c>
      <c r="G4" s="288"/>
      <c r="H4" s="288">
        <v>2006</v>
      </c>
      <c r="I4" s="288"/>
      <c r="J4" s="288">
        <v>2007</v>
      </c>
      <c r="K4" s="288"/>
      <c r="L4" s="288">
        <v>2008</v>
      </c>
      <c r="M4" s="288"/>
      <c r="N4" s="288">
        <v>2009</v>
      </c>
      <c r="O4" s="288"/>
      <c r="P4" s="288">
        <v>2010</v>
      </c>
      <c r="Q4" s="288"/>
      <c r="R4" s="288">
        <v>2011</v>
      </c>
      <c r="S4" s="288"/>
      <c r="T4" s="288" t="s">
        <v>120</v>
      </c>
      <c r="U4" s="288"/>
      <c r="V4" s="288" t="s">
        <v>121</v>
      </c>
      <c r="W4" s="288"/>
      <c r="X4" s="288" t="s">
        <v>122</v>
      </c>
      <c r="Y4" s="288"/>
      <c r="Z4" s="288" t="s">
        <v>123</v>
      </c>
      <c r="AA4" s="288"/>
      <c r="AB4" s="288">
        <v>2016</v>
      </c>
      <c r="AC4" s="288"/>
      <c r="AD4" s="56" t="s">
        <v>22</v>
      </c>
      <c r="AE4" s="56" t="s">
        <v>22</v>
      </c>
      <c r="AF4" s="56" t="s">
        <v>22</v>
      </c>
      <c r="AG4" s="56" t="s">
        <v>22</v>
      </c>
      <c r="AH4" s="56" t="s">
        <v>22</v>
      </c>
      <c r="AI4" s="56" t="s">
        <v>22</v>
      </c>
      <c r="AJ4" s="56" t="s">
        <v>22</v>
      </c>
      <c r="AK4" s="56" t="s">
        <v>22</v>
      </c>
      <c r="AL4" s="56" t="s">
        <v>22</v>
      </c>
      <c r="AM4" s="56" t="s">
        <v>22</v>
      </c>
      <c r="AN4" s="56" t="s">
        <v>22</v>
      </c>
      <c r="AO4" s="56" t="s">
        <v>22</v>
      </c>
      <c r="AP4" s="56" t="s">
        <v>22</v>
      </c>
    </row>
    <row r="5" spans="1:42" ht="15.75">
      <c r="A5" s="248"/>
      <c r="B5" s="57" t="s">
        <v>109</v>
      </c>
      <c r="C5" s="57" t="s">
        <v>110</v>
      </c>
      <c r="D5" s="57" t="s">
        <v>109</v>
      </c>
      <c r="E5" s="57" t="s">
        <v>110</v>
      </c>
      <c r="F5" s="57" t="s">
        <v>109</v>
      </c>
      <c r="G5" s="57" t="s">
        <v>110</v>
      </c>
      <c r="H5" s="57" t="s">
        <v>109</v>
      </c>
      <c r="I5" s="57" t="s">
        <v>110</v>
      </c>
      <c r="J5" s="57" t="s">
        <v>109</v>
      </c>
      <c r="K5" s="57" t="s">
        <v>110</v>
      </c>
      <c r="L5" s="57" t="s">
        <v>109</v>
      </c>
      <c r="M5" s="57" t="s">
        <v>110</v>
      </c>
      <c r="N5" s="57" t="s">
        <v>109</v>
      </c>
      <c r="O5" s="57" t="s">
        <v>110</v>
      </c>
      <c r="P5" s="57" t="s">
        <v>109</v>
      </c>
      <c r="Q5" s="57" t="s">
        <v>110</v>
      </c>
      <c r="R5" s="57" t="s">
        <v>109</v>
      </c>
      <c r="S5" s="57" t="s">
        <v>110</v>
      </c>
      <c r="T5" s="57" t="s">
        <v>109</v>
      </c>
      <c r="U5" s="57" t="s">
        <v>110</v>
      </c>
      <c r="V5" s="57" t="s">
        <v>109</v>
      </c>
      <c r="W5" s="57" t="s">
        <v>110</v>
      </c>
      <c r="X5" s="57" t="s">
        <v>109</v>
      </c>
      <c r="Y5" s="57" t="s">
        <v>110</v>
      </c>
      <c r="Z5" s="57" t="s">
        <v>109</v>
      </c>
      <c r="AA5" s="57" t="s">
        <v>110</v>
      </c>
      <c r="AB5" s="57" t="s">
        <v>109</v>
      </c>
      <c r="AC5" s="57" t="s">
        <v>110</v>
      </c>
      <c r="AD5" s="58">
        <v>2004</v>
      </c>
      <c r="AE5" s="58">
        <v>2005</v>
      </c>
      <c r="AF5" s="58">
        <v>2006</v>
      </c>
      <c r="AG5" s="58">
        <v>2007</v>
      </c>
      <c r="AH5" s="58">
        <v>2008</v>
      </c>
      <c r="AI5" s="58">
        <v>2009</v>
      </c>
      <c r="AJ5" s="58">
        <v>2010</v>
      </c>
      <c r="AK5" s="58">
        <v>2011</v>
      </c>
      <c r="AL5" s="58">
        <v>2012</v>
      </c>
      <c r="AM5" s="58">
        <v>2013</v>
      </c>
      <c r="AN5" s="58">
        <v>2014</v>
      </c>
      <c r="AO5" s="58">
        <v>2015</v>
      </c>
      <c r="AP5" s="58">
        <v>2016</v>
      </c>
    </row>
    <row r="6" spans="1:42" ht="15.75">
      <c r="A6" s="249" t="s">
        <v>24</v>
      </c>
      <c r="B6" s="250"/>
      <c r="C6" s="250"/>
      <c r="D6" s="250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0"/>
      <c r="AC6" s="250"/>
      <c r="AD6" s="252"/>
    </row>
    <row r="7" spans="1:42" ht="15">
      <c r="A7" s="59" t="s">
        <v>25</v>
      </c>
      <c r="B7" s="84">
        <v>430.71</v>
      </c>
      <c r="C7" s="85">
        <f t="shared" ref="C7:C18" si="0">B7/0.585274</f>
        <v>735.91172681513274</v>
      </c>
      <c r="D7" s="84">
        <v>385.57</v>
      </c>
      <c r="E7" s="85">
        <f t="shared" ref="E7:E18" si="1">D7/0.585274</f>
        <v>658.7854577514122</v>
      </c>
      <c r="F7" s="84">
        <v>351.41</v>
      </c>
      <c r="G7" s="85">
        <f>F7/0.585274</f>
        <v>600.41963251400205</v>
      </c>
      <c r="H7" s="84">
        <v>386.07</v>
      </c>
      <c r="I7" s="85">
        <f t="shared" ref="I7:I18" si="2">H7/0.585274</f>
        <v>659.63975847210031</v>
      </c>
      <c r="J7" s="86">
        <v>379.75</v>
      </c>
      <c r="K7" s="85">
        <f t="shared" ref="K7:K18" si="3">J7/0.585274</f>
        <v>648.84139736260283</v>
      </c>
      <c r="L7" s="85">
        <f>M7*0.585274</f>
        <v>407.56140263999998</v>
      </c>
      <c r="M7" s="85">
        <v>696.36</v>
      </c>
      <c r="N7" s="85">
        <f t="shared" ref="N7:N13" si="4">O7*0.585274</f>
        <v>387.98398733999994</v>
      </c>
      <c r="O7" s="84">
        <v>662.91</v>
      </c>
      <c r="P7" s="85">
        <f t="shared" ref="P7:P18" si="5">Q7*0.585274</f>
        <v>377.75925056</v>
      </c>
      <c r="Q7" s="87">
        <v>645.44000000000005</v>
      </c>
      <c r="R7" s="85">
        <f t="shared" ref="R7:R18" si="6">S7*0.585274</f>
        <v>392.11348424039261</v>
      </c>
      <c r="S7" s="87">
        <v>669.96566435616933</v>
      </c>
      <c r="T7" s="85">
        <f>U7*0.585274</f>
        <v>368.48265765999997</v>
      </c>
      <c r="U7" s="87">
        <v>629.59</v>
      </c>
      <c r="V7" s="65">
        <f t="shared" ref="V7:V18" si="7">W7*0.585274</f>
        <v>427.52509878000001</v>
      </c>
      <c r="W7" s="88">
        <v>730.47</v>
      </c>
      <c r="X7" s="67">
        <f t="shared" ref="X7:X18" si="8">Y7*0.585274</f>
        <v>442.3114100449971</v>
      </c>
      <c r="Y7" s="87">
        <v>755.73391274001085</v>
      </c>
      <c r="Z7" s="67">
        <f t="shared" ref="Z7:Z16" si="9">AA7*0.585274</f>
        <v>397.51810080000001</v>
      </c>
      <c r="AA7" s="87">
        <v>679.2</v>
      </c>
      <c r="AB7" s="67">
        <f t="shared" ref="AB7:AB15" si="10">AC7*0.585274</f>
        <v>350.22210885999999</v>
      </c>
      <c r="AC7" s="87">
        <v>598.39</v>
      </c>
      <c r="AD7" s="81">
        <f>(D7-B7)/B7*100</f>
        <v>-10.480369622251629</v>
      </c>
      <c r="AE7" s="81">
        <f>(F7-D7)/D7*100</f>
        <v>-8.8596104468708585</v>
      </c>
      <c r="AF7" s="81">
        <f>(H7-F7)/F7*100</f>
        <v>9.8631228479553705</v>
      </c>
      <c r="AG7" s="81">
        <f>(J7-H7)/H7*100</f>
        <v>-1.6370088325951235</v>
      </c>
      <c r="AH7" s="81">
        <f>(M7-K7)/K7*100</f>
        <v>7.3236083317972334</v>
      </c>
      <c r="AI7" s="81">
        <f>(O7-M7)/M7*100</f>
        <v>-4.8035498879889778</v>
      </c>
      <c r="AJ7" s="81">
        <f>(Q7-O7)/O7*100</f>
        <v>-2.6353501983677896</v>
      </c>
      <c r="AK7" s="81">
        <f t="shared" ref="AK7:AK18" si="11">(S7-Q7)/Q7*100</f>
        <v>3.7998364458616249</v>
      </c>
      <c r="AL7" s="81">
        <f t="shared" ref="AL7:AL19" si="12">(U7-S7)/S7*100</f>
        <v>-6.0265274034558063</v>
      </c>
      <c r="AM7" s="81">
        <f t="shared" ref="AM7:AM19" si="13">(W7-U7)/U7*100</f>
        <v>16.023126161470159</v>
      </c>
      <c r="AN7" s="81">
        <f t="shared" ref="AN7:AN19" si="14">(Y7-W7)/W7*100</f>
        <v>3.4585832053350343</v>
      </c>
      <c r="AO7" s="81">
        <f t="shared" ref="AO7:AO17" si="15">(AA7-Y7)/Y7*100</f>
        <v>-10.127097838249343</v>
      </c>
      <c r="AP7" s="81">
        <f t="shared" ref="AP7:AP15" si="16">(AC7-AA7)/AA7*100</f>
        <v>-11.897820965842175</v>
      </c>
    </row>
    <row r="8" spans="1:42" ht="15">
      <c r="A8" s="59" t="s">
        <v>26</v>
      </c>
      <c r="B8" s="84">
        <v>403.06</v>
      </c>
      <c r="C8" s="85">
        <f t="shared" si="0"/>
        <v>688.66889696108149</v>
      </c>
      <c r="D8" s="84">
        <v>335.63</v>
      </c>
      <c r="E8" s="85">
        <f t="shared" si="1"/>
        <v>573.45790176908599</v>
      </c>
      <c r="F8" s="84">
        <v>323.35000000000002</v>
      </c>
      <c r="G8" s="85">
        <f t="shared" ref="G8:G18" si="17">F8/0.585274</f>
        <v>552.47627606898652</v>
      </c>
      <c r="H8" s="84">
        <v>348.77</v>
      </c>
      <c r="I8" s="85">
        <f t="shared" si="2"/>
        <v>595.90892470876884</v>
      </c>
      <c r="J8" s="84">
        <v>357.42</v>
      </c>
      <c r="K8" s="85">
        <f t="shared" si="3"/>
        <v>610.68832717667283</v>
      </c>
      <c r="L8" s="85">
        <f t="shared" ref="L8:L18" si="18">M8*0.585274</f>
        <v>339.08434463999998</v>
      </c>
      <c r="M8" s="85">
        <v>579.36</v>
      </c>
      <c r="N8" s="85">
        <f t="shared" si="4"/>
        <v>374.85629152000001</v>
      </c>
      <c r="O8" s="84">
        <v>640.48</v>
      </c>
      <c r="P8" s="85">
        <f t="shared" si="5"/>
        <v>359.44972319762803</v>
      </c>
      <c r="Q8" s="84">
        <v>614.15631515773475</v>
      </c>
      <c r="R8" s="85">
        <f t="shared" si="6"/>
        <v>346.83478326473715</v>
      </c>
      <c r="S8" s="84">
        <v>592.60241060552357</v>
      </c>
      <c r="T8" s="85">
        <f t="shared" ref="T8:T18" si="19">U8*0.585274</f>
        <v>341.62443380000002</v>
      </c>
      <c r="U8" s="87">
        <v>583.70000000000005</v>
      </c>
      <c r="V8" s="67">
        <f t="shared" si="7"/>
        <v>391.94270983010722</v>
      </c>
      <c r="W8" s="87">
        <v>669.67387895260549</v>
      </c>
      <c r="X8" s="67">
        <f t="shared" si="8"/>
        <v>405.31408166528087</v>
      </c>
      <c r="Y8" s="87">
        <v>692.52022414336</v>
      </c>
      <c r="Z8" s="67">
        <f t="shared" si="9"/>
        <v>356.91764341999999</v>
      </c>
      <c r="AA8" s="87">
        <v>609.83000000000004</v>
      </c>
      <c r="AB8" s="67">
        <f t="shared" si="10"/>
        <v>333.86955330000001</v>
      </c>
      <c r="AC8" s="87">
        <v>570.45000000000005</v>
      </c>
      <c r="AD8" s="81">
        <f t="shared" ref="AD8:AD18" si="20">(D8-B8)/B8*100</f>
        <v>-16.729519178286111</v>
      </c>
      <c r="AE8" s="81">
        <f t="shared" ref="AE8:AE18" si="21">(F8-D8)/D8*100</f>
        <v>-3.6587909304889235</v>
      </c>
      <c r="AF8" s="81">
        <f t="shared" ref="AF8:AF18" si="22">(H8-F8)/F8*100</f>
        <v>7.8614504406989196</v>
      </c>
      <c r="AG8" s="81">
        <f t="shared" ref="AG8:AG18" si="23">(J8-H8)/H8*100</f>
        <v>2.480144507841854</v>
      </c>
      <c r="AH8" s="81">
        <f t="shared" ref="AH8:AH18" si="24">(M8-K8)/K8*100</f>
        <v>-5.1300026187678371</v>
      </c>
      <c r="AI8" s="81">
        <f t="shared" ref="AI8:AI18" si="25">(O8-M8)/M8*100</f>
        <v>10.549571941452637</v>
      </c>
      <c r="AJ8" s="81">
        <f t="shared" ref="AJ8:AJ16" si="26">(Q8-O8)/O8*100</f>
        <v>-4.1099932616577046</v>
      </c>
      <c r="AK8" s="81">
        <f t="shared" si="11"/>
        <v>-3.5095144379774803</v>
      </c>
      <c r="AL8" s="81">
        <f t="shared" si="12"/>
        <v>-1.5022569004447701</v>
      </c>
      <c r="AM8" s="81">
        <f t="shared" si="13"/>
        <v>14.729120944424437</v>
      </c>
      <c r="AN8" s="81">
        <f t="shared" si="14"/>
        <v>3.4115628380917329</v>
      </c>
      <c r="AO8" s="81">
        <f t="shared" si="15"/>
        <v>-11.940477874945365</v>
      </c>
      <c r="AP8" s="81">
        <f t="shared" si="16"/>
        <v>-6.4575373464736057</v>
      </c>
    </row>
    <row r="9" spans="1:42" ht="15">
      <c r="A9" s="59" t="s">
        <v>27</v>
      </c>
      <c r="B9" s="84">
        <v>412.87</v>
      </c>
      <c r="C9" s="85">
        <f t="shared" si="0"/>
        <v>705.43027710098181</v>
      </c>
      <c r="D9" s="84">
        <v>375.67</v>
      </c>
      <c r="E9" s="85">
        <f t="shared" si="1"/>
        <v>641.87030348178814</v>
      </c>
      <c r="F9" s="84">
        <v>347.26</v>
      </c>
      <c r="G9" s="85">
        <f t="shared" si="17"/>
        <v>593.32893653229087</v>
      </c>
      <c r="H9" s="84">
        <v>363.27</v>
      </c>
      <c r="I9" s="85">
        <f t="shared" si="2"/>
        <v>620.6836456087234</v>
      </c>
      <c r="J9" s="84">
        <v>384.3</v>
      </c>
      <c r="K9" s="85">
        <f t="shared" si="3"/>
        <v>656.61553392086444</v>
      </c>
      <c r="L9" s="85">
        <f t="shared" si="18"/>
        <v>364.24527389999997</v>
      </c>
      <c r="M9" s="85">
        <v>622.35</v>
      </c>
      <c r="N9" s="85">
        <f t="shared" si="4"/>
        <v>371.20418175999998</v>
      </c>
      <c r="O9" s="84">
        <v>634.24</v>
      </c>
      <c r="P9" s="85">
        <f t="shared" si="5"/>
        <v>369.70485584749207</v>
      </c>
      <c r="Q9" s="84">
        <v>631.67824958479639</v>
      </c>
      <c r="R9" s="85">
        <f t="shared" si="6"/>
        <v>392.9738300548637</v>
      </c>
      <c r="S9" s="87">
        <v>671.43565245485661</v>
      </c>
      <c r="T9" s="85">
        <f t="shared" si="19"/>
        <v>387.90694591728521</v>
      </c>
      <c r="U9" s="87">
        <v>662.77836691410391</v>
      </c>
      <c r="V9" s="67">
        <f t="shared" si="7"/>
        <v>417.14919877337422</v>
      </c>
      <c r="W9" s="87">
        <v>712.7417222931042</v>
      </c>
      <c r="X9" s="67">
        <f t="shared" si="8"/>
        <v>426.20720094819012</v>
      </c>
      <c r="Y9" s="87">
        <v>728.21823786498317</v>
      </c>
      <c r="Z9" s="67">
        <f t="shared" si="9"/>
        <v>390.50651827999997</v>
      </c>
      <c r="AA9" s="87">
        <v>667.22</v>
      </c>
      <c r="AB9" s="67">
        <f t="shared" si="10"/>
        <v>345.53991685999995</v>
      </c>
      <c r="AC9" s="87">
        <v>590.39</v>
      </c>
      <c r="AD9" s="81">
        <f t="shared" si="20"/>
        <v>-9.0101000314869069</v>
      </c>
      <c r="AE9" s="81">
        <f t="shared" si="21"/>
        <v>-7.5624883541406094</v>
      </c>
      <c r="AF9" s="81">
        <f t="shared" si="22"/>
        <v>4.6103783908310749</v>
      </c>
      <c r="AG9" s="81">
        <f t="shared" si="23"/>
        <v>5.789082500619382</v>
      </c>
      <c r="AH9" s="81">
        <f t="shared" si="24"/>
        <v>-5.2185079625292738</v>
      </c>
      <c r="AI9" s="81">
        <f t="shared" si="25"/>
        <v>1.9105005222141858</v>
      </c>
      <c r="AJ9" s="81">
        <f t="shared" si="26"/>
        <v>-0.40390868050006606</v>
      </c>
      <c r="AK9" s="81">
        <f t="shared" si="11"/>
        <v>6.2939325354629272</v>
      </c>
      <c r="AL9" s="81">
        <f t="shared" si="12"/>
        <v>-1.2893693549189007</v>
      </c>
      <c r="AM9" s="81">
        <f t="shared" si="13"/>
        <v>7.5384710595835642</v>
      </c>
      <c r="AN9" s="81">
        <f t="shared" si="14"/>
        <v>2.1714058666421776</v>
      </c>
      <c r="AO9" s="81">
        <f t="shared" si="15"/>
        <v>-8.3763677827981908</v>
      </c>
      <c r="AP9" s="81">
        <f t="shared" si="16"/>
        <v>-11.514942597643961</v>
      </c>
    </row>
    <row r="10" spans="1:42" ht="15">
      <c r="A10" s="59" t="s">
        <v>28</v>
      </c>
      <c r="B10" s="84">
        <v>394.71</v>
      </c>
      <c r="C10" s="85">
        <f t="shared" si="0"/>
        <v>674.40207492559045</v>
      </c>
      <c r="D10" s="84">
        <v>376.82</v>
      </c>
      <c r="E10" s="85">
        <f t="shared" si="1"/>
        <v>643.83519513937063</v>
      </c>
      <c r="F10" s="84">
        <v>337.56</v>
      </c>
      <c r="G10" s="85">
        <f t="shared" si="17"/>
        <v>576.75550255094197</v>
      </c>
      <c r="H10" s="84">
        <v>360.48</v>
      </c>
      <c r="I10" s="85">
        <f t="shared" si="2"/>
        <v>615.91664758728393</v>
      </c>
      <c r="J10" s="84">
        <v>382.3</v>
      </c>
      <c r="K10" s="85">
        <f t="shared" si="3"/>
        <v>653.19833103811209</v>
      </c>
      <c r="L10" s="85">
        <f t="shared" si="18"/>
        <v>346.39441690000001</v>
      </c>
      <c r="M10" s="85">
        <v>591.85</v>
      </c>
      <c r="N10" s="85">
        <f t="shared" si="4"/>
        <v>346.64608471999998</v>
      </c>
      <c r="O10" s="84">
        <v>592.28</v>
      </c>
      <c r="P10" s="85">
        <f t="shared" si="5"/>
        <v>373.16197020799018</v>
      </c>
      <c r="Q10" s="84">
        <v>637.58508016414567</v>
      </c>
      <c r="R10" s="85">
        <f t="shared" si="6"/>
        <v>400.5055822821007</v>
      </c>
      <c r="S10" s="87">
        <v>684.3044151664019</v>
      </c>
      <c r="T10" s="85">
        <f t="shared" si="19"/>
        <v>353.79813299999995</v>
      </c>
      <c r="U10" s="87">
        <v>604.5</v>
      </c>
      <c r="V10" s="67">
        <f t="shared" si="7"/>
        <v>397.74231600364567</v>
      </c>
      <c r="W10" s="87">
        <v>679.58309442012751</v>
      </c>
      <c r="X10" s="67">
        <f t="shared" si="8"/>
        <v>429.71356397599055</v>
      </c>
      <c r="Y10" s="87">
        <v>734.20921478827108</v>
      </c>
      <c r="Z10" s="67">
        <f t="shared" si="9"/>
        <v>379.08782253999999</v>
      </c>
      <c r="AA10" s="87">
        <v>647.71</v>
      </c>
      <c r="AB10" s="67">
        <f t="shared" si="10"/>
        <v>357.81896537999995</v>
      </c>
      <c r="AC10" s="87">
        <v>611.37</v>
      </c>
      <c r="AD10" s="81">
        <f t="shared" si="20"/>
        <v>-4.5324415393580066</v>
      </c>
      <c r="AE10" s="81">
        <f t="shared" si="21"/>
        <v>-10.418767581338569</v>
      </c>
      <c r="AF10" s="81">
        <f t="shared" si="22"/>
        <v>6.7899040170636376</v>
      </c>
      <c r="AG10" s="81">
        <f t="shared" si="23"/>
        <v>6.0530403905903221</v>
      </c>
      <c r="AH10" s="81">
        <f t="shared" si="24"/>
        <v>-9.3919913941930417</v>
      </c>
      <c r="AI10" s="81">
        <f t="shared" si="25"/>
        <v>7.2653543972281825E-2</v>
      </c>
      <c r="AJ10" s="81">
        <f t="shared" si="26"/>
        <v>7.6492672661824965</v>
      </c>
      <c r="AK10" s="81">
        <f t="shared" si="11"/>
        <v>7.3275452101589922</v>
      </c>
      <c r="AL10" s="81">
        <f t="shared" si="12"/>
        <v>-11.662121914995376</v>
      </c>
      <c r="AM10" s="81">
        <f t="shared" si="13"/>
        <v>12.420693866026056</v>
      </c>
      <c r="AN10" s="81">
        <f t="shared" si="14"/>
        <v>8.0381811755860078</v>
      </c>
      <c r="AO10" s="81">
        <f t="shared" si="15"/>
        <v>-11.781276105778025</v>
      </c>
      <c r="AP10" s="81">
        <f t="shared" si="16"/>
        <v>-5.6105355791943969</v>
      </c>
    </row>
    <row r="11" spans="1:42" ht="15">
      <c r="A11" s="59" t="s">
        <v>29</v>
      </c>
      <c r="B11" s="84">
        <v>399.6</v>
      </c>
      <c r="C11" s="85">
        <f t="shared" si="0"/>
        <v>682.75713597391996</v>
      </c>
      <c r="D11" s="84">
        <v>380.23</v>
      </c>
      <c r="E11" s="85">
        <f t="shared" si="1"/>
        <v>649.66152605446348</v>
      </c>
      <c r="F11" s="84">
        <v>370.91</v>
      </c>
      <c r="G11" s="85">
        <f t="shared" si="17"/>
        <v>633.73736062083753</v>
      </c>
      <c r="H11" s="84">
        <v>394.56</v>
      </c>
      <c r="I11" s="85">
        <f t="shared" si="2"/>
        <v>674.14578470938397</v>
      </c>
      <c r="J11" s="84">
        <v>438.6</v>
      </c>
      <c r="K11" s="85">
        <f t="shared" si="3"/>
        <v>749.39259218759082</v>
      </c>
      <c r="L11" s="85">
        <f t="shared" si="18"/>
        <v>412.31382751999996</v>
      </c>
      <c r="M11" s="85">
        <v>704.48</v>
      </c>
      <c r="N11" s="85">
        <f t="shared" si="4"/>
        <v>375.40644907999996</v>
      </c>
      <c r="O11" s="84">
        <v>641.41999999999996</v>
      </c>
      <c r="P11" s="85">
        <f t="shared" si="5"/>
        <v>373.75359184698999</v>
      </c>
      <c r="Q11" s="84">
        <v>638.59592574929013</v>
      </c>
      <c r="R11" s="85">
        <f t="shared" si="6"/>
        <v>409.38745752</v>
      </c>
      <c r="S11" s="87">
        <v>699.48</v>
      </c>
      <c r="T11" s="85">
        <f t="shared" si="19"/>
        <v>453.17517811368788</v>
      </c>
      <c r="U11" s="87">
        <v>774.29576252095239</v>
      </c>
      <c r="V11" s="67">
        <f t="shared" si="7"/>
        <v>428.27758205460952</v>
      </c>
      <c r="W11" s="87">
        <v>731.75569400760935</v>
      </c>
      <c r="X11" s="67">
        <f t="shared" si="8"/>
        <v>447.30565920232505</v>
      </c>
      <c r="Y11" s="87">
        <v>764.26709404881319</v>
      </c>
      <c r="Z11" s="67">
        <f t="shared" si="9"/>
        <v>413.36146797999999</v>
      </c>
      <c r="AA11" s="87">
        <v>706.27</v>
      </c>
      <c r="AB11" s="67">
        <f t="shared" si="10"/>
        <v>392.50815535999999</v>
      </c>
      <c r="AC11" s="87">
        <v>670.64</v>
      </c>
      <c r="AD11" s="81">
        <f t="shared" si="20"/>
        <v>-4.8473473473473483</v>
      </c>
      <c r="AE11" s="81">
        <f t="shared" si="21"/>
        <v>-2.4511479893748502</v>
      </c>
      <c r="AF11" s="81">
        <f t="shared" si="22"/>
        <v>6.3762098622307235</v>
      </c>
      <c r="AG11" s="81">
        <f t="shared" si="23"/>
        <v>11.161800486618011</v>
      </c>
      <c r="AH11" s="81">
        <f t="shared" si="24"/>
        <v>-5.9931993798449659</v>
      </c>
      <c r="AI11" s="81">
        <f t="shared" si="25"/>
        <v>-8.9512832159891058</v>
      </c>
      <c r="AJ11" s="81">
        <f t="shared" si="26"/>
        <v>-0.44028471995101925</v>
      </c>
      <c r="AK11" s="81">
        <f t="shared" si="11"/>
        <v>9.534053036632228</v>
      </c>
      <c r="AL11" s="81">
        <f t="shared" si="12"/>
        <v>10.695911608759703</v>
      </c>
      <c r="AM11" s="81">
        <f t="shared" si="13"/>
        <v>-5.4940334911353608</v>
      </c>
      <c r="AN11" s="81">
        <f t="shared" si="14"/>
        <v>4.4429309272810062</v>
      </c>
      <c r="AO11" s="81">
        <f t="shared" si="15"/>
        <v>-7.5885897090721768</v>
      </c>
      <c r="AP11" s="81">
        <f t="shared" si="16"/>
        <v>-5.0448128902544349</v>
      </c>
    </row>
    <row r="12" spans="1:42" ht="15">
      <c r="A12" s="59" t="s">
        <v>30</v>
      </c>
      <c r="B12" s="84">
        <v>437.94</v>
      </c>
      <c r="C12" s="85">
        <f t="shared" si="0"/>
        <v>748.26491523628249</v>
      </c>
      <c r="D12" s="84">
        <v>412.74</v>
      </c>
      <c r="E12" s="85">
        <f t="shared" si="1"/>
        <v>705.20815891360292</v>
      </c>
      <c r="F12" s="84">
        <v>400.93</v>
      </c>
      <c r="G12" s="85">
        <f t="shared" si="17"/>
        <v>685.02957589095024</v>
      </c>
      <c r="H12" s="84">
        <v>420.02</v>
      </c>
      <c r="I12" s="85">
        <f t="shared" si="2"/>
        <v>717.64677740682146</v>
      </c>
      <c r="J12" s="84">
        <v>429.8</v>
      </c>
      <c r="K12" s="85">
        <f t="shared" si="3"/>
        <v>734.35689950348046</v>
      </c>
      <c r="L12" s="85">
        <f t="shared" si="18"/>
        <v>437.34014375999999</v>
      </c>
      <c r="M12" s="85">
        <v>747.24</v>
      </c>
      <c r="N12" s="85">
        <f t="shared" si="4"/>
        <v>393.33924443999996</v>
      </c>
      <c r="O12" s="84">
        <v>672.06</v>
      </c>
      <c r="P12" s="85">
        <f t="shared" si="5"/>
        <v>415.23434478000001</v>
      </c>
      <c r="Q12" s="87">
        <v>709.47</v>
      </c>
      <c r="R12" s="85">
        <f t="shared" si="6"/>
        <v>427.9775217769901</v>
      </c>
      <c r="S12" s="87">
        <v>731.24301058476908</v>
      </c>
      <c r="T12" s="85">
        <f t="shared" si="19"/>
        <v>451.32289097568901</v>
      </c>
      <c r="U12" s="87">
        <v>771.13094204712502</v>
      </c>
      <c r="V12" s="67">
        <f t="shared" si="7"/>
        <v>493.38598199999996</v>
      </c>
      <c r="W12" s="87">
        <v>843</v>
      </c>
      <c r="X12" s="67">
        <f t="shared" si="8"/>
        <v>518.55252332795135</v>
      </c>
      <c r="Y12" s="87">
        <v>885.99958878739085</v>
      </c>
      <c r="Z12" s="67">
        <f t="shared" si="9"/>
        <v>449.82403818</v>
      </c>
      <c r="AA12" s="87">
        <v>768.57</v>
      </c>
      <c r="AB12" s="67">
        <f t="shared" si="10"/>
        <v>426.38966721999998</v>
      </c>
      <c r="AC12" s="87">
        <v>728.53</v>
      </c>
      <c r="AD12" s="81">
        <f t="shared" si="20"/>
        <v>-5.7542129058775151</v>
      </c>
      <c r="AE12" s="81">
        <f t="shared" si="21"/>
        <v>-2.8613655085526002</v>
      </c>
      <c r="AF12" s="81">
        <f t="shared" si="22"/>
        <v>4.7614296760032859</v>
      </c>
      <c r="AG12" s="81">
        <f t="shared" si="23"/>
        <v>2.3284605494976502</v>
      </c>
      <c r="AH12" s="81">
        <f t="shared" si="24"/>
        <v>1.7543377757096277</v>
      </c>
      <c r="AI12" s="81">
        <f t="shared" si="25"/>
        <v>-10.061024570419152</v>
      </c>
      <c r="AJ12" s="81">
        <f t="shared" si="26"/>
        <v>5.5664672797071812</v>
      </c>
      <c r="AK12" s="81">
        <f t="shared" si="11"/>
        <v>3.0689120871592954</v>
      </c>
      <c r="AL12" s="81">
        <f t="shared" si="12"/>
        <v>5.4548119961458346</v>
      </c>
      <c r="AM12" s="81">
        <f t="shared" si="13"/>
        <v>9.3199551508183358</v>
      </c>
      <c r="AN12" s="81">
        <f t="shared" si="14"/>
        <v>5.1007815880653435</v>
      </c>
      <c r="AO12" s="81">
        <f t="shared" si="15"/>
        <v>-13.253910077781066</v>
      </c>
      <c r="AP12" s="81">
        <f t="shared" si="16"/>
        <v>-5.2096751109202897</v>
      </c>
    </row>
    <row r="13" spans="1:42" ht="15">
      <c r="A13" s="59" t="s">
        <v>31</v>
      </c>
      <c r="B13" s="84">
        <v>479.1</v>
      </c>
      <c r="C13" s="85">
        <f t="shared" si="0"/>
        <v>818.59095056332603</v>
      </c>
      <c r="D13" s="84">
        <v>441.56</v>
      </c>
      <c r="E13" s="85">
        <f t="shared" si="1"/>
        <v>754.45005245406435</v>
      </c>
      <c r="F13" s="84">
        <v>413.31</v>
      </c>
      <c r="G13" s="85">
        <f t="shared" si="17"/>
        <v>706.18206173518729</v>
      </c>
      <c r="H13" s="84">
        <v>454</v>
      </c>
      <c r="I13" s="85">
        <f t="shared" si="2"/>
        <v>775.70505438478392</v>
      </c>
      <c r="J13" s="84">
        <v>477.07</v>
      </c>
      <c r="K13" s="85">
        <f t="shared" si="3"/>
        <v>815.12248963733225</v>
      </c>
      <c r="L13" s="85">
        <f t="shared" si="18"/>
        <v>466.29364853999999</v>
      </c>
      <c r="M13" s="85">
        <v>796.71</v>
      </c>
      <c r="N13" s="85">
        <f t="shared" si="4"/>
        <v>447.50050039999996</v>
      </c>
      <c r="O13" s="84">
        <v>764.6</v>
      </c>
      <c r="P13" s="85">
        <f t="shared" si="5"/>
        <v>441.87002911210953</v>
      </c>
      <c r="Q13" s="84">
        <v>754.9797686418832</v>
      </c>
      <c r="R13" s="85">
        <f t="shared" si="6"/>
        <v>447.29510896100584</v>
      </c>
      <c r="S13" s="84">
        <v>764.24906789128829</v>
      </c>
      <c r="T13" s="85">
        <f t="shared" si="19"/>
        <v>475.12543319999992</v>
      </c>
      <c r="U13" s="84">
        <v>811.8</v>
      </c>
      <c r="V13" s="67">
        <f t="shared" si="7"/>
        <v>548.29026046893443</v>
      </c>
      <c r="W13" s="87">
        <v>936.80952932974037</v>
      </c>
      <c r="X13" s="67">
        <f t="shared" si="8"/>
        <v>492.19547259891658</v>
      </c>
      <c r="Y13" s="87">
        <v>840.96589392133706</v>
      </c>
      <c r="Z13" s="67">
        <f t="shared" si="9"/>
        <v>483.06760137999999</v>
      </c>
      <c r="AA13" s="87">
        <v>825.37</v>
      </c>
      <c r="AB13" s="67">
        <f t="shared" si="10"/>
        <v>430.00080780000002</v>
      </c>
      <c r="AC13" s="87">
        <v>734.7</v>
      </c>
      <c r="AD13" s="81">
        <f t="shared" si="20"/>
        <v>-7.8355249426007134</v>
      </c>
      <c r="AE13" s="81">
        <f t="shared" si="21"/>
        <v>-6.3977715372769275</v>
      </c>
      <c r="AF13" s="81">
        <f t="shared" si="22"/>
        <v>9.8449105997919233</v>
      </c>
      <c r="AG13" s="81">
        <f t="shared" si="23"/>
        <v>5.0814977973568265</v>
      </c>
      <c r="AH13" s="81">
        <f t="shared" si="24"/>
        <v>-2.2588616890603004</v>
      </c>
      <c r="AI13" s="81">
        <f t="shared" si="25"/>
        <v>-4.0303247103714037</v>
      </c>
      <c r="AJ13" s="81">
        <f t="shared" si="26"/>
        <v>-1.2582044674492316</v>
      </c>
      <c r="AK13" s="81">
        <f>(S13-Q13)/Q13*100</f>
        <v>1.227754654416692</v>
      </c>
      <c r="AL13" s="81">
        <f t="shared" si="12"/>
        <v>6.2219156171055499</v>
      </c>
      <c r="AM13" s="81">
        <f t="shared" si="13"/>
        <v>15.399055103441786</v>
      </c>
      <c r="AN13" s="81">
        <f t="shared" si="14"/>
        <v>-10.230856156744757</v>
      </c>
      <c r="AO13" s="81">
        <f t="shared" si="15"/>
        <v>-1.8545215726425015</v>
      </c>
      <c r="AP13" s="81">
        <f t="shared" si="16"/>
        <v>-10.985376255497529</v>
      </c>
    </row>
    <row r="14" spans="1:42" s="10" customFormat="1" ht="15">
      <c r="A14" s="59" t="s">
        <v>32</v>
      </c>
      <c r="B14" s="85">
        <v>507.99</v>
      </c>
      <c r="C14" s="85">
        <f t="shared" si="0"/>
        <v>867.95244620468372</v>
      </c>
      <c r="D14" s="85">
        <v>484.07</v>
      </c>
      <c r="E14" s="85">
        <f t="shared" si="1"/>
        <v>827.08269972696553</v>
      </c>
      <c r="F14" s="85">
        <v>479.27</v>
      </c>
      <c r="G14" s="85">
        <f t="shared" si="17"/>
        <v>818.88141280835987</v>
      </c>
      <c r="H14" s="85">
        <v>492.26</v>
      </c>
      <c r="I14" s="85">
        <f t="shared" si="2"/>
        <v>841.07614553183646</v>
      </c>
      <c r="J14" s="85">
        <v>525.9</v>
      </c>
      <c r="K14" s="85">
        <f t="shared" si="3"/>
        <v>898.55349801973091</v>
      </c>
      <c r="L14" s="85">
        <f t="shared" si="18"/>
        <v>495.91436568</v>
      </c>
      <c r="M14" s="85">
        <v>847.32</v>
      </c>
      <c r="N14" s="85">
        <f>O14*0.585274</f>
        <v>471.21580287999996</v>
      </c>
      <c r="O14" s="84">
        <v>805.12</v>
      </c>
      <c r="P14" s="85">
        <f t="shared" si="5"/>
        <v>463.76139046217202</v>
      </c>
      <c r="Q14" s="84">
        <v>792.38338019828666</v>
      </c>
      <c r="R14" s="85">
        <f t="shared" si="6"/>
        <v>463.68180193776192</v>
      </c>
      <c r="S14" s="84">
        <v>792.24739513076258</v>
      </c>
      <c r="T14" s="85">
        <f t="shared" si="19"/>
        <v>502.38908899379925</v>
      </c>
      <c r="U14" s="84">
        <v>858.38272158646942</v>
      </c>
      <c r="V14" s="67">
        <f t="shared" si="7"/>
        <v>580.69360562747386</v>
      </c>
      <c r="W14" s="87">
        <v>992.17393157303059</v>
      </c>
      <c r="X14" s="67">
        <f t="shared" si="8"/>
        <v>508.70712349129133</v>
      </c>
      <c r="Y14" s="87">
        <v>869.17772443554873</v>
      </c>
      <c r="Z14" s="67">
        <f t="shared" si="9"/>
        <v>534.95214147999991</v>
      </c>
      <c r="AA14" s="87">
        <v>914.02</v>
      </c>
      <c r="AB14" s="67">
        <f t="shared" si="10"/>
        <v>454.5237884</v>
      </c>
      <c r="AC14" s="87">
        <v>776.6</v>
      </c>
      <c r="AD14" s="81">
        <f t="shared" si="20"/>
        <v>-4.7087541093328644</v>
      </c>
      <c r="AE14" s="81">
        <f t="shared" si="21"/>
        <v>-0.99159212510587547</v>
      </c>
      <c r="AF14" s="81">
        <f t="shared" si="22"/>
        <v>2.710372024120018</v>
      </c>
      <c r="AG14" s="81">
        <f t="shared" si="23"/>
        <v>6.8337870231178615</v>
      </c>
      <c r="AH14" s="81">
        <f t="shared" si="24"/>
        <v>-5.7017749229891539</v>
      </c>
      <c r="AI14" s="81">
        <f t="shared" si="25"/>
        <v>-4.980408818392112</v>
      </c>
      <c r="AJ14" s="81">
        <f t="shared" si="26"/>
        <v>-1.5819529761667013</v>
      </c>
      <c r="AK14" s="81">
        <f t="shared" si="11"/>
        <v>-1.716152444919352E-2</v>
      </c>
      <c r="AL14" s="81">
        <f t="shared" si="12"/>
        <v>8.347812420991426</v>
      </c>
      <c r="AM14" s="81">
        <f t="shared" si="13"/>
        <v>15.586428596708849</v>
      </c>
      <c r="AN14" s="81">
        <f t="shared" si="14"/>
        <v>-12.396637648247717</v>
      </c>
      <c r="AO14" s="81">
        <f t="shared" si="15"/>
        <v>5.1591606991046861</v>
      </c>
      <c r="AP14" s="81">
        <f t="shared" si="16"/>
        <v>-15.034681954443005</v>
      </c>
    </row>
    <row r="15" spans="1:42" s="10" customFormat="1" ht="15">
      <c r="A15" s="59" t="s">
        <v>33</v>
      </c>
      <c r="B15" s="85">
        <v>466.69</v>
      </c>
      <c r="C15" s="85">
        <f t="shared" si="0"/>
        <v>797.38720667584755</v>
      </c>
      <c r="D15" s="85">
        <v>465.26</v>
      </c>
      <c r="E15" s="85">
        <f t="shared" si="1"/>
        <v>794.94390661467969</v>
      </c>
      <c r="F15" s="85">
        <v>455.36</v>
      </c>
      <c r="G15" s="85">
        <f t="shared" si="17"/>
        <v>778.02875234505552</v>
      </c>
      <c r="H15" s="85">
        <v>475.19</v>
      </c>
      <c r="I15" s="85">
        <f t="shared" si="2"/>
        <v>811.91031892754506</v>
      </c>
      <c r="J15" s="84">
        <v>488.06</v>
      </c>
      <c r="K15" s="85">
        <f t="shared" si="3"/>
        <v>833.90001947805649</v>
      </c>
      <c r="L15" s="85">
        <f t="shared" si="18"/>
        <v>474.18899479999999</v>
      </c>
      <c r="M15" s="85">
        <v>810.2</v>
      </c>
      <c r="N15" s="85">
        <f>O15*0.585274</f>
        <v>424.35876643999995</v>
      </c>
      <c r="O15" s="84">
        <v>725.06</v>
      </c>
      <c r="P15" s="85">
        <f t="shared" si="5"/>
        <v>446.39771587464611</v>
      </c>
      <c r="Q15" s="87">
        <v>762.71578077045308</v>
      </c>
      <c r="R15" s="85">
        <f t="shared" si="6"/>
        <v>453.57174453081581</v>
      </c>
      <c r="S15" s="87">
        <v>774.97333647285859</v>
      </c>
      <c r="T15" s="85">
        <f t="shared" si="19"/>
        <v>505.88636122851108</v>
      </c>
      <c r="U15" s="87">
        <v>864.35816596758286</v>
      </c>
      <c r="V15" s="67">
        <f t="shared" si="7"/>
        <v>578.24167677858418</v>
      </c>
      <c r="W15" s="87">
        <v>987.98456240766575</v>
      </c>
      <c r="X15" s="67">
        <f t="shared" si="8"/>
        <v>505.44772864485486</v>
      </c>
      <c r="Y15" s="87">
        <v>863.60871770291328</v>
      </c>
      <c r="Z15" s="67">
        <f t="shared" si="9"/>
        <v>520.78265793999992</v>
      </c>
      <c r="AA15" s="87">
        <v>889.81</v>
      </c>
      <c r="AB15" s="67">
        <f t="shared" si="10"/>
        <v>443.75474680000002</v>
      </c>
      <c r="AC15" s="87">
        <v>758.2</v>
      </c>
      <c r="AD15" s="81">
        <f t="shared" si="20"/>
        <v>-0.30641325076603459</v>
      </c>
      <c r="AE15" s="81">
        <f t="shared" si="21"/>
        <v>-2.1278424966685248</v>
      </c>
      <c r="AF15" s="81">
        <f t="shared" si="22"/>
        <v>4.3547962052002775</v>
      </c>
      <c r="AG15" s="81">
        <f t="shared" si="23"/>
        <v>2.7083903280792954</v>
      </c>
      <c r="AH15" s="81">
        <f t="shared" si="24"/>
        <v>-2.8420696635659564</v>
      </c>
      <c r="AI15" s="81">
        <f t="shared" si="25"/>
        <v>-10.508516415699839</v>
      </c>
      <c r="AJ15" s="81">
        <f t="shared" si="26"/>
        <v>5.193470991428728</v>
      </c>
      <c r="AK15" s="81">
        <f t="shared" si="11"/>
        <v>1.6070934955644434</v>
      </c>
      <c r="AL15" s="81">
        <f t="shared" si="12"/>
        <v>11.533923205866934</v>
      </c>
      <c r="AM15" s="81">
        <f t="shared" si="13"/>
        <v>14.302681609040228</v>
      </c>
      <c r="AN15" s="81">
        <f t="shared" si="14"/>
        <v>-12.588844951347738</v>
      </c>
      <c r="AO15" s="81">
        <f t="shared" si="15"/>
        <v>3.0339298064033748</v>
      </c>
      <c r="AP15" s="81">
        <f t="shared" si="16"/>
        <v>-14.790798035535666</v>
      </c>
    </row>
    <row r="16" spans="1:42" s="10" customFormat="1" ht="15">
      <c r="A16" s="59" t="s">
        <v>34</v>
      </c>
      <c r="B16" s="85">
        <v>413.43</v>
      </c>
      <c r="C16" s="85">
        <f t="shared" si="0"/>
        <v>706.38709390815245</v>
      </c>
      <c r="D16" s="85">
        <v>415.54</v>
      </c>
      <c r="E16" s="85">
        <f t="shared" si="1"/>
        <v>709.99224294945623</v>
      </c>
      <c r="F16" s="85">
        <v>412.17</v>
      </c>
      <c r="G16" s="85">
        <f t="shared" si="17"/>
        <v>704.23425609201854</v>
      </c>
      <c r="H16" s="85">
        <v>434.07</v>
      </c>
      <c r="I16" s="85">
        <f t="shared" si="2"/>
        <v>741.65262765815669</v>
      </c>
      <c r="J16" s="84">
        <v>438.9</v>
      </c>
      <c r="K16" s="85">
        <f t="shared" si="3"/>
        <v>749.90517262000367</v>
      </c>
      <c r="L16" s="85">
        <f t="shared" si="18"/>
        <v>433.94555456000001</v>
      </c>
      <c r="M16" s="85">
        <v>741.44</v>
      </c>
      <c r="N16" s="85">
        <f>O16*0.585274</f>
        <v>396.89771035999996</v>
      </c>
      <c r="O16" s="84">
        <v>678.14</v>
      </c>
      <c r="P16" s="85">
        <f t="shared" si="5"/>
        <v>425.02397087920792</v>
      </c>
      <c r="Q16" s="87">
        <v>726.19656926364053</v>
      </c>
      <c r="R16" s="85">
        <f t="shared" si="6"/>
        <v>425.13245634710194</v>
      </c>
      <c r="S16" s="87">
        <v>726.38192769045259</v>
      </c>
      <c r="T16" s="85">
        <f t="shared" si="19"/>
        <v>472.51737472930074</v>
      </c>
      <c r="U16" s="87">
        <v>807.34386753776994</v>
      </c>
      <c r="V16" s="67">
        <f t="shared" si="7"/>
        <v>527.60970039924348</v>
      </c>
      <c r="W16" s="87">
        <v>901.47469458619992</v>
      </c>
      <c r="X16" s="67">
        <f t="shared" si="8"/>
        <v>505.40896119504652</v>
      </c>
      <c r="Y16" s="87">
        <v>863.54247958229234</v>
      </c>
      <c r="Z16" s="67">
        <f t="shared" si="9"/>
        <v>488.80913931999993</v>
      </c>
      <c r="AA16" s="87">
        <v>835.18</v>
      </c>
      <c r="AB16" s="67"/>
      <c r="AC16" s="87"/>
      <c r="AD16" s="81">
        <f t="shared" si="20"/>
        <v>0.51036451152553364</v>
      </c>
      <c r="AE16" s="81">
        <f t="shared" si="21"/>
        <v>-0.81099292486884644</v>
      </c>
      <c r="AF16" s="81">
        <f t="shared" si="22"/>
        <v>5.3133415823567889</v>
      </c>
      <c r="AG16" s="81">
        <f t="shared" si="23"/>
        <v>1.1127237542331847</v>
      </c>
      <c r="AH16" s="81">
        <f t="shared" si="24"/>
        <v>-1.1288324082934598</v>
      </c>
      <c r="AI16" s="81">
        <f t="shared" si="25"/>
        <v>-8.5374406560207259</v>
      </c>
      <c r="AJ16" s="81">
        <f t="shared" si="26"/>
        <v>7.0865262723981095</v>
      </c>
      <c r="AK16" s="81">
        <f t="shared" si="11"/>
        <v>2.5524552808065582E-2</v>
      </c>
      <c r="AL16" s="81">
        <f t="shared" si="12"/>
        <v>11.145918801247937</v>
      </c>
      <c r="AM16" s="81">
        <f t="shared" si="13"/>
        <v>11.659322728927059</v>
      </c>
      <c r="AN16" s="81">
        <f t="shared" si="14"/>
        <v>-4.207795873995047</v>
      </c>
      <c r="AO16" s="81">
        <f t="shared" si="15"/>
        <v>-3.2844336269376955</v>
      </c>
      <c r="AP16" s="81"/>
    </row>
    <row r="17" spans="1:42" s="10" customFormat="1" ht="15">
      <c r="A17" s="59" t="s">
        <v>35</v>
      </c>
      <c r="B17" s="85">
        <v>393.14</v>
      </c>
      <c r="C17" s="85">
        <f t="shared" si="0"/>
        <v>671.71957066262985</v>
      </c>
      <c r="D17" s="85">
        <v>377.96</v>
      </c>
      <c r="E17" s="85">
        <f t="shared" si="1"/>
        <v>645.78300078253949</v>
      </c>
      <c r="F17" s="85">
        <v>411.12</v>
      </c>
      <c r="G17" s="85">
        <f t="shared" si="17"/>
        <v>702.44022457857352</v>
      </c>
      <c r="H17" s="85">
        <v>393.11</v>
      </c>
      <c r="I17" s="85">
        <f t="shared" si="2"/>
        <v>671.66831261938864</v>
      </c>
      <c r="J17" s="84">
        <v>418.7</v>
      </c>
      <c r="K17" s="85">
        <f t="shared" si="3"/>
        <v>715.39142350420491</v>
      </c>
      <c r="L17" s="85">
        <f t="shared" si="18"/>
        <v>432.78671204</v>
      </c>
      <c r="M17" s="85">
        <v>739.46</v>
      </c>
      <c r="N17" s="85">
        <f>O17*0.585274</f>
        <v>398.16190219999993</v>
      </c>
      <c r="O17" s="84">
        <v>680.3</v>
      </c>
      <c r="P17" s="85">
        <f t="shared" si="5"/>
        <v>394.33837644746507</v>
      </c>
      <c r="Q17" s="87">
        <v>673.76711838807989</v>
      </c>
      <c r="R17" s="85">
        <f t="shared" si="6"/>
        <v>408.07869512105196</v>
      </c>
      <c r="S17" s="87">
        <v>697.24384667873846</v>
      </c>
      <c r="T17" s="85">
        <f t="shared" si="19"/>
        <v>437.64633437333811</v>
      </c>
      <c r="U17" s="87">
        <v>747.76315772328542</v>
      </c>
      <c r="V17" s="67">
        <f t="shared" si="7"/>
        <v>424.62267444800426</v>
      </c>
      <c r="W17" s="87">
        <v>725.51091360286682</v>
      </c>
      <c r="X17" s="67">
        <f t="shared" si="8"/>
        <v>467.40672490251359</v>
      </c>
      <c r="Y17" s="87">
        <v>798.61180387735249</v>
      </c>
      <c r="Z17" s="67">
        <f>AA17*0.585274</f>
        <v>443.3157913</v>
      </c>
      <c r="AA17" s="87">
        <v>757.45</v>
      </c>
      <c r="AB17" s="67"/>
      <c r="AC17" s="87"/>
      <c r="AD17" s="81">
        <f t="shared" si="20"/>
        <v>-3.8612199216564091</v>
      </c>
      <c r="AE17" s="81">
        <f t="shared" si="21"/>
        <v>8.7734151762091308</v>
      </c>
      <c r="AF17" s="81">
        <f t="shared" si="22"/>
        <v>-4.3807160926250219</v>
      </c>
      <c r="AG17" s="81">
        <f t="shared" si="23"/>
        <v>6.5096283482994508</v>
      </c>
      <c r="AH17" s="81">
        <f t="shared" si="24"/>
        <v>3.3643926534511577</v>
      </c>
      <c r="AI17" s="81">
        <f t="shared" si="25"/>
        <v>-8.0004327482216873</v>
      </c>
      <c r="AJ17" s="81">
        <f>(Q17-O17)/O17*100</f>
        <v>-0.96029422488902871</v>
      </c>
      <c r="AK17" s="81">
        <f t="shared" si="11"/>
        <v>3.4843980434700175</v>
      </c>
      <c r="AL17" s="81">
        <f t="shared" si="12"/>
        <v>7.2455728774361194</v>
      </c>
      <c r="AM17" s="81">
        <f t="shared" si="13"/>
        <v>-2.9758411992602052</v>
      </c>
      <c r="AN17" s="81">
        <f t="shared" si="14"/>
        <v>10.075780929534016</v>
      </c>
      <c r="AO17" s="81">
        <f t="shared" si="15"/>
        <v>-5.1541692318479555</v>
      </c>
      <c r="AP17" s="81"/>
    </row>
    <row r="18" spans="1:42" s="10" customFormat="1" ht="15">
      <c r="A18" s="59" t="s">
        <v>36</v>
      </c>
      <c r="B18" s="85">
        <v>391.58</v>
      </c>
      <c r="C18" s="85">
        <f t="shared" si="0"/>
        <v>669.05415241408298</v>
      </c>
      <c r="D18" s="85">
        <v>365.85</v>
      </c>
      <c r="E18" s="85">
        <f t="shared" si="1"/>
        <v>625.09183732747408</v>
      </c>
      <c r="F18" s="85">
        <v>400.97</v>
      </c>
      <c r="G18" s="85">
        <f t="shared" si="17"/>
        <v>685.09791994860541</v>
      </c>
      <c r="H18" s="85">
        <v>404.92</v>
      </c>
      <c r="I18" s="85">
        <f t="shared" si="2"/>
        <v>691.8468956420412</v>
      </c>
      <c r="J18" s="85">
        <v>407.69</v>
      </c>
      <c r="K18" s="85">
        <f t="shared" si="3"/>
        <v>696.5797216346532</v>
      </c>
      <c r="L18" s="85">
        <f t="shared" si="18"/>
        <v>418.58211205999999</v>
      </c>
      <c r="M18" s="85">
        <v>715.19</v>
      </c>
      <c r="N18" s="85">
        <f>O18*0.585274</f>
        <v>377.27347313999996</v>
      </c>
      <c r="O18" s="84">
        <v>644.61</v>
      </c>
      <c r="P18" s="85">
        <f t="shared" si="5"/>
        <v>390.83310620296726</v>
      </c>
      <c r="Q18" s="87">
        <v>667.77800859591798</v>
      </c>
      <c r="R18" s="85">
        <f t="shared" si="6"/>
        <v>373.02036721384223</v>
      </c>
      <c r="S18" s="87">
        <v>637.34313708424133</v>
      </c>
      <c r="T18" s="85">
        <f t="shared" si="19"/>
        <v>444.41414267447306</v>
      </c>
      <c r="U18" s="87">
        <v>759.32664474156218</v>
      </c>
      <c r="V18" s="67">
        <f t="shared" si="7"/>
        <v>401.65598797999996</v>
      </c>
      <c r="W18" s="87">
        <v>686.27</v>
      </c>
      <c r="X18" s="67">
        <f t="shared" si="8"/>
        <v>449.45086811397238</v>
      </c>
      <c r="Y18" s="87">
        <v>767.93240108730686</v>
      </c>
      <c r="Z18" s="67">
        <f>AA18*0.585274</f>
        <v>392.86517249999997</v>
      </c>
      <c r="AA18" s="87">
        <v>671.25</v>
      </c>
      <c r="AB18" s="67"/>
      <c r="AC18" s="87"/>
      <c r="AD18" s="81">
        <f t="shared" si="20"/>
        <v>-6.5708156698503402</v>
      </c>
      <c r="AE18" s="81">
        <f t="shared" si="21"/>
        <v>9.5995626622932893</v>
      </c>
      <c r="AF18" s="81">
        <f t="shared" si="22"/>
        <v>0.98511110556899228</v>
      </c>
      <c r="AG18" s="81">
        <f t="shared" si="23"/>
        <v>0.68408574533240685</v>
      </c>
      <c r="AH18" s="81">
        <f t="shared" si="24"/>
        <v>2.6716652505580263</v>
      </c>
      <c r="AI18" s="81">
        <f t="shared" si="25"/>
        <v>-9.8687062179281089</v>
      </c>
      <c r="AJ18" s="81">
        <f>(Q18-O18)/O18*100</f>
        <v>3.5941125014998168</v>
      </c>
      <c r="AK18" s="81">
        <f t="shared" si="11"/>
        <v>-4.5576330936188745</v>
      </c>
      <c r="AL18" s="81">
        <f t="shared" si="12"/>
        <v>19.139377292956961</v>
      </c>
      <c r="AM18" s="81">
        <f t="shared" si="13"/>
        <v>-9.6212407726620892</v>
      </c>
      <c r="AN18" s="81">
        <f t="shared" si="14"/>
        <v>11.899456640579784</v>
      </c>
      <c r="AO18" s="81">
        <f>(Z18-X18)/X18*100</f>
        <v>-12.589962469406851</v>
      </c>
      <c r="AP18" s="81"/>
    </row>
    <row r="19" spans="1:42" s="12" customFormat="1" ht="15.75">
      <c r="A19" s="68" t="s">
        <v>125</v>
      </c>
      <c r="B19" s="71">
        <f>SUM(B7:B18)/12</f>
        <v>427.56833333333333</v>
      </c>
      <c r="C19" s="71">
        <f t="shared" ref="C19:N19" si="27">SUM(C7:C18)/12</f>
        <v>730.54387062014268</v>
      </c>
      <c r="D19" s="71">
        <f t="shared" si="27"/>
        <v>401.40833333333336</v>
      </c>
      <c r="E19" s="71">
        <f t="shared" si="27"/>
        <v>685.84685691374182</v>
      </c>
      <c r="F19" s="71">
        <f t="shared" si="27"/>
        <v>391.96833333333342</v>
      </c>
      <c r="G19" s="71">
        <f t="shared" si="27"/>
        <v>669.71765930715071</v>
      </c>
      <c r="H19" s="71">
        <f t="shared" si="27"/>
        <v>410.56</v>
      </c>
      <c r="I19" s="71">
        <f t="shared" si="27"/>
        <v>701.48340777140265</v>
      </c>
      <c r="J19" s="71">
        <f t="shared" si="27"/>
        <v>427.37416666666667</v>
      </c>
      <c r="K19" s="71">
        <f t="shared" si="27"/>
        <v>730.21211717360859</v>
      </c>
      <c r="L19" s="71">
        <f t="shared" si="27"/>
        <v>419.05423308666667</v>
      </c>
      <c r="M19" s="71">
        <f>SUM(M7:M18)/12</f>
        <v>715.99666666666656</v>
      </c>
      <c r="N19" s="71">
        <f t="shared" si="27"/>
        <v>397.0703661899999</v>
      </c>
      <c r="O19" s="89">
        <f t="shared" ref="O19:X19" si="28">SUM(O7:O18)/12</f>
        <v>678.43500000000006</v>
      </c>
      <c r="P19" s="89">
        <f t="shared" si="28"/>
        <v>402.60736045155568</v>
      </c>
      <c r="Q19" s="89">
        <f t="shared" si="28"/>
        <v>687.8955163761857</v>
      </c>
      <c r="R19" s="89">
        <f t="shared" si="28"/>
        <v>411.71440277088868</v>
      </c>
      <c r="S19" s="89">
        <f t="shared" si="28"/>
        <v>703.45582200967192</v>
      </c>
      <c r="T19" s="89">
        <f t="shared" si="28"/>
        <v>432.85741455550709</v>
      </c>
      <c r="U19" s="89">
        <f t="shared" si="28"/>
        <v>739.58080241990422</v>
      </c>
      <c r="V19" s="89">
        <f t="shared" si="28"/>
        <v>468.09473276199805</v>
      </c>
      <c r="W19" s="89">
        <f t="shared" si="28"/>
        <v>799.78733509774599</v>
      </c>
      <c r="X19" s="89">
        <f t="shared" si="28"/>
        <v>466.50177650927759</v>
      </c>
      <c r="Y19" s="89">
        <f>SUM(Y7:Y18)/12</f>
        <v>797.06560774829825</v>
      </c>
      <c r="Z19" s="89">
        <f>SUM(Z7:Z18)/12</f>
        <v>437.58400792666663</v>
      </c>
      <c r="AA19" s="89">
        <f>SUM(AA7:AA18)/12</f>
        <v>747.65666666666675</v>
      </c>
      <c r="AB19" s="89">
        <f>AVERAGE(AB7:AB18)</f>
        <v>392.73641221999998</v>
      </c>
      <c r="AC19" s="89">
        <f>AVERAGE(AC7:AC18)</f>
        <v>671.03</v>
      </c>
      <c r="AD19" s="254">
        <f>(D19-B19)/B19*100</f>
        <v>-6.1183202684950873</v>
      </c>
      <c r="AE19" s="254">
        <f>(F19-D19)/D19*100</f>
        <v>-2.3517199858830216</v>
      </c>
      <c r="AF19" s="72">
        <f>(H19-F19)/F19*100</f>
        <v>4.7431552718969421</v>
      </c>
      <c r="AG19" s="72">
        <f>(J19-H19)/H19*100</f>
        <v>4.0954225123408676</v>
      </c>
      <c r="AH19" s="72">
        <f>(M19-K19)/K19*100</f>
        <v>-1.9467563154066776</v>
      </c>
      <c r="AI19" s="72">
        <f>(O19-M19)/M19*100</f>
        <v>-5.2460672535719208</v>
      </c>
      <c r="AJ19" s="72">
        <f>(Q19-O19)/O19*100</f>
        <v>1.3944617208996641</v>
      </c>
      <c r="AK19" s="72">
        <f>(R19-P19)/P19*100</f>
        <v>2.2620158531425614</v>
      </c>
      <c r="AL19" s="72">
        <f t="shared" si="12"/>
        <v>5.135358792969889</v>
      </c>
      <c r="AM19" s="72">
        <f t="shared" si="13"/>
        <v>8.1406294593973154</v>
      </c>
      <c r="AN19" s="72">
        <f t="shared" si="14"/>
        <v>-0.34030638271048774</v>
      </c>
      <c r="AO19" s="72">
        <f>(Z19-X19)/X19*100</f>
        <v>-6.1988549752148385</v>
      </c>
      <c r="AP19" s="72"/>
    </row>
    <row r="20" spans="1:42" ht="15.75">
      <c r="A20" s="68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89"/>
      <c r="P20" s="71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255"/>
    </row>
    <row r="21" spans="1:42"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61"/>
      <c r="P21" s="255"/>
      <c r="Q21" s="261"/>
      <c r="R21" s="261"/>
      <c r="S21" s="261"/>
      <c r="T21" s="261"/>
      <c r="U21" s="261"/>
      <c r="V21" s="261"/>
      <c r="W21" s="261"/>
      <c r="X21" s="261"/>
      <c r="Y21" s="261"/>
      <c r="Z21" s="261"/>
      <c r="AA21" s="261"/>
      <c r="AB21" s="261"/>
      <c r="AC21" s="261"/>
      <c r="AD21" s="255"/>
    </row>
    <row r="22" spans="1:42" ht="15.75">
      <c r="A22" s="75" t="s">
        <v>38</v>
      </c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90"/>
      <c r="P22" s="76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76"/>
    </row>
    <row r="23" spans="1:42" ht="15">
      <c r="A23" s="59" t="s">
        <v>25</v>
      </c>
      <c r="B23" s="92" t="e">
        <f>'E1'!F23/'TOURIST ARRIVALS BY MONTH(000''s'!#REF!*1000</f>
        <v>#REF!</v>
      </c>
      <c r="C23" s="92" t="e">
        <f>'E1'!G23/'TOURIST ARRIVALS BY MONTH(000''s'!#REF!*1000</f>
        <v>#REF!</v>
      </c>
      <c r="D23" s="92" t="e">
        <f>'E1'!H23/'TOURIST ARRIVALS BY MONTH(000''s'!#REF!*1000</f>
        <v>#REF!</v>
      </c>
      <c r="E23" s="92" t="e">
        <f>'E1'!I23/'TOURIST ARRIVALS BY MONTH(000''s'!#REF!*1000</f>
        <v>#REF!</v>
      </c>
      <c r="F23" s="92" t="e">
        <f>'E1'!J23/'TOURIST ARRIVALS BY MONTH(000''s'!#REF!*1000</f>
        <v>#REF!</v>
      </c>
      <c r="G23" s="92" t="e">
        <f>'E1'!K23/'TOURIST ARRIVALS BY MONTH(000''s'!#REF!*1000</f>
        <v>#REF!</v>
      </c>
      <c r="H23" s="78" t="e">
        <f>'E1'!L23/'TOURIST ARRIVALS BY MONTH(000''s'!#REF!*1000</f>
        <v>#REF!</v>
      </c>
      <c r="I23" s="78" t="e">
        <f>'E1'!M23/'TOURIST ARRIVALS BY MONTH(000''s'!#REF!*1000</f>
        <v>#REF!</v>
      </c>
      <c r="J23" s="92" t="e">
        <f>'E1'!N23/'TOURIST ARRIVALS BY MONTH(000''s'!#REF!*1000</f>
        <v>#REF!</v>
      </c>
      <c r="K23" s="92" t="e">
        <f>'E1'!O23/'TOURIST ARRIVALS BY MONTH(000''s'!#REF!*1000</f>
        <v>#REF!</v>
      </c>
      <c r="L23" s="92" t="e">
        <f>'E1'!P23/'TOURIST ARRIVALS BY MONTH(000''s'!#REF!*1000</f>
        <v>#REF!</v>
      </c>
      <c r="M23" s="92" t="e">
        <f>'E1'!Q23/'TOURIST ARRIVALS BY MONTH(000''s'!#REF!*1000</f>
        <v>#REF!</v>
      </c>
      <c r="N23" s="92" t="e">
        <f>'E1'!R23/'TOURIST ARRIVALS BY MONTH(000''s'!#REF!*1000</f>
        <v>#REF!</v>
      </c>
      <c r="O23" s="93" t="e">
        <f>'E1'!S23/'TOURIST ARRIVALS BY MONTH(000''s'!#REF!*1000</f>
        <v>#REF!</v>
      </c>
      <c r="P23" s="93" t="e">
        <f>'E1'!T23/'TOURIST ARRIVALS BY MONTH(000''s'!#REF!*1000</f>
        <v>#REF!</v>
      </c>
      <c r="Q23" s="93" t="e">
        <f>'E1'!U23/'TOURIST ARRIVALS BY MONTH(000''s'!#REF!*1000</f>
        <v>#REF!</v>
      </c>
      <c r="R23" s="93" t="e">
        <f>'E1'!V23/'TOURIST ARRIVALS BY MONTH(000''s'!#REF!*1000</f>
        <v>#REF!</v>
      </c>
      <c r="S23" s="93" t="e">
        <f>'E1'!W23/'TOURIST ARRIVALS BY MONTH(000''s'!#REF!*1000</f>
        <v>#REF!</v>
      </c>
      <c r="T23" s="93">
        <f t="shared" ref="T23:AA23" si="29">T7</f>
        <v>368.48265765999997</v>
      </c>
      <c r="U23" s="93">
        <f t="shared" si="29"/>
        <v>629.59</v>
      </c>
      <c r="V23" s="93">
        <f t="shared" si="29"/>
        <v>427.52509878000001</v>
      </c>
      <c r="W23" s="93">
        <f t="shared" si="29"/>
        <v>730.47</v>
      </c>
      <c r="X23" s="93">
        <f t="shared" si="29"/>
        <v>442.3114100449971</v>
      </c>
      <c r="Y23" s="93">
        <f t="shared" si="29"/>
        <v>755.73391274001085</v>
      </c>
      <c r="Z23" s="93">
        <f t="shared" si="29"/>
        <v>397.51810080000001</v>
      </c>
      <c r="AA23" s="93">
        <f t="shared" si="29"/>
        <v>679.2</v>
      </c>
      <c r="AB23" s="93">
        <f>AB7</f>
        <v>350.22210885999999</v>
      </c>
      <c r="AC23" s="93">
        <f>AC7</f>
        <v>598.39</v>
      </c>
      <c r="AD23" s="81" t="e">
        <f>(D23-B23)/B23*100</f>
        <v>#REF!</v>
      </c>
      <c r="AE23" s="81" t="e">
        <f>(F23-D23)/D23*100</f>
        <v>#REF!</v>
      </c>
      <c r="AF23" s="81" t="e">
        <f>(H23-F23)/F23*100</f>
        <v>#REF!</v>
      </c>
      <c r="AG23" s="81" t="e">
        <f>(J23-H23)/H23*100</f>
        <v>#REF!</v>
      </c>
      <c r="AH23" s="81" t="e">
        <f>(M23-K23)/K23*100</f>
        <v>#REF!</v>
      </c>
      <c r="AI23" s="81" t="e">
        <f>(O23-M23)/M23*100</f>
        <v>#REF!</v>
      </c>
      <c r="AJ23" s="81" t="e">
        <f t="shared" ref="AJ23:AK34" si="30">(Q23-O23)/O23*100</f>
        <v>#REF!</v>
      </c>
      <c r="AK23" s="81" t="e">
        <f t="shared" ref="AK23:AK33" si="31">(S23-Q23)/Q23*100</f>
        <v>#REF!</v>
      </c>
      <c r="AL23" s="81" t="e">
        <f t="shared" ref="AL23:AL34" si="32">(U23-S23)/S23*100</f>
        <v>#REF!</v>
      </c>
      <c r="AM23" s="81">
        <f>(W23-U23)/U23*100</f>
        <v>16.023126161470159</v>
      </c>
      <c r="AN23" s="81">
        <f t="shared" ref="AN23:AO33" si="33">(Y23-W23)/W23*100</f>
        <v>3.4585832053350343</v>
      </c>
      <c r="AO23" s="81">
        <f t="shared" si="33"/>
        <v>-10.127097838249345</v>
      </c>
      <c r="AP23" s="81">
        <f t="shared" ref="AP23:AP28" si="34">(AC23-AA23)/AA23*100</f>
        <v>-11.897820965842175</v>
      </c>
    </row>
    <row r="24" spans="1:42" ht="15">
      <c r="A24" s="59" t="s">
        <v>39</v>
      </c>
      <c r="B24" s="92" t="e">
        <f>'E1'!F24/'TOURIST ARRIVALS BY MONTH(000''s'!#REF!*1000</f>
        <v>#REF!</v>
      </c>
      <c r="C24" s="92" t="e">
        <f>'E1'!G24/'TOURIST ARRIVALS BY MONTH(000''s'!#REF!*1000</f>
        <v>#REF!</v>
      </c>
      <c r="D24" s="92" t="e">
        <f>'E1'!H24/'TOURIST ARRIVALS BY MONTH(000''s'!#REF!*1000</f>
        <v>#REF!</v>
      </c>
      <c r="E24" s="92" t="e">
        <f>'E1'!I24/'TOURIST ARRIVALS BY MONTH(000''s'!#REF!*1000</f>
        <v>#REF!</v>
      </c>
      <c r="F24" s="92" t="e">
        <f>'E1'!J24/'TOURIST ARRIVALS BY MONTH(000''s'!#REF!*1000</f>
        <v>#REF!</v>
      </c>
      <c r="G24" s="92" t="e">
        <f>'E1'!K24/'TOURIST ARRIVALS BY MONTH(000''s'!#REF!*1000</f>
        <v>#REF!</v>
      </c>
      <c r="H24" s="78" t="e">
        <f>'E1'!L24/'TOURIST ARRIVALS BY MONTH(000''s'!#REF!*1000</f>
        <v>#REF!</v>
      </c>
      <c r="I24" s="78" t="e">
        <f>'E1'!M24/'TOURIST ARRIVALS BY MONTH(000''s'!#REF!*1000</f>
        <v>#REF!</v>
      </c>
      <c r="J24" s="92" t="e">
        <f>'E1'!N24/'TOURIST ARRIVALS BY MONTH(000''s'!#REF!*1000</f>
        <v>#REF!</v>
      </c>
      <c r="K24" s="92" t="e">
        <f>'E1'!O24/'TOURIST ARRIVALS BY MONTH(000''s'!#REF!*1000</f>
        <v>#REF!</v>
      </c>
      <c r="L24" s="92" t="e">
        <f>'E1'!P24/'TOURIST ARRIVALS BY MONTH(000''s'!#REF!*1000</f>
        <v>#REF!</v>
      </c>
      <c r="M24" s="92" t="e">
        <f>'E1'!Q24/'TOURIST ARRIVALS BY MONTH(000''s'!#REF!*1000</f>
        <v>#REF!</v>
      </c>
      <c r="N24" s="92" t="e">
        <f>'E1'!R24/'TOURIST ARRIVALS BY MONTH(000''s'!#REF!*1000</f>
        <v>#REF!</v>
      </c>
      <c r="O24" s="93" t="e">
        <f>'E1'!S24/'TOURIST ARRIVALS BY MONTH(000''s'!#REF!*1000</f>
        <v>#REF!</v>
      </c>
      <c r="P24" s="93" t="e">
        <f>'E1'!T24/'TOURIST ARRIVALS BY MONTH(000''s'!#REF!*1000</f>
        <v>#REF!</v>
      </c>
      <c r="Q24" s="93" t="e">
        <f>'E1'!U24/'TOURIST ARRIVALS BY MONTH(000''s'!#REF!*1000</f>
        <v>#REF!</v>
      </c>
      <c r="R24" s="93" t="e">
        <f>'E1'!V24/'TOURIST ARRIVALS BY MONTH(000''s'!#REF!*1000</f>
        <v>#REF!</v>
      </c>
      <c r="S24" s="93" t="e">
        <f>'E1'!W24/'TOURIST ARRIVALS BY MONTH(000''s'!#REF!*1000</f>
        <v>#REF!</v>
      </c>
      <c r="T24" s="93" t="e">
        <f>'E1'!X24/'TOURIST ARRIVALS BY MONTH(000''s'!#REF!*1000</f>
        <v>#REF!</v>
      </c>
      <c r="U24" s="93" t="e">
        <f>'E1'!Y24/'TOURIST ARRIVALS BY MONTH(000''s'!#REF!*1000</f>
        <v>#REF!</v>
      </c>
      <c r="V24" s="93" t="e">
        <f>'E1'!Z24/'TOURIST ARRIVALS BY MONTH(000''s'!#REF!*1000</f>
        <v>#REF!</v>
      </c>
      <c r="W24" s="93" t="e">
        <f>'E1'!AA24/'TOURIST ARRIVALS BY MONTH(000''s'!#REF!*1000</f>
        <v>#REF!</v>
      </c>
      <c r="X24" s="93" t="e">
        <f>'E1'!AB24/'TOURIST ARRIVALS BY MONTH(000''s'!#REF!*1000</f>
        <v>#REF!</v>
      </c>
      <c r="Y24" s="93" t="e">
        <f>'E1'!AC24/'TOURIST ARRIVALS BY MONTH(000''s'!#REF!*1000</f>
        <v>#REF!</v>
      </c>
      <c r="Z24" s="93" t="e">
        <f>'E1'!AD24/'TOURIST ARRIVALS BY MONTH(000''s'!#REF!*1000</f>
        <v>#REF!</v>
      </c>
      <c r="AA24" s="93" t="e">
        <f>'E1'!AE24/'TOURIST ARRIVALS BY MONTH(000''s'!#REF!*1000</f>
        <v>#REF!</v>
      </c>
      <c r="AB24" s="93" t="e">
        <f>'E1'!AF24/'TOURIST ARRIVALS BY MONTH(000''s'!#REF!*1000</f>
        <v>#REF!</v>
      </c>
      <c r="AC24" s="93" t="e">
        <f>'E1'!AG24/'TOURIST ARRIVALS BY MONTH(000''s'!#REF!*1000</f>
        <v>#REF!</v>
      </c>
      <c r="AD24" s="81" t="e">
        <f t="shared" ref="AD24:AD33" si="35">(D24-B24)/B24*100</f>
        <v>#REF!</v>
      </c>
      <c r="AE24" s="81" t="e">
        <f t="shared" ref="AE24:AE33" si="36">(F24-D24)/D24*100</f>
        <v>#REF!</v>
      </c>
      <c r="AF24" s="81" t="e">
        <f t="shared" ref="AF24:AF33" si="37">(H24-F24)/F24*100</f>
        <v>#REF!</v>
      </c>
      <c r="AG24" s="81" t="e">
        <f t="shared" ref="AG24:AG33" si="38">(J24-H24)/H24*100</f>
        <v>#REF!</v>
      </c>
      <c r="AH24" s="81" t="e">
        <f t="shared" ref="AH24:AH33" si="39">(M24-K24)/K24*100</f>
        <v>#REF!</v>
      </c>
      <c r="AI24" s="81" t="e">
        <f t="shared" ref="AI24:AI33" si="40">(O24-M24)/M24*100</f>
        <v>#REF!</v>
      </c>
      <c r="AJ24" s="81" t="e">
        <f t="shared" si="30"/>
        <v>#REF!</v>
      </c>
      <c r="AK24" s="81" t="e">
        <f t="shared" si="31"/>
        <v>#REF!</v>
      </c>
      <c r="AL24" s="81" t="e">
        <f t="shared" si="32"/>
        <v>#REF!</v>
      </c>
      <c r="AM24" s="81" t="e">
        <f t="shared" ref="AM24:AM34" si="41">(W24-U24)/U24*100</f>
        <v>#REF!</v>
      </c>
      <c r="AN24" s="81" t="e">
        <f t="shared" si="33"/>
        <v>#REF!</v>
      </c>
      <c r="AO24" s="81" t="e">
        <f t="shared" si="33"/>
        <v>#REF!</v>
      </c>
      <c r="AP24" s="81" t="e">
        <f t="shared" si="34"/>
        <v>#REF!</v>
      </c>
    </row>
    <row r="25" spans="1:42" ht="15">
      <c r="A25" s="59" t="s">
        <v>40</v>
      </c>
      <c r="B25" s="92" t="e">
        <f>'E1'!F25/'TOURIST ARRIVALS BY MONTH(000''s'!#REF!*1000</f>
        <v>#REF!</v>
      </c>
      <c r="C25" s="92" t="e">
        <f>'E1'!G25/'TOURIST ARRIVALS BY MONTH(000''s'!#REF!*1000</f>
        <v>#REF!</v>
      </c>
      <c r="D25" s="92" t="e">
        <f>'E1'!H25/'TOURIST ARRIVALS BY MONTH(000''s'!#REF!*1000</f>
        <v>#REF!</v>
      </c>
      <c r="E25" s="92" t="e">
        <f>'E1'!I25/'TOURIST ARRIVALS BY MONTH(000''s'!#REF!*1000</f>
        <v>#REF!</v>
      </c>
      <c r="F25" s="92" t="e">
        <f>'E1'!J25/'TOURIST ARRIVALS BY MONTH(000''s'!#REF!*1000</f>
        <v>#REF!</v>
      </c>
      <c r="G25" s="92" t="e">
        <f>'E1'!K25/'TOURIST ARRIVALS BY MONTH(000''s'!#REF!*1000</f>
        <v>#REF!</v>
      </c>
      <c r="H25" s="78" t="e">
        <f>'E1'!L25/'TOURIST ARRIVALS BY MONTH(000''s'!#REF!*1000</f>
        <v>#REF!</v>
      </c>
      <c r="I25" s="78" t="e">
        <f>'E1'!M25/'TOURIST ARRIVALS BY MONTH(000''s'!#REF!*1000</f>
        <v>#REF!</v>
      </c>
      <c r="J25" s="92" t="e">
        <f>'E1'!N25/'TOURIST ARRIVALS BY MONTH(000''s'!#REF!*1000</f>
        <v>#REF!</v>
      </c>
      <c r="K25" s="92" t="e">
        <f>'E1'!O25/'TOURIST ARRIVALS BY MONTH(000''s'!#REF!*1000</f>
        <v>#REF!</v>
      </c>
      <c r="L25" s="92" t="e">
        <f>'E1'!P25/'TOURIST ARRIVALS BY MONTH(000''s'!#REF!*1000</f>
        <v>#REF!</v>
      </c>
      <c r="M25" s="92" t="e">
        <f>'E1'!Q25/'TOURIST ARRIVALS BY MONTH(000''s'!#REF!*1000</f>
        <v>#REF!</v>
      </c>
      <c r="N25" s="92" t="e">
        <f>'E1'!R25/'TOURIST ARRIVALS BY MONTH(000''s'!#REF!*1000</f>
        <v>#REF!</v>
      </c>
      <c r="O25" s="93" t="e">
        <f>'E1'!S25/'TOURIST ARRIVALS BY MONTH(000''s'!#REF!*1000</f>
        <v>#REF!</v>
      </c>
      <c r="P25" s="93" t="e">
        <f>'E1'!T25/'TOURIST ARRIVALS BY MONTH(000''s'!#REF!*1000</f>
        <v>#REF!</v>
      </c>
      <c r="Q25" s="93" t="e">
        <f>'E1'!U25/'TOURIST ARRIVALS BY MONTH(000''s'!#REF!*1000</f>
        <v>#REF!</v>
      </c>
      <c r="R25" s="93" t="e">
        <f>'E1'!V25/'TOURIST ARRIVALS BY MONTH(000''s'!#REF!*1000</f>
        <v>#REF!</v>
      </c>
      <c r="S25" s="93" t="e">
        <f>'E1'!W25/'TOURIST ARRIVALS BY MONTH(000''s'!#REF!*1000</f>
        <v>#REF!</v>
      </c>
      <c r="T25" s="93" t="e">
        <f>'E1'!X25/'TOURIST ARRIVALS BY MONTH(000''s'!#REF!*1000</f>
        <v>#REF!</v>
      </c>
      <c r="U25" s="93" t="e">
        <f>'E1'!Y25/'TOURIST ARRIVALS BY MONTH(000''s'!#REF!*1000</f>
        <v>#REF!</v>
      </c>
      <c r="V25" s="93" t="e">
        <f>'E1'!Z25/'TOURIST ARRIVALS BY MONTH(000''s'!#REF!*1000</f>
        <v>#REF!</v>
      </c>
      <c r="W25" s="93" t="e">
        <f>'E1'!AA25/'TOURIST ARRIVALS BY MONTH(000''s'!#REF!*1000</f>
        <v>#REF!</v>
      </c>
      <c r="X25" s="93" t="e">
        <f>'E1'!AB25/'TOURIST ARRIVALS BY MONTH(000''s'!#REF!*1000</f>
        <v>#REF!</v>
      </c>
      <c r="Y25" s="93" t="e">
        <f>'E1'!AC25/'TOURIST ARRIVALS BY MONTH(000''s'!#REF!*1000</f>
        <v>#REF!</v>
      </c>
      <c r="Z25" s="93" t="e">
        <f>'E1'!AD25/'TOURIST ARRIVALS BY MONTH(000''s'!#REF!*1000</f>
        <v>#REF!</v>
      </c>
      <c r="AA25" s="93" t="e">
        <f>'E1'!AE25/'TOURIST ARRIVALS BY MONTH(000''s'!#REF!*1000</f>
        <v>#REF!</v>
      </c>
      <c r="AB25" s="93" t="e">
        <f>'E1'!AF25/'TOURIST ARRIVALS BY MONTH(000''s'!#REF!*1000</f>
        <v>#REF!</v>
      </c>
      <c r="AC25" s="93" t="e">
        <f>'E1'!AG25/'TOURIST ARRIVALS BY MONTH(000''s'!#REF!*1000</f>
        <v>#REF!</v>
      </c>
      <c r="AD25" s="81" t="e">
        <f t="shared" si="35"/>
        <v>#REF!</v>
      </c>
      <c r="AE25" s="81" t="e">
        <f t="shared" si="36"/>
        <v>#REF!</v>
      </c>
      <c r="AF25" s="81" t="e">
        <f t="shared" si="37"/>
        <v>#REF!</v>
      </c>
      <c r="AG25" s="81" t="e">
        <f t="shared" si="38"/>
        <v>#REF!</v>
      </c>
      <c r="AH25" s="81" t="e">
        <f t="shared" si="39"/>
        <v>#REF!</v>
      </c>
      <c r="AI25" s="81" t="e">
        <f t="shared" si="40"/>
        <v>#REF!</v>
      </c>
      <c r="AJ25" s="81" t="e">
        <f t="shared" si="30"/>
        <v>#REF!</v>
      </c>
      <c r="AK25" s="81" t="e">
        <f t="shared" si="31"/>
        <v>#REF!</v>
      </c>
      <c r="AL25" s="81" t="e">
        <f t="shared" si="32"/>
        <v>#REF!</v>
      </c>
      <c r="AM25" s="81" t="e">
        <f t="shared" si="41"/>
        <v>#REF!</v>
      </c>
      <c r="AN25" s="81" t="e">
        <f t="shared" si="33"/>
        <v>#REF!</v>
      </c>
      <c r="AO25" s="81" t="e">
        <f t="shared" si="33"/>
        <v>#REF!</v>
      </c>
      <c r="AP25" s="81" t="e">
        <f t="shared" si="34"/>
        <v>#REF!</v>
      </c>
    </row>
    <row r="26" spans="1:42" ht="15">
      <c r="A26" s="59" t="s">
        <v>41</v>
      </c>
      <c r="B26" s="92" t="e">
        <f>'E1'!F26/'TOURIST ARRIVALS BY MONTH(000''s'!#REF!*1000</f>
        <v>#REF!</v>
      </c>
      <c r="C26" s="92" t="e">
        <f>'E1'!G26/'TOURIST ARRIVALS BY MONTH(000''s'!#REF!*1000</f>
        <v>#REF!</v>
      </c>
      <c r="D26" s="92" t="e">
        <f>'E1'!H26/'TOURIST ARRIVALS BY MONTH(000''s'!#REF!*1000</f>
        <v>#REF!</v>
      </c>
      <c r="E26" s="92" t="e">
        <f>'E1'!I26/'TOURIST ARRIVALS BY MONTH(000''s'!#REF!*1000</f>
        <v>#REF!</v>
      </c>
      <c r="F26" s="92" t="e">
        <f>'E1'!J26/'TOURIST ARRIVALS BY MONTH(000''s'!#REF!*1000</f>
        <v>#REF!</v>
      </c>
      <c r="G26" s="92" t="e">
        <f>'E1'!K26/'TOURIST ARRIVALS BY MONTH(000''s'!#REF!*1000</f>
        <v>#REF!</v>
      </c>
      <c r="H26" s="78" t="e">
        <f>'E1'!L26/'TOURIST ARRIVALS BY MONTH(000''s'!#REF!*1000</f>
        <v>#REF!</v>
      </c>
      <c r="I26" s="78" t="e">
        <f>'E1'!M26/'TOURIST ARRIVALS BY MONTH(000''s'!#REF!*1000</f>
        <v>#REF!</v>
      </c>
      <c r="J26" s="92" t="e">
        <f>'E1'!N26/'TOURIST ARRIVALS BY MONTH(000''s'!#REF!*1000</f>
        <v>#REF!</v>
      </c>
      <c r="K26" s="92" t="e">
        <f>'E1'!O26/'TOURIST ARRIVALS BY MONTH(000''s'!#REF!*1000</f>
        <v>#REF!</v>
      </c>
      <c r="L26" s="92" t="e">
        <f>'E1'!P26/'TOURIST ARRIVALS BY MONTH(000''s'!#REF!*1000</f>
        <v>#REF!</v>
      </c>
      <c r="M26" s="92" t="e">
        <f>'E1'!Q26/'TOURIST ARRIVALS BY MONTH(000''s'!#REF!*1000</f>
        <v>#REF!</v>
      </c>
      <c r="N26" s="92" t="e">
        <f>'E1'!R26/'TOURIST ARRIVALS BY MONTH(000''s'!#REF!*1000</f>
        <v>#REF!</v>
      </c>
      <c r="O26" s="93" t="e">
        <f>'E1'!S26/'TOURIST ARRIVALS BY MONTH(000''s'!#REF!*1000</f>
        <v>#REF!</v>
      </c>
      <c r="P26" s="93" t="e">
        <f>'E1'!T26/'TOURIST ARRIVALS BY MONTH(000''s'!#REF!*1000</f>
        <v>#REF!</v>
      </c>
      <c r="Q26" s="93" t="e">
        <f>'E1'!U26/'TOURIST ARRIVALS BY MONTH(000''s'!#REF!*1000</f>
        <v>#REF!</v>
      </c>
      <c r="R26" s="93" t="e">
        <f>'E1'!V26/'TOURIST ARRIVALS BY MONTH(000''s'!#REF!*1000</f>
        <v>#REF!</v>
      </c>
      <c r="S26" s="93" t="e">
        <f>'E1'!W26/'TOURIST ARRIVALS BY MONTH(000''s'!#REF!*1000</f>
        <v>#REF!</v>
      </c>
      <c r="T26" s="93" t="e">
        <f>'E1'!X26/'TOURIST ARRIVALS BY MONTH(000''s'!#REF!*1000</f>
        <v>#REF!</v>
      </c>
      <c r="U26" s="93" t="e">
        <f>'E1'!Y26/'TOURIST ARRIVALS BY MONTH(000''s'!#REF!*1000</f>
        <v>#REF!</v>
      </c>
      <c r="V26" s="93" t="e">
        <f>'E1'!Z26/'TOURIST ARRIVALS BY MONTH(000''s'!#REF!*1000</f>
        <v>#REF!</v>
      </c>
      <c r="W26" s="93" t="e">
        <f>'E1'!AA26/'TOURIST ARRIVALS BY MONTH(000''s'!#REF!*1000</f>
        <v>#REF!</v>
      </c>
      <c r="X26" s="93" t="e">
        <f>'E1'!AB26/'TOURIST ARRIVALS BY MONTH(000''s'!#REF!*1000</f>
        <v>#REF!</v>
      </c>
      <c r="Y26" s="93" t="e">
        <f>'E1'!AC26/'TOURIST ARRIVALS BY MONTH(000''s'!#REF!*1000</f>
        <v>#REF!</v>
      </c>
      <c r="Z26" s="93" t="e">
        <f>'E1'!AD26/'TOURIST ARRIVALS BY MONTH(000''s'!#REF!*1000</f>
        <v>#REF!</v>
      </c>
      <c r="AA26" s="93" t="e">
        <f>'E1'!AE26/'TOURIST ARRIVALS BY MONTH(000''s'!#REF!*1000</f>
        <v>#REF!</v>
      </c>
      <c r="AB26" s="93" t="e">
        <f>'E1'!AF26/'TOURIST ARRIVALS BY MONTH(000''s'!#REF!*1000</f>
        <v>#REF!</v>
      </c>
      <c r="AC26" s="93" t="e">
        <f>'E1'!AG26/'TOURIST ARRIVALS BY MONTH(000''s'!#REF!*1000</f>
        <v>#REF!</v>
      </c>
      <c r="AD26" s="81" t="e">
        <f>(D26-B26)/B26*100</f>
        <v>#REF!</v>
      </c>
      <c r="AE26" s="81" t="e">
        <f t="shared" si="36"/>
        <v>#REF!</v>
      </c>
      <c r="AF26" s="81" t="e">
        <f t="shared" si="37"/>
        <v>#REF!</v>
      </c>
      <c r="AG26" s="81" t="e">
        <f t="shared" si="38"/>
        <v>#REF!</v>
      </c>
      <c r="AH26" s="81" t="e">
        <f t="shared" si="39"/>
        <v>#REF!</v>
      </c>
      <c r="AI26" s="81" t="e">
        <f t="shared" si="40"/>
        <v>#REF!</v>
      </c>
      <c r="AJ26" s="81" t="e">
        <f t="shared" si="30"/>
        <v>#REF!</v>
      </c>
      <c r="AK26" s="81" t="e">
        <f t="shared" si="31"/>
        <v>#REF!</v>
      </c>
      <c r="AL26" s="81" t="e">
        <f t="shared" si="32"/>
        <v>#REF!</v>
      </c>
      <c r="AM26" s="81" t="e">
        <f t="shared" si="41"/>
        <v>#REF!</v>
      </c>
      <c r="AN26" s="81" t="e">
        <f t="shared" si="33"/>
        <v>#REF!</v>
      </c>
      <c r="AO26" s="81" t="e">
        <f t="shared" si="33"/>
        <v>#REF!</v>
      </c>
      <c r="AP26" s="81" t="e">
        <f t="shared" si="34"/>
        <v>#REF!</v>
      </c>
    </row>
    <row r="27" spans="1:42" ht="15">
      <c r="A27" s="59" t="s">
        <v>42</v>
      </c>
      <c r="B27" s="92" t="e">
        <f>'E1'!F27/'TOURIST ARRIVALS BY MONTH(000''s'!#REF!*1000</f>
        <v>#REF!</v>
      </c>
      <c r="C27" s="92" t="e">
        <f>'E1'!G27/'TOURIST ARRIVALS BY MONTH(000''s'!#REF!*1000</f>
        <v>#REF!</v>
      </c>
      <c r="D27" s="92" t="e">
        <f>'E1'!H27/'TOURIST ARRIVALS BY MONTH(000''s'!#REF!*1000</f>
        <v>#REF!</v>
      </c>
      <c r="E27" s="92" t="e">
        <f>'E1'!I27/'TOURIST ARRIVALS BY MONTH(000''s'!#REF!*1000</f>
        <v>#REF!</v>
      </c>
      <c r="F27" s="92" t="e">
        <f>'E1'!J27/'TOURIST ARRIVALS BY MONTH(000''s'!#REF!*1000</f>
        <v>#REF!</v>
      </c>
      <c r="G27" s="92" t="e">
        <f>'E1'!K27/'TOURIST ARRIVALS BY MONTH(000''s'!#REF!*1000</f>
        <v>#REF!</v>
      </c>
      <c r="H27" s="78" t="e">
        <f>'E1'!L27/'TOURIST ARRIVALS BY MONTH(000''s'!#REF!*1000</f>
        <v>#REF!</v>
      </c>
      <c r="I27" s="78" t="e">
        <f>'E1'!M27/'TOURIST ARRIVALS BY MONTH(000''s'!#REF!*1000</f>
        <v>#REF!</v>
      </c>
      <c r="J27" s="92" t="e">
        <f>'E1'!N27/'TOURIST ARRIVALS BY MONTH(000''s'!#REF!*1000</f>
        <v>#REF!</v>
      </c>
      <c r="K27" s="92" t="e">
        <f>'E1'!O27/'TOURIST ARRIVALS BY MONTH(000''s'!#REF!*1000</f>
        <v>#REF!</v>
      </c>
      <c r="L27" s="92" t="e">
        <f>'E1'!P27/'TOURIST ARRIVALS BY MONTH(000''s'!#REF!*1000</f>
        <v>#REF!</v>
      </c>
      <c r="M27" s="92" t="e">
        <f>'E1'!Q27/'TOURIST ARRIVALS BY MONTH(000''s'!#REF!*1000</f>
        <v>#REF!</v>
      </c>
      <c r="N27" s="92" t="e">
        <f>'E1'!R27/'TOURIST ARRIVALS BY MONTH(000''s'!#REF!*1000</f>
        <v>#REF!</v>
      </c>
      <c r="O27" s="93" t="e">
        <f>'E1'!S27/'TOURIST ARRIVALS BY MONTH(000''s'!#REF!*1000</f>
        <v>#REF!</v>
      </c>
      <c r="P27" s="93" t="e">
        <f>'E1'!T27/'TOURIST ARRIVALS BY MONTH(000''s'!#REF!*1000</f>
        <v>#REF!</v>
      </c>
      <c r="Q27" s="93" t="e">
        <f>'E1'!U27/'TOURIST ARRIVALS BY MONTH(000''s'!#REF!*1000</f>
        <v>#REF!</v>
      </c>
      <c r="R27" s="93" t="e">
        <f>'E1'!V27/'TOURIST ARRIVALS BY MONTH(000''s'!#REF!*1000</f>
        <v>#REF!</v>
      </c>
      <c r="S27" s="93" t="e">
        <f>'E1'!W27/'TOURIST ARRIVALS BY MONTH(000''s'!#REF!*1000</f>
        <v>#REF!</v>
      </c>
      <c r="T27" s="93" t="e">
        <f>'E1'!X27/'TOURIST ARRIVALS BY MONTH(000''s'!#REF!*1000</f>
        <v>#REF!</v>
      </c>
      <c r="U27" s="93" t="e">
        <f>'E1'!Y27/'TOURIST ARRIVALS BY MONTH(000''s'!#REF!*1000</f>
        <v>#REF!</v>
      </c>
      <c r="V27" s="93" t="e">
        <f>'E1'!Z27/'TOURIST ARRIVALS BY MONTH(000''s'!#REF!*1000</f>
        <v>#REF!</v>
      </c>
      <c r="W27" s="93" t="e">
        <f>'E1'!AA27/'TOURIST ARRIVALS BY MONTH(000''s'!#REF!*1000</f>
        <v>#REF!</v>
      </c>
      <c r="X27" s="93" t="e">
        <f>'E1'!AB27/'TOURIST ARRIVALS BY MONTH(000''s'!#REF!*1000</f>
        <v>#REF!</v>
      </c>
      <c r="Y27" s="93" t="e">
        <f>'E1'!AC27/'TOURIST ARRIVALS BY MONTH(000''s'!#REF!*1000</f>
        <v>#REF!</v>
      </c>
      <c r="Z27" s="93" t="e">
        <f>'E1'!AD27/'TOURIST ARRIVALS BY MONTH(000''s'!#REF!*1000</f>
        <v>#REF!</v>
      </c>
      <c r="AA27" s="93" t="e">
        <f>'E1'!AE27/'TOURIST ARRIVALS BY MONTH(000''s'!#REF!*1000</f>
        <v>#REF!</v>
      </c>
      <c r="AB27" s="93" t="e">
        <f>'E1'!AF27/'TOURIST ARRIVALS BY MONTH(000''s'!#REF!*1000</f>
        <v>#REF!</v>
      </c>
      <c r="AC27" s="93" t="e">
        <f>'E1'!AG27/'TOURIST ARRIVALS BY MONTH(000''s'!#REF!*1000</f>
        <v>#REF!</v>
      </c>
      <c r="AD27" s="81" t="e">
        <f>(D27-B27)/B27*100</f>
        <v>#REF!</v>
      </c>
      <c r="AE27" s="81" t="e">
        <f t="shared" si="36"/>
        <v>#REF!</v>
      </c>
      <c r="AF27" s="81" t="e">
        <f t="shared" si="37"/>
        <v>#REF!</v>
      </c>
      <c r="AG27" s="81" t="e">
        <f t="shared" si="38"/>
        <v>#REF!</v>
      </c>
      <c r="AH27" s="81" t="e">
        <f t="shared" si="39"/>
        <v>#REF!</v>
      </c>
      <c r="AI27" s="81" t="e">
        <f t="shared" si="40"/>
        <v>#REF!</v>
      </c>
      <c r="AJ27" s="81" t="e">
        <f t="shared" si="30"/>
        <v>#REF!</v>
      </c>
      <c r="AK27" s="81" t="e">
        <f t="shared" si="31"/>
        <v>#REF!</v>
      </c>
      <c r="AL27" s="81" t="e">
        <f t="shared" si="32"/>
        <v>#REF!</v>
      </c>
      <c r="AM27" s="81" t="e">
        <f t="shared" si="41"/>
        <v>#REF!</v>
      </c>
      <c r="AN27" s="81" t="e">
        <f t="shared" si="33"/>
        <v>#REF!</v>
      </c>
      <c r="AO27" s="81" t="e">
        <f t="shared" si="33"/>
        <v>#REF!</v>
      </c>
      <c r="AP27" s="81" t="e">
        <f t="shared" si="34"/>
        <v>#REF!</v>
      </c>
    </row>
    <row r="28" spans="1:42" ht="15">
      <c r="A28" s="59" t="s">
        <v>43</v>
      </c>
      <c r="B28" s="92" t="e">
        <f>'E1'!F28/'TOURIST ARRIVALS BY MONTH(000''s'!#REF!*1000</f>
        <v>#REF!</v>
      </c>
      <c r="C28" s="92" t="e">
        <f>'E1'!G28/'TOURIST ARRIVALS BY MONTH(000''s'!#REF!*1000</f>
        <v>#REF!</v>
      </c>
      <c r="D28" s="92" t="e">
        <f>'E1'!H28/'TOURIST ARRIVALS BY MONTH(000''s'!#REF!*1000</f>
        <v>#REF!</v>
      </c>
      <c r="E28" s="92" t="e">
        <f>'E1'!I28/'TOURIST ARRIVALS BY MONTH(000''s'!#REF!*1000</f>
        <v>#REF!</v>
      </c>
      <c r="F28" s="92" t="e">
        <f>'E1'!J28/'TOURIST ARRIVALS BY MONTH(000''s'!#REF!*1000</f>
        <v>#REF!</v>
      </c>
      <c r="G28" s="92" t="e">
        <f>'E1'!K28/'TOURIST ARRIVALS BY MONTH(000''s'!#REF!*1000</f>
        <v>#REF!</v>
      </c>
      <c r="H28" s="78" t="e">
        <f>'E1'!L28/'TOURIST ARRIVALS BY MONTH(000''s'!#REF!*1000</f>
        <v>#REF!</v>
      </c>
      <c r="I28" s="78" t="e">
        <f>'E1'!M28/'TOURIST ARRIVALS BY MONTH(000''s'!#REF!*1000</f>
        <v>#REF!</v>
      </c>
      <c r="J28" s="92" t="e">
        <f>'E1'!N28/'TOURIST ARRIVALS BY MONTH(000''s'!#REF!*1000</f>
        <v>#REF!</v>
      </c>
      <c r="K28" s="92" t="e">
        <f>'E1'!O28/'TOURIST ARRIVALS BY MONTH(000''s'!#REF!*1000</f>
        <v>#REF!</v>
      </c>
      <c r="L28" s="92" t="e">
        <f>'E1'!P28/'TOURIST ARRIVALS BY MONTH(000''s'!#REF!*1000</f>
        <v>#REF!</v>
      </c>
      <c r="M28" s="92" t="e">
        <f>'E1'!Q28/'TOURIST ARRIVALS BY MONTH(000''s'!#REF!*1000</f>
        <v>#REF!</v>
      </c>
      <c r="N28" s="92" t="e">
        <f>'E1'!R28/'TOURIST ARRIVALS BY MONTH(000''s'!#REF!*1000</f>
        <v>#REF!</v>
      </c>
      <c r="O28" s="93" t="e">
        <f>'E1'!S28/'TOURIST ARRIVALS BY MONTH(000''s'!#REF!*1000</f>
        <v>#REF!</v>
      </c>
      <c r="P28" s="93" t="e">
        <f>'E1'!T28/'TOURIST ARRIVALS BY MONTH(000''s'!#REF!*1000</f>
        <v>#REF!</v>
      </c>
      <c r="Q28" s="93" t="e">
        <f>'E1'!U28/'TOURIST ARRIVALS BY MONTH(000''s'!#REF!*1000</f>
        <v>#REF!</v>
      </c>
      <c r="R28" s="93" t="e">
        <f>'E1'!V28/'TOURIST ARRIVALS BY MONTH(000''s'!#REF!*1000</f>
        <v>#REF!</v>
      </c>
      <c r="S28" s="93" t="e">
        <f>'E1'!W28/'TOURIST ARRIVALS BY MONTH(000''s'!#REF!*1000</f>
        <v>#REF!</v>
      </c>
      <c r="T28" s="93" t="e">
        <f>'E1'!X28/'TOURIST ARRIVALS BY MONTH(000''s'!#REF!*1000</f>
        <v>#REF!</v>
      </c>
      <c r="U28" s="93" t="e">
        <f>'E1'!Y28/'TOURIST ARRIVALS BY MONTH(000''s'!#REF!*1000</f>
        <v>#REF!</v>
      </c>
      <c r="V28" s="93" t="e">
        <f>'E1'!Z28/'TOURIST ARRIVALS BY MONTH(000''s'!#REF!*1000</f>
        <v>#REF!</v>
      </c>
      <c r="W28" s="93" t="e">
        <f>'E1'!AA28/'TOURIST ARRIVALS BY MONTH(000''s'!#REF!*1000</f>
        <v>#REF!</v>
      </c>
      <c r="X28" s="93" t="e">
        <f>'E1'!AB28/'TOURIST ARRIVALS BY MONTH(000''s'!#REF!*1000</f>
        <v>#REF!</v>
      </c>
      <c r="Y28" s="93" t="e">
        <f>'E1'!AC28/'TOURIST ARRIVALS BY MONTH(000''s'!#REF!*1000</f>
        <v>#REF!</v>
      </c>
      <c r="Z28" s="93" t="e">
        <f>'E1'!AD28/'TOURIST ARRIVALS BY MONTH(000''s'!#REF!*1000</f>
        <v>#REF!</v>
      </c>
      <c r="AA28" s="93" t="e">
        <f>'E1'!AE28/'TOURIST ARRIVALS BY MONTH(000''s'!#REF!*1000</f>
        <v>#REF!</v>
      </c>
      <c r="AB28" s="93" t="e">
        <f>'E1'!AF28/'TOURIST ARRIVALS BY MONTH(000''s'!#REF!*1000</f>
        <v>#REF!</v>
      </c>
      <c r="AC28" s="93" t="e">
        <f>'E1'!AG28/'TOURIST ARRIVALS BY MONTH(000''s'!#REF!*1000</f>
        <v>#REF!</v>
      </c>
      <c r="AD28" s="81" t="e">
        <f t="shared" si="35"/>
        <v>#REF!</v>
      </c>
      <c r="AE28" s="81" t="e">
        <f t="shared" si="36"/>
        <v>#REF!</v>
      </c>
      <c r="AF28" s="81" t="e">
        <f t="shared" si="37"/>
        <v>#REF!</v>
      </c>
      <c r="AG28" s="81" t="e">
        <f t="shared" si="38"/>
        <v>#REF!</v>
      </c>
      <c r="AH28" s="81" t="e">
        <f t="shared" si="39"/>
        <v>#REF!</v>
      </c>
      <c r="AI28" s="81" t="e">
        <f t="shared" si="40"/>
        <v>#REF!</v>
      </c>
      <c r="AJ28" s="81" t="e">
        <f t="shared" si="30"/>
        <v>#REF!</v>
      </c>
      <c r="AK28" s="81" t="e">
        <f t="shared" si="31"/>
        <v>#REF!</v>
      </c>
      <c r="AL28" s="81" t="e">
        <f t="shared" si="32"/>
        <v>#REF!</v>
      </c>
      <c r="AM28" s="81" t="e">
        <f t="shared" si="41"/>
        <v>#REF!</v>
      </c>
      <c r="AN28" s="81" t="e">
        <f t="shared" si="33"/>
        <v>#REF!</v>
      </c>
      <c r="AO28" s="81" t="e">
        <f t="shared" si="33"/>
        <v>#REF!</v>
      </c>
      <c r="AP28" s="81" t="e">
        <f t="shared" si="34"/>
        <v>#REF!</v>
      </c>
    </row>
    <row r="29" spans="1:42" ht="15">
      <c r="A29" s="59" t="s">
        <v>44</v>
      </c>
      <c r="B29" s="92" t="e">
        <f>'E1'!F29/'TOURIST ARRIVALS BY MONTH(000''s'!#REF!*1000</f>
        <v>#REF!</v>
      </c>
      <c r="C29" s="92" t="e">
        <f>'E1'!G29/'TOURIST ARRIVALS BY MONTH(000''s'!#REF!*1000</f>
        <v>#REF!</v>
      </c>
      <c r="D29" s="92" t="e">
        <f>'E1'!H29/'TOURIST ARRIVALS BY MONTH(000''s'!#REF!*1000</f>
        <v>#REF!</v>
      </c>
      <c r="E29" s="92" t="e">
        <f>'E1'!I29/'TOURIST ARRIVALS BY MONTH(000''s'!#REF!*1000</f>
        <v>#REF!</v>
      </c>
      <c r="F29" s="92" t="e">
        <f>'E1'!J29/'TOURIST ARRIVALS BY MONTH(000''s'!#REF!*1000</f>
        <v>#REF!</v>
      </c>
      <c r="G29" s="92" t="e">
        <f>'E1'!K29/'TOURIST ARRIVALS BY MONTH(000''s'!#REF!*1000</f>
        <v>#REF!</v>
      </c>
      <c r="H29" s="78" t="e">
        <f>'E1'!L29/'TOURIST ARRIVALS BY MONTH(000''s'!#REF!*1000</f>
        <v>#REF!</v>
      </c>
      <c r="I29" s="78" t="e">
        <f>'E1'!M29/'TOURIST ARRIVALS BY MONTH(000''s'!#REF!*1000</f>
        <v>#REF!</v>
      </c>
      <c r="J29" s="92" t="e">
        <f>'E1'!N29/'TOURIST ARRIVALS BY MONTH(000''s'!#REF!*1000</f>
        <v>#REF!</v>
      </c>
      <c r="K29" s="92" t="e">
        <f>'E1'!O29/'TOURIST ARRIVALS BY MONTH(000''s'!#REF!*1000</f>
        <v>#REF!</v>
      </c>
      <c r="L29" s="92" t="e">
        <f>'E1'!P29/'TOURIST ARRIVALS BY MONTH(000''s'!#REF!*1000</f>
        <v>#REF!</v>
      </c>
      <c r="M29" s="92" t="e">
        <f>'E1'!Q29/'TOURIST ARRIVALS BY MONTH(000''s'!#REF!*1000</f>
        <v>#REF!</v>
      </c>
      <c r="N29" s="92" t="e">
        <f>'E1'!R29/'TOURIST ARRIVALS BY MONTH(000''s'!#REF!*1000</f>
        <v>#REF!</v>
      </c>
      <c r="O29" s="93" t="e">
        <f>'E1'!S29/'TOURIST ARRIVALS BY MONTH(000''s'!#REF!*1000</f>
        <v>#REF!</v>
      </c>
      <c r="P29" s="93" t="e">
        <f>'E1'!T29/'TOURIST ARRIVALS BY MONTH(000''s'!#REF!*1000</f>
        <v>#REF!</v>
      </c>
      <c r="Q29" s="93" t="e">
        <f>'E1'!U29/'TOURIST ARRIVALS BY MONTH(000''s'!#REF!*1000</f>
        <v>#REF!</v>
      </c>
      <c r="R29" s="93" t="e">
        <f>'E1'!V29/'TOURIST ARRIVALS BY MONTH(000''s'!#REF!*1000</f>
        <v>#REF!</v>
      </c>
      <c r="S29" s="93" t="e">
        <f>'E1'!W29/'TOURIST ARRIVALS BY MONTH(000''s'!#REF!*1000</f>
        <v>#REF!</v>
      </c>
      <c r="T29" s="93" t="e">
        <f>'E1'!X29/'TOURIST ARRIVALS BY MONTH(000''s'!#REF!*1000</f>
        <v>#REF!</v>
      </c>
      <c r="U29" s="93" t="e">
        <f>'E1'!Y29/'TOURIST ARRIVALS BY MONTH(000''s'!#REF!*1000</f>
        <v>#REF!</v>
      </c>
      <c r="V29" s="93" t="e">
        <f>'E1'!Z29/'TOURIST ARRIVALS BY MONTH(000''s'!#REF!*1000</f>
        <v>#REF!</v>
      </c>
      <c r="W29" s="93" t="e">
        <f>'E1'!AA29/'TOURIST ARRIVALS BY MONTH(000''s'!#REF!*1000</f>
        <v>#REF!</v>
      </c>
      <c r="X29" s="93" t="e">
        <f>'E1'!AB29/'TOURIST ARRIVALS BY MONTH(000''s'!#REF!*1000</f>
        <v>#REF!</v>
      </c>
      <c r="Y29" s="93" t="e">
        <f>'E1'!AC29/'TOURIST ARRIVALS BY MONTH(000''s'!#REF!*1000</f>
        <v>#REF!</v>
      </c>
      <c r="Z29" s="93" t="e">
        <f>'E1'!AD29/'TOURIST ARRIVALS BY MONTH(000''s'!#REF!*1000</f>
        <v>#REF!</v>
      </c>
      <c r="AA29" s="93" t="e">
        <f>'E1'!AE29/'TOURIST ARRIVALS BY MONTH(000''s'!#REF!*1000</f>
        <v>#REF!</v>
      </c>
      <c r="AB29" s="93"/>
      <c r="AC29" s="93"/>
      <c r="AD29" s="81" t="e">
        <f t="shared" si="35"/>
        <v>#REF!</v>
      </c>
      <c r="AE29" s="81" t="e">
        <f t="shared" si="36"/>
        <v>#REF!</v>
      </c>
      <c r="AF29" s="81" t="e">
        <f t="shared" si="37"/>
        <v>#REF!</v>
      </c>
      <c r="AG29" s="81" t="e">
        <f t="shared" si="38"/>
        <v>#REF!</v>
      </c>
      <c r="AH29" s="81" t="e">
        <f t="shared" si="39"/>
        <v>#REF!</v>
      </c>
      <c r="AI29" s="81" t="e">
        <f t="shared" si="40"/>
        <v>#REF!</v>
      </c>
      <c r="AJ29" s="81" t="e">
        <f t="shared" si="30"/>
        <v>#REF!</v>
      </c>
      <c r="AK29" s="81" t="e">
        <f t="shared" si="31"/>
        <v>#REF!</v>
      </c>
      <c r="AL29" s="81" t="e">
        <f t="shared" si="32"/>
        <v>#REF!</v>
      </c>
      <c r="AM29" s="81" t="e">
        <f t="shared" si="41"/>
        <v>#REF!</v>
      </c>
      <c r="AN29" s="81" t="e">
        <f t="shared" si="33"/>
        <v>#REF!</v>
      </c>
      <c r="AO29" s="81" t="e">
        <f t="shared" si="33"/>
        <v>#REF!</v>
      </c>
      <c r="AP29" s="81"/>
    </row>
    <row r="30" spans="1:42" s="10" customFormat="1" ht="15">
      <c r="A30" s="59" t="s">
        <v>45</v>
      </c>
      <c r="B30" s="92" t="e">
        <f>'E1'!F30/'TOURIST ARRIVALS BY MONTH(000''s'!#REF!*1000</f>
        <v>#REF!</v>
      </c>
      <c r="C30" s="92" t="e">
        <f>'E1'!G30/'TOURIST ARRIVALS BY MONTH(000''s'!#REF!*1000</f>
        <v>#REF!</v>
      </c>
      <c r="D30" s="92" t="e">
        <f>'E1'!H30/'TOURIST ARRIVALS BY MONTH(000''s'!#REF!*1000</f>
        <v>#REF!</v>
      </c>
      <c r="E30" s="92" t="e">
        <f>'E1'!I30/'TOURIST ARRIVALS BY MONTH(000''s'!#REF!*1000</f>
        <v>#REF!</v>
      </c>
      <c r="F30" s="92" t="e">
        <f>'E1'!J30/'TOURIST ARRIVALS BY MONTH(000''s'!#REF!*1000</f>
        <v>#REF!</v>
      </c>
      <c r="G30" s="92" t="e">
        <f>'E1'!K30/'TOURIST ARRIVALS BY MONTH(000''s'!#REF!*1000</f>
        <v>#REF!</v>
      </c>
      <c r="H30" s="78" t="e">
        <f>'E1'!L30/'TOURIST ARRIVALS BY MONTH(000''s'!#REF!*1000</f>
        <v>#REF!</v>
      </c>
      <c r="I30" s="78" t="e">
        <f>'E1'!M30/'TOURIST ARRIVALS BY MONTH(000''s'!#REF!*1000</f>
        <v>#REF!</v>
      </c>
      <c r="J30" s="92" t="e">
        <f>'E1'!N30/'TOURIST ARRIVALS BY MONTH(000''s'!#REF!*1000</f>
        <v>#REF!</v>
      </c>
      <c r="K30" s="92" t="e">
        <f>'E1'!O30/'TOURIST ARRIVALS BY MONTH(000''s'!#REF!*1000</f>
        <v>#REF!</v>
      </c>
      <c r="L30" s="92" t="e">
        <f>'E1'!P30/'TOURIST ARRIVALS BY MONTH(000''s'!#REF!*1000</f>
        <v>#REF!</v>
      </c>
      <c r="M30" s="92" t="e">
        <f>'E1'!Q30/'TOURIST ARRIVALS BY MONTH(000''s'!#REF!*1000</f>
        <v>#REF!</v>
      </c>
      <c r="N30" s="92" t="e">
        <f>'E1'!R30/'TOURIST ARRIVALS BY MONTH(000''s'!#REF!*1000</f>
        <v>#REF!</v>
      </c>
      <c r="O30" s="93" t="e">
        <f>'E1'!S30/'TOURIST ARRIVALS BY MONTH(000''s'!#REF!*1000</f>
        <v>#REF!</v>
      </c>
      <c r="P30" s="93" t="e">
        <f>'E1'!T30/'TOURIST ARRIVALS BY MONTH(000''s'!#REF!*1000</f>
        <v>#REF!</v>
      </c>
      <c r="Q30" s="93" t="e">
        <f>'E1'!U30/'TOURIST ARRIVALS BY MONTH(000''s'!#REF!*1000</f>
        <v>#REF!</v>
      </c>
      <c r="R30" s="93" t="e">
        <f>'E1'!V30/'TOURIST ARRIVALS BY MONTH(000''s'!#REF!*1000</f>
        <v>#REF!</v>
      </c>
      <c r="S30" s="93" t="e">
        <f>'E1'!W30/'TOURIST ARRIVALS BY MONTH(000''s'!#REF!*1000</f>
        <v>#REF!</v>
      </c>
      <c r="T30" s="93" t="e">
        <f>'E1'!X30/'TOURIST ARRIVALS BY MONTH(000''s'!#REF!*1000</f>
        <v>#REF!</v>
      </c>
      <c r="U30" s="93" t="e">
        <f>'E1'!Y30/'TOURIST ARRIVALS BY MONTH(000''s'!#REF!*1000</f>
        <v>#REF!</v>
      </c>
      <c r="V30" s="93" t="e">
        <f>'E1'!Z30/'TOURIST ARRIVALS BY MONTH(000''s'!#REF!*1000</f>
        <v>#REF!</v>
      </c>
      <c r="W30" s="93" t="e">
        <f>'E1'!AA30/'TOURIST ARRIVALS BY MONTH(000''s'!#REF!*1000</f>
        <v>#REF!</v>
      </c>
      <c r="X30" s="93" t="e">
        <f>'E1'!AB30/'TOURIST ARRIVALS BY MONTH(000''s'!#REF!*1000</f>
        <v>#REF!</v>
      </c>
      <c r="Y30" s="93" t="e">
        <f>'E1'!AC30/'TOURIST ARRIVALS BY MONTH(000''s'!#REF!*1000</f>
        <v>#REF!</v>
      </c>
      <c r="Z30" s="93" t="e">
        <f>'E1'!AD30/'TOURIST ARRIVALS BY MONTH(000''s'!#REF!*1000</f>
        <v>#REF!</v>
      </c>
      <c r="AA30" s="93" t="e">
        <f>'E1'!AE30/'TOURIST ARRIVALS BY MONTH(000''s'!#REF!*1000</f>
        <v>#REF!</v>
      </c>
      <c r="AB30" s="93"/>
      <c r="AC30" s="93"/>
      <c r="AD30" s="81" t="e">
        <f>(D30-B30)/B30*100</f>
        <v>#REF!</v>
      </c>
      <c r="AE30" s="81" t="e">
        <f t="shared" si="36"/>
        <v>#REF!</v>
      </c>
      <c r="AF30" s="81" t="e">
        <f t="shared" si="37"/>
        <v>#REF!</v>
      </c>
      <c r="AG30" s="81" t="e">
        <f t="shared" si="38"/>
        <v>#REF!</v>
      </c>
      <c r="AH30" s="81" t="e">
        <f t="shared" si="39"/>
        <v>#REF!</v>
      </c>
      <c r="AI30" s="81" t="e">
        <f t="shared" si="40"/>
        <v>#REF!</v>
      </c>
      <c r="AJ30" s="81" t="e">
        <f t="shared" si="30"/>
        <v>#REF!</v>
      </c>
      <c r="AK30" s="81" t="e">
        <f t="shared" si="31"/>
        <v>#REF!</v>
      </c>
      <c r="AL30" s="81" t="e">
        <f t="shared" si="32"/>
        <v>#REF!</v>
      </c>
      <c r="AM30" s="81" t="e">
        <f t="shared" si="41"/>
        <v>#REF!</v>
      </c>
      <c r="AN30" s="81" t="e">
        <f t="shared" si="33"/>
        <v>#REF!</v>
      </c>
      <c r="AO30" s="81" t="e">
        <f t="shared" si="33"/>
        <v>#REF!</v>
      </c>
      <c r="AP30" s="81"/>
    </row>
    <row r="31" spans="1:42" s="10" customFormat="1" ht="15">
      <c r="A31" s="59" t="s">
        <v>46</v>
      </c>
      <c r="B31" s="92" t="e">
        <f>'E1'!F31/'TOURIST ARRIVALS BY MONTH(000''s'!#REF!*1000</f>
        <v>#REF!</v>
      </c>
      <c r="C31" s="92" t="e">
        <f>'E1'!G31/'TOURIST ARRIVALS BY MONTH(000''s'!#REF!*1000</f>
        <v>#REF!</v>
      </c>
      <c r="D31" s="92" t="e">
        <f>'E1'!H31/'TOURIST ARRIVALS BY MONTH(000''s'!#REF!*1000</f>
        <v>#REF!</v>
      </c>
      <c r="E31" s="92" t="e">
        <f>'E1'!I31/'TOURIST ARRIVALS BY MONTH(000''s'!#REF!*1000</f>
        <v>#REF!</v>
      </c>
      <c r="F31" s="92" t="e">
        <f>'E1'!J31/'TOURIST ARRIVALS BY MONTH(000''s'!#REF!*1000</f>
        <v>#REF!</v>
      </c>
      <c r="G31" s="92" t="e">
        <f>'E1'!K31/'TOURIST ARRIVALS BY MONTH(000''s'!#REF!*1000</f>
        <v>#REF!</v>
      </c>
      <c r="H31" s="78" t="e">
        <f>'E1'!L31/'TOURIST ARRIVALS BY MONTH(000''s'!#REF!*1000</f>
        <v>#REF!</v>
      </c>
      <c r="I31" s="78" t="e">
        <f>'E1'!M31/'TOURIST ARRIVALS BY MONTH(000''s'!#REF!*1000</f>
        <v>#REF!</v>
      </c>
      <c r="J31" s="92" t="e">
        <f>'E1'!N31/'TOURIST ARRIVALS BY MONTH(000''s'!#REF!*1000</f>
        <v>#REF!</v>
      </c>
      <c r="K31" s="92" t="e">
        <f>'E1'!O31/'TOURIST ARRIVALS BY MONTH(000''s'!#REF!*1000</f>
        <v>#REF!</v>
      </c>
      <c r="L31" s="92" t="e">
        <f>'E1'!P31/'TOURIST ARRIVALS BY MONTH(000''s'!#REF!*1000</f>
        <v>#REF!</v>
      </c>
      <c r="M31" s="92" t="e">
        <f>'E1'!Q31/'TOURIST ARRIVALS BY MONTH(000''s'!#REF!*1000</f>
        <v>#REF!</v>
      </c>
      <c r="N31" s="92" t="e">
        <f>'E1'!R31/'TOURIST ARRIVALS BY MONTH(000''s'!#REF!*1000</f>
        <v>#REF!</v>
      </c>
      <c r="O31" s="93" t="e">
        <f>'E1'!S31/'TOURIST ARRIVALS BY MONTH(000''s'!#REF!*1000</f>
        <v>#REF!</v>
      </c>
      <c r="P31" s="93" t="e">
        <f>'E1'!T31/'TOURIST ARRIVALS BY MONTH(000''s'!#REF!*1000</f>
        <v>#REF!</v>
      </c>
      <c r="Q31" s="93" t="e">
        <f>'E1'!U31/'TOURIST ARRIVALS BY MONTH(000''s'!#REF!*1000</f>
        <v>#REF!</v>
      </c>
      <c r="R31" s="93" t="e">
        <f>'E1'!V31/'TOURIST ARRIVALS BY MONTH(000''s'!#REF!*1000</f>
        <v>#REF!</v>
      </c>
      <c r="S31" s="93" t="e">
        <f>'E1'!W31/'TOURIST ARRIVALS BY MONTH(000''s'!#REF!*1000</f>
        <v>#REF!</v>
      </c>
      <c r="T31" s="93" t="e">
        <f>'E1'!X31/'TOURIST ARRIVALS BY MONTH(000''s'!#REF!*1000</f>
        <v>#REF!</v>
      </c>
      <c r="U31" s="93" t="e">
        <f>'E1'!Y31/'TOURIST ARRIVALS BY MONTH(000''s'!#REF!*1000</f>
        <v>#REF!</v>
      </c>
      <c r="V31" s="93" t="e">
        <f>'E1'!Z31/'TOURIST ARRIVALS BY MONTH(000''s'!#REF!*1000</f>
        <v>#REF!</v>
      </c>
      <c r="W31" s="93" t="e">
        <f>'E1'!AA31/'TOURIST ARRIVALS BY MONTH(000''s'!#REF!*1000</f>
        <v>#REF!</v>
      </c>
      <c r="X31" s="93" t="e">
        <f>'E1'!AB31/'TOURIST ARRIVALS BY MONTH(000''s'!#REF!*1000</f>
        <v>#REF!</v>
      </c>
      <c r="Y31" s="93" t="e">
        <f>'E1'!AC31/'TOURIST ARRIVALS BY MONTH(000''s'!#REF!*1000</f>
        <v>#REF!</v>
      </c>
      <c r="Z31" s="93" t="e">
        <f>'E1'!AD31/'TOURIST ARRIVALS BY MONTH(000''s'!#REF!*1000</f>
        <v>#REF!</v>
      </c>
      <c r="AA31" s="93" t="e">
        <f>'E1'!AE31/'TOURIST ARRIVALS BY MONTH(000''s'!#REF!*1000</f>
        <v>#REF!</v>
      </c>
      <c r="AB31" s="93"/>
      <c r="AC31" s="93"/>
      <c r="AD31" s="81" t="e">
        <f t="shared" si="35"/>
        <v>#REF!</v>
      </c>
      <c r="AE31" s="81" t="e">
        <f t="shared" si="36"/>
        <v>#REF!</v>
      </c>
      <c r="AF31" s="81" t="e">
        <f t="shared" si="37"/>
        <v>#REF!</v>
      </c>
      <c r="AG31" s="81" t="e">
        <f t="shared" si="38"/>
        <v>#REF!</v>
      </c>
      <c r="AH31" s="81" t="e">
        <f t="shared" si="39"/>
        <v>#REF!</v>
      </c>
      <c r="AI31" s="81" t="e">
        <f t="shared" si="40"/>
        <v>#REF!</v>
      </c>
      <c r="AJ31" s="81" t="e">
        <f t="shared" si="30"/>
        <v>#REF!</v>
      </c>
      <c r="AK31" s="81" t="e">
        <f t="shared" si="31"/>
        <v>#REF!</v>
      </c>
      <c r="AL31" s="81" t="e">
        <f t="shared" si="32"/>
        <v>#REF!</v>
      </c>
      <c r="AM31" s="81" t="e">
        <f t="shared" si="41"/>
        <v>#REF!</v>
      </c>
      <c r="AN31" s="81" t="e">
        <f>(Y31-W31)/W31*100</f>
        <v>#REF!</v>
      </c>
      <c r="AO31" s="81" t="e">
        <f t="shared" si="33"/>
        <v>#REF!</v>
      </c>
      <c r="AP31" s="81"/>
    </row>
    <row r="32" spans="1:42" s="10" customFormat="1" ht="15">
      <c r="A32" s="59" t="s">
        <v>47</v>
      </c>
      <c r="B32" s="92" t="e">
        <f>'E1'!F32/'TOURIST ARRIVALS BY MONTH(000''s'!#REF!*1000</f>
        <v>#REF!</v>
      </c>
      <c r="C32" s="92" t="e">
        <f>'E1'!G32/'TOURIST ARRIVALS BY MONTH(000''s'!#REF!*1000</f>
        <v>#REF!</v>
      </c>
      <c r="D32" s="92" t="e">
        <f>'E1'!H32/'TOURIST ARRIVALS BY MONTH(000''s'!#REF!*1000</f>
        <v>#REF!</v>
      </c>
      <c r="E32" s="92" t="e">
        <f>'E1'!I32/'TOURIST ARRIVALS BY MONTH(000''s'!#REF!*1000</f>
        <v>#REF!</v>
      </c>
      <c r="F32" s="92" t="e">
        <f>'E1'!J32/'TOURIST ARRIVALS BY MONTH(000''s'!#REF!*1000</f>
        <v>#REF!</v>
      </c>
      <c r="G32" s="92" t="e">
        <f>'E1'!K32/'TOURIST ARRIVALS BY MONTH(000''s'!#REF!*1000</f>
        <v>#REF!</v>
      </c>
      <c r="H32" s="78" t="e">
        <f>'E1'!L32/'TOURIST ARRIVALS BY MONTH(000''s'!#REF!*1000</f>
        <v>#REF!</v>
      </c>
      <c r="I32" s="78" t="e">
        <f>'E1'!M32/'TOURIST ARRIVALS BY MONTH(000''s'!#REF!*1000</f>
        <v>#REF!</v>
      </c>
      <c r="J32" s="92" t="e">
        <f>'E1'!N32/'TOURIST ARRIVALS BY MONTH(000''s'!#REF!*1000</f>
        <v>#REF!</v>
      </c>
      <c r="K32" s="92" t="e">
        <f>'E1'!O32/'TOURIST ARRIVALS BY MONTH(000''s'!#REF!*1000</f>
        <v>#REF!</v>
      </c>
      <c r="L32" s="92" t="e">
        <f>'E1'!P32/'TOURIST ARRIVALS BY MONTH(000''s'!#REF!*1000</f>
        <v>#REF!</v>
      </c>
      <c r="M32" s="92" t="e">
        <f>'E1'!Q32/'TOURIST ARRIVALS BY MONTH(000''s'!#REF!*1000</f>
        <v>#REF!</v>
      </c>
      <c r="N32" s="92" t="e">
        <f>'E1'!R32/'TOURIST ARRIVALS BY MONTH(000''s'!#REF!*1000</f>
        <v>#REF!</v>
      </c>
      <c r="O32" s="93" t="e">
        <f>'E1'!S32/'TOURIST ARRIVALS BY MONTH(000''s'!#REF!*1000</f>
        <v>#REF!</v>
      </c>
      <c r="P32" s="93" t="e">
        <f>'E1'!T32/'TOURIST ARRIVALS BY MONTH(000''s'!#REF!*1000</f>
        <v>#REF!</v>
      </c>
      <c r="Q32" s="93" t="e">
        <f>'E1'!U32/'TOURIST ARRIVALS BY MONTH(000''s'!#REF!*1000</f>
        <v>#REF!</v>
      </c>
      <c r="R32" s="93" t="e">
        <f>'E1'!V32/'TOURIST ARRIVALS BY MONTH(000''s'!#REF!*1000</f>
        <v>#REF!</v>
      </c>
      <c r="S32" s="93" t="e">
        <f>'E1'!W32/'TOURIST ARRIVALS BY MONTH(000''s'!#REF!*1000</f>
        <v>#REF!</v>
      </c>
      <c r="T32" s="93" t="e">
        <f>'E1'!X32/'TOURIST ARRIVALS BY MONTH(000''s'!#REF!*1000</f>
        <v>#REF!</v>
      </c>
      <c r="U32" s="93" t="e">
        <f>'E1'!Y32/'TOURIST ARRIVALS BY MONTH(000''s'!#REF!*1000</f>
        <v>#REF!</v>
      </c>
      <c r="V32" s="93" t="e">
        <f>'E1'!Z32/'TOURIST ARRIVALS BY MONTH(000''s'!#REF!*1000</f>
        <v>#REF!</v>
      </c>
      <c r="W32" s="93" t="e">
        <f>'E1'!AA32/'TOURIST ARRIVALS BY MONTH(000''s'!#REF!*1000</f>
        <v>#REF!</v>
      </c>
      <c r="X32" s="93" t="e">
        <f>'E1'!AB32/'TOURIST ARRIVALS BY MONTH(000''s'!#REF!*1000</f>
        <v>#REF!</v>
      </c>
      <c r="Y32" s="93" t="e">
        <f>'E1'!AC32/'TOURIST ARRIVALS BY MONTH(000''s'!#REF!*1000</f>
        <v>#REF!</v>
      </c>
      <c r="Z32" s="93" t="e">
        <f>'E1'!AD32/'TOURIST ARRIVALS BY MONTH(000''s'!#REF!*1000</f>
        <v>#REF!</v>
      </c>
      <c r="AA32" s="93" t="e">
        <f>'E1'!AE32/'TOURIST ARRIVALS BY MONTH(000''s'!#REF!*1000</f>
        <v>#REF!</v>
      </c>
      <c r="AB32" s="93"/>
      <c r="AC32" s="93"/>
      <c r="AD32" s="81" t="e">
        <f t="shared" si="35"/>
        <v>#REF!</v>
      </c>
      <c r="AE32" s="81" t="e">
        <f t="shared" si="36"/>
        <v>#REF!</v>
      </c>
      <c r="AF32" s="81" t="e">
        <f t="shared" si="37"/>
        <v>#REF!</v>
      </c>
      <c r="AG32" s="81" t="e">
        <f t="shared" si="38"/>
        <v>#REF!</v>
      </c>
      <c r="AH32" s="81" t="e">
        <f t="shared" si="39"/>
        <v>#REF!</v>
      </c>
      <c r="AI32" s="81" t="e">
        <f t="shared" si="40"/>
        <v>#REF!</v>
      </c>
      <c r="AJ32" s="81" t="e">
        <f t="shared" si="30"/>
        <v>#REF!</v>
      </c>
      <c r="AK32" s="81" t="e">
        <f t="shared" si="31"/>
        <v>#REF!</v>
      </c>
      <c r="AL32" s="81" t="e">
        <f t="shared" si="32"/>
        <v>#REF!</v>
      </c>
      <c r="AM32" s="81" t="e">
        <f t="shared" si="41"/>
        <v>#REF!</v>
      </c>
      <c r="AN32" s="81" t="e">
        <f>(Y32-W32)/W32*100</f>
        <v>#REF!</v>
      </c>
      <c r="AO32" s="81" t="e">
        <f t="shared" si="33"/>
        <v>#REF!</v>
      </c>
      <c r="AP32" s="81"/>
    </row>
    <row r="33" spans="1:42" s="10" customFormat="1" ht="15">
      <c r="A33" s="59" t="s">
        <v>48</v>
      </c>
      <c r="B33" s="92" t="e">
        <f>'E1'!F33/'TOURIST ARRIVALS BY MONTH(000''s'!#REF!*1000</f>
        <v>#REF!</v>
      </c>
      <c r="C33" s="92" t="e">
        <f>'E1'!G33/'TOURIST ARRIVALS BY MONTH(000''s'!#REF!*1000</f>
        <v>#REF!</v>
      </c>
      <c r="D33" s="92" t="e">
        <f>'E1'!H33/'TOURIST ARRIVALS BY MONTH(000''s'!#REF!*1000</f>
        <v>#REF!</v>
      </c>
      <c r="E33" s="92" t="e">
        <f>'E1'!I33/'TOURIST ARRIVALS BY MONTH(000''s'!#REF!*1000</f>
        <v>#REF!</v>
      </c>
      <c r="F33" s="92" t="e">
        <f>'E1'!J33/'TOURIST ARRIVALS BY MONTH(000''s'!#REF!*1000</f>
        <v>#REF!</v>
      </c>
      <c r="G33" s="92" t="e">
        <f>'E1'!K33/'TOURIST ARRIVALS BY MONTH(000''s'!#REF!*1000</f>
        <v>#REF!</v>
      </c>
      <c r="H33" s="78" t="e">
        <f>'E1'!L33/'TOURIST ARRIVALS BY MONTH(000''s'!#REF!*1000</f>
        <v>#REF!</v>
      </c>
      <c r="I33" s="78" t="e">
        <f>'E1'!M33/'TOURIST ARRIVALS BY MONTH(000''s'!#REF!*1000</f>
        <v>#REF!</v>
      </c>
      <c r="J33" s="92" t="e">
        <f>'E1'!N33/'TOURIST ARRIVALS BY MONTH(000''s'!#REF!*1000</f>
        <v>#REF!</v>
      </c>
      <c r="K33" s="92" t="e">
        <f>'E1'!O33/'TOURIST ARRIVALS BY MONTH(000''s'!#REF!*1000</f>
        <v>#REF!</v>
      </c>
      <c r="L33" s="92" t="e">
        <f>'E1'!P33/'TOURIST ARRIVALS BY MONTH(000''s'!#REF!*1000</f>
        <v>#REF!</v>
      </c>
      <c r="M33" s="92" t="e">
        <f>'E1'!Q33/'TOURIST ARRIVALS BY MONTH(000''s'!#REF!*1000</f>
        <v>#REF!</v>
      </c>
      <c r="N33" s="92" t="e">
        <f>'E1'!R33/'TOURIST ARRIVALS BY MONTH(000''s'!#REF!*1000</f>
        <v>#REF!</v>
      </c>
      <c r="O33" s="93" t="e">
        <f>'E1'!S33/'TOURIST ARRIVALS BY MONTH(000''s'!#REF!*1000</f>
        <v>#REF!</v>
      </c>
      <c r="P33" s="93" t="e">
        <f>'E1'!T33/'TOURIST ARRIVALS BY MONTH(000''s'!#REF!*1000</f>
        <v>#REF!</v>
      </c>
      <c r="Q33" s="93" t="e">
        <f>'E1'!U33/'TOURIST ARRIVALS BY MONTH(000''s'!#REF!*1000</f>
        <v>#REF!</v>
      </c>
      <c r="R33" s="93" t="e">
        <f>'E1'!V33/'TOURIST ARRIVALS BY MONTH(000''s'!#REF!*1000</f>
        <v>#REF!</v>
      </c>
      <c r="S33" s="93" t="e">
        <f>'E1'!W33/'TOURIST ARRIVALS BY MONTH(000''s'!#REF!*1000</f>
        <v>#REF!</v>
      </c>
      <c r="T33" s="93" t="e">
        <f>'E1'!X33/'TOURIST ARRIVALS BY MONTH(000''s'!#REF!*1000</f>
        <v>#REF!</v>
      </c>
      <c r="U33" s="93" t="e">
        <f>'E1'!Y33/'TOURIST ARRIVALS BY MONTH(000''s'!#REF!*1000</f>
        <v>#REF!</v>
      </c>
      <c r="V33" s="93" t="e">
        <f>'E1'!Z33/'TOURIST ARRIVALS BY MONTH(000''s'!#REF!*1000</f>
        <v>#REF!</v>
      </c>
      <c r="W33" s="93" t="e">
        <f>'E1'!AA33/'TOURIST ARRIVALS BY MONTH(000''s'!#REF!*1000</f>
        <v>#REF!</v>
      </c>
      <c r="X33" s="93" t="e">
        <f>'E1'!AB33/'TOURIST ARRIVALS BY MONTH(000''s'!#REF!*1000</f>
        <v>#REF!</v>
      </c>
      <c r="Y33" s="93" t="e">
        <f>'E1'!AC33/'TOURIST ARRIVALS BY MONTH(000''s'!#REF!*1000</f>
        <v>#REF!</v>
      </c>
      <c r="Z33" s="93" t="e">
        <f>'E1'!AD33/'TOURIST ARRIVALS BY MONTH(000''s'!#REF!*1000</f>
        <v>#REF!</v>
      </c>
      <c r="AA33" s="93" t="e">
        <f>'E1'!AE33/'TOURIST ARRIVALS BY MONTH(000''s'!#REF!*1000</f>
        <v>#REF!</v>
      </c>
      <c r="AB33" s="93"/>
      <c r="AC33" s="93"/>
      <c r="AD33" s="81" t="e">
        <f t="shared" si="35"/>
        <v>#REF!</v>
      </c>
      <c r="AE33" s="81" t="e">
        <f t="shared" si="36"/>
        <v>#REF!</v>
      </c>
      <c r="AF33" s="81" t="e">
        <f t="shared" si="37"/>
        <v>#REF!</v>
      </c>
      <c r="AG33" s="81" t="e">
        <f t="shared" si="38"/>
        <v>#REF!</v>
      </c>
      <c r="AH33" s="81" t="e">
        <f t="shared" si="39"/>
        <v>#REF!</v>
      </c>
      <c r="AI33" s="81" t="e">
        <f t="shared" si="40"/>
        <v>#REF!</v>
      </c>
      <c r="AJ33" s="81" t="e">
        <f t="shared" si="30"/>
        <v>#REF!</v>
      </c>
      <c r="AK33" s="81" t="e">
        <f t="shared" si="31"/>
        <v>#REF!</v>
      </c>
      <c r="AL33" s="81" t="e">
        <f t="shared" si="32"/>
        <v>#REF!</v>
      </c>
      <c r="AM33" s="81" t="e">
        <f t="shared" si="41"/>
        <v>#REF!</v>
      </c>
      <c r="AN33" s="81" t="e">
        <f>(Y33-W33)/W33*100</f>
        <v>#REF!</v>
      </c>
      <c r="AO33" s="81" t="e">
        <f t="shared" si="33"/>
        <v>#REF!</v>
      </c>
      <c r="AP33" s="81"/>
    </row>
    <row r="34" spans="1:42" s="12" customFormat="1" ht="15.75">
      <c r="A34" s="256" t="s">
        <v>49</v>
      </c>
      <c r="B34" s="94" t="e">
        <f>'E1'!F34/'TOURIST ARRIVALS BY MONTH(000''s'!#REF!*1000</f>
        <v>#REF!</v>
      </c>
      <c r="C34" s="94" t="e">
        <f>'E1'!G34/'TOURIST ARRIVALS BY MONTH(000''s'!#REF!*1000</f>
        <v>#REF!</v>
      </c>
      <c r="D34" s="94" t="e">
        <f>'E1'!H34/'TOURIST ARRIVALS BY MONTH(000''s'!#REF!*1000</f>
        <v>#REF!</v>
      </c>
      <c r="E34" s="94" t="e">
        <f>'E1'!I34/'TOURIST ARRIVALS BY MONTH(000''s'!#REF!*1000</f>
        <v>#REF!</v>
      </c>
      <c r="F34" s="94" t="e">
        <f>'E1'!J34/'TOURIST ARRIVALS BY MONTH(000''s'!#REF!*1000</f>
        <v>#REF!</v>
      </c>
      <c r="G34" s="94" t="e">
        <f>'E1'!K34/'TOURIST ARRIVALS BY MONTH(000''s'!#REF!*1000</f>
        <v>#REF!</v>
      </c>
      <c r="H34" s="95" t="e">
        <f>'E1'!L34/'TOURIST ARRIVALS BY MONTH(000''s'!#REF!*1000</f>
        <v>#REF!</v>
      </c>
      <c r="I34" s="95" t="e">
        <f>'E1'!M34/'TOURIST ARRIVALS BY MONTH(000''s'!#REF!*1000</f>
        <v>#REF!</v>
      </c>
      <c r="J34" s="94" t="e">
        <f>'E1'!N34/'TOURIST ARRIVALS BY MONTH(000''s'!#REF!*1000</f>
        <v>#REF!</v>
      </c>
      <c r="K34" s="94" t="e">
        <f>'E1'!O34/'TOURIST ARRIVALS BY MONTH(000''s'!#REF!*1000</f>
        <v>#REF!</v>
      </c>
      <c r="L34" s="94" t="e">
        <f>'E1'!P34/'TOURIST ARRIVALS BY MONTH(000''s'!#REF!*1000</f>
        <v>#REF!</v>
      </c>
      <c r="M34" s="94" t="e">
        <f>'E1'!Q34/'TOURIST ARRIVALS BY MONTH(000''s'!#REF!*1000</f>
        <v>#REF!</v>
      </c>
      <c r="N34" s="94" t="e">
        <f>'E1'!R34/'TOURIST ARRIVALS BY MONTH(000''s'!#REF!*1000</f>
        <v>#REF!</v>
      </c>
      <c r="O34" s="94" t="e">
        <f>'E1'!S34/'TOURIST ARRIVALS BY MONTH(000''s'!#REF!*1000</f>
        <v>#REF!</v>
      </c>
      <c r="P34" s="94" t="e">
        <f>'E1'!T34/'TOURIST ARRIVALS BY MONTH(000''s'!#REF!*1000</f>
        <v>#REF!</v>
      </c>
      <c r="Q34" s="94" t="e">
        <f>'E1'!U34/'TOURIST ARRIVALS BY MONTH(000''s'!#REF!*1000</f>
        <v>#REF!</v>
      </c>
      <c r="R34" s="94" t="e">
        <f>'E1'!V34/'TOURIST ARRIVALS BY MONTH(000''s'!#REF!*1000</f>
        <v>#REF!</v>
      </c>
      <c r="S34" s="94" t="e">
        <f>'E1'!W34/'TOURIST ARRIVALS BY MONTH(000''s'!#REF!*1000</f>
        <v>#REF!</v>
      </c>
      <c r="T34" s="94" t="e">
        <f>'E1'!X34/'TOURIST ARRIVALS BY MONTH(000''s'!#REF!*1000</f>
        <v>#REF!</v>
      </c>
      <c r="U34" s="94" t="e">
        <f>'E1'!Y34/'TOURIST ARRIVALS BY MONTH(000''s'!#REF!*1000</f>
        <v>#REF!</v>
      </c>
      <c r="V34" s="94" t="e">
        <f>'E1'!Z34/'TOURIST ARRIVALS BY MONTH(000''s'!#REF!*1000</f>
        <v>#REF!</v>
      </c>
      <c r="W34" s="94" t="e">
        <f>'E1'!AA34/'TOURIST ARRIVALS BY MONTH(000''s'!#REF!*1000</f>
        <v>#REF!</v>
      </c>
      <c r="X34" s="94" t="e">
        <f>'E1'!AB34/'TOURIST ARRIVALS BY MONTH(000''s'!#REF!*1000</f>
        <v>#REF!</v>
      </c>
      <c r="Y34" s="94" t="e">
        <f>'E1'!AC34/'TOURIST ARRIVALS BY MONTH(000''s'!#REF!*1000</f>
        <v>#REF!</v>
      </c>
      <c r="Z34" s="94" t="e">
        <f>'E1'!AD34/'TOURIST ARRIVALS BY MONTH(000''s'!#REF!*1000</f>
        <v>#REF!</v>
      </c>
      <c r="AA34" s="94" t="e">
        <f>'E1'!AE34/'TOURIST ARRIVALS BY MONTH(000''s'!#REF!*1000</f>
        <v>#REF!</v>
      </c>
      <c r="AB34" s="94"/>
      <c r="AC34" s="94"/>
      <c r="AD34" s="82" t="e">
        <f>(D34-B34)/B34*100</f>
        <v>#REF!</v>
      </c>
      <c r="AE34" s="82" t="e">
        <f>(F34-D34)/D34*100</f>
        <v>#REF!</v>
      </c>
      <c r="AF34" s="82" t="e">
        <f>(H34-F34)/F34*100</f>
        <v>#REF!</v>
      </c>
      <c r="AG34" s="82" t="e">
        <f>(J34-H34)/H34*100</f>
        <v>#REF!</v>
      </c>
      <c r="AH34" s="82" t="e">
        <f>(M34-K34)/K34*100</f>
        <v>#REF!</v>
      </c>
      <c r="AI34" s="82" t="e">
        <f>(O34-M34)/M34*100</f>
        <v>#REF!</v>
      </c>
      <c r="AJ34" s="82" t="e">
        <f t="shared" si="30"/>
        <v>#REF!</v>
      </c>
      <c r="AK34" s="82" t="e">
        <f t="shared" si="30"/>
        <v>#REF!</v>
      </c>
      <c r="AL34" s="82" t="e">
        <f t="shared" si="32"/>
        <v>#REF!</v>
      </c>
      <c r="AM34" s="82" t="e">
        <f t="shared" si="41"/>
        <v>#REF!</v>
      </c>
      <c r="AN34" s="82" t="e">
        <f>(Y34-W34)/W34*100</f>
        <v>#REF!</v>
      </c>
      <c r="AO34" s="82" t="e">
        <f>(Z34-X34)/X34*100</f>
        <v>#REF!</v>
      </c>
      <c r="AP34" s="82"/>
    </row>
    <row r="35" spans="1:42" ht="15">
      <c r="A35" s="13" t="s">
        <v>50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</row>
    <row r="36" spans="1:42" ht="12" customHeight="1">
      <c r="A36" s="14" t="s">
        <v>51</v>
      </c>
      <c r="B36" s="258"/>
      <c r="C36" s="258"/>
      <c r="D36" s="258"/>
      <c r="E36" s="258"/>
      <c r="F36" s="258"/>
      <c r="G36" s="258"/>
      <c r="H36" s="258"/>
      <c r="I36" s="258"/>
      <c r="J36" s="258"/>
      <c r="K36" s="258"/>
      <c r="L36" s="258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</row>
    <row r="37" spans="1:42" ht="12" customHeight="1">
      <c r="A37" s="14" t="s">
        <v>52</v>
      </c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</row>
    <row r="38" spans="1:42" ht="12" customHeight="1">
      <c r="A38" s="10" t="s">
        <v>116</v>
      </c>
      <c r="B38" s="259"/>
      <c r="C38" s="259"/>
      <c r="D38" s="259"/>
      <c r="E38" s="259"/>
      <c r="F38" s="259"/>
      <c r="G38" s="259"/>
      <c r="H38" s="259"/>
      <c r="I38" s="259"/>
      <c r="J38" s="259"/>
      <c r="K38" s="259"/>
      <c r="L38" s="259"/>
      <c r="M38" s="259"/>
      <c r="N38" s="259"/>
      <c r="O38" s="259"/>
      <c r="P38" s="259"/>
      <c r="Q38" s="259"/>
      <c r="R38" s="259"/>
      <c r="S38" s="259"/>
      <c r="T38" s="259"/>
      <c r="U38" s="259"/>
      <c r="V38" s="259"/>
      <c r="W38" s="259"/>
      <c r="X38" s="259"/>
      <c r="Y38" s="259"/>
      <c r="Z38" s="259"/>
      <c r="AA38" s="259"/>
      <c r="AB38" s="259"/>
      <c r="AC38" s="259"/>
      <c r="AD38" s="259"/>
    </row>
    <row r="39" spans="1:42"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62"/>
      <c r="V39" s="262"/>
      <c r="W39" s="262"/>
      <c r="X39" s="262"/>
      <c r="Y39" s="262"/>
      <c r="Z39" s="262"/>
      <c r="AA39" s="262"/>
      <c r="AB39" s="262"/>
      <c r="AC39" s="262"/>
      <c r="AD39" s="255"/>
    </row>
    <row r="40" spans="1:42" ht="15">
      <c r="A40" s="59"/>
      <c r="B40" s="260"/>
      <c r="C40" s="260"/>
      <c r="D40" s="260"/>
      <c r="E40" s="260"/>
      <c r="F40" s="260"/>
      <c r="G40" s="260"/>
      <c r="H40" s="260"/>
      <c r="I40" s="260"/>
      <c r="J40" s="260"/>
      <c r="K40" s="260"/>
      <c r="L40" s="260"/>
      <c r="M40" s="260"/>
      <c r="N40" s="260"/>
      <c r="O40" s="260"/>
      <c r="P40" s="260"/>
      <c r="Q40" s="260"/>
      <c r="R40" s="260"/>
      <c r="S40" s="260"/>
      <c r="T40" s="260"/>
      <c r="U40" s="260"/>
      <c r="V40" s="260"/>
      <c r="W40" s="260"/>
      <c r="X40" s="260"/>
      <c r="Y40" s="260"/>
      <c r="Z40" s="260"/>
      <c r="AA40" s="260"/>
      <c r="AB40" s="260"/>
      <c r="AC40" s="260"/>
      <c r="AD40" s="255"/>
    </row>
    <row r="41" spans="1:42"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  <c r="Y41" s="255"/>
      <c r="Z41" s="255"/>
      <c r="AA41" s="255"/>
      <c r="AB41" s="255"/>
      <c r="AC41" s="255"/>
      <c r="AD41" s="255"/>
    </row>
    <row r="42" spans="1:42">
      <c r="B42" s="255"/>
      <c r="C42" s="255"/>
      <c r="D42" s="255"/>
      <c r="E42" s="255"/>
      <c r="F42" s="255"/>
      <c r="G42" s="255"/>
      <c r="H42" s="255"/>
      <c r="I42" s="255"/>
      <c r="J42" s="255"/>
      <c r="K42" s="255"/>
      <c r="L42" s="255"/>
      <c r="M42" s="255"/>
      <c r="N42" s="255"/>
      <c r="O42" s="255"/>
      <c r="P42" s="255"/>
      <c r="Q42" s="255"/>
      <c r="R42" s="255"/>
      <c r="S42" s="255"/>
      <c r="T42" s="255"/>
      <c r="U42" s="255"/>
      <c r="V42" s="255"/>
      <c r="W42" s="263"/>
      <c r="X42" s="255"/>
      <c r="Y42" s="255"/>
      <c r="Z42" s="255"/>
      <c r="AA42" s="255"/>
      <c r="AB42" s="255"/>
      <c r="AC42" s="255"/>
      <c r="AD42" s="255"/>
    </row>
    <row r="43" spans="1:42">
      <c r="B43" s="255"/>
      <c r="C43" s="255"/>
      <c r="D43" s="255"/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55"/>
      <c r="T43" s="255"/>
      <c r="U43" s="255"/>
      <c r="V43" s="255"/>
      <c r="W43" s="255"/>
      <c r="X43" s="255"/>
      <c r="Y43" s="255"/>
      <c r="Z43" s="255"/>
      <c r="AA43" s="255"/>
      <c r="AB43" s="255"/>
      <c r="AC43" s="255"/>
      <c r="AD43" s="255"/>
    </row>
    <row r="44" spans="1:42">
      <c r="B44" s="255"/>
      <c r="C44" s="255"/>
      <c r="D44" s="255"/>
      <c r="E44" s="255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5"/>
      <c r="Q44" s="255"/>
      <c r="R44" s="255"/>
      <c r="S44" s="255"/>
      <c r="T44" s="255"/>
      <c r="U44" s="255"/>
      <c r="V44" s="255"/>
      <c r="W44" s="255"/>
      <c r="X44" s="255"/>
      <c r="Y44" s="255"/>
      <c r="Z44" s="255"/>
      <c r="AA44" s="255"/>
      <c r="AB44" s="255"/>
      <c r="AC44" s="255"/>
      <c r="AD44" s="255"/>
    </row>
  </sheetData>
  <mergeCells count="14">
    <mergeCell ref="AB4:AC4"/>
    <mergeCell ref="L4:M4"/>
    <mergeCell ref="Z4:AA4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</mergeCells>
  <pageMargins left="0.70866141732283472" right="0.70866141732283472" top="0.74803149606299213" bottom="0.74803149606299213" header="0.31496062992125984" footer="0.31496062992125984"/>
  <pageSetup paperSize="9" scale="35" orientation="landscape" r:id="rId1"/>
  <colBreaks count="1" manualBreakCount="1">
    <brk id="29" max="1048575" man="1"/>
  </colBreaks>
  <ignoredErrors>
    <ignoredError sqref="AD7:AP10 AB7:AC10 B19 B23:B34 Z19:AA19 AA23:AA34 C7:Z18 C20:Z34 C19:Y19 AB16:AC18 AB11:AB12 AB27:AC27 AD11:AP11 AD27:AO27 AD30:AP34 AD28:AO28 AD13:AO26 AD12:AO12 AB28:AC28 AD29:AO29 AP16:AP26 AP29 AP27 AP12 AP28 AB20:AC26" unlockedFormula="1"/>
    <ignoredError sqref="T4:AA5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"/>
  <sheetViews>
    <sheetView topLeftCell="F1" zoomScale="80" zoomScaleNormal="80" workbookViewId="0">
      <selection activeCell="J3" sqref="J3"/>
    </sheetView>
  </sheetViews>
  <sheetFormatPr defaultRowHeight="15"/>
  <cols>
    <col min="2" max="2" width="47.140625" customWidth="1"/>
    <col min="3" max="3" width="49" customWidth="1"/>
    <col min="6" max="6" width="51" customWidth="1"/>
    <col min="7" max="7" width="54.7109375" customWidth="1"/>
    <col min="10" max="10" width="54.7109375" customWidth="1"/>
    <col min="11" max="11" width="58.140625" customWidth="1"/>
    <col min="14" max="14" width="50.7109375" customWidth="1"/>
    <col min="15" max="15" width="38.7109375" customWidth="1"/>
  </cols>
  <sheetData>
    <row r="2" spans="2:15" s="269" customFormat="1" ht="30">
      <c r="B2" s="268" t="s">
        <v>127</v>
      </c>
      <c r="C2" s="268" t="s">
        <v>126</v>
      </c>
      <c r="F2" s="268" t="s">
        <v>134</v>
      </c>
      <c r="G2" s="268" t="s">
        <v>135</v>
      </c>
      <c r="J2" s="268" t="s">
        <v>136</v>
      </c>
      <c r="K2" s="268" t="s">
        <v>137</v>
      </c>
      <c r="N2" s="268"/>
      <c r="O2" s="268"/>
    </row>
    <row r="3" spans="2:15">
      <c r="B3" s="267">
        <f>SUM('TOURIST ARRIVALS BY MONTH(000''s'!AB2:AB13)*2</f>
        <v>3474.7440000000001</v>
      </c>
      <c r="C3" s="267">
        <f>SUM('TOURIST ARRIVALS BY MONTH(000''s'!AA2:AA13)</f>
        <v>2659.3999999999996</v>
      </c>
      <c r="F3" s="267">
        <f>D!Z129</f>
        <v>628.29499999999996</v>
      </c>
      <c r="G3" s="267">
        <f>D!Z121</f>
        <v>747.65666666666675</v>
      </c>
      <c r="J3" s="273">
        <f>'E1'!AG19*1000</f>
        <v>2244240.0000000005</v>
      </c>
      <c r="K3" s="273">
        <f>'E1'!AE19*1000</f>
        <v>2112100</v>
      </c>
      <c r="N3" s="273"/>
      <c r="O3" s="273"/>
    </row>
    <row r="4" spans="2:15">
      <c r="B4" s="271" t="s">
        <v>128</v>
      </c>
      <c r="C4" s="270">
        <f>(B3-C3)/C3</f>
        <v>0.30658945626833145</v>
      </c>
      <c r="F4" s="271" t="s">
        <v>128</v>
      </c>
      <c r="G4" s="270">
        <f>(F3-G3)/G3</f>
        <v>-0.15964769925589747</v>
      </c>
      <c r="J4" s="271" t="s">
        <v>128</v>
      </c>
      <c r="K4" s="270">
        <f>(J3-K3)/K3</f>
        <v>6.256332560011385E-2</v>
      </c>
      <c r="N4" s="271"/>
      <c r="O4" s="270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6" sqref="P16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Index</vt:lpstr>
      <vt:lpstr>TOURIST ARRIVALS BY MONTH(000's</vt:lpstr>
      <vt:lpstr>TOURIST ARRIVALS BY COUNTRY000S</vt:lpstr>
      <vt:lpstr>C</vt:lpstr>
      <vt:lpstr>D</vt:lpstr>
      <vt:lpstr>E1</vt:lpstr>
      <vt:lpstr>E2</vt:lpstr>
      <vt:lpstr>Dashboard</vt:lpstr>
      <vt:lpstr>Dashboard V2</vt:lpstr>
      <vt:lpstr>'C'!Print_Area</vt:lpstr>
      <vt:lpstr>D!Print_Area</vt:lpstr>
      <vt:lpstr>'E1'!Print_Area</vt:lpstr>
      <vt:lpstr>'E2'!Print_Area</vt:lpstr>
      <vt:lpstr>Index!Print_Area</vt:lpstr>
      <vt:lpstr>'TOURIST ARRIVALS BY COUNTRY000S'!Print_Area</vt:lpstr>
      <vt:lpstr>'TOURIST ARRIVALS BY MONTH(000''s'!Print_Area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</dc:creator>
  <cp:keywords/>
  <dc:description/>
  <cp:lastModifiedBy>Konstantinos</cp:lastModifiedBy>
  <cp:revision/>
  <dcterms:created xsi:type="dcterms:W3CDTF">2016-02-11T06:41:25Z</dcterms:created>
  <dcterms:modified xsi:type="dcterms:W3CDTF">2016-09-11T10:16:01Z</dcterms:modified>
  <cp:category/>
  <cp:contentStatus/>
</cp:coreProperties>
</file>