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oger_Shared\Monthly Stats\"/>
    </mc:Choice>
  </mc:AlternateContent>
  <bookViews>
    <workbookView xWindow="0" yWindow="0" windowWidth="23040" windowHeight="9144" firstSheet="4" activeTab="4"/>
  </bookViews>
  <sheets>
    <sheet name="March Comparison" sheetId="12" r:id="rId1"/>
    <sheet name="Sheet1" sheetId="13" r:id="rId2"/>
    <sheet name="February Comparison" sheetId="11" r:id="rId3"/>
    <sheet name="January Comparison" sheetId="9" r:id="rId4"/>
    <sheet name="Circulation" sheetId="1" r:id="rId5"/>
    <sheet name="Costs per circ" sheetId="7" r:id="rId6"/>
    <sheet name="Increased DVD" sheetId="8" r:id="rId7"/>
    <sheet name="eBooks" sheetId="2" r:id="rId8"/>
    <sheet name="Internet" sheetId="3" r:id="rId9"/>
    <sheet name="Materials Added" sheetId="4" r:id="rId10"/>
    <sheet name="MORE" sheetId="6" r:id="rId11"/>
    <sheet name="Programs" sheetId="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H14" i="2"/>
  <c r="L15" i="1" l="1"/>
  <c r="AB4" i="1" s="1"/>
  <c r="M10" i="8" l="1"/>
  <c r="M9" i="8"/>
  <c r="K15" i="1" l="1"/>
  <c r="AA4" i="1" s="1"/>
  <c r="M15" i="5" l="1"/>
  <c r="F15" i="5"/>
  <c r="F15" i="4"/>
  <c r="F14" i="2"/>
  <c r="F12" i="2"/>
  <c r="F11" i="2"/>
  <c r="F10" i="2"/>
  <c r="F9" i="2"/>
  <c r="F8" i="2"/>
  <c r="F7" i="2"/>
  <c r="F6" i="2"/>
  <c r="F5" i="2"/>
  <c r="F4" i="2"/>
  <c r="F3" i="2"/>
  <c r="F2" i="2"/>
  <c r="J15" i="1"/>
  <c r="D14" i="7" l="1"/>
  <c r="M8" i="8" l="1"/>
  <c r="M7" i="8"/>
  <c r="M6" i="8"/>
  <c r="M5" i="8"/>
  <c r="Q22" i="8"/>
  <c r="P22" i="8"/>
  <c r="N22" i="8"/>
  <c r="M22" i="8"/>
  <c r="L22" i="8"/>
  <c r="K22" i="8"/>
  <c r="J22" i="8"/>
  <c r="I22" i="8"/>
  <c r="H22" i="8"/>
  <c r="N21" i="8" l="1"/>
  <c r="D13" i="8" l="1"/>
  <c r="C10" i="8"/>
  <c r="C9" i="8"/>
  <c r="D6" i="7" l="1"/>
  <c r="D8" i="7"/>
  <c r="D10" i="7"/>
  <c r="D12" i="7"/>
  <c r="D4" i="7"/>
  <c r="C10" i="7"/>
  <c r="C8" i="7"/>
  <c r="J15" i="5" l="1"/>
  <c r="I15" i="5"/>
  <c r="C15" i="5"/>
  <c r="B15" i="5"/>
  <c r="C15" i="4"/>
  <c r="B15" i="4"/>
  <c r="C15" i="1"/>
  <c r="D15" i="1"/>
  <c r="E15" i="1"/>
  <c r="B15" i="1"/>
  <c r="R2" i="5"/>
  <c r="L15" i="5"/>
  <c r="K15" i="5"/>
  <c r="E15" i="5"/>
  <c r="S2" i="5" s="1"/>
  <c r="D15" i="5"/>
  <c r="E15" i="4"/>
  <c r="D15" i="4"/>
  <c r="G15" i="1"/>
  <c r="H15" i="1"/>
  <c r="I15" i="1"/>
  <c r="F15" i="1"/>
  <c r="C14" i="2"/>
  <c r="D14" i="2"/>
  <c r="E14" i="2"/>
  <c r="B14" i="2"/>
</calcChain>
</file>

<file path=xl/sharedStrings.xml><?xml version="1.0" encoding="utf-8"?>
<sst xmlns="http://schemas.openxmlformats.org/spreadsheetml/2006/main" count="116" uniqueCount="32">
  <si>
    <t>Circulation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</si>
  <si>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</si>
  <si>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</si>
  <si>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</si>
  <si>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</si>
  <si>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</si>
  <si>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</si>
  <si>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</si>
  <si>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</si>
  <si>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</si>
  <si>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</si>
  <si>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</si>
  <si>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</si>
  <si>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ebook</t>
  </si>
  <si>
    <t>Internet Hours</t>
  </si>
  <si>
    <t>Materials Added</t>
  </si>
  <si>
    <t>Adult Program Attendance</t>
  </si>
  <si>
    <t>Child Program Attendance</t>
  </si>
  <si>
    <t>More Requests made</t>
  </si>
  <si>
    <t>Adult Books</t>
  </si>
  <si>
    <t>Juv/YA</t>
  </si>
  <si>
    <t>DVD</t>
  </si>
  <si>
    <t>Audio</t>
  </si>
  <si>
    <t>Magazines</t>
  </si>
  <si>
    <t>Costs</t>
  </si>
  <si>
    <t>Circs</t>
  </si>
  <si>
    <t>13494 Circs in 2016</t>
  </si>
  <si>
    <t>patrons</t>
  </si>
  <si>
    <t>if they all take 6 dvds</t>
  </si>
  <si>
    <t>increased circulations</t>
  </si>
  <si>
    <t>Totals</t>
  </si>
  <si>
    <t>ebooks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</si>
</sst>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'March Comparison'!$A$2:$A$9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'March Comparison'!$B$2:$B$10</c:f>
              <c:numCache>
                <c:formatCode>General</c:formatCode>
                <c:ptCount val="9"/>
                <c:pt idx="0">
                  <c:v>10757</c:v>
                </c:pt>
                <c:pt idx="1">
                  <c:v>9108</c:v>
                </c:pt>
                <c:pt idx="2">
                  <c:v>8257</c:v>
                </c:pt>
                <c:pt idx="3">
                  <c:v>7550</c:v>
                </c:pt>
                <c:pt idx="4">
                  <c:v>6723</c:v>
                </c:pt>
                <c:pt idx="5">
                  <c:v>6278</c:v>
                </c:pt>
                <c:pt idx="6">
                  <c:v>6335</c:v>
                </c:pt>
                <c:pt idx="7">
                  <c:v>6616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346512040"/>
        <c:axId val="346512432"/>
        <c:axId val="0"/>
      </c:bar3DChart>
      <c:catAx>
        <c:axId val="34651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2432"/>
        <c:crosses val="autoZero"/>
        <c:auto val="1"/>
        <c:lblAlgn val="ctr"/>
        <c:lblOffset val="100"/>
        <c:noMultiLvlLbl val="0"/>
      </c:catAx>
      <c:valAx>
        <c:axId val="346512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651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eBooks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eBooks!$L$1:$R$1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eBooks!$L$2:$R$2</c:f>
              <c:numCache>
                <c:formatCode>General</c:formatCode>
                <c:ptCount val="7"/>
                <c:pt idx="0">
                  <c:v>2103</c:v>
                </c:pt>
                <c:pt idx="1">
                  <c:v>4418</c:v>
                </c:pt>
                <c:pt idx="2">
                  <c:v>4850</c:v>
                </c:pt>
                <c:pt idx="3">
                  <c:v>4450</c:v>
                </c:pt>
                <c:pt idx="4">
                  <c:v>6474</c:v>
                </c:pt>
                <c:pt idx="5">
                  <c:v>8203</c:v>
                </c:pt>
                <c:pt idx="6">
                  <c:v>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52264"/>
        <c:axId val="346173672"/>
      </c:barChart>
      <c:catAx>
        <c:axId val="3463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3672"/>
        <c:crosses val="autoZero"/>
        <c:auto val="1"/>
        <c:lblAlgn val="ctr"/>
        <c:lblOffset val="100"/>
        <c:noMultiLvlLbl val="0"/>
      </c:catAx>
      <c:valAx>
        <c:axId val="3461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87598938302148E-2"/>
          <c:y val="0.24285640710014161"/>
          <c:w val="0.92938677705190054"/>
          <c:h val="0.70328265143918234"/>
        </c:manualLayout>
      </c:layout>
      <c:lineChart>
        <c:grouping val="standard"/>
        <c:varyColors val="0"/>
        <c:ser>
          <c:idx val="0"/>
          <c:order val="0"/>
          <c:tx>
            <c:strRef>
              <c:f>Internet!$B$1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Internet!$A$2:$A$13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Internet!$B$2:$B$13</c:f>
              <c:numCache>
                <c:formatCode>General</c:formatCode>
                <c:ptCount val="12"/>
                <c:pt idx="0">
                  <c:v>1462</c:v>
                </c:pt>
                <c:pt idx="1">
                  <c:v>1310</c:v>
                </c:pt>
                <c:pt idx="2">
                  <c:v>1158</c:v>
                </c:pt>
                <c:pt idx="3">
                  <c:v>1242</c:v>
                </c:pt>
                <c:pt idx="4">
                  <c:v>1345</c:v>
                </c:pt>
                <c:pt idx="5">
                  <c:v>1448</c:v>
                </c:pt>
                <c:pt idx="6">
                  <c:v>1477</c:v>
                </c:pt>
                <c:pt idx="7">
                  <c:v>1505</c:v>
                </c:pt>
                <c:pt idx="8">
                  <c:v>1247</c:v>
                </c:pt>
                <c:pt idx="9">
                  <c:v>1360</c:v>
                </c:pt>
                <c:pt idx="10">
                  <c:v>1221</c:v>
                </c:pt>
                <c:pt idx="11">
                  <c:v>1180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Internet!$C$1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Internet!$A$2:$A$13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Internet!$C$2:$C$13</c:f>
              <c:numCache>
                <c:formatCode>General</c:formatCode>
                <c:ptCount val="12"/>
                <c:pt idx="0">
                  <c:v>1510</c:v>
                </c:pt>
                <c:pt idx="1">
                  <c:v>1300</c:v>
                </c:pt>
                <c:pt idx="2">
                  <c:v>1544</c:v>
                </c:pt>
                <c:pt idx="3">
                  <c:v>1565</c:v>
                </c:pt>
                <c:pt idx="4">
                  <c:v>1743</c:v>
                </c:pt>
                <c:pt idx="5">
                  <c:v>1458</c:v>
                </c:pt>
                <c:pt idx="6">
                  <c:v>1377</c:v>
                </c:pt>
                <c:pt idx="7">
                  <c:v>1472</c:v>
                </c:pt>
                <c:pt idx="8">
                  <c:v>1313</c:v>
                </c:pt>
                <c:pt idx="9">
                  <c:v>1506</c:v>
                </c:pt>
                <c:pt idx="10">
                  <c:v>1286</c:v>
                </c:pt>
                <c:pt idx="11">
                  <c:v>1358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Internet!$D$1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Internet!$A$2:$A$13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Internet!$D$2:$D$13</c:f>
              <c:numCache>
                <c:formatCode>General</c:formatCode>
                <c:ptCount val="12"/>
                <c:pt idx="0">
                  <c:v>1147</c:v>
                </c:pt>
                <c:pt idx="1">
                  <c:v>902</c:v>
                </c:pt>
                <c:pt idx="2">
                  <c:v>952</c:v>
                </c:pt>
                <c:pt idx="3">
                  <c:v>941</c:v>
                </c:pt>
                <c:pt idx="4">
                  <c:v>833</c:v>
                </c:pt>
                <c:pt idx="5">
                  <c:v>928</c:v>
                </c:pt>
                <c:pt idx="6">
                  <c:v>674</c:v>
                </c:pt>
                <c:pt idx="7">
                  <c:v>785</c:v>
                </c:pt>
                <c:pt idx="8">
                  <c:v>900</c:v>
                </c:pt>
                <c:pt idx="9">
                  <c:v>907</c:v>
                </c:pt>
                <c:pt idx="10">
                  <c:v>842</c:v>
                </c:pt>
                <c:pt idx="11">
                  <c:v>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Internet!$E$1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Internet!$A$2:$A$13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Internet!$E$2:$E$13</c:f>
              <c:numCache>
                <c:formatCode>General</c:formatCode>
                <c:ptCount val="12"/>
                <c:pt idx="0">
                  <c:v>834</c:v>
                </c:pt>
                <c:pt idx="1">
                  <c:v>982</c:v>
                </c:pt>
                <c:pt idx="2">
                  <c:v>1006</c:v>
                </c:pt>
                <c:pt idx="3">
                  <c:v>983</c:v>
                </c:pt>
                <c:pt idx="4">
                  <c:v>915</c:v>
                </c:pt>
                <c:pt idx="5">
                  <c:v>890</c:v>
                </c:pt>
                <c:pt idx="6">
                  <c:v>970</c:v>
                </c:pt>
                <c:pt idx="7">
                  <c:v>1858</c:v>
                </c:pt>
                <c:pt idx="8">
                  <c:v>2713</c:v>
                </c:pt>
                <c:pt idx="9">
                  <c:v>1818</c:v>
                </c:pt>
                <c:pt idx="10">
                  <c:v>1698</c:v>
                </c:pt>
                <c:pt idx="11">
                  <c:v>1837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26696"/>
        <c:axId val="342327480"/>
      </c:lineChart>
      <c:catAx>
        <c:axId val="34232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27480"/>
        <c:crosses val="autoZero"/>
        <c:auto val="1"/>
        <c:lblAlgn val="ctr"/>
        <c:lblOffset val="100"/>
        <c:noMultiLvlLbl val="0"/>
      </c:catAx>
      <c:valAx>
        <c:axId val="3423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2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Internet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Internet!$U$2:$Y$2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Internet!$U$3:$Y$3</c:f>
              <c:numCache>
                <c:formatCode>General</c:formatCode>
                <c:ptCount val="5"/>
                <c:pt idx="0">
                  <c:v>15955</c:v>
                </c:pt>
                <c:pt idx="1">
                  <c:v>17432</c:v>
                </c:pt>
                <c:pt idx="2">
                  <c:v>10678</c:v>
                </c:pt>
                <c:pt idx="3">
                  <c:v>16504</c:v>
                </c:pt>
                <c:pt idx="4">
                  <c:v>24808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328656"/>
        <c:axId val="342327872"/>
      </c:barChart>
      <c:catAx>
        <c:axId val="3423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27872"/>
        <c:crosses val="autoZero"/>
        <c:auto val="1"/>
        <c:lblAlgn val="ctr"/>
        <c:lblOffset val="100"/>
        <c:noMultiLvlLbl val="0"/>
      </c:catAx>
      <c:valAx>
        <c:axId val="342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Materials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'Materials Added'!$B$1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'Materials Added'!$A$2:$A$13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'Materials Added'!$B$2:$B$13</c:f>
              <c:numCache>
                <c:formatCode>General</c:formatCode>
                <c:ptCount val="12"/>
                <c:pt idx="0">
                  <c:v>422</c:v>
                </c:pt>
                <c:pt idx="1">
                  <c:v>544</c:v>
                </c:pt>
                <c:pt idx="2">
                  <c:v>449</c:v>
                </c:pt>
                <c:pt idx="3">
                  <c:v>423</c:v>
                </c:pt>
                <c:pt idx="4">
                  <c:v>482</c:v>
                </c:pt>
                <c:pt idx="5">
                  <c:v>493</c:v>
                </c:pt>
                <c:pt idx="6">
                  <c:v>415</c:v>
                </c:pt>
                <c:pt idx="7">
                  <c:v>434</c:v>
                </c:pt>
                <c:pt idx="8">
                  <c:v>442</c:v>
                </c:pt>
                <c:pt idx="9">
                  <c:v>543</c:v>
                </c:pt>
                <c:pt idx="10">
                  <c:v>359</c:v>
                </c:pt>
                <c:pt idx="11">
                  <c:v>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'Materials Added'!$C$1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'Materials Added'!$A$2:$A$13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'Materials Added'!$C$2:$C$13</c:f>
              <c:numCache>
                <c:formatCode>General</c:formatCode>
                <c:ptCount val="12"/>
                <c:pt idx="0">
                  <c:v>504</c:v>
                </c:pt>
                <c:pt idx="1">
                  <c:v>416</c:v>
                </c:pt>
                <c:pt idx="2">
                  <c:v>405</c:v>
                </c:pt>
                <c:pt idx="3">
                  <c:v>454</c:v>
                </c:pt>
                <c:pt idx="4">
                  <c:v>393</c:v>
                </c:pt>
                <c:pt idx="5">
                  <c:v>457</c:v>
                </c:pt>
                <c:pt idx="6">
                  <c:v>428</c:v>
                </c:pt>
                <c:pt idx="7">
                  <c:v>506</c:v>
                </c:pt>
                <c:pt idx="8">
                  <c:v>438</c:v>
                </c:pt>
                <c:pt idx="9">
                  <c:v>408</c:v>
                </c:pt>
                <c:pt idx="10">
                  <c:v>338</c:v>
                </c:pt>
                <c:pt idx="11">
                  <c:v>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'Materials Added'!$D$1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'Materials Added'!$A$2:$A$13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'Materials Added'!$D$2:$D$13</c:f>
              <c:numCache>
                <c:formatCode>General</c:formatCode>
                <c:ptCount val="12"/>
                <c:pt idx="0">
                  <c:v>355</c:v>
                </c:pt>
                <c:pt idx="1">
                  <c:v>351</c:v>
                </c:pt>
                <c:pt idx="2">
                  <c:v>424</c:v>
                </c:pt>
                <c:pt idx="3">
                  <c:v>436</c:v>
                </c:pt>
                <c:pt idx="4">
                  <c:v>369</c:v>
                </c:pt>
                <c:pt idx="5">
                  <c:v>449</c:v>
                </c:pt>
                <c:pt idx="6">
                  <c:v>480</c:v>
                </c:pt>
                <c:pt idx="7">
                  <c:v>428</c:v>
                </c:pt>
                <c:pt idx="8">
                  <c:v>432</c:v>
                </c:pt>
                <c:pt idx="9">
                  <c:v>509</c:v>
                </c:pt>
                <c:pt idx="10">
                  <c:v>320</c:v>
                </c:pt>
                <c:pt idx="11">
                  <c:v>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'Materials Added'!$E$1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'Materials Added'!$A$2:$A$13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'Materials Added'!$E$2:$E$13</c:f>
              <c:numCache>
                <c:formatCode>General</c:formatCode>
                <c:ptCount val="12"/>
                <c:pt idx="0">
                  <c:v>385</c:v>
                </c:pt>
                <c:pt idx="1">
                  <c:v>414</c:v>
                </c:pt>
                <c:pt idx="2">
                  <c:v>379</c:v>
                </c:pt>
                <c:pt idx="3">
                  <c:v>352</c:v>
                </c:pt>
                <c:pt idx="4">
                  <c:v>437</c:v>
                </c:pt>
                <c:pt idx="5">
                  <c:v>460</c:v>
                </c:pt>
                <c:pt idx="6">
                  <c:v>400</c:v>
                </c:pt>
                <c:pt idx="7">
                  <c:v>456</c:v>
                </c:pt>
                <c:pt idx="8">
                  <c:v>448</c:v>
                </c:pt>
                <c:pt idx="9">
                  <c:v>520</c:v>
                </c:pt>
                <c:pt idx="10">
                  <c:v>312</c:v>
                </c:pt>
                <c:pt idx="11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577320"/>
        <c:axId val="341577712"/>
      </c:lineChart>
      <c:catAx>
        <c:axId val="34157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77712"/>
        <c:crosses val="autoZero"/>
        <c:auto val="1"/>
        <c:lblAlgn val="ctr"/>
        <c:lblOffset val="100"/>
        <c:noMultiLvlLbl val="0"/>
      </c:catAx>
      <c:valAx>
        <c:axId val="3415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Materials added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'Materials Added'!$S$2:$W$2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'Materials Added'!$S$3:$W$3</c:f>
              <c:numCache>
                <c:formatCode>General</c:formatCode>
                <c:ptCount val="5"/>
                <c:pt idx="0">
                  <c:v>5281</c:v>
                </c:pt>
                <c:pt idx="1">
                  <c:v>5081</c:v>
                </c:pt>
                <c:pt idx="2">
                  <c:v>4892</c:v>
                </c:pt>
                <c:pt idx="3">
                  <c:v>4839</c:v>
                </c:pt>
                <c:pt idx="4">
                  <c:v>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78888"/>
        <c:axId val="341579672"/>
      </c:barChart>
      <c:catAx>
        <c:axId val="34157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79672"/>
        <c:crosses val="autoZero"/>
        <c:auto val="1"/>
        <c:lblAlgn val="ctr"/>
        <c:lblOffset val="100"/>
        <c:noMultiLvlLbl val="0"/>
      </c:catAx>
      <c:valAx>
        <c:axId val="3415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7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Programming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Programs!$P$1:$T$1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Programs!$P$2:$T$2</c:f>
              <c:numCache>
                <c:formatCode>General</c:formatCode>
                <c:ptCount val="5"/>
                <c:pt idx="0">
                  <c:v>484</c:v>
                </c:pt>
                <c:pt idx="1">
                  <c:v>514</c:v>
                </c:pt>
                <c:pt idx="2">
                  <c:v>508</c:v>
                </c:pt>
                <c:pt idx="3">
                  <c:v>824</c:v>
                </c:pt>
                <c:pt idx="4">
                  <c:v>1312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85448"/>
        <c:axId val="345381920"/>
      </c:barChart>
      <c:catAx>
        <c:axId val="3453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1920"/>
        <c:crosses val="autoZero"/>
        <c:auto val="1"/>
        <c:lblAlgn val="ctr"/>
        <c:lblOffset val="100"/>
        <c:noMultiLvlLbl val="0"/>
      </c:catAx>
      <c:valAx>
        <c:axId val="3453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Children's</a:t>
            </a:r>
            <a:r>
              <a:rPr lang="en-US" baseline="0"/>
              <a:t> Programming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Programs!$U$1:$Y$1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Programs!$U$2:$Y$2</c:f>
              <c:numCache>
                <c:formatCode>General</c:formatCode>
                <c:ptCount val="5"/>
                <c:pt idx="0">
                  <c:v>1727</c:v>
                </c:pt>
                <c:pt idx="1">
                  <c:v>2154</c:v>
                </c:pt>
                <c:pt idx="2">
                  <c:v>1790</c:v>
                </c:pt>
                <c:pt idx="3">
                  <c:v>1367</c:v>
                </c:pt>
                <c:pt idx="4">
                  <c:v>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83096"/>
        <c:axId val="345383880"/>
      </c:barChart>
      <c:catAx>
        <c:axId val="3453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3880"/>
        <c:crosses val="autoZero"/>
        <c:auto val="1"/>
        <c:lblAlgn val="ctr"/>
        <c:lblOffset val="100"/>
        <c:noMultiLvlLbl val="0"/>
      </c:catAx>
      <c:valAx>
        <c:axId val="3453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'February Comparison'!$A$2:$A$9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'February Comparison'!$B$2:$B$10</c:f>
              <c:numCache>
                <c:formatCode>General</c:formatCode>
                <c:ptCount val="9"/>
                <c:pt idx="0">
                  <c:v>8606</c:v>
                </c:pt>
                <c:pt idx="1">
                  <c:v>8533</c:v>
                </c:pt>
                <c:pt idx="2">
                  <c:v>7952</c:v>
                </c:pt>
                <c:pt idx="3">
                  <c:v>6698</c:v>
                </c:pt>
                <c:pt idx="4">
                  <c:v>6293</c:v>
                </c:pt>
                <c:pt idx="5">
                  <c:v>6687</c:v>
                </c:pt>
                <c:pt idx="6">
                  <c:v>5904</c:v>
                </c:pt>
                <c:pt idx="7">
                  <c:v>6683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346510472"/>
        <c:axId val="346509688"/>
        <c:axId val="0"/>
      </c:bar3DChart>
      <c:catAx>
        <c:axId val="34651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9688"/>
        <c:crosses val="autoZero"/>
        <c:auto val="1"/>
        <c:lblAlgn val="ctr"/>
        <c:lblOffset val="100"/>
        <c:noMultiLvlLbl val="0"/>
      </c:catAx>
      <c:valAx>
        <c:axId val="346509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651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'January Comparison'!$A$2:$A$9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'January Comparison'!$B$2:$B$10</c:f>
              <c:numCache>
                <c:formatCode>General</c:formatCode>
                <c:ptCount val="9"/>
                <c:pt idx="0">
                  <c:v>9418</c:v>
                </c:pt>
                <c:pt idx="1">
                  <c:v>9108</c:v>
                </c:pt>
                <c:pt idx="2">
                  <c:v>9216</c:v>
                </c:pt>
                <c:pt idx="3">
                  <c:v>7858</c:v>
                </c:pt>
                <c:pt idx="4">
                  <c:v>7570</c:v>
                </c:pt>
                <c:pt idx="5">
                  <c:v>6268</c:v>
                </c:pt>
                <c:pt idx="6">
                  <c:v>6474</c:v>
                </c:pt>
                <c:pt idx="7">
                  <c:v>6613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346204480"/>
        <c:axId val="346205656"/>
        <c:axId val="0"/>
      </c:bar3DChart>
      <c:catAx>
        <c:axId val="3462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5656"/>
        <c:crosses val="autoZero"/>
        <c:auto val="1"/>
        <c:lblAlgn val="ctr"/>
        <c:lblOffset val="100"/>
        <c:noMultiLvlLbl val="0"/>
      </c:catAx>
      <c:valAx>
        <c:axId val="346205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62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JCL MONTHLY Circulation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Circulation!$I$2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Circulation!$A$3:$A$14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Circulation!$I$3:$I$14</c:f>
              <c:numCache>
                <c:formatCode>General</c:formatCode>
                <c:ptCount val="12"/>
                <c:pt idx="0">
                  <c:v>6268</c:v>
                </c:pt>
                <c:pt idx="1">
                  <c:v>6687</c:v>
                </c:pt>
                <c:pt idx="2">
                  <c:v>6278</c:v>
                </c:pt>
                <c:pt idx="3">
                  <c:v>6024</c:v>
                </c:pt>
                <c:pt idx="4">
                  <c:v>5566</c:v>
                </c:pt>
                <c:pt idx="5">
                  <c:v>6989</c:v>
                </c:pt>
                <c:pt idx="6">
                  <c:v>6524</c:v>
                </c:pt>
                <c:pt idx="7">
                  <c:v>6631</c:v>
                </c:pt>
                <c:pt idx="8">
                  <c:v>5970</c:v>
                </c:pt>
                <c:pt idx="9">
                  <c:v>6088</c:v>
                </c:pt>
                <c:pt idx="10">
                  <c:v>6197</c:v>
                </c:pt>
                <c:pt idx="11">
                  <c:v>6146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Circulation!$J$2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Circulation!$A$3:$A$14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Circulation!$J$3:$J$14</c:f>
              <c:numCache>
                <c:formatCode>General</c:formatCode>
                <c:ptCount val="12"/>
                <c:pt idx="0">
                  <c:v>6474</c:v>
                </c:pt>
                <c:pt idx="1">
                  <c:v>5904</c:v>
                </c:pt>
                <c:pt idx="2">
                  <c:v>6335</c:v>
                </c:pt>
                <c:pt idx="3">
                  <c:v>5427</c:v>
                </c:pt>
                <c:pt idx="4">
                  <c:v>5670</c:v>
                </c:pt>
                <c:pt idx="5">
                  <c:v>6681</c:v>
                </c:pt>
                <c:pt idx="6">
                  <c:v>6175</c:v>
                </c:pt>
                <c:pt idx="7">
                  <c:v>6073</c:v>
                </c:pt>
                <c:pt idx="8">
                  <c:v>5497</c:v>
                </c:pt>
                <c:pt idx="9">
                  <c:v>5817</c:v>
                </c:pt>
                <c:pt idx="10">
                  <c:v>6056</c:v>
                </c:pt>
                <c:pt idx="11">
                  <c:v>5070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Circulation!$K$2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Circulation!$A$3:$A$14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Circulation!$K$3:$K$14</c:f>
              <c:numCache>
                <c:formatCode>General</c:formatCode>
                <c:ptCount val="12"/>
                <c:pt idx="0">
                  <c:v>6613</c:v>
                </c:pt>
                <c:pt idx="1">
                  <c:v>6683</c:v>
                </c:pt>
                <c:pt idx="2">
                  <c:v>6616</c:v>
                </c:pt>
                <c:pt idx="3">
                  <c:v>6691</c:v>
                </c:pt>
                <c:pt idx="4">
                  <c:v>6119</c:v>
                </c:pt>
                <c:pt idx="5">
                  <c:v>6849</c:v>
                </c:pt>
                <c:pt idx="6">
                  <c:v>7260</c:v>
                </c:pt>
                <c:pt idx="7">
                  <c:v>6994</c:v>
                </c:pt>
                <c:pt idx="8">
                  <c:v>6767</c:v>
                </c:pt>
                <c:pt idx="9">
                  <c:v>8174</c:v>
                </c:pt>
                <c:pt idx="10">
                  <c:v>7278</c:v>
                </c:pt>
                <c:pt idx="11">
                  <c:v>6483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Circulation!$L$2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Circulation!$A$3:$A$14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Circulation!$L$3:$L$14</c:f>
              <c:numCache>
                <c:formatCode>General</c:formatCode>
                <c:ptCount val="12"/>
                <c:pt idx="0">
                  <c:v>7416</c:v>
                </c:pt>
                <c:pt idx="1">
                  <c:v>7264</c:v>
                </c:pt>
                <c:pt idx="2">
                  <c:v>7654</c:v>
                </c:pt>
                <c:pt idx="3">
                  <c:v>7190</c:v>
                </c:pt>
                <c:pt idx="4">
                  <c:v>6875</c:v>
                </c:pt>
                <c:pt idx="5">
                  <c:v>7149</c:v>
                </c:pt>
                <c:pt idx="6">
                  <c:v>8287</c:v>
                </c:pt>
                <c:pt idx="7">
                  <c:v>7033</c:v>
                </c:pt>
                <c:pt idx="8">
                  <c:v>6303</c:v>
                </c:pt>
                <c:pt idx="9">
                  <c:v>7000</c:v>
                </c:pt>
                <c:pt idx="10">
                  <c:v>5802</c:v>
                </c:pt>
                <c:pt idx="11">
                  <c:v>5985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04872"/>
        <c:axId val="346349520"/>
      </c:lineChart>
      <c:catAx>
        <c:axId val="3462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49520"/>
        <c:crosses val="autoZero"/>
        <c:auto val="1"/>
        <c:lblAlgn val="ctr"/>
        <c:lblOffset val="100"/>
        <c:noMultiLvlLbl val="0"/>
      </c:catAx>
      <c:valAx>
        <c:axId val="34634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JCL TOTAL Yearly Circulation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Circulation!$R$3:$AB$3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Circulation!$R$4:$AB$4</c:f>
              <c:numCache>
                <c:formatCode>General</c:formatCode>
                <c:ptCount val="11"/>
                <c:pt idx="0">
                  <c:v>128745</c:v>
                </c:pt>
                <c:pt idx="1">
                  <c:v>114325</c:v>
                </c:pt>
                <c:pt idx="2">
                  <c:v>109012</c:v>
                </c:pt>
                <c:pt idx="3">
                  <c:v>100408</c:v>
                </c:pt>
                <c:pt idx="4">
                  <c:v>94773</c:v>
                </c:pt>
                <c:pt idx="5">
                  <c:v>85937</c:v>
                </c:pt>
                <c:pt idx="6">
                  <c:v>76622</c:v>
                </c:pt>
                <c:pt idx="7">
                  <c:v>75368</c:v>
                </c:pt>
                <c:pt idx="8">
                  <c:v>71179</c:v>
                </c:pt>
                <c:pt idx="9">
                  <c:v>82527</c:v>
                </c:pt>
                <c:pt idx="10">
                  <c:v>83958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6349912"/>
        <c:axId val="346350696"/>
      </c:barChart>
      <c:catAx>
        <c:axId val="34634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0696"/>
        <c:crosses val="autoZero"/>
        <c:auto val="1"/>
        <c:lblAlgn val="ctr"/>
        <c:lblOffset val="100"/>
        <c:noMultiLvlLbl val="0"/>
      </c:catAx>
      <c:valAx>
        <c:axId val="346350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634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vs. Circulation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'Costs per circ'!$A$4:$A$12</c:f>
              <c:strCache>
                <c:ptCount val="9"/>
                <c:pt idx="0">
                  <c:v>Adult Books</c:v>
                </c:pt>
                <c:pt idx="2">
                  <c:v>Juv/YA</c:v>
                </c:pt>
                <c:pt idx="4">
                  <c:v>DVD</c:v>
                </c:pt>
                <c:pt idx="6">
                  <c:v>Audio</c:v>
                </c:pt>
                <c:pt idx="8">
                  <c:v>Magazines</c:v>
                </c:pt>
              </c:strCache>
            </c:strRef>
          </c:cat>
          <c:val>
            <c:numRef>
              <c:f>'Costs per circ'!$B$4:$B$12</c:f>
              <c:numCache>
                <c:formatCode>General</c:formatCode>
                <c:ptCount val="9"/>
                <c:pt idx="0">
                  <c:v>33112.21</c:v>
                </c:pt>
                <c:pt idx="2">
                  <c:v>8059.05</c:v>
                </c:pt>
                <c:pt idx="4">
                  <c:v>3015.43</c:v>
                </c:pt>
                <c:pt idx="6">
                  <c:v>2133.75</c:v>
                </c:pt>
                <c:pt idx="8">
                  <c:v>4493.49</c:v>
                </c:pt>
              </c:numCache>
            </c:numRef>
          </c:val>
        </c:ser>
        <c:ser>
          <c:idx val="1"/>
          <c:order val="1"/>
          <c:tx>
            <c:v>Circulation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'Costs per circ'!$A$4:$A$12</c:f>
              <c:strCache>
                <c:ptCount val="9"/>
                <c:pt idx="0">
                  <c:v>Adult Books</c:v>
                </c:pt>
                <c:pt idx="2">
                  <c:v>Juv/YA</c:v>
                </c:pt>
                <c:pt idx="4">
                  <c:v>DVD</c:v>
                </c:pt>
                <c:pt idx="6">
                  <c:v>Audio</c:v>
                </c:pt>
                <c:pt idx="8">
                  <c:v>Magazines</c:v>
                </c:pt>
              </c:strCache>
            </c:strRef>
          </c:cat>
          <c:val>
            <c:numRef>
              <c:f>'Costs per circ'!$C$4:$C$12</c:f>
              <c:numCache>
                <c:formatCode>General</c:formatCode>
                <c:ptCount val="9"/>
                <c:pt idx="0">
                  <c:v>29820</c:v>
                </c:pt>
                <c:pt idx="2">
                  <c:v>21522</c:v>
                </c:pt>
                <c:pt idx="4">
                  <c:v>13494</c:v>
                </c:pt>
                <c:pt idx="6">
                  <c:v>1605</c:v>
                </c:pt>
                <c:pt idx="8">
                  <c:v>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49128"/>
        <c:axId val="346350304"/>
      </c:barChart>
      <c:catAx>
        <c:axId val="34634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0304"/>
        <c:crosses val="autoZero"/>
        <c:auto val="1"/>
        <c:lblAlgn val="ctr"/>
        <c:lblOffset val="100"/>
        <c:noMultiLvlLbl val="0"/>
      </c:catAx>
      <c:valAx>
        <c:axId val="3463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4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2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DVDs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'Increased DVD'!$D$19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'Increased DVD'!$E$18:$Q$18</c:f>
              <c:strCache>
                <c:ptCount val="13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'Increased DVD'!$E$19:$Q$19</c:f>
              <c:numCache>
                <c:formatCode>#,##0</c:formatCode>
                <c:ptCount val="13"/>
                <c:pt idx="1">
                  <c:v>1806</c:v>
                </c:pt>
                <c:pt idx="2">
                  <c:v>1575</c:v>
                </c:pt>
                <c:pt idx="3">
                  <c:v>1626</c:v>
                </c:pt>
                <c:pt idx="4">
                  <c:v>1440</c:v>
                </c:pt>
                <c:pt idx="5">
                  <c:v>1515</c:v>
                </c:pt>
                <c:pt idx="6">
                  <c:v>1404</c:v>
                </c:pt>
                <c:pt idx="7">
                  <c:v>1618</c:v>
                </c:pt>
                <c:pt idx="8">
                  <c:v>1666</c:v>
                </c:pt>
                <c:pt idx="9">
                  <c:v>1089</c:v>
                </c:pt>
                <c:pt idx="10">
                  <c:v>1405</c:v>
                </c:pt>
                <c:pt idx="11">
                  <c:v>1225</c:v>
                </c:pt>
                <c:pt idx="12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'Increased DVD'!$D$20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'Increased DVD'!$E$18:$Q$18</c:f>
              <c:strCache>
                <c:ptCount val="13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'Increased DVD'!$E$20:$Q$20</c:f>
              <c:numCache>
                <c:formatCode>#,##0</c:formatCode>
                <c:ptCount val="13"/>
                <c:pt idx="1">
                  <c:v>1386</c:v>
                </c:pt>
                <c:pt idx="2">
                  <c:v>1156</c:v>
                </c:pt>
                <c:pt idx="3">
                  <c:v>1236</c:v>
                </c:pt>
                <c:pt idx="4">
                  <c:v>1290</c:v>
                </c:pt>
                <c:pt idx="5">
                  <c:v>1214</c:v>
                </c:pt>
                <c:pt idx="6">
                  <c:v>1416</c:v>
                </c:pt>
                <c:pt idx="7">
                  <c:v>1579</c:v>
                </c:pt>
                <c:pt idx="8">
                  <c:v>1378</c:v>
                </c:pt>
                <c:pt idx="9">
                  <c:v>1183</c:v>
                </c:pt>
                <c:pt idx="10">
                  <c:v>1215</c:v>
                </c:pt>
                <c:pt idx="11">
                  <c:v>1204</c:v>
                </c:pt>
                <c:pt idx="12">
                  <c:v>1380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'Increased DVD'!$D$21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'Increased DVD'!$E$18:$Q$18</c:f>
              <c:strCache>
                <c:ptCount val="13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'Increased DVD'!$E$21:$Q$21</c:f>
              <c:numCache>
                <c:formatCode>#,##0</c:formatCode>
                <c:ptCount val="13"/>
                <c:pt idx="1">
                  <c:v>1379</c:v>
                </c:pt>
                <c:pt idx="2">
                  <c:v>1147</c:v>
                </c:pt>
                <c:pt idx="3">
                  <c:v>1108</c:v>
                </c:pt>
                <c:pt idx="4">
                  <c:v>1161</c:v>
                </c:pt>
                <c:pt idx="5">
                  <c:v>868</c:v>
                </c:pt>
                <c:pt idx="6">
                  <c:v>1122</c:v>
                </c:pt>
                <c:pt idx="7">
                  <c:v>1075</c:v>
                </c:pt>
                <c:pt idx="8">
                  <c:v>1227</c:v>
                </c:pt>
                <c:pt idx="9">
                  <c:v>1167</c:v>
                </c:pt>
                <c:pt idx="10">
                  <c:v>1209</c:v>
                </c:pt>
                <c:pt idx="11">
                  <c:v>1036</c:v>
                </c:pt>
                <c:pt idx="12">
                  <c:v>1167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'Increased DVD'!$D$22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'Increased DVD'!$E$18:$Q$18</c:f>
              <c:strCache>
                <c:ptCount val="13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'Increased DVD'!$E$22:$Q$22</c:f>
              <c:numCache>
                <c:formatCode>#,##0</c:formatCode>
                <c:ptCount val="13"/>
                <c:pt idx="1">
                  <c:v>1402</c:v>
                </c:pt>
                <c:pt idx="2">
                  <c:v>1061</c:v>
                </c:pt>
                <c:pt idx="3">
                  <c:v>870</c:v>
                </c:pt>
                <c:pt idx="4">
                  <c:v>811</c:v>
                </c:pt>
                <c:pt idx="5">
                  <c:v>887</c:v>
                </c:pt>
                <c:pt idx="6">
                  <c:v>1049</c:v>
                </c:pt>
                <c:pt idx="7">
                  <c:v>1095</c:v>
                </c:pt>
                <c:pt idx="8">
                  <c:v>1371</c:v>
                </c:pt>
                <c:pt idx="9">
                  <c:v>1136</c:v>
                </c:pt>
                <c:pt idx="10">
                  <c:v>1284</c:v>
                </c:pt>
                <c:pt idx="11">
                  <c:v>1213</c:v>
                </c:pt>
                <c:pt idx="12">
                  <c:v>1315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72888"/>
        <c:axId val="346171712"/>
      </c:lineChart>
      <c:catAx>
        <c:axId val="34617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1712"/>
        <c:crosses val="autoZero"/>
        <c:auto val="1"/>
        <c:lblAlgn val="ctr"/>
        <c:lblOffset val="100"/>
        <c:noMultiLvlLbl val="0"/>
      </c:catAx>
      <c:valAx>
        <c:axId val="3461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DVD's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'Increased DVD'!$L$5:$L$10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'Increased DVD'!$M$5:$M$10</c:f>
              <c:numCache>
                <c:formatCode>#,##0</c:formatCode>
                <c:ptCount val="6"/>
                <c:pt idx="0">
                  <c:v>17672</c:v>
                </c:pt>
                <c:pt idx="1">
                  <c:v>15637</c:v>
                </c:pt>
                <c:pt idx="2">
                  <c:v>13666</c:v>
                </c:pt>
                <c:pt idx="3">
                  <c:v>13494</c:v>
                </c:pt>
                <c:pt idx="4">
                  <c:v>11027</c:v>
                </c:pt>
                <c:pt idx="5">
                  <c:v>12704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174848"/>
        <c:axId val="346174064"/>
      </c:barChart>
      <c:catAx>
        <c:axId val="3461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4064"/>
        <c:crosses val="autoZero"/>
        <c:auto val="1"/>
        <c:lblAlgn val="ctr"/>
        <c:lblOffset val="100"/>
        <c:noMultiLvlLbl val="0"/>
      </c:catAx>
      <c:valAx>
        <c:axId val="3461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2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Ebooks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eBooks!$B$1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eBooks!$A$2:$A$13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eBooks!$B$2:$B$13</c:f>
              <c:numCache>
                <c:formatCode>General</c:formatCode>
                <c:ptCount val="12"/>
                <c:pt idx="0">
                  <c:v>115</c:v>
                </c:pt>
                <c:pt idx="1">
                  <c:v>135</c:v>
                </c:pt>
                <c:pt idx="2">
                  <c:v>116</c:v>
                </c:pt>
                <c:pt idx="3">
                  <c:v>124</c:v>
                </c:pt>
                <c:pt idx="4">
                  <c:v>117</c:v>
                </c:pt>
                <c:pt idx="5">
                  <c:v>147</c:v>
                </c:pt>
                <c:pt idx="6">
                  <c:v>177</c:v>
                </c:pt>
                <c:pt idx="7">
                  <c:v>172</c:v>
                </c:pt>
                <c:pt idx="8">
                  <c:v>187</c:v>
                </c:pt>
                <c:pt idx="9">
                  <c:v>189</c:v>
                </c:pt>
                <c:pt idx="10">
                  <c:v>277</c:v>
                </c:pt>
                <c:pt idx="11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eBooks!$C$1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eBooks!$A$2:$A$13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eBooks!$C$2:$C$13</c:f>
              <c:numCache>
                <c:formatCode>General</c:formatCode>
                <c:ptCount val="12"/>
                <c:pt idx="0">
                  <c:v>385</c:v>
                </c:pt>
                <c:pt idx="1">
                  <c:v>313</c:v>
                </c:pt>
                <c:pt idx="2">
                  <c:v>362</c:v>
                </c:pt>
                <c:pt idx="3">
                  <c:v>315</c:v>
                </c:pt>
                <c:pt idx="4">
                  <c:v>318</c:v>
                </c:pt>
                <c:pt idx="5">
                  <c:v>345</c:v>
                </c:pt>
                <c:pt idx="6">
                  <c:v>335</c:v>
                </c:pt>
                <c:pt idx="7">
                  <c:v>377</c:v>
                </c:pt>
                <c:pt idx="8">
                  <c:v>430</c:v>
                </c:pt>
                <c:pt idx="9">
                  <c:v>425</c:v>
                </c:pt>
                <c:pt idx="10">
                  <c:v>427</c:v>
                </c:pt>
                <c:pt idx="11">
                  <c:v>386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eBooks!$D$1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eBooks!$A$2:$A$13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eBooks!$D$2:$D$13</c:f>
              <c:numCache>
                <c:formatCode>General</c:formatCode>
                <c:ptCount val="12"/>
                <c:pt idx="0">
                  <c:v>497</c:v>
                </c:pt>
                <c:pt idx="1">
                  <c:v>407</c:v>
                </c:pt>
                <c:pt idx="2">
                  <c:v>470</c:v>
                </c:pt>
                <c:pt idx="3">
                  <c:v>415</c:v>
                </c:pt>
                <c:pt idx="4">
                  <c:v>349</c:v>
                </c:pt>
                <c:pt idx="5">
                  <c:v>410</c:v>
                </c:pt>
                <c:pt idx="6">
                  <c:v>387</c:v>
                </c:pt>
                <c:pt idx="7">
                  <c:v>380</c:v>
                </c:pt>
                <c:pt idx="8">
                  <c:v>389</c:v>
                </c:pt>
                <c:pt idx="9">
                  <c:v>385</c:v>
                </c:pt>
                <c:pt idx="10">
                  <c:v>362</c:v>
                </c:pt>
                <c:pt idx="11">
                  <c:v>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eBooks!$E$1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eBooks!$A$2:$A$13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eBooks!$E$2:$E$13</c:f>
              <c:numCache>
                <c:formatCode>General</c:formatCode>
                <c:ptCount val="12"/>
                <c:pt idx="0">
                  <c:v>495</c:v>
                </c:pt>
                <c:pt idx="1">
                  <c:v>405</c:v>
                </c:pt>
                <c:pt idx="2">
                  <c:v>314</c:v>
                </c:pt>
                <c:pt idx="3">
                  <c:v>347</c:v>
                </c:pt>
                <c:pt idx="4">
                  <c:v>315</c:v>
                </c:pt>
                <c:pt idx="5">
                  <c:v>414</c:v>
                </c:pt>
                <c:pt idx="6">
                  <c:v>363</c:v>
                </c:pt>
                <c:pt idx="7">
                  <c:v>391</c:v>
                </c:pt>
                <c:pt idx="8">
                  <c:v>369</c:v>
                </c:pt>
                <c:pt idx="9">
                  <c:v>334</c:v>
                </c:pt>
                <c:pt idx="10">
                  <c:v>288</c:v>
                </c:pt>
                <c:pt idx="11">
                  <c:v>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07224"/>
        <c:axId val="346206048"/>
      </c:lineChart>
      <c:catAx>
        <c:axId val="34620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6048"/>
        <c:crosses val="autoZero"/>
        <c:auto val="1"/>
        <c:lblAlgn val="ctr"/>
        <c:lblOffset val="100"/>
        <c:noMultiLvlLbl val="0"/>
      </c:catAx>
      <c:valAx>
        <c:axId val="3462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16</xdr:row>
      <xdr:rowOff>104775</xdr:rowOff>
    </xdr:from>
    <xdr:to>
      <xdr:col>10</xdr:col>
      <xdr:colOff>123825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338137</xdr:colOff>
      <xdr:row>16</xdr:row>
      <xdr:rowOff>95250</xdr:rowOff>
    </xdr:from>
    <xdr:to>
      <xdr:col>21</xdr:col>
      <xdr:colOff>104775</xdr:colOff>
      <xdr:row>34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16</xdr:row>
      <xdr:rowOff>101916</xdr:rowOff>
    </xdr:from>
    <xdr:to>
      <xdr:col>12</xdr:col>
      <xdr:colOff>45720</xdr:colOff>
      <xdr:row>38</xdr:row>
      <xdr:rowOff>125729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200976</xdr:colOff>
      <xdr:row>4</xdr:row>
      <xdr:rowOff>100966</xdr:rowOff>
    </xdr:from>
    <xdr:to>
      <xdr:col>22</xdr:col>
      <xdr:colOff>481965</xdr:colOff>
      <xdr:row>29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104775</xdr:rowOff>
    </xdr:from>
    <xdr:to>
      <xdr:col>21</xdr:col>
      <xdr:colOff>476250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4</xdr:row>
      <xdr:rowOff>90487</xdr:rowOff>
    </xdr:from>
    <xdr:to>
      <xdr:col>27</xdr:col>
      <xdr:colOff>123825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535305</xdr:colOff>
      <xdr:row>0</xdr:row>
      <xdr:rowOff>0</xdr:rowOff>
    </xdr:from>
    <xdr:to>
      <xdr:col>10</xdr:col>
      <xdr:colOff>40005</xdr:colOff>
      <xdr:row>18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7</xdr:row>
      <xdr:rowOff>95250</xdr:rowOff>
    </xdr:from>
    <xdr:to>
      <xdr:col>24</xdr:col>
      <xdr:colOff>190500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309562</xdr:colOff>
      <xdr:row>17</xdr:row>
      <xdr:rowOff>166687</xdr:rowOff>
    </xdr:from>
    <xdr:to>
      <xdr:col>9</xdr:col>
      <xdr:colOff>4762</xdr:colOff>
      <xdr:row>32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995361</xdr:colOff>
      <xdr:row>16</xdr:row>
      <xdr:rowOff>14286</xdr:rowOff>
    </xdr:from>
    <xdr:to>
      <xdr:col>15</xdr:col>
      <xdr:colOff>581024</xdr:colOff>
      <xdr:row>38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261937</xdr:colOff>
      <xdr:row>21</xdr:row>
      <xdr:rowOff>23812</xdr:rowOff>
    </xdr:from>
    <xdr:to>
      <xdr:col>23</xdr:col>
      <xdr:colOff>566737</xdr:colOff>
      <xdr:row>35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0</xdr:row>
      <xdr:rowOff>109537</xdr:rowOff>
    </xdr:from>
    <xdr:to>
      <xdr:col>16</xdr:col>
      <xdr:colOff>128587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142875</xdr:rowOff>
    </xdr:from>
    <xdr:to>
      <xdr:col>18</xdr:col>
      <xdr:colOff>180975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11" sqref="B11"/>
    </sheetView>
  </sheetViews>
  <sheetFormatPr defaultRowHeight="14.4" x14ac:dyDescent="0.3"/>
  <sheetData>
    <row r="2" spans="1:2" x14ac:dyDescent="0.3">
      <c r="A2">
        <v>2011</v>
      </c>
      <c r="B2">
        <v>10757</v>
      </c>
    </row>
    <row r="3" spans="1:2" x14ac:dyDescent="0.3">
      <c r="A3">
        <v>2012</v>
      </c>
      <c r="B3">
        <v>9108</v>
      </c>
    </row>
    <row r="4" spans="1:2" x14ac:dyDescent="0.3">
      <c r="A4">
        <v>2013</v>
      </c>
      <c r="B4">
        <v>8257</v>
      </c>
    </row>
    <row r="5" spans="1:2" x14ac:dyDescent="0.3">
      <c r="A5">
        <v>2014</v>
      </c>
      <c r="B5">
        <v>7550</v>
      </c>
    </row>
    <row r="6" spans="1:2" x14ac:dyDescent="0.3">
      <c r="A6">
        <v>2015</v>
      </c>
      <c r="B6">
        <v>6723</v>
      </c>
    </row>
    <row r="7" spans="1:2" x14ac:dyDescent="0.3">
      <c r="A7">
        <v>2016</v>
      </c>
      <c r="B7">
        <v>6278</v>
      </c>
    </row>
    <row r="8" spans="1:2" x14ac:dyDescent="0.3">
      <c r="A8">
        <v>2017</v>
      </c>
      <c r="B8">
        <v>6335</v>
      </c>
    </row>
    <row r="9" spans="1:2" x14ac:dyDescent="0.3">
      <c r="A9">
        <v>2018</v>
      </c>
      <c r="B9">
        <v>6616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B16" workbookViewId="0">
      <selection activeCell="H43" sqref="H43"/>
    </sheetView>
  </sheetViews>
  <sheetFormatPr defaultRowHeight="14.4" x14ac:dyDescent="0.3"/>
  <cols>
    <col min="1" max="1" width="23.88671875" customWidth="1"/>
    <col min="2" max="2" width="10.33203125" customWidth="1"/>
    <col min="3" max="3" width="10.109375" customWidth="1"/>
  </cols>
  <sheetData>
    <row r="1" spans="1:23" x14ac:dyDescent="0.3">
      <c r="A1" t="s">
        <v>15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23" x14ac:dyDescent="0.3">
      <c r="A2" t="s">
        <v>1</v>
      </c>
      <c r="B2">
        <v>422</v>
      </c>
      <c r="C2">
        <v>504</v>
      </c>
      <c r="D2">
        <v>355</v>
      </c>
      <c r="E2">
        <v>385</v>
      </c>
      <c r="F2">
        <v>413</v>
      </c>
      <c r="S2">
        <v>2013</v>
      </c>
      <c r="T2">
        <v>2014</v>
      </c>
      <c r="U2">
        <v>2015</v>
      </c>
      <c r="V2">
        <v>2016</v>
      </c>
      <c r="W2">
        <v>2017</v>
      </c>
    </row>
    <row r="3" spans="1:23" x14ac:dyDescent="0.3">
      <c r="A3" t="s">
        <v>2</v>
      </c>
      <c r="B3">
        <v>544</v>
      </c>
      <c r="C3">
        <v>416</v>
      </c>
      <c r="D3">
        <v>351</v>
      </c>
      <c r="E3">
        <v>414</v>
      </c>
      <c r="F3">
        <v>344</v>
      </c>
      <c r="S3">
        <v>5281</v>
      </c>
      <c r="T3">
        <v>5081</v>
      </c>
      <c r="U3">
        <v>4892</v>
      </c>
      <c r="V3">
        <v>4839</v>
      </c>
      <c r="W3">
        <v>4385</v>
      </c>
    </row>
    <row r="4" spans="1:23" x14ac:dyDescent="0.3">
      <c r="A4" t="s">
        <v>3</v>
      </c>
      <c r="B4">
        <v>449</v>
      </c>
      <c r="C4">
        <v>405</v>
      </c>
      <c r="D4">
        <v>424</v>
      </c>
      <c r="E4">
        <v>379</v>
      </c>
      <c r="F4">
        <v>397</v>
      </c>
    </row>
    <row r="5" spans="1:23" x14ac:dyDescent="0.3">
      <c r="A5" t="s">
        <v>4</v>
      </c>
      <c r="B5">
        <v>423</v>
      </c>
      <c r="C5">
        <v>454</v>
      </c>
      <c r="D5">
        <v>436</v>
      </c>
      <c r="E5">
        <v>352</v>
      </c>
      <c r="F5">
        <v>386</v>
      </c>
    </row>
    <row r="6" spans="1:23" x14ac:dyDescent="0.3">
      <c r="A6" t="s">
        <v>5</v>
      </c>
      <c r="B6">
        <v>482</v>
      </c>
      <c r="C6">
        <v>393</v>
      </c>
      <c r="D6">
        <v>369</v>
      </c>
      <c r="E6">
        <v>437</v>
      </c>
      <c r="F6">
        <v>371</v>
      </c>
    </row>
    <row r="7" spans="1:23" x14ac:dyDescent="0.3">
      <c r="A7" t="s">
        <v>6</v>
      </c>
      <c r="B7">
        <v>493</v>
      </c>
      <c r="C7">
        <v>457</v>
      </c>
      <c r="D7">
        <v>449</v>
      </c>
      <c r="E7">
        <v>460</v>
      </c>
      <c r="F7">
        <v>379</v>
      </c>
    </row>
    <row r="8" spans="1:23" x14ac:dyDescent="0.3">
      <c r="A8" t="s">
        <v>7</v>
      </c>
      <c r="B8">
        <v>415</v>
      </c>
      <c r="C8">
        <v>428</v>
      </c>
      <c r="D8">
        <v>480</v>
      </c>
      <c r="E8">
        <v>400</v>
      </c>
      <c r="F8">
        <v>196</v>
      </c>
    </row>
    <row r="9" spans="1:23" x14ac:dyDescent="0.3">
      <c r="A9" t="s">
        <v>8</v>
      </c>
      <c r="B9">
        <v>434</v>
      </c>
      <c r="C9">
        <v>506</v>
      </c>
      <c r="D9">
        <v>428</v>
      </c>
      <c r="E9">
        <v>456</v>
      </c>
      <c r="F9">
        <v>410</v>
      </c>
    </row>
    <row r="10" spans="1:23" x14ac:dyDescent="0.3">
      <c r="A10" t="s">
        <v>9</v>
      </c>
      <c r="B10">
        <v>442</v>
      </c>
      <c r="C10">
        <v>438</v>
      </c>
      <c r="D10">
        <v>432</v>
      </c>
      <c r="E10">
        <v>448</v>
      </c>
      <c r="F10">
        <v>312</v>
      </c>
    </row>
    <row r="11" spans="1:23" x14ac:dyDescent="0.3">
      <c r="A11" t="s">
        <v>10</v>
      </c>
      <c r="B11">
        <v>543</v>
      </c>
      <c r="C11">
        <v>408</v>
      </c>
      <c r="D11">
        <v>509</v>
      </c>
      <c r="E11">
        <v>520</v>
      </c>
      <c r="F11">
        <v>376</v>
      </c>
    </row>
    <row r="12" spans="1:23" x14ac:dyDescent="0.3">
      <c r="A12" t="s">
        <v>11</v>
      </c>
      <c r="B12">
        <v>359</v>
      </c>
      <c r="C12">
        <v>338</v>
      </c>
      <c r="D12">
        <v>320</v>
      </c>
      <c r="E12">
        <v>312</v>
      </c>
      <c r="F12">
        <v>414</v>
      </c>
    </row>
    <row r="13" spans="1:23" x14ac:dyDescent="0.3">
      <c r="A13" t="s">
        <v>12</v>
      </c>
      <c r="B13">
        <v>275</v>
      </c>
      <c r="C13">
        <v>334</v>
      </c>
      <c r="D13">
        <v>339</v>
      </c>
      <c r="E13">
        <v>276</v>
      </c>
      <c r="F13">
        <v>387</v>
      </c>
    </row>
    <row r="15" spans="1:23" x14ac:dyDescent="0.3">
      <c r="B15">
        <f>SUM(B2:B14)</f>
        <v>5281</v>
      </c>
      <c r="C15">
        <f>SUM(C2:C14)</f>
        <v>5081</v>
      </c>
      <c r="D15">
        <f>SUM(D2:D13)</f>
        <v>4892</v>
      </c>
      <c r="E15">
        <f>SUM(E2:E13)</f>
        <v>4839</v>
      </c>
      <c r="F15">
        <f>SUM(F2:F13)</f>
        <v>4385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" sqref="E2"/>
    </sheetView>
  </sheetViews>
  <sheetFormatPr defaultRowHeight="14.4" x14ac:dyDescent="0.3"/>
  <cols>
    <col min="1" max="1" width="26" customWidth="1"/>
  </cols>
  <sheetData>
    <row r="1" spans="1:3" x14ac:dyDescent="0.3">
      <c r="A1" t="s">
        <v>18</v>
      </c>
      <c r="B1">
        <v>2015</v>
      </c>
      <c r="C1">
        <v>2016</v>
      </c>
    </row>
    <row r="2" spans="1:3" x14ac:dyDescent="0.3">
      <c r="A2" t="s">
        <v>1</v>
      </c>
      <c r="B2">
        <v>86</v>
      </c>
      <c r="C2">
        <v>77</v>
      </c>
    </row>
    <row r="3" spans="1:3" x14ac:dyDescent="0.3">
      <c r="A3" t="s">
        <v>2</v>
      </c>
      <c r="B3">
        <v>75</v>
      </c>
      <c r="C3">
        <v>89</v>
      </c>
    </row>
    <row r="4" spans="1:3" x14ac:dyDescent="0.3">
      <c r="A4" t="s">
        <v>3</v>
      </c>
      <c r="B4">
        <v>77</v>
      </c>
      <c r="C4">
        <v>61</v>
      </c>
    </row>
    <row r="5" spans="1:3" x14ac:dyDescent="0.3">
      <c r="A5" t="s">
        <v>4</v>
      </c>
      <c r="B5">
        <v>84</v>
      </c>
      <c r="C5">
        <v>82</v>
      </c>
    </row>
    <row r="6" spans="1:3" x14ac:dyDescent="0.3">
      <c r="A6" t="s">
        <v>5</v>
      </c>
      <c r="B6">
        <v>70</v>
      </c>
      <c r="C6">
        <v>15</v>
      </c>
    </row>
    <row r="7" spans="1:3" x14ac:dyDescent="0.3">
      <c r="A7" t="s">
        <v>6</v>
      </c>
      <c r="B7">
        <v>78</v>
      </c>
      <c r="C7">
        <v>97</v>
      </c>
    </row>
    <row r="8" spans="1:3" x14ac:dyDescent="0.3">
      <c r="A8" t="s">
        <v>7</v>
      </c>
      <c r="B8">
        <v>71</v>
      </c>
      <c r="C8">
        <v>81</v>
      </c>
    </row>
    <row r="9" spans="1:3" x14ac:dyDescent="0.3">
      <c r="A9" t="s">
        <v>8</v>
      </c>
      <c r="B9">
        <v>75</v>
      </c>
      <c r="C9">
        <v>104</v>
      </c>
    </row>
    <row r="10" spans="1:3" x14ac:dyDescent="0.3">
      <c r="A10" t="s">
        <v>9</v>
      </c>
      <c r="B10">
        <v>85</v>
      </c>
      <c r="C10">
        <v>95</v>
      </c>
    </row>
    <row r="11" spans="1:3" x14ac:dyDescent="0.3">
      <c r="A11" t="s">
        <v>10</v>
      </c>
      <c r="B11">
        <v>84</v>
      </c>
      <c r="C11">
        <v>85</v>
      </c>
    </row>
    <row r="12" spans="1:3" x14ac:dyDescent="0.3">
      <c r="A12" t="s">
        <v>11</v>
      </c>
      <c r="B12">
        <v>78</v>
      </c>
      <c r="C12">
        <v>4</v>
      </c>
    </row>
    <row r="13" spans="1:3" x14ac:dyDescent="0.3">
      <c r="A13" t="s">
        <v>12</v>
      </c>
      <c r="B13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Y3" sqref="Y3"/>
    </sheetView>
  </sheetViews>
  <sheetFormatPr defaultRowHeight="14.4" x14ac:dyDescent="0.3"/>
  <cols>
    <col min="1" max="1" width="27.44140625" customWidth="1"/>
    <col min="2" max="2" width="13" customWidth="1"/>
    <col min="3" max="3" width="12" customWidth="1"/>
    <col min="8" max="8" width="25.109375" customWidth="1"/>
    <col min="9" max="9" width="11.5546875" customWidth="1"/>
    <col min="10" max="10" width="10.33203125" customWidth="1"/>
  </cols>
  <sheetData>
    <row r="1" spans="1:25" x14ac:dyDescent="0.3">
      <c r="A1" t="s">
        <v>16</v>
      </c>
      <c r="B1">
        <v>2013</v>
      </c>
      <c r="C1">
        <v>2014</v>
      </c>
      <c r="D1">
        <v>2015</v>
      </c>
      <c r="E1">
        <v>2016</v>
      </c>
      <c r="F1">
        <v>2017</v>
      </c>
      <c r="H1" t="s">
        <v>17</v>
      </c>
      <c r="I1">
        <v>2013</v>
      </c>
      <c r="J1">
        <v>2014</v>
      </c>
      <c r="K1">
        <v>2015</v>
      </c>
      <c r="L1">
        <v>2016</v>
      </c>
      <c r="M1">
        <v>2017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2013</v>
      </c>
      <c r="V1">
        <v>2014</v>
      </c>
      <c r="W1">
        <v>2015</v>
      </c>
      <c r="X1">
        <v>2016</v>
      </c>
      <c r="Y1">
        <v>2017</v>
      </c>
    </row>
    <row r="2" spans="1:25" x14ac:dyDescent="0.3">
      <c r="A2" t="s">
        <v>1</v>
      </c>
      <c r="B2">
        <v>20</v>
      </c>
      <c r="C2">
        <v>25</v>
      </c>
      <c r="D2">
        <v>3</v>
      </c>
      <c r="E2">
        <v>0</v>
      </c>
      <c r="F2">
        <v>129</v>
      </c>
      <c r="H2" t="s">
        <v>1</v>
      </c>
      <c r="I2">
        <v>11</v>
      </c>
      <c r="J2">
        <v>48</v>
      </c>
      <c r="K2">
        <v>78</v>
      </c>
      <c r="L2">
        <v>65</v>
      </c>
      <c r="M2">
        <v>54</v>
      </c>
      <c r="P2">
        <v>484</v>
      </c>
      <c r="Q2">
        <v>514</v>
      </c>
      <c r="R2">
        <f>D15</f>
        <v>508</v>
      </c>
      <c r="S2">
        <f>E15</f>
        <v>824</v>
      </c>
      <c r="T2">
        <v>1312</v>
      </c>
      <c r="U2">
        <v>1727</v>
      </c>
      <c r="V2">
        <v>2154</v>
      </c>
      <c r="W2">
        <v>1790</v>
      </c>
      <c r="X2">
        <v>1367</v>
      </c>
      <c r="Y2">
        <v>1653</v>
      </c>
    </row>
    <row r="3" spans="1:25" x14ac:dyDescent="0.3">
      <c r="A3" t="s">
        <v>2</v>
      </c>
      <c r="B3">
        <v>37</v>
      </c>
      <c r="C3">
        <v>52</v>
      </c>
      <c r="D3">
        <v>39</v>
      </c>
      <c r="E3">
        <v>80</v>
      </c>
      <c r="F3">
        <v>94</v>
      </c>
      <c r="H3" t="s">
        <v>2</v>
      </c>
      <c r="I3">
        <v>130</v>
      </c>
      <c r="J3">
        <v>149</v>
      </c>
      <c r="K3">
        <v>56</v>
      </c>
      <c r="L3">
        <v>154</v>
      </c>
      <c r="M3">
        <v>108</v>
      </c>
    </row>
    <row r="4" spans="1:25" x14ac:dyDescent="0.3">
      <c r="A4" t="s">
        <v>3</v>
      </c>
      <c r="B4">
        <v>34</v>
      </c>
      <c r="C4">
        <v>42</v>
      </c>
      <c r="D4">
        <v>65</v>
      </c>
      <c r="E4">
        <v>215</v>
      </c>
      <c r="F4">
        <v>98</v>
      </c>
      <c r="H4" t="s">
        <v>3</v>
      </c>
      <c r="I4">
        <v>149</v>
      </c>
      <c r="J4">
        <v>87</v>
      </c>
      <c r="K4">
        <v>45</v>
      </c>
      <c r="L4">
        <v>30</v>
      </c>
      <c r="M4">
        <v>89</v>
      </c>
    </row>
    <row r="5" spans="1:25" x14ac:dyDescent="0.3">
      <c r="A5" t="s">
        <v>4</v>
      </c>
      <c r="B5">
        <v>85</v>
      </c>
      <c r="C5">
        <v>22</v>
      </c>
      <c r="D5">
        <v>75</v>
      </c>
      <c r="E5">
        <v>174</v>
      </c>
      <c r="F5">
        <v>138</v>
      </c>
      <c r="H5" t="s">
        <v>4</v>
      </c>
      <c r="I5">
        <v>70</v>
      </c>
      <c r="J5">
        <v>36</v>
      </c>
      <c r="K5">
        <v>132</v>
      </c>
      <c r="L5">
        <v>9</v>
      </c>
      <c r="M5">
        <v>100</v>
      </c>
    </row>
    <row r="6" spans="1:25" x14ac:dyDescent="0.3">
      <c r="A6" t="s">
        <v>5</v>
      </c>
      <c r="B6">
        <v>8</v>
      </c>
      <c r="C6">
        <v>88</v>
      </c>
      <c r="D6">
        <v>60</v>
      </c>
      <c r="E6">
        <v>97</v>
      </c>
      <c r="F6">
        <v>30</v>
      </c>
      <c r="H6" t="s">
        <v>5</v>
      </c>
      <c r="I6">
        <v>14</v>
      </c>
      <c r="J6">
        <v>166</v>
      </c>
      <c r="K6">
        <v>0</v>
      </c>
      <c r="L6">
        <v>12</v>
      </c>
      <c r="M6">
        <v>12</v>
      </c>
    </row>
    <row r="7" spans="1:25" x14ac:dyDescent="0.3">
      <c r="A7" t="s">
        <v>6</v>
      </c>
      <c r="B7">
        <v>0</v>
      </c>
      <c r="C7">
        <v>78</v>
      </c>
      <c r="D7">
        <v>0</v>
      </c>
      <c r="E7">
        <v>30</v>
      </c>
      <c r="F7">
        <v>67</v>
      </c>
      <c r="H7" t="s">
        <v>6</v>
      </c>
      <c r="I7">
        <v>399</v>
      </c>
      <c r="J7">
        <v>413</v>
      </c>
      <c r="K7">
        <v>562</v>
      </c>
      <c r="L7">
        <v>461</v>
      </c>
      <c r="M7">
        <v>456</v>
      </c>
    </row>
    <row r="8" spans="1:25" x14ac:dyDescent="0.3">
      <c r="A8" t="s">
        <v>7</v>
      </c>
      <c r="B8">
        <v>40</v>
      </c>
      <c r="C8">
        <v>0</v>
      </c>
      <c r="D8">
        <v>0</v>
      </c>
      <c r="E8">
        <v>15</v>
      </c>
      <c r="F8">
        <v>20</v>
      </c>
      <c r="H8" t="s">
        <v>7</v>
      </c>
      <c r="I8">
        <v>622</v>
      </c>
      <c r="J8">
        <v>691</v>
      </c>
      <c r="K8">
        <v>504</v>
      </c>
      <c r="L8">
        <v>426</v>
      </c>
      <c r="M8">
        <v>524</v>
      </c>
    </row>
    <row r="9" spans="1:25" x14ac:dyDescent="0.3">
      <c r="A9" t="s">
        <v>8</v>
      </c>
      <c r="B9">
        <v>0</v>
      </c>
      <c r="C9">
        <v>0</v>
      </c>
      <c r="D9">
        <v>29</v>
      </c>
      <c r="E9">
        <v>19</v>
      </c>
      <c r="F9">
        <v>14</v>
      </c>
      <c r="H9" t="s">
        <v>8</v>
      </c>
      <c r="I9">
        <v>0</v>
      </c>
      <c r="J9">
        <v>48</v>
      </c>
      <c r="K9">
        <v>0</v>
      </c>
      <c r="L9">
        <v>23</v>
      </c>
      <c r="M9">
        <v>0</v>
      </c>
    </row>
    <row r="10" spans="1:25" x14ac:dyDescent="0.3">
      <c r="A10" t="s">
        <v>9</v>
      </c>
      <c r="B10">
        <v>0</v>
      </c>
      <c r="C10">
        <v>0</v>
      </c>
      <c r="D10">
        <v>0</v>
      </c>
      <c r="E10">
        <v>30</v>
      </c>
      <c r="F10">
        <v>380</v>
      </c>
      <c r="H10" t="s">
        <v>9</v>
      </c>
      <c r="I10">
        <v>12</v>
      </c>
      <c r="J10">
        <v>42</v>
      </c>
      <c r="K10">
        <v>26</v>
      </c>
      <c r="L10">
        <v>11</v>
      </c>
      <c r="M10">
        <v>0</v>
      </c>
    </row>
    <row r="11" spans="1:25" x14ac:dyDescent="0.3">
      <c r="A11" t="s">
        <v>10</v>
      </c>
      <c r="B11">
        <v>35</v>
      </c>
      <c r="C11">
        <v>0</v>
      </c>
      <c r="D11">
        <v>75</v>
      </c>
      <c r="E11">
        <v>20</v>
      </c>
      <c r="F11">
        <v>38</v>
      </c>
      <c r="H11" t="s">
        <v>10</v>
      </c>
      <c r="I11">
        <v>180</v>
      </c>
      <c r="J11">
        <v>206</v>
      </c>
      <c r="K11">
        <v>147</v>
      </c>
      <c r="L11">
        <v>10</v>
      </c>
      <c r="M11">
        <v>172</v>
      </c>
    </row>
    <row r="12" spans="1:25" x14ac:dyDescent="0.3">
      <c r="A12" t="s">
        <v>11</v>
      </c>
      <c r="B12">
        <v>0</v>
      </c>
      <c r="C12">
        <v>32</v>
      </c>
      <c r="D12">
        <v>2</v>
      </c>
      <c r="E12">
        <v>22</v>
      </c>
      <c r="F12">
        <v>124</v>
      </c>
      <c r="H12" t="s">
        <v>11</v>
      </c>
      <c r="I12">
        <v>90</v>
      </c>
      <c r="J12">
        <v>35</v>
      </c>
      <c r="K12">
        <v>43</v>
      </c>
      <c r="L12">
        <v>10</v>
      </c>
      <c r="M12">
        <v>102</v>
      </c>
    </row>
    <row r="13" spans="1:25" x14ac:dyDescent="0.3">
      <c r="A13" t="s">
        <v>12</v>
      </c>
      <c r="B13">
        <v>225</v>
      </c>
      <c r="C13">
        <v>175</v>
      </c>
      <c r="D13">
        <v>160</v>
      </c>
      <c r="E13">
        <v>122</v>
      </c>
      <c r="F13">
        <v>180</v>
      </c>
      <c r="H13" t="s">
        <v>12</v>
      </c>
      <c r="I13">
        <v>50</v>
      </c>
      <c r="J13">
        <v>233</v>
      </c>
      <c r="K13">
        <v>197</v>
      </c>
      <c r="L13">
        <v>156</v>
      </c>
      <c r="M13">
        <v>26</v>
      </c>
    </row>
    <row r="15" spans="1:25" x14ac:dyDescent="0.3">
      <c r="B15">
        <f>SUM(B2:B14)</f>
        <v>484</v>
      </c>
      <c r="C15">
        <f>SUM(C2:C14)</f>
        <v>514</v>
      </c>
      <c r="D15">
        <f>SUM(D2:D14)</f>
        <v>508</v>
      </c>
      <c r="E15">
        <f>SUM(E2:E14)</f>
        <v>824</v>
      </c>
      <c r="F15">
        <f>SUM(F2:F14)</f>
        <v>1312</v>
      </c>
      <c r="I15">
        <f>SUM(I2:I14)</f>
        <v>1727</v>
      </c>
      <c r="J15">
        <f>SUM(J2:J14)</f>
        <v>2154</v>
      </c>
      <c r="K15">
        <f>SUM(K2:K14)</f>
        <v>1790</v>
      </c>
      <c r="L15">
        <f>SUM(L2:L14)</f>
        <v>1367</v>
      </c>
      <c r="M15">
        <f>SUM(M2:M14)</f>
        <v>1643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S22" sqref="S22"/>
    </sheetView>
  </sheetViews>
  <sheetFormatPr defaultRowHeight="14.4" x14ac:dyDescent="0.3"/>
  <sheetData>
    <row r="2" spans="1:2" x14ac:dyDescent="0.3">
      <c r="A2">
        <v>2011</v>
      </c>
      <c r="B2">
        <v>8606</v>
      </c>
    </row>
    <row r="3" spans="1:2" x14ac:dyDescent="0.3">
      <c r="A3">
        <v>2012</v>
      </c>
      <c r="B3">
        <v>8533</v>
      </c>
    </row>
    <row r="4" spans="1:2" x14ac:dyDescent="0.3">
      <c r="A4">
        <v>2013</v>
      </c>
      <c r="B4">
        <v>7952</v>
      </c>
    </row>
    <row r="5" spans="1:2" x14ac:dyDescent="0.3">
      <c r="A5">
        <v>2014</v>
      </c>
      <c r="B5">
        <v>6698</v>
      </c>
    </row>
    <row r="6" spans="1:2" x14ac:dyDescent="0.3">
      <c r="A6">
        <v>2015</v>
      </c>
      <c r="B6">
        <v>6293</v>
      </c>
    </row>
    <row r="7" spans="1:2" x14ac:dyDescent="0.3">
      <c r="A7">
        <v>2016</v>
      </c>
      <c r="B7">
        <v>6687</v>
      </c>
    </row>
    <row r="8" spans="1:2" x14ac:dyDescent="0.3">
      <c r="A8">
        <v>2017</v>
      </c>
      <c r="B8">
        <v>5904</v>
      </c>
    </row>
    <row r="9" spans="1:2" x14ac:dyDescent="0.3">
      <c r="A9">
        <v>2018</v>
      </c>
      <c r="B9">
        <v>6683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D16" sqref="D16"/>
    </sheetView>
  </sheetViews>
  <sheetFormatPr defaultRowHeight="14.4" x14ac:dyDescent="0.3"/>
  <sheetData>
    <row r="2" spans="1:2" x14ac:dyDescent="0.3">
      <c r="A2">
        <v>2011</v>
      </c>
      <c r="B2">
        <v>9418</v>
      </c>
    </row>
    <row r="3" spans="1:2" x14ac:dyDescent="0.3">
      <c r="A3">
        <v>2012</v>
      </c>
      <c r="B3">
        <v>9108</v>
      </c>
    </row>
    <row r="4" spans="1:2" x14ac:dyDescent="0.3">
      <c r="A4">
        <v>2013</v>
      </c>
      <c r="B4">
        <v>9216</v>
      </c>
    </row>
    <row r="5" spans="1:2" x14ac:dyDescent="0.3">
      <c r="A5">
        <v>2014</v>
      </c>
      <c r="B5">
        <v>7858</v>
      </c>
    </row>
    <row r="6" spans="1:2" x14ac:dyDescent="0.3">
      <c r="A6">
        <v>2015</v>
      </c>
      <c r="B6">
        <v>7570</v>
      </c>
    </row>
    <row r="7" spans="1:2" x14ac:dyDescent="0.3">
      <c r="A7">
        <v>2016</v>
      </c>
      <c r="B7">
        <v>6268</v>
      </c>
    </row>
    <row r="8" spans="1:2" x14ac:dyDescent="0.3">
      <c r="A8">
        <v>2017</v>
      </c>
      <c r="B8">
        <v>6474</v>
      </c>
    </row>
    <row r="9" spans="1:2" x14ac:dyDescent="0.3">
      <c r="A9">
        <v>2018</v>
      </c>
      <c r="B9">
        <v>6613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L15" sqref="L15"/>
    </sheetView>
  </sheetViews>
  <sheetFormatPr defaultRowHeight="14.4" x14ac:dyDescent="0.3"/>
  <sheetData>
    <row r="1" spans="1:28" x14ac:dyDescent="0.3">
      <c r="A1" t="s">
        <v>0</v>
      </c>
    </row>
    <row r="2" spans="1:28" x14ac:dyDescent="0.3"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</row>
    <row r="3" spans="1:28" x14ac:dyDescent="0.3">
      <c r="A3" t="s">
        <v>1</v>
      </c>
      <c r="B3">
        <v>10671</v>
      </c>
      <c r="C3">
        <v>8969</v>
      </c>
      <c r="D3">
        <v>9418</v>
      </c>
      <c r="E3">
        <v>9108</v>
      </c>
      <c r="F3">
        <v>9216</v>
      </c>
      <c r="G3">
        <v>7858</v>
      </c>
      <c r="H3">
        <v>7570</v>
      </c>
      <c r="I3">
        <v>6268</v>
      </c>
      <c r="J3">
        <v>6474</v>
      </c>
      <c r="K3">
        <v>6613</v>
      </c>
      <c r="L3">
        <v>7416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  <c r="Z3">
        <v>2017</v>
      </c>
      <c r="AA3">
        <v>2018</v>
      </c>
      <c r="AB3">
        <v>2019</v>
      </c>
    </row>
    <row r="4" spans="1:28" x14ac:dyDescent="0.3">
      <c r="A4" t="s">
        <v>2</v>
      </c>
      <c r="B4">
        <v>10663</v>
      </c>
      <c r="C4">
        <v>9002</v>
      </c>
      <c r="D4">
        <v>8606</v>
      </c>
      <c r="E4">
        <v>8533</v>
      </c>
      <c r="F4">
        <v>7952</v>
      </c>
      <c r="G4">
        <v>6698</v>
      </c>
      <c r="H4">
        <v>6293</v>
      </c>
      <c r="I4">
        <v>6687</v>
      </c>
      <c r="J4">
        <v>5904</v>
      </c>
      <c r="K4">
        <v>6683</v>
      </c>
      <c r="L4">
        <v>7264</v>
      </c>
      <c r="R4">
        <v>128745</v>
      </c>
      <c r="S4">
        <v>114325</v>
      </c>
      <c r="T4">
        <v>109012</v>
      </c>
      <c r="U4">
        <v>100408</v>
      </c>
      <c r="V4">
        <v>94773</v>
      </c>
      <c r="W4">
        <v>85937</v>
      </c>
      <c r="X4">
        <v>76622</v>
      </c>
      <c r="Y4">
        <v>75368</v>
      </c>
      <c r="Z4">
        <v>71179</v>
      </c>
      <c r="AA4">
        <f>K15</f>
        <v>82527</v>
      </c>
      <c r="AB4">
        <f>L15</f>
        <v>83958</v>
      </c>
    </row>
    <row r="5" spans="1:28" x14ac:dyDescent="0.3">
      <c r="A5" t="s">
        <v>3</v>
      </c>
      <c r="B5">
        <v>12113</v>
      </c>
      <c r="C5">
        <v>10373</v>
      </c>
      <c r="D5">
        <v>10757</v>
      </c>
      <c r="E5">
        <v>9108</v>
      </c>
      <c r="F5">
        <v>8257</v>
      </c>
      <c r="G5">
        <v>7550</v>
      </c>
      <c r="H5">
        <v>6723</v>
      </c>
      <c r="I5">
        <v>6278</v>
      </c>
      <c r="J5">
        <v>6335</v>
      </c>
      <c r="K5">
        <v>6616</v>
      </c>
      <c r="L5">
        <v>7654</v>
      </c>
    </row>
    <row r="6" spans="1:28" x14ac:dyDescent="0.3">
      <c r="A6" t="s">
        <v>4</v>
      </c>
      <c r="B6">
        <v>11093</v>
      </c>
      <c r="C6">
        <v>8929</v>
      </c>
      <c r="D6">
        <v>8641</v>
      </c>
      <c r="E6">
        <v>7408</v>
      </c>
      <c r="F6">
        <v>7647</v>
      </c>
      <c r="G6">
        <v>6581</v>
      </c>
      <c r="H6">
        <v>6451</v>
      </c>
      <c r="I6">
        <v>6024</v>
      </c>
      <c r="J6">
        <v>5427</v>
      </c>
      <c r="K6">
        <v>6691</v>
      </c>
      <c r="L6">
        <v>7190</v>
      </c>
    </row>
    <row r="7" spans="1:28" x14ac:dyDescent="0.3">
      <c r="A7" t="s">
        <v>5</v>
      </c>
      <c r="B7">
        <v>10276</v>
      </c>
      <c r="C7">
        <v>8919</v>
      </c>
      <c r="D7">
        <v>8404</v>
      </c>
      <c r="E7">
        <v>8224</v>
      </c>
      <c r="F7">
        <v>7676</v>
      </c>
      <c r="G7">
        <v>6612</v>
      </c>
      <c r="H7">
        <v>5765</v>
      </c>
      <c r="I7">
        <v>5566</v>
      </c>
      <c r="J7">
        <v>5670</v>
      </c>
      <c r="K7">
        <v>6119</v>
      </c>
      <c r="L7">
        <v>6875</v>
      </c>
    </row>
    <row r="8" spans="1:28" x14ac:dyDescent="0.3">
      <c r="A8" t="s">
        <v>6</v>
      </c>
      <c r="B8">
        <v>11969</v>
      </c>
      <c r="C8">
        <v>11091</v>
      </c>
      <c r="D8">
        <v>10231</v>
      </c>
      <c r="E8">
        <v>9828</v>
      </c>
      <c r="F8">
        <v>8111</v>
      </c>
      <c r="G8">
        <v>7956</v>
      </c>
      <c r="H8">
        <v>6748</v>
      </c>
      <c r="I8">
        <v>6989</v>
      </c>
      <c r="J8">
        <v>6681</v>
      </c>
      <c r="K8">
        <v>6849</v>
      </c>
      <c r="L8">
        <v>7149</v>
      </c>
    </row>
    <row r="9" spans="1:28" x14ac:dyDescent="0.3">
      <c r="A9" t="s">
        <v>7</v>
      </c>
      <c r="B9">
        <v>12090</v>
      </c>
      <c r="C9">
        <v>10290</v>
      </c>
      <c r="D9">
        <v>8975</v>
      </c>
      <c r="E9">
        <v>9009</v>
      </c>
      <c r="F9">
        <v>8466</v>
      </c>
      <c r="G9">
        <v>7854</v>
      </c>
      <c r="H9">
        <v>6696</v>
      </c>
      <c r="I9">
        <v>6524</v>
      </c>
      <c r="J9">
        <v>6175</v>
      </c>
      <c r="K9">
        <v>7260</v>
      </c>
      <c r="L9">
        <v>8287</v>
      </c>
    </row>
    <row r="10" spans="1:28" x14ac:dyDescent="0.3">
      <c r="A10" t="s">
        <v>8</v>
      </c>
      <c r="B10">
        <v>11002</v>
      </c>
      <c r="C10">
        <v>9926</v>
      </c>
      <c r="D10">
        <v>9306</v>
      </c>
      <c r="E10">
        <v>8629</v>
      </c>
      <c r="F10">
        <v>8312</v>
      </c>
      <c r="G10">
        <v>7146</v>
      </c>
      <c r="H10">
        <v>6049</v>
      </c>
      <c r="I10">
        <v>6631</v>
      </c>
      <c r="J10">
        <v>6073</v>
      </c>
      <c r="K10">
        <v>6994</v>
      </c>
      <c r="L10">
        <v>7033</v>
      </c>
    </row>
    <row r="11" spans="1:28" x14ac:dyDescent="0.3">
      <c r="A11" t="s">
        <v>9</v>
      </c>
      <c r="B11">
        <v>10346</v>
      </c>
      <c r="C11">
        <v>9120</v>
      </c>
      <c r="D11">
        <v>8389</v>
      </c>
      <c r="E11">
        <v>7431</v>
      </c>
      <c r="F11">
        <v>6973</v>
      </c>
      <c r="G11">
        <v>6152</v>
      </c>
      <c r="H11">
        <v>6137</v>
      </c>
      <c r="I11">
        <v>5970</v>
      </c>
      <c r="J11">
        <v>5497</v>
      </c>
      <c r="K11">
        <v>6767</v>
      </c>
      <c r="L11">
        <v>6303</v>
      </c>
    </row>
    <row r="12" spans="1:28" x14ac:dyDescent="0.3">
      <c r="A12" t="s">
        <v>10</v>
      </c>
      <c r="B12">
        <v>10303</v>
      </c>
      <c r="C12">
        <v>9991</v>
      </c>
      <c r="D12">
        <v>8960</v>
      </c>
      <c r="E12">
        <v>8409</v>
      </c>
      <c r="F12">
        <v>8168</v>
      </c>
      <c r="G12">
        <v>7783</v>
      </c>
      <c r="H12">
        <v>6291</v>
      </c>
      <c r="I12">
        <v>6088</v>
      </c>
      <c r="J12">
        <v>5817</v>
      </c>
      <c r="K12">
        <v>8174</v>
      </c>
      <c r="L12">
        <v>7000</v>
      </c>
    </row>
    <row r="13" spans="1:28" x14ac:dyDescent="0.3">
      <c r="A13" t="s">
        <v>11</v>
      </c>
      <c r="B13">
        <v>9103</v>
      </c>
      <c r="C13">
        <v>9436</v>
      </c>
      <c r="D13">
        <v>9051</v>
      </c>
      <c r="E13">
        <v>7517</v>
      </c>
      <c r="F13">
        <v>7391</v>
      </c>
      <c r="G13">
        <v>6826</v>
      </c>
      <c r="H13">
        <v>5909</v>
      </c>
      <c r="I13">
        <v>6197</v>
      </c>
      <c r="J13">
        <v>6056</v>
      </c>
      <c r="K13">
        <v>7278</v>
      </c>
      <c r="L13">
        <v>5802</v>
      </c>
    </row>
    <row r="14" spans="1:28" x14ac:dyDescent="0.3">
      <c r="A14" t="s">
        <v>12</v>
      </c>
      <c r="B14">
        <v>9116</v>
      </c>
      <c r="C14">
        <v>8279</v>
      </c>
      <c r="D14">
        <v>8274</v>
      </c>
      <c r="E14">
        <v>7204</v>
      </c>
      <c r="F14">
        <v>6604</v>
      </c>
      <c r="G14">
        <v>6921</v>
      </c>
      <c r="H14">
        <v>5990</v>
      </c>
      <c r="I14">
        <v>6146</v>
      </c>
      <c r="J14">
        <v>5070</v>
      </c>
      <c r="K14">
        <v>6483</v>
      </c>
      <c r="L14">
        <v>5985</v>
      </c>
    </row>
    <row r="15" spans="1:28" x14ac:dyDescent="0.3">
      <c r="B15">
        <f>SUM(B3:B14)</f>
        <v>128745</v>
      </c>
      <c r="C15">
        <f t="shared" ref="C15:E15" si="0">SUM(C3:C14)</f>
        <v>114325</v>
      </c>
      <c r="D15">
        <f t="shared" si="0"/>
        <v>109012</v>
      </c>
      <c r="E15">
        <f t="shared" si="0"/>
        <v>100408</v>
      </c>
      <c r="F15">
        <f>SUM(F3:F14)</f>
        <v>94773</v>
      </c>
      <c r="G15">
        <f t="shared" ref="G15:J15" si="1">SUM(G3:G14)</f>
        <v>85937</v>
      </c>
      <c r="H15">
        <f t="shared" si="1"/>
        <v>76622</v>
      </c>
      <c r="I15">
        <f t="shared" si="1"/>
        <v>75368</v>
      </c>
      <c r="J15">
        <f t="shared" si="1"/>
        <v>71179</v>
      </c>
      <c r="K15">
        <f>SUM(K3:K14)</f>
        <v>82527</v>
      </c>
      <c r="L15">
        <f>SUM(L3:L14)</f>
        <v>83958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opLeftCell="A10" workbookViewId="0">
      <selection activeCell="D14" sqref="D14"/>
    </sheetView>
  </sheetViews>
  <sheetFormatPr defaultRowHeight="14.4" x14ac:dyDescent="0.3"/>
  <cols>
    <col min="1" max="1" width="20.109375" customWidth="1"/>
    <col min="3" max="3" width="13.88671875" customWidth="1"/>
  </cols>
  <sheetData>
    <row r="2" spans="1:4" x14ac:dyDescent="0.3">
      <c r="A2">
        <v>2016</v>
      </c>
    </row>
    <row r="3" spans="1:4" x14ac:dyDescent="0.3">
      <c r="B3" t="s">
        <v>24</v>
      </c>
      <c r="C3" t="s">
        <v>25</v>
      </c>
    </row>
    <row r="4" spans="1:4" x14ac:dyDescent="0.3">
      <c r="A4" t="s">
        <v>19</v>
      </c>
      <c r="B4">
        <v>33112.21</v>
      </c>
      <c r="C4">
        <v>29820</v>
      </c>
      <c r="D4">
        <f>B4/C4</f>
        <v>1.1104027498323272</v>
      </c>
    </row>
    <row r="6" spans="1:4" x14ac:dyDescent="0.3">
      <c r="A6" t="s">
        <v>20</v>
      </c>
      <c r="B6">
        <v>8059.05</v>
      </c>
      <c r="C6">
        <v>21522</v>
      </c>
      <c r="D6">
        <f t="shared" ref="D6:D14" si="0">B6/C6</f>
        <v>0.37445637022581546</v>
      </c>
    </row>
    <row r="8" spans="1:4" x14ac:dyDescent="0.3">
      <c r="A8" t="s">
        <v>21</v>
      </c>
      <c r="B8">
        <v>3015.43</v>
      </c>
      <c r="C8">
        <f>650+12844</f>
        <v>13494</v>
      </c>
      <c r="D8">
        <f t="shared" si="0"/>
        <v>0.22346450274195936</v>
      </c>
    </row>
    <row r="10" spans="1:4" x14ac:dyDescent="0.3">
      <c r="A10" t="s">
        <v>22</v>
      </c>
      <c r="B10">
        <v>2133.75</v>
      </c>
      <c r="C10">
        <f>1488+18+99</f>
        <v>1605</v>
      </c>
      <c r="D10">
        <f t="shared" si="0"/>
        <v>1.3294392523364487</v>
      </c>
    </row>
    <row r="12" spans="1:4" x14ac:dyDescent="0.3">
      <c r="A12" t="s">
        <v>23</v>
      </c>
      <c r="B12">
        <v>4493.49</v>
      </c>
      <c r="C12">
        <v>1323</v>
      </c>
      <c r="D12">
        <f t="shared" si="0"/>
        <v>3.3964399092970519</v>
      </c>
    </row>
    <row r="14" spans="1:4" x14ac:dyDescent="0.3">
      <c r="A14" t="s">
        <v>31</v>
      </c>
      <c r="B14">
        <v>2025</v>
      </c>
      <c r="C14">
        <v>4450</v>
      </c>
      <c r="D14">
        <f t="shared" si="0"/>
        <v>0.4550561797752809</v>
      </c>
    </row>
  </sheetData>
  <pageMargins left="0.7" right="0.7" top="0.75" bottom="0.75" header="0.3" footer="0.3"/>
  <pageSetup orientation="portrait" verticalDpi="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2"/>
  <sheetViews>
    <sheetView workbookViewId="0">
      <selection activeCell="M12" sqref="M12"/>
    </sheetView>
  </sheetViews>
  <sheetFormatPr defaultRowHeight="14.4" x14ac:dyDescent="0.3"/>
  <cols>
    <col min="12" max="12" width="11.5546875" customWidth="1"/>
    <col min="13" max="13" width="13" customWidth="1"/>
    <col min="18" max="18" width="10.6640625" customWidth="1"/>
  </cols>
  <sheetData>
    <row r="4" spans="3:13" x14ac:dyDescent="0.3">
      <c r="L4" t="s">
        <v>30</v>
      </c>
    </row>
    <row r="5" spans="3:13" x14ac:dyDescent="0.3">
      <c r="L5">
        <v>2013</v>
      </c>
      <c r="M5" s="4">
        <f>SUM(F19:Q19)</f>
        <v>17672</v>
      </c>
    </row>
    <row r="6" spans="3:13" x14ac:dyDescent="0.3">
      <c r="L6">
        <v>2014</v>
      </c>
      <c r="M6" s="4">
        <f>SUM(F20:Q20)</f>
        <v>15637</v>
      </c>
    </row>
    <row r="7" spans="3:13" x14ac:dyDescent="0.3">
      <c r="C7" t="s">
        <v>26</v>
      </c>
      <c r="L7">
        <v>2015</v>
      </c>
      <c r="M7" s="4">
        <f>SUM(F21:Q21)</f>
        <v>13666</v>
      </c>
    </row>
    <row r="8" spans="3:13" x14ac:dyDescent="0.3">
      <c r="L8">
        <v>2016</v>
      </c>
      <c r="M8" s="4">
        <f>SUM(F22:Q22)</f>
        <v>13494</v>
      </c>
    </row>
    <row r="9" spans="3:13" x14ac:dyDescent="0.3">
      <c r="C9">
        <f>13494/4</f>
        <v>3373.5</v>
      </c>
      <c r="D9" t="s">
        <v>27</v>
      </c>
      <c r="L9">
        <v>2017</v>
      </c>
      <c r="M9" s="4">
        <f>10730+297</f>
        <v>11027</v>
      </c>
    </row>
    <row r="10" spans="3:13" x14ac:dyDescent="0.3">
      <c r="C10">
        <f>3373*6</f>
        <v>20238</v>
      </c>
      <c r="D10" t="s">
        <v>28</v>
      </c>
      <c r="L10">
        <v>2018</v>
      </c>
      <c r="M10" s="4">
        <f>704+12000</f>
        <v>12704</v>
      </c>
    </row>
    <row r="13" spans="3:13" x14ac:dyDescent="0.3">
      <c r="D13">
        <f>20238-13494</f>
        <v>6744</v>
      </c>
      <c r="E13" t="s">
        <v>29</v>
      </c>
    </row>
    <row r="18" spans="4:17" x14ac:dyDescent="0.3">
      <c r="F18" t="s">
        <v>1</v>
      </c>
      <c r="G18" t="s">
        <v>2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11</v>
      </c>
      <c r="Q18" t="s">
        <v>12</v>
      </c>
    </row>
    <row r="19" spans="4:17" x14ac:dyDescent="0.3">
      <c r="D19">
        <v>2013</v>
      </c>
      <c r="F19" s="2">
        <v>1806</v>
      </c>
      <c r="G19" s="2">
        <v>1575</v>
      </c>
      <c r="H19" s="2">
        <v>1626</v>
      </c>
      <c r="I19" s="2">
        <v>1440</v>
      </c>
      <c r="J19" s="2">
        <v>1515</v>
      </c>
      <c r="K19" s="2">
        <v>1404</v>
      </c>
      <c r="L19" s="2">
        <v>1618</v>
      </c>
      <c r="M19" s="2">
        <v>1666</v>
      </c>
      <c r="N19" s="2">
        <v>1089</v>
      </c>
      <c r="O19" s="2">
        <v>1405</v>
      </c>
      <c r="P19" s="3">
        <v>1225</v>
      </c>
      <c r="Q19" s="2">
        <v>1303</v>
      </c>
    </row>
    <row r="20" spans="4:17" x14ac:dyDescent="0.3">
      <c r="D20">
        <v>2014</v>
      </c>
      <c r="F20" s="1">
        <v>1386</v>
      </c>
      <c r="G20" s="1">
        <v>1156</v>
      </c>
      <c r="H20" s="1">
        <v>1236</v>
      </c>
      <c r="I20" s="1">
        <v>1290</v>
      </c>
      <c r="J20" s="1">
        <v>1214</v>
      </c>
      <c r="K20" s="1">
        <v>1416</v>
      </c>
      <c r="L20" s="1">
        <v>1579</v>
      </c>
      <c r="M20" s="1">
        <v>1378</v>
      </c>
      <c r="N20" s="1">
        <v>1183</v>
      </c>
      <c r="O20" s="1">
        <v>1215</v>
      </c>
      <c r="P20" s="1">
        <v>1204</v>
      </c>
      <c r="Q20" s="1">
        <v>1380</v>
      </c>
    </row>
    <row r="21" spans="4:17" x14ac:dyDescent="0.3">
      <c r="D21">
        <v>2015</v>
      </c>
      <c r="F21" s="1">
        <v>1379</v>
      </c>
      <c r="G21" s="1">
        <v>1147</v>
      </c>
      <c r="H21" s="1">
        <v>1108</v>
      </c>
      <c r="I21" s="1">
        <v>1161</v>
      </c>
      <c r="J21" s="1">
        <v>868</v>
      </c>
      <c r="K21" s="1">
        <v>1122</v>
      </c>
      <c r="L21" s="1">
        <v>1075</v>
      </c>
      <c r="M21" s="1">
        <v>1227</v>
      </c>
      <c r="N21" s="1">
        <f>1105+62</f>
        <v>1167</v>
      </c>
      <c r="O21" s="1">
        <v>1209</v>
      </c>
      <c r="P21" s="1">
        <v>1036</v>
      </c>
      <c r="Q21" s="1">
        <v>1167</v>
      </c>
    </row>
    <row r="22" spans="4:17" x14ac:dyDescent="0.3">
      <c r="D22">
        <v>2016</v>
      </c>
      <c r="F22" s="1">
        <v>1402</v>
      </c>
      <c r="G22" s="1">
        <v>1061</v>
      </c>
      <c r="H22" s="1">
        <f>56+814</f>
        <v>870</v>
      </c>
      <c r="I22" s="1">
        <f>47+764</f>
        <v>811</v>
      </c>
      <c r="J22" s="1">
        <f>60+827</f>
        <v>887</v>
      </c>
      <c r="K22" s="1">
        <f>985+64</f>
        <v>1049</v>
      </c>
      <c r="L22" s="1">
        <f>1049+46</f>
        <v>1095</v>
      </c>
      <c r="M22" s="1">
        <f>47+1324</f>
        <v>1371</v>
      </c>
      <c r="N22" s="1">
        <f>48+1088</f>
        <v>1136</v>
      </c>
      <c r="O22" s="1">
        <v>1284</v>
      </c>
      <c r="P22" s="1">
        <f>35+1178</f>
        <v>1213</v>
      </c>
      <c r="Q22" s="1">
        <f>60+1255</f>
        <v>1315</v>
      </c>
    </row>
  </sheetData>
  <pageMargins left="0.7" right="0.7" top="0.75" bottom="0.75" header="0.3" footer="0.3"/>
  <pageSetup orientation="portrait" verticalDpi="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A4" workbookViewId="0">
      <selection activeCell="R3" sqref="R3"/>
    </sheetView>
  </sheetViews>
  <sheetFormatPr defaultRowHeight="14.4" x14ac:dyDescent="0.3"/>
  <sheetData>
    <row r="1" spans="1:18" x14ac:dyDescent="0.3">
      <c r="A1" t="s">
        <v>13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</row>
    <row r="2" spans="1:18" x14ac:dyDescent="0.3">
      <c r="A2" t="s">
        <v>1</v>
      </c>
      <c r="B2">
        <v>115</v>
      </c>
      <c r="C2">
        <v>385</v>
      </c>
      <c r="D2">
        <v>497</v>
      </c>
      <c r="E2">
        <v>495</v>
      </c>
      <c r="F2">
        <f>108+529</f>
        <v>637</v>
      </c>
      <c r="L2">
        <v>2103</v>
      </c>
      <c r="M2">
        <v>4418</v>
      </c>
      <c r="N2">
        <v>4850</v>
      </c>
      <c r="O2">
        <v>4450</v>
      </c>
      <c r="P2">
        <v>6474</v>
      </c>
      <c r="Q2">
        <v>8203</v>
      </c>
      <c r="R2">
        <f>H14</f>
        <v>9958</v>
      </c>
    </row>
    <row r="3" spans="1:18" x14ac:dyDescent="0.3">
      <c r="A3" t="s">
        <v>2</v>
      </c>
      <c r="B3">
        <v>135</v>
      </c>
      <c r="C3">
        <v>313</v>
      </c>
      <c r="D3">
        <v>407</v>
      </c>
      <c r="E3">
        <v>405</v>
      </c>
      <c r="F3">
        <f>136+444</f>
        <v>580</v>
      </c>
    </row>
    <row r="4" spans="1:18" x14ac:dyDescent="0.3">
      <c r="A4" t="s">
        <v>3</v>
      </c>
      <c r="B4">
        <v>116</v>
      </c>
      <c r="C4">
        <v>362</v>
      </c>
      <c r="D4">
        <v>470</v>
      </c>
      <c r="E4">
        <v>314</v>
      </c>
      <c r="F4">
        <f>113+460</f>
        <v>573</v>
      </c>
    </row>
    <row r="5" spans="1:18" x14ac:dyDescent="0.3">
      <c r="A5" t="s">
        <v>4</v>
      </c>
      <c r="B5">
        <v>124</v>
      </c>
      <c r="C5">
        <v>315</v>
      </c>
      <c r="D5">
        <v>415</v>
      </c>
      <c r="E5">
        <v>347</v>
      </c>
      <c r="F5">
        <f>99+346</f>
        <v>445</v>
      </c>
    </row>
    <row r="6" spans="1:18" x14ac:dyDescent="0.3">
      <c r="A6" t="s">
        <v>5</v>
      </c>
      <c r="B6">
        <v>117</v>
      </c>
      <c r="C6">
        <v>318</v>
      </c>
      <c r="D6">
        <v>349</v>
      </c>
      <c r="E6">
        <v>315</v>
      </c>
      <c r="F6">
        <f>103+424</f>
        <v>527</v>
      </c>
    </row>
    <row r="7" spans="1:18" x14ac:dyDescent="0.3">
      <c r="A7" t="s">
        <v>6</v>
      </c>
      <c r="B7">
        <v>147</v>
      </c>
      <c r="C7">
        <v>345</v>
      </c>
      <c r="D7">
        <v>410</v>
      </c>
      <c r="E7">
        <v>414</v>
      </c>
      <c r="F7">
        <f>113+415</f>
        <v>528</v>
      </c>
    </row>
    <row r="8" spans="1:18" x14ac:dyDescent="0.3">
      <c r="A8" t="s">
        <v>7</v>
      </c>
      <c r="B8">
        <v>177</v>
      </c>
      <c r="C8">
        <v>335</v>
      </c>
      <c r="D8">
        <v>387</v>
      </c>
      <c r="E8">
        <v>363</v>
      </c>
      <c r="F8">
        <f>123+438</f>
        <v>561</v>
      </c>
    </row>
    <row r="9" spans="1:18" x14ac:dyDescent="0.3">
      <c r="A9" t="s">
        <v>8</v>
      </c>
      <c r="B9">
        <v>172</v>
      </c>
      <c r="C9">
        <v>377</v>
      </c>
      <c r="D9">
        <v>380</v>
      </c>
      <c r="E9">
        <v>391</v>
      </c>
      <c r="F9">
        <f>114+347</f>
        <v>461</v>
      </c>
    </row>
    <row r="10" spans="1:18" x14ac:dyDescent="0.3">
      <c r="A10" t="s">
        <v>9</v>
      </c>
      <c r="B10">
        <v>187</v>
      </c>
      <c r="C10">
        <v>430</v>
      </c>
      <c r="D10">
        <v>389</v>
      </c>
      <c r="E10">
        <v>369</v>
      </c>
      <c r="F10">
        <f>100+437</f>
        <v>537</v>
      </c>
    </row>
    <row r="11" spans="1:18" x14ac:dyDescent="0.3">
      <c r="A11" t="s">
        <v>10</v>
      </c>
      <c r="B11">
        <v>189</v>
      </c>
      <c r="C11">
        <v>425</v>
      </c>
      <c r="D11">
        <v>385</v>
      </c>
      <c r="E11">
        <v>334</v>
      </c>
      <c r="F11">
        <f>110+529</f>
        <v>639</v>
      </c>
    </row>
    <row r="12" spans="1:18" x14ac:dyDescent="0.3">
      <c r="A12" t="s">
        <v>11</v>
      </c>
      <c r="B12">
        <v>277</v>
      </c>
      <c r="C12">
        <v>427</v>
      </c>
      <c r="D12">
        <v>362</v>
      </c>
      <c r="E12">
        <v>288</v>
      </c>
      <c r="F12">
        <f>125+342</f>
        <v>467</v>
      </c>
    </row>
    <row r="13" spans="1:18" x14ac:dyDescent="0.3">
      <c r="A13" t="s">
        <v>12</v>
      </c>
      <c r="B13">
        <v>347</v>
      </c>
      <c r="C13">
        <v>386</v>
      </c>
      <c r="D13">
        <v>399</v>
      </c>
      <c r="E13">
        <v>415</v>
      </c>
      <c r="F13">
        <v>0</v>
      </c>
    </row>
    <row r="14" spans="1:18" x14ac:dyDescent="0.3">
      <c r="B14">
        <f>SUM(B2:B13)</f>
        <v>2103</v>
      </c>
      <c r="C14">
        <f t="shared" ref="C14:F14" si="0">SUM(C2:C13)</f>
        <v>4418</v>
      </c>
      <c r="D14">
        <f t="shared" si="0"/>
        <v>4850</v>
      </c>
      <c r="E14">
        <f t="shared" si="0"/>
        <v>4450</v>
      </c>
      <c r="F14">
        <f t="shared" si="0"/>
        <v>5955</v>
      </c>
      <c r="G14">
        <v>8203</v>
      </c>
      <c r="H14">
        <f>8906+1052</f>
        <v>9958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D1" workbookViewId="0">
      <selection activeCell="X14" sqref="X14"/>
    </sheetView>
  </sheetViews>
  <sheetFormatPr defaultRowHeight="14.4" x14ac:dyDescent="0.3"/>
  <cols>
    <col min="1" max="3" width="15.44140625" customWidth="1"/>
  </cols>
  <sheetData>
    <row r="1" spans="1:25" x14ac:dyDescent="0.3">
      <c r="A1" t="s">
        <v>14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25" x14ac:dyDescent="0.3">
      <c r="A2" t="s">
        <v>1</v>
      </c>
      <c r="B2">
        <v>1462</v>
      </c>
      <c r="C2">
        <v>1510</v>
      </c>
      <c r="D2">
        <v>1147</v>
      </c>
      <c r="E2">
        <v>834</v>
      </c>
      <c r="U2">
        <v>2013</v>
      </c>
      <c r="V2">
        <v>2014</v>
      </c>
      <c r="W2">
        <v>2015</v>
      </c>
      <c r="X2">
        <v>2016</v>
      </c>
      <c r="Y2">
        <v>2017</v>
      </c>
    </row>
    <row r="3" spans="1:25" x14ac:dyDescent="0.3">
      <c r="A3" t="s">
        <v>2</v>
      </c>
      <c r="B3">
        <v>1310</v>
      </c>
      <c r="C3">
        <v>1300</v>
      </c>
      <c r="D3">
        <v>902</v>
      </c>
      <c r="E3">
        <v>982</v>
      </c>
      <c r="U3">
        <v>15955</v>
      </c>
      <c r="V3">
        <v>17432</v>
      </c>
      <c r="W3">
        <v>10678</v>
      </c>
      <c r="X3">
        <v>16504</v>
      </c>
      <c r="Y3">
        <v>24808</v>
      </c>
    </row>
    <row r="4" spans="1:25" x14ac:dyDescent="0.3">
      <c r="A4" t="s">
        <v>3</v>
      </c>
      <c r="B4">
        <v>1158</v>
      </c>
      <c r="C4">
        <v>1544</v>
      </c>
      <c r="D4">
        <v>952</v>
      </c>
      <c r="E4">
        <v>1006</v>
      </c>
    </row>
    <row r="5" spans="1:25" x14ac:dyDescent="0.3">
      <c r="A5" t="s">
        <v>4</v>
      </c>
      <c r="B5">
        <v>1242</v>
      </c>
      <c r="C5">
        <v>1565</v>
      </c>
      <c r="D5">
        <v>941</v>
      </c>
      <c r="E5">
        <v>983</v>
      </c>
    </row>
    <row r="6" spans="1:25" x14ac:dyDescent="0.3">
      <c r="A6" t="s">
        <v>5</v>
      </c>
      <c r="B6">
        <v>1345</v>
      </c>
      <c r="C6">
        <v>1743</v>
      </c>
      <c r="D6">
        <v>833</v>
      </c>
      <c r="E6">
        <v>915</v>
      </c>
    </row>
    <row r="7" spans="1:25" x14ac:dyDescent="0.3">
      <c r="A7" t="s">
        <v>6</v>
      </c>
      <c r="B7">
        <v>1448</v>
      </c>
      <c r="C7">
        <v>1458</v>
      </c>
      <c r="D7">
        <v>928</v>
      </c>
      <c r="E7">
        <v>890</v>
      </c>
    </row>
    <row r="8" spans="1:25" x14ac:dyDescent="0.3">
      <c r="A8" t="s">
        <v>7</v>
      </c>
      <c r="B8">
        <v>1477</v>
      </c>
      <c r="C8">
        <v>1377</v>
      </c>
      <c r="D8">
        <v>674</v>
      </c>
      <c r="E8">
        <v>970</v>
      </c>
    </row>
    <row r="9" spans="1:25" x14ac:dyDescent="0.3">
      <c r="A9" t="s">
        <v>8</v>
      </c>
      <c r="B9">
        <v>1505</v>
      </c>
      <c r="C9">
        <v>1472</v>
      </c>
      <c r="D9">
        <v>785</v>
      </c>
      <c r="E9">
        <v>1858</v>
      </c>
    </row>
    <row r="10" spans="1:25" x14ac:dyDescent="0.3">
      <c r="A10" t="s">
        <v>9</v>
      </c>
      <c r="B10">
        <v>1247</v>
      </c>
      <c r="C10">
        <v>1313</v>
      </c>
      <c r="D10">
        <v>900</v>
      </c>
      <c r="E10">
        <v>2713</v>
      </c>
    </row>
    <row r="11" spans="1:25" x14ac:dyDescent="0.3">
      <c r="A11" t="s">
        <v>10</v>
      </c>
      <c r="B11">
        <v>1360</v>
      </c>
      <c r="C11">
        <v>1506</v>
      </c>
      <c r="D11">
        <v>907</v>
      </c>
      <c r="E11">
        <v>1818</v>
      </c>
    </row>
    <row r="12" spans="1:25" x14ac:dyDescent="0.3">
      <c r="A12" t="s">
        <v>11</v>
      </c>
      <c r="B12">
        <v>1221</v>
      </c>
      <c r="C12">
        <v>1286</v>
      </c>
      <c r="D12">
        <v>842</v>
      </c>
      <c r="E12">
        <v>1698</v>
      </c>
    </row>
    <row r="13" spans="1:25" x14ac:dyDescent="0.3">
      <c r="A13" t="s">
        <v>12</v>
      </c>
      <c r="B13">
        <v>1180</v>
      </c>
      <c r="C13">
        <v>1358</v>
      </c>
      <c r="D13">
        <v>867</v>
      </c>
      <c r="E13">
        <v>1837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March Comparison</vt:lpstr>
      <vt:lpstr>Sheet1</vt:lpstr>
      <vt:lpstr>February Comparison</vt:lpstr>
      <vt:lpstr>January Comparison</vt:lpstr>
      <vt:lpstr>Circulation</vt:lpstr>
      <vt:lpstr>Costs per circ</vt:lpstr>
      <vt:lpstr>Increased DVD</vt:lpstr>
      <vt:lpstr>eBooks</vt:lpstr>
      <vt:lpstr>Internet</vt:lpstr>
      <vt:lpstr>Materials Added</vt:lpstr>
      <vt:lpstr>MORE</vt:lpstr>
      <vt:lpstr>Programs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2020-01-02T17:05:24Z</cp:lastPrinted>
  <dcterms:created xsi:type="dcterms:W3CDTF">2016-12-29T14:02:17Z</dcterms:created>
  <dcterms:modified xsi:type="dcterms:W3CDTF">2020-01-02T17:10:41Z</dcterms:modified>
</cp:coreProperties>
</file>