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4785" yWindow="465" windowWidth="20730" windowHeight="11760" tabRatio="500" activeTab="4"/>
  </bookViews>
  <sheets>
    <sheet name="SRC_template" sheetId="7" r:id="rId1"/>
    <sheet name="General" sheetId="12" r:id="rId2"/>
    <sheet name="Grades &amp; Classes" sheetId="13" r:id="rId3"/>
    <sheet name="Staff by Staff Type and Qualifi" sheetId="14" r:id="rId4"/>
    <sheet name="Extra details" sheetId="11" r:id="rId5"/>
  </sheets>
  <definedNames>
    <definedName name="DropdownFDs">#REF!</definedName>
  </definedNames>
  <calcPr calcId="12451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21" i="7"/>
  <c r="BB71" s="1"/>
  <c r="BB64"/>
  <c r="BR64"/>
  <c r="BL51"/>
  <c r="BL52" s="1"/>
  <c r="BV51"/>
  <c r="BV52" s="1"/>
  <c r="BB51"/>
  <c r="C37"/>
  <c r="BB37"/>
  <c r="AC37"/>
  <c r="CE27"/>
  <c r="BZ27"/>
  <c r="BP27"/>
  <c r="BK27"/>
  <c r="BF27"/>
  <c r="BA27"/>
  <c r="AV27"/>
  <c r="AQ27"/>
  <c r="AL27"/>
  <c r="AG27"/>
  <c r="AB27"/>
  <c r="W27"/>
  <c r="M27"/>
  <c r="H27"/>
  <c r="CE26"/>
  <c r="BZ26"/>
  <c r="BP26"/>
  <c r="BK26"/>
  <c r="BF26"/>
  <c r="BA26"/>
  <c r="AV26"/>
  <c r="AQ26"/>
  <c r="AL26"/>
  <c r="AG26"/>
  <c r="AB26"/>
  <c r="W26"/>
  <c r="M26"/>
  <c r="H26"/>
  <c r="CE23"/>
  <c r="BZ23"/>
  <c r="BP23"/>
  <c r="BK23"/>
  <c r="BF23"/>
  <c r="BA23"/>
  <c r="AV23"/>
  <c r="AQ23"/>
  <c r="AL23"/>
  <c r="AG23"/>
  <c r="AB23"/>
  <c r="W23"/>
  <c r="M23"/>
  <c r="H23"/>
  <c r="H25"/>
  <c r="M25"/>
  <c r="W25"/>
  <c r="AB25"/>
  <c r="AG25"/>
  <c r="AL25"/>
  <c r="AQ25"/>
  <c r="AV25"/>
  <c r="BA25"/>
  <c r="BF25"/>
  <c r="BK25"/>
  <c r="BP25"/>
  <c r="BZ25"/>
  <c r="CE25"/>
  <c r="BY79"/>
  <c r="AT79"/>
  <c r="J79"/>
  <c r="J77"/>
  <c r="AT77"/>
  <c r="BY77"/>
  <c r="D65"/>
  <c r="D64"/>
  <c r="D63"/>
  <c r="AA65"/>
  <c r="AA64"/>
  <c r="AA63"/>
  <c r="R30" l="1"/>
  <c r="BU30"/>
  <c r="C30"/>
  <c r="Z71"/>
  <c r="BB55"/>
  <c r="BB56" s="1"/>
  <c r="BB52"/>
  <c r="P71"/>
  <c r="BV71"/>
  <c r="F71"/>
  <c r="BL71"/>
  <c r="BU27"/>
  <c r="BK29"/>
  <c r="AV29"/>
  <c r="R27"/>
  <c r="AG29"/>
  <c r="M29"/>
  <c r="BU23"/>
  <c r="R23"/>
  <c r="C23"/>
  <c r="R25"/>
  <c r="C25"/>
  <c r="BU25"/>
  <c r="J52" s="1"/>
  <c r="BP29"/>
  <c r="BF29"/>
  <c r="H29"/>
  <c r="W29"/>
  <c r="BZ29"/>
  <c r="BY78"/>
  <c r="AB29"/>
  <c r="C27"/>
  <c r="AQ29"/>
  <c r="J53"/>
  <c r="H53"/>
  <c r="J78"/>
  <c r="AL29"/>
  <c r="CE29"/>
  <c r="BA29"/>
  <c r="C26"/>
  <c r="BU26"/>
  <c r="I53"/>
  <c r="AT78"/>
  <c r="BU29" l="1"/>
  <c r="H52"/>
  <c r="C41"/>
  <c r="R29"/>
  <c r="CA41"/>
  <c r="AC41"/>
  <c r="BB41"/>
  <c r="I52"/>
  <c r="C29"/>
  <c r="R26"/>
</calcChain>
</file>

<file path=xl/sharedStrings.xml><?xml version="1.0" encoding="utf-8"?>
<sst xmlns="http://schemas.openxmlformats.org/spreadsheetml/2006/main" count="281" uniqueCount="232">
  <si>
    <t>Physical Resources</t>
  </si>
  <si>
    <t>Results</t>
  </si>
  <si>
    <t>KG</t>
  </si>
  <si>
    <t>Basic</t>
  </si>
  <si>
    <t>Secondary</t>
  </si>
  <si>
    <t>School</t>
  </si>
  <si>
    <t>SCHOOL REPORT CARD</t>
  </si>
  <si>
    <t>KG1</t>
  </si>
  <si>
    <t>KG2</t>
  </si>
  <si>
    <t>Human Resources</t>
  </si>
  <si>
    <t>School Name:</t>
  </si>
  <si>
    <t>School ID:</t>
  </si>
  <si>
    <t>Field Directorate:</t>
  </si>
  <si>
    <t>Area:</t>
  </si>
  <si>
    <t>Sector:</t>
  </si>
  <si>
    <t>Provider:</t>
  </si>
  <si>
    <t>Ownership:</t>
  </si>
  <si>
    <t>Date Opened:</t>
  </si>
  <si>
    <t>Shift Type:</t>
  </si>
  <si>
    <t>Special Need Adapted:</t>
  </si>
  <si>
    <t>School Gender:</t>
  </si>
  <si>
    <t>Basic Education</t>
  </si>
  <si>
    <t>G1</t>
  </si>
  <si>
    <t>G2</t>
  </si>
  <si>
    <t>G10</t>
  </si>
  <si>
    <t>G9</t>
  </si>
  <si>
    <t>G8</t>
  </si>
  <si>
    <t>G7</t>
  </si>
  <si>
    <t>G6</t>
  </si>
  <si>
    <t>G5</t>
  </si>
  <si>
    <t>G4</t>
  </si>
  <si>
    <t>G3</t>
  </si>
  <si>
    <t>G11</t>
  </si>
  <si>
    <t>G12</t>
  </si>
  <si>
    <t>Female Enrolments</t>
  </si>
  <si>
    <t>Total Enrolment</t>
  </si>
  <si>
    <t>% Female Students</t>
  </si>
  <si>
    <t>% Syrian Students</t>
  </si>
  <si>
    <t>% Vocational Students</t>
  </si>
  <si>
    <t>Background Information</t>
  </si>
  <si>
    <t>Nb of Computer Labs:</t>
  </si>
  <si>
    <t>Nb of Classrooms:</t>
  </si>
  <si>
    <t>Nb of Libraries:</t>
  </si>
  <si>
    <t>Nb of Science Labs:</t>
  </si>
  <si>
    <t>Students/Computer Labs:</t>
  </si>
  <si>
    <t>Student/Libraries:</t>
  </si>
  <si>
    <t>Secondary Students/Science Labs:</t>
  </si>
  <si>
    <t>Class Size:</t>
  </si>
  <si>
    <t>Sections Offered</t>
  </si>
  <si>
    <t>National</t>
  </si>
  <si>
    <t>Field Directorate</t>
  </si>
  <si>
    <t>Nb. Of Teachers</t>
  </si>
  <si>
    <t>FD</t>
  </si>
  <si>
    <t>secondary</t>
  </si>
  <si>
    <t>school</t>
  </si>
  <si>
    <t>% Temporary Teachers</t>
  </si>
  <si>
    <t>% Non Teaching Staff</t>
  </si>
  <si>
    <t>% Female Teachers</t>
  </si>
  <si>
    <t>استكشافية</t>
  </si>
  <si>
    <t>مدرستي</t>
  </si>
  <si>
    <t>برنامج التغذية المدرسية</t>
  </si>
  <si>
    <t>ASP.NET</t>
  </si>
  <si>
    <t>المدارس الصحية</t>
  </si>
  <si>
    <t>School Management</t>
  </si>
  <si>
    <t>لملك عبد الله للتميز (للموهوبين)</t>
  </si>
  <si>
    <t>School Initiatives</t>
  </si>
  <si>
    <t>TOTAL</t>
  </si>
  <si>
    <t>Male Enrolments</t>
  </si>
  <si>
    <t>Total Students:</t>
  </si>
  <si>
    <t>Teachers</t>
  </si>
  <si>
    <t>Students</t>
  </si>
  <si>
    <t>Nb non teaching staff</t>
  </si>
  <si>
    <t>Average Number of Absent Days Per Year</t>
  </si>
  <si>
    <t>Average Score Grade 4</t>
  </si>
  <si>
    <t>Average Score Grade 8</t>
  </si>
  <si>
    <t>Average Score Grade 12</t>
  </si>
  <si>
    <t>Drop Out Rates</t>
  </si>
  <si>
    <t>Repetition Rates</t>
  </si>
  <si>
    <t>Grades</t>
  </si>
  <si>
    <t>Total</t>
  </si>
  <si>
    <t>% enrolled in vocational</t>
  </si>
  <si>
    <t>${"image":{"displayValue":"Institutions.logo_content","imageWidth":"100","imageMarginLeft":"20","imageMarginTop":"5"}}</t>
  </si>
  <si>
    <t>${Institutions.name}</t>
  </si>
  <si>
    <t>${Institutions.sector.name}</t>
  </si>
  <si>
    <t>${Institutions.shift_type_name}</t>
  </si>
  <si>
    <t>${Institutions.provider.name}</t>
  </si>
  <si>
    <t>${Institutions.gender.name}</t>
  </si>
  <si>
    <t>${"match": {"displayValue": "StudentFromEducationGrade.education_grade_name","rows": {"matchFrom": "StudentFromEducationGrade.education_grade_id","matchTo": "StudentFromEducationGrade.education_grade_id"}}}</t>
  </si>
  <si>
    <t>Extra Details</t>
  </si>
  <si>
    <t>Male Student Enrolment Rate</t>
  </si>
  <si>
    <t>Female Student Enrolment Rate</t>
  </si>
  <si>
    <t>Total Student Enrolment Rate</t>
  </si>
  <si>
    <t>Male Student Repetition Rate</t>
  </si>
  <si>
    <t>Female Student Repetition Rate</t>
  </si>
  <si>
    <t>Total Student Repetition Rate</t>
  </si>
  <si>
    <t>Male Student Drop out Rate</t>
  </si>
  <si>
    <t>Female Student Drop out Rate</t>
  </si>
  <si>
    <t>Total Student Drop out Rate</t>
  </si>
  <si>
    <t>Total Student</t>
  </si>
  <si>
    <t>Male Student Special Need</t>
  </si>
  <si>
    <t>Female Student Special Need</t>
  </si>
  <si>
    <t>Total Student Special Need</t>
  </si>
  <si>
    <t>Female Subject Staff</t>
  </si>
  <si>
    <t>Subject Staff</t>
  </si>
  <si>
    <t>HomeRoom/Secondary Teacher</t>
  </si>
  <si>
    <t>Syrian Students</t>
  </si>
  <si>
    <t>${"match": {"displayValue": "StudentFromEducationGrade.male_student_enrolment","rows": {"matchFrom": "StudentFromEducationGrade.education_grade_id","matchTo": "StudentFromEducationGrade.education_grade_id"}}}</t>
  </si>
  <si>
    <t>${"match": {"displayValue": "StudentFromEducationGrade.female_student_enrolment","rows": {"matchFrom": "StudentFromEducationGrade.education_grade_id","matchTo": "StudentFromEducationGrade.education_grade_id"}}}</t>
  </si>
  <si>
    <t>${"match": {"displayValue": "StudentFromEducationGrade.total_student_enrolment","rows": {"matchFrom": "StudentFromEducationGrade.education_grade_id","matchTo": "StudentFromEducationGrade.education_grade_id"}}}</t>
  </si>
  <si>
    <t>${"match": {"displayValue": "StudentFromEducationGrade.male_student_repetition","rows": {"matchFrom": "StudentFromEducationGrade.education_grade_id","matchTo": "StudentFromEducationGrade.education_grade_id"}}}</t>
  </si>
  <si>
    <t>${"match": {"displayValue": "StudentFromEducationGrade.female_student_repetition","rows": {"matchFrom": "StudentFromEducationGrade.education_grade_id","matchTo": "StudentFromEducationGrade.education_grade_id"}}}</t>
  </si>
  <si>
    <t>${"match": {"displayValue": "StudentFromEducationGrade.total_student_repetition","rows": {"matchFrom": "StudentFromEducationGrade.education_grade_id","matchTo": "StudentFromEducationGrade.education_grade_id"}}}</t>
  </si>
  <si>
    <t>${"match": {"displayValue": "StudentFromEducationGrade.male_student_dropout","rows": {"matchFrom": "StudentFromEducationGrade.education_grade_id","matchTo": "StudentFromEducationGrade.education_grade_id"}}}</t>
  </si>
  <si>
    <t>${"match": {"displayValue": "StudentFromEducationGrade.female_student_dropout","rows": {"matchFrom": "StudentFromEducationGrade.education_grade_id","matchTo": "StudentFromEducationGrade.education_grade_id"}}}</t>
  </si>
  <si>
    <t>${"match": {"displayValue": "StudentFromEducationGrade.total_student_dropout","rows": {"matchFrom": "StudentFromEducationGrade.education_grade_id","matchTo": "StudentFromEducationGrade.education_grade_id"}}}</t>
  </si>
  <si>
    <t>${"match": {"displayValue": "StudentFromEducationGrade.total_student","rows": {"matchFrom": "StudentFromEducationGrade.education_grade_id","matchTo": "StudentFromEducationGrade.education_grade_id"}}}</t>
  </si>
  <si>
    <t>${"match": {"displayValue": "StudentFromEducationGrade.male_student_special_need","rows": {"matchFrom": "StudentFromEducationGrade.education_grade_id","matchTo": "StudentFromEducationGrade.education_grade_id"}}}</t>
  </si>
  <si>
    <t>${"match": {"displayValue": "StudentFromEducationGrade.female_student_special_need","rows": {"matchFrom": "StudentFromEducationGrade.education_grade_id","matchTo": "StudentFromEducationGrade.education_grade_id"}}}</t>
  </si>
  <si>
    <t>${"match": {"displayValue": "StudentFromEducationGrade.total_student_special_need","rows": {"matchFrom": "StudentFromEducationGrade.education_grade_id","matchTo": "StudentFromEducationGrade.education_grade_id"}}}</t>
  </si>
  <si>
    <t>${"match": {"displayValue": "StudentFromEducationGrade.female_subject_staff","rows": {"matchFrom": "StudentFromEducationGrade.education_grade_id","matchTo": "StudentFromEducationGrade.education_grade_id"}}}</t>
  </si>
  <si>
    <t>${"match": {"displayValue": "StudentFromEducationGrade.subject_staff","rows": {"matchFrom": "StudentFromEducationGrade.education_grade_id","matchTo": "StudentFromEducationGrade.education_grade_id"}}}</t>
  </si>
  <si>
    <t>${"match": {"displayValue": "StudentFromEducationGrade.secondary_teacher","rows": {"matchFrom": "StudentFromEducationGrade.education_grade_id","matchTo": "StudentFromEducationGrade.education_grade_id"}}}</t>
  </si>
  <si>
    <t>${"match": {"displayValue": "StudentFromEducationGrade.syrian_students","rows": {"matchFrom": "StudentFromEducationGrade.education_grade_id","matchTo": "StudentFromEducationGrade.education_grade_id"}}}</t>
  </si>
  <si>
    <t>${Institutions.name}/${Institutions.code}</t>
  </si>
  <si>
    <t>${Profiles.academic_period.name} - ${Profiles.name}</t>
  </si>
  <si>
    <t>Principal</t>
  </si>
  <si>
    <t>${Principal.user.name}</t>
  </si>
  <si>
    <t>Dep. Principal</t>
  </si>
  <si>
    <t>${DeputyPrincipal.user.name}</t>
  </si>
  <si>
    <t>Administrator</t>
  </si>
  <si>
    <t>${StaffPositions.name}</t>
  </si>
  <si>
    <t>Council President</t>
  </si>
  <si>
    <t>${InstitutionCommittees.chairperson}</t>
  </si>
  <si>
    <t>Council Phone</t>
  </si>
  <si>
    <t>${InstitutionCommittees.telephone}</t>
  </si>
  <si>
    <t>Council Email</t>
  </si>
  <si>
    <t>${InstitutionCommittees.email}</t>
  </si>
  <si>
    <t>School Type</t>
  </si>
  <si>
    <t>${Institutions.type.name}</t>
  </si>
  <si>
    <t>No.of Sessions</t>
  </si>
  <si>
    <t>${InstitutionShifts}</t>
  </si>
  <si>
    <t>School Phone</t>
  </si>
  <si>
    <t>${Institutions.telephone}</t>
  </si>
  <si>
    <t>School Email</t>
  </si>
  <si>
    <t>${Institutions.email}</t>
  </si>
  <si>
    <t>Shift Type</t>
  </si>
  <si>
    <t>School Gender</t>
  </si>
  <si>
    <t>School Sector</t>
  </si>
  <si>
    <t>School Provider</t>
  </si>
  <si>
    <t>Total Special Needs Students</t>
  </si>
  <si>
    <t>Male</t>
  </si>
  <si>
    <t>Female</t>
  </si>
  <si>
    <t>${SpecialNeedMaleStudents}</t>
  </si>
  <si>
    <t>${SpecialNeedFemaleStudents}</t>
  </si>
  <si>
    <t>${SpecialNeedTotalStudents}</t>
  </si>
  <si>
    <t xml:space="preserve">Student Teacher Ratio : </t>
  </si>
  <si>
    <t>${StudentTeacherRatio}</t>
  </si>
  <si>
    <t>Teaching Staff to Total Staff Ratio</t>
  </si>
  <si>
    <t>${TeachingStaffTotalStaffRatio}</t>
  </si>
  <si>
    <t xml:space="preserve">Total Staff : </t>
  </si>
  <si>
    <t>${TotalStaffs}</t>
  </si>
  <si>
    <t xml:space="preserve">Total Students : </t>
  </si>
  <si>
    <t>${TotalStudents}</t>
  </si>
  <si>
    <t>Total number of absent students</t>
  </si>
  <si>
    <t>${StudentTotalAbsences}</t>
  </si>
  <si>
    <t>Total number of absent staff</t>
  </si>
  <si>
    <t>${StaffTotalAbsences}</t>
  </si>
  <si>
    <t>School Area</t>
  </si>
  <si>
    <t>${InstitutionLands.area}</t>
  </si>
  <si>
    <t>Student Toilet</t>
  </si>
  <si>
    <t>${InfrastructureWashSanitationStudents.quantity}</t>
  </si>
  <si>
    <t>Staff Toilet</t>
  </si>
  <si>
    <t>${InfrastructureWashSanitationStaffs.quantity}</t>
  </si>
  <si>
    <t>Student Toilet ratio</t>
  </si>
  <si>
    <t>${StudentToiletRatio}</t>
  </si>
  <si>
    <t>Internet Speed</t>
  </si>
  <si>
    <t>${InfrastructureuUtilityInternets.UtilityInternetConditions.name}</t>
  </si>
  <si>
    <t xml:space="preserve">Budget </t>
  </si>
  <si>
    <t>${InstitutionBudgets.amount}</t>
  </si>
  <si>
    <t>Expenditure</t>
  </si>
  <si>
    <t>${InstitutionExpenditures.amount}</t>
  </si>
  <si>
    <t>Total number of class rooms</t>
  </si>
  <si>
    <t>${InstitutionClassRooms}</t>
  </si>
  <si>
    <t>Number of Rooms by Types</t>
  </si>
  <si>
    <t>Room Types</t>
  </si>
  <si>
    <t>Number of Rooms</t>
  </si>
  <si>
    <t>${"match": {"displayValue": "RoomTypes.name","rows": {"matchFrom": "RoomTypes.id","matchTo": "RoomTypes.id"}}}</t>
  </si>
  <si>
    <t>${"match": {"displayValue": "RoomTypeCount.count","rows": {"matchFrom": "RoomTypeCount.id","matchTo": "RoomTypeCount.id"}}}</t>
  </si>
  <si>
    <t>${Institutions.code}</t>
  </si>
  <si>
    <t>Student Information by Grade and Classes</t>
  </si>
  <si>
    <t>Grade</t>
  </si>
  <si>
    <t>Number of Students</t>
  </si>
  <si>
    <t>Number of Classes</t>
  </si>
  <si>
    <t>${"match": {"displayValue": "EducationGrades.name","rows": {"matchFrom": "EducationGrades.id","matchTo": "EducationGrades.id"}}}</t>
  </si>
  <si>
    <t>${"match": {"displayValue": "EducationGradeStudents.count","type":"number","rows": {"matchFrom": "EducationGradeStudents.education_grade_id","matchTo": "EducationGrades.education_grade_id"}}}</t>
  </si>
  <si>
    <t>${"match": {"displayValue": "EducationGradeClasses.count","type":"number","rows": {"matchFrom": "EducationGradeClasses.education_grade_id","matchTo": "EducationGradeClasses.education_grade_id"}}}</t>
  </si>
  <si>
    <t>Staff by Staff Type and Qualification Title</t>
  </si>
  <si>
    <t>Qualification Title</t>
  </si>
  <si>
    <t>Staff Type</t>
  </si>
  <si>
    <t>Number of Staff</t>
  </si>
  <si>
    <t>Source: Ministry of Education, OpenEMIS - data snapshot as of 21/09/2021</t>
  </si>
  <si>
    <t>${"match": {"displayValue": "StaffQualificationStaffType.qualification_title","rows": {"matchFrom": "StaffQualificationStaffType.id","matchTo": "StaffQualificationStaffType.id"}}}</t>
  </si>
  <si>
    <t>${"match": {"displayValue": "StaffQualificationStaffType.name","rows": {"matchFrom": "StaffQualificationStaffType.id","matchTo": "StaffQualificationStaffType.id"}}}</t>
  </si>
  <si>
    <t>${"match": {"displayValue": "StaffQualificationStaffType.number_of_staff","rows": {"matchFrom": "StaffQualificationStaffType.id","matchTo": "StaffQualificationStaffType.id"}}}</t>
  </si>
  <si>
    <t>${Institutions.ownership.name}</t>
  </si>
  <si>
    <t>${Institutions.area.name}</t>
  </si>
  <si>
    <t xml:space="preserve">${Institutions.date_opened} </t>
  </si>
  <si>
    <t>Institution Ownership</t>
  </si>
  <si>
    <t>Date Opened</t>
  </si>
  <si>
    <t xml:space="preserve">${Institutions.area.name} </t>
  </si>
  <si>
    <t>Special Needs Adapted</t>
  </si>
  <si>
    <t>Infrastructure Type</t>
  </si>
  <si>
    <t>Number of Accessible</t>
  </si>
  <si>
    <t>Number of Not Accessible</t>
  </si>
  <si>
    <t>Land</t>
  </si>
  <si>
    <t>Buildings</t>
  </si>
  <si>
    <t>Floors</t>
  </si>
  <si>
    <t>Rooms</t>
  </si>
  <si>
    <t>${InfrastructureLandAccessibile}</t>
  </si>
  <si>
    <t>${InfrastructureBuildingsAccessibile}</t>
  </si>
  <si>
    <t>${InfrastructureFloorsAccessibile}</t>
  </si>
  <si>
    <t>${InfrastructureRoomsAccessibile}</t>
  </si>
  <si>
    <t>${InfrastructureLandNotAccessibile}</t>
  </si>
  <si>
    <t>${InfrastructureBuildingsNotAccessibile}</t>
  </si>
  <si>
    <t>${InfrastructureFloorsNotAccessibile}</t>
  </si>
  <si>
    <t>${InfrastructureRoomsNotAccessibile}</t>
  </si>
  <si>
    <t>Programmes</t>
  </si>
  <si>
    <t xml:space="preserve">${"match": {"displayValue": "EducationProgrammes.name","rows": {"matchFrom": "EducationProgrammes.id","matchTo": "EducationProgrammes.id"}}} </t>
  </si>
  <si>
    <t>Subject Temporary Staff</t>
  </si>
  <si>
    <t xml:space="preserve">${"match": {"displayValue": "StudentFromEducationGrade.subject_staff_type_temporary","rows": {"matchFrom": "StudentFromEducationGrade.education_grade_id","matchTo": "StudentFromEducationGrade.education_grade_id"}}} </t>
  </si>
  <si>
    <t>HomeRoom/Secondary Temporary Staff</t>
  </si>
  <si>
    <t xml:space="preserve">${"match": {"displayValue": "StudentFromEducationGrade.staff_type_temporary","rows": {"matchFrom": "StudentFromEducationGrade.education_grade_id","matchTo": "StudentFromEducationGrade.education_grade_id"}}} 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</si>
</sst>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%"/>
    <numFmt numFmtId="166" formatCode="0.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i/>
      <sz val="28"/>
      <color theme="0" tint="-0.499984740745262"/>
      <name val="Calibri"/>
      <family val="2"/>
      <scheme val="minor"/>
    </font>
    <font>
      <b/>
      <sz val="28"/>
      <color theme="0" tint="-0.499984740745262"/>
      <name val="Calibri"/>
      <family val="2"/>
      <scheme val="minor"/>
    </font>
    <font>
      <i/>
      <sz val="28"/>
      <color theme="0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b/>
      <sz val="28"/>
      <color theme="7" tint="0.59999389629810485"/>
      <name val="Calibri"/>
      <family val="2"/>
      <scheme val="minor"/>
    </font>
    <font>
      <sz val="28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9"/>
      <name val="Calibri"/>
      <family val="2"/>
    </font>
    <font>
      <sz val="9"/>
      <name val="Segoe UI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7D4"/>
        <bgColor rgb="FF00808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7F7F7F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4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Alignment="1"/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7" fillId="0" borderId="2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1" fillId="0" borderId="0" xfId="0" applyFont="1" applyBorder="1" applyAlignment="1">
      <alignment horizontal="right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0" xfId="0" applyFont="1"/>
    <xf numFmtId="0" fontId="9" fillId="0" borderId="20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9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Fill="1" applyBorder="1" applyAlignment="1"/>
    <xf numFmtId="0" fontId="14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right" vertical="center"/>
    </xf>
    <xf numFmtId="9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21" fillId="0" borderId="0" xfId="0" applyFont="1" applyAlignment="1">
      <alignment horizontal="right"/>
    </xf>
    <xf numFmtId="0" fontId="14" fillId="0" borderId="0" xfId="0" applyFont="1" applyBorder="1" applyAlignment="1">
      <alignment horizontal="center"/>
    </xf>
    <xf numFmtId="0" fontId="22" fillId="0" borderId="0" xfId="0" applyFont="1" applyBorder="1"/>
    <xf numFmtId="0" fontId="6" fillId="0" borderId="0" xfId="0" applyFont="1" applyBorder="1" applyAlignment="1">
      <alignment horizontal="center"/>
    </xf>
    <xf numFmtId="0" fontId="0" fillId="5" borderId="6" xfId="0" applyFill="1" applyBorder="1"/>
    <xf numFmtId="0" fontId="9" fillId="0" borderId="0" xfId="0" applyFont="1" applyBorder="1" applyAlignment="1"/>
    <xf numFmtId="0" fontId="9" fillId="0" borderId="0" xfId="0" applyFont="1" applyBorder="1"/>
    <xf numFmtId="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42" xfId="0" applyBorder="1"/>
    <xf numFmtId="164" fontId="0" fillId="0" borderId="0" xfId="0" applyNumberFormat="1" applyBorder="1" applyAlignment="1">
      <alignment horizontal="center"/>
    </xf>
    <xf numFmtId="0" fontId="25" fillId="9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center"/>
    </xf>
    <xf numFmtId="0" fontId="27" fillId="0" borderId="0" xfId="0" applyFont="1"/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5" fillId="9" borderId="1" xfId="0" applyNumberFormat="1" applyFont="1" applyFill="1" applyBorder="1" applyAlignment="1">
      <alignment horizontal="left"/>
    </xf>
    <xf numFmtId="49" fontId="27" fillId="0" borderId="2" xfId="0" applyNumberFormat="1" applyFont="1" applyBorder="1"/>
    <xf numFmtId="0" fontId="30" fillId="0" borderId="3" xfId="0" applyFont="1" applyBorder="1"/>
    <xf numFmtId="0" fontId="27" fillId="0" borderId="0" xfId="0" applyFont="1" applyAlignment="1">
      <alignment vertical="center"/>
    </xf>
    <xf numFmtId="49" fontId="27" fillId="0" borderId="3" xfId="0" applyNumberFormat="1" applyFont="1" applyBorder="1"/>
    <xf numFmtId="0" fontId="27" fillId="0" borderId="0" xfId="0" applyFont="1" applyAlignment="1">
      <alignment horizontal="left"/>
    </xf>
    <xf numFmtId="0" fontId="26" fillId="0" borderId="0" xfId="0" applyFont="1"/>
    <xf numFmtId="49" fontId="27" fillId="0" borderId="0" xfId="0" applyNumberFormat="1" applyFont="1"/>
    <xf numFmtId="49" fontId="26" fillId="0" borderId="0" xfId="0" applyNumberFormat="1" applyFont="1" applyAlignment="1">
      <alignment horizontal="center" vertical="center"/>
    </xf>
    <xf numFmtId="49" fontId="25" fillId="9" borderId="2" xfId="0" applyNumberFormat="1" applyFont="1" applyFill="1" applyBorder="1" applyAlignment="1">
      <alignment horizontal="left"/>
    </xf>
    <xf numFmtId="0" fontId="25" fillId="9" borderId="0" xfId="0" applyFont="1" applyFill="1" applyAlignment="1">
      <alignment horizontal="left"/>
    </xf>
    <xf numFmtId="49" fontId="27" fillId="0" borderId="1" xfId="0" applyNumberFormat="1" applyFont="1" applyBorder="1"/>
    <xf numFmtId="0" fontId="26" fillId="0" borderId="1" xfId="0" applyFont="1" applyBorder="1"/>
    <xf numFmtId="49" fontId="26" fillId="0" borderId="1" xfId="0" applyNumberFormat="1" applyFont="1" applyBorder="1"/>
    <xf numFmtId="0" fontId="27" fillId="0" borderId="1" xfId="0" applyFont="1" applyBorder="1"/>
    <xf numFmtId="0" fontId="26" fillId="0" borderId="46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0" fillId="0" borderId="0" xfId="0" applyFont="1" applyBorder="1"/>
    <xf numFmtId="0" fontId="31" fillId="0" borderId="0" xfId="0" applyFont="1"/>
    <xf numFmtId="0" fontId="32" fillId="0" borderId="0" xfId="0" applyFont="1"/>
    <xf numFmtId="49" fontId="33" fillId="0" borderId="0" xfId="0" applyNumberFormat="1" applyFont="1"/>
    <xf numFmtId="0" fontId="34" fillId="0" borderId="0" xfId="0" applyFont="1" applyAlignment="1">
      <alignment horizontal="left"/>
    </xf>
    <xf numFmtId="0" fontId="25" fillId="9" borderId="2" xfId="0" applyFont="1" applyFill="1" applyBorder="1" applyAlignment="1">
      <alignment horizontal="center" vertical="center"/>
    </xf>
    <xf numFmtId="49" fontId="27" fillId="0" borderId="47" xfId="0" applyNumberFormat="1" applyFont="1" applyBorder="1" applyAlignment="1"/>
    <xf numFmtId="0" fontId="25" fillId="9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9" fontId="15" fillId="10" borderId="25" xfId="0" applyNumberFormat="1" applyFont="1" applyFill="1" applyBorder="1" applyAlignment="1">
      <alignment horizontal="center"/>
    </xf>
    <xf numFmtId="0" fontId="15" fillId="10" borderId="26" xfId="0" applyFont="1" applyFill="1" applyBorder="1" applyAlignment="1">
      <alignment horizontal="center"/>
    </xf>
    <xf numFmtId="0" fontId="15" fillId="10" borderId="27" xfId="0" applyFont="1" applyFill="1" applyBorder="1" applyAlignment="1">
      <alignment horizontal="center"/>
    </xf>
    <xf numFmtId="9" fontId="15" fillId="10" borderId="28" xfId="0" applyNumberFormat="1" applyFont="1" applyFill="1" applyBorder="1" applyAlignment="1">
      <alignment horizontal="center"/>
    </xf>
    <xf numFmtId="0" fontId="15" fillId="10" borderId="28" xfId="0" applyFont="1" applyFill="1" applyBorder="1" applyAlignment="1">
      <alignment horizontal="center"/>
    </xf>
    <xf numFmtId="1" fontId="15" fillId="0" borderId="2" xfId="3" applyNumberFormat="1" applyFont="1" applyBorder="1" applyAlignment="1">
      <alignment horizontal="center"/>
    </xf>
    <xf numFmtId="1" fontId="15" fillId="0" borderId="5" xfId="3" applyNumberFormat="1" applyFont="1" applyBorder="1" applyAlignment="1">
      <alignment horizontal="center"/>
    </xf>
    <xf numFmtId="1" fontId="15" fillId="0" borderId="3" xfId="3" applyNumberFormat="1" applyFont="1" applyBorder="1" applyAlignment="1">
      <alignment horizontal="center"/>
    </xf>
    <xf numFmtId="165" fontId="15" fillId="0" borderId="4" xfId="0" applyNumberFormat="1" applyFont="1" applyBorder="1" applyAlignment="1">
      <alignment horizontal="center"/>
    </xf>
    <xf numFmtId="9" fontId="18" fillId="0" borderId="4" xfId="0" applyNumberFormat="1" applyFont="1" applyFill="1" applyBorder="1" applyAlignment="1">
      <alignment horizontal="center"/>
    </xf>
    <xf numFmtId="9" fontId="18" fillId="0" borderId="4" xfId="3" applyFont="1" applyFill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1" fontId="18" fillId="0" borderId="3" xfId="0" applyNumberFormat="1" applyFont="1" applyBorder="1" applyAlignment="1">
      <alignment horizontal="center"/>
    </xf>
    <xf numFmtId="0" fontId="15" fillId="3" borderId="43" xfId="5" applyFont="1" applyBorder="1" applyAlignment="1">
      <alignment horizontal="center" vertical="center"/>
    </xf>
    <xf numFmtId="0" fontId="15" fillId="3" borderId="44" xfId="5" applyFont="1" applyBorder="1" applyAlignment="1">
      <alignment horizontal="center" vertical="center"/>
    </xf>
    <xf numFmtId="0" fontId="15" fillId="3" borderId="45" xfId="5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9" fontId="15" fillId="8" borderId="2" xfId="0" applyNumberFormat="1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9" fontId="17" fillId="0" borderId="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0" fillId="4" borderId="20" xfId="0" applyFont="1" applyFill="1" applyBorder="1" applyAlignment="1">
      <alignment horizontal="right" vertical="center"/>
    </xf>
    <xf numFmtId="0" fontId="10" fillId="4" borderId="0" xfId="0" applyFont="1" applyFill="1" applyBorder="1" applyAlignment="1">
      <alignment horizontal="right" vertical="center"/>
    </xf>
    <xf numFmtId="0" fontId="10" fillId="4" borderId="21" xfId="0" applyFont="1" applyFill="1" applyBorder="1" applyAlignment="1">
      <alignment horizontal="right" vertical="center"/>
    </xf>
    <xf numFmtId="0" fontId="15" fillId="3" borderId="38" xfId="5" applyFont="1" applyBorder="1" applyAlignment="1">
      <alignment horizontal="center" vertical="center"/>
    </xf>
    <xf numFmtId="0" fontId="15" fillId="3" borderId="5" xfId="5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/>
    </xf>
    <xf numFmtId="9" fontId="14" fillId="0" borderId="6" xfId="3" applyFont="1" applyBorder="1" applyAlignment="1">
      <alignment horizontal="center"/>
    </xf>
    <xf numFmtId="9" fontId="6" fillId="6" borderId="6" xfId="3" applyFont="1" applyFill="1" applyBorder="1" applyAlignment="1">
      <alignment horizontal="center"/>
    </xf>
    <xf numFmtId="9" fontId="15" fillId="6" borderId="6" xfId="3" applyFont="1" applyFill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16" fillId="2" borderId="10" xfId="4" applyFont="1" applyBorder="1" applyAlignment="1">
      <alignment horizontal="center"/>
    </xf>
    <xf numFmtId="0" fontId="16" fillId="2" borderId="8" xfId="4" applyFont="1" applyBorder="1" applyAlignment="1">
      <alignment horizontal="center"/>
    </xf>
    <xf numFmtId="0" fontId="16" fillId="2" borderId="9" xfId="4" applyFont="1" applyBorder="1" applyAlignment="1">
      <alignment horizontal="center"/>
    </xf>
    <xf numFmtId="0" fontId="23" fillId="7" borderId="7" xfId="4" applyFont="1" applyFill="1" applyBorder="1" applyAlignment="1">
      <alignment horizontal="center"/>
    </xf>
    <xf numFmtId="0" fontId="23" fillId="7" borderId="8" xfId="4" applyFont="1" applyFill="1" applyBorder="1" applyAlignment="1">
      <alignment horizontal="center"/>
    </xf>
    <xf numFmtId="0" fontId="23" fillId="7" borderId="9" xfId="4" applyFont="1" applyFill="1" applyBorder="1" applyAlignment="1">
      <alignment horizontal="center"/>
    </xf>
    <xf numFmtId="0" fontId="16" fillId="2" borderId="7" xfId="4" applyFont="1" applyBorder="1" applyAlignment="1">
      <alignment horizontal="center"/>
    </xf>
    <xf numFmtId="0" fontId="16" fillId="2" borderId="11" xfId="4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3" borderId="4" xfId="5" applyFont="1" applyBorder="1" applyAlignment="1">
      <alignment horizontal="center" vertic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9" fontId="15" fillId="8" borderId="25" xfId="0" applyNumberFormat="1" applyFont="1" applyFill="1" applyBorder="1" applyAlignment="1">
      <alignment horizontal="center"/>
    </xf>
    <xf numFmtId="0" fontId="15" fillId="8" borderId="26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1" fontId="15" fillId="0" borderId="1" xfId="3" applyNumberFormat="1" applyFont="1" applyBorder="1" applyAlignment="1">
      <alignment horizontal="center"/>
    </xf>
    <xf numFmtId="1" fontId="15" fillId="0" borderId="39" xfId="0" applyNumberFormat="1" applyFont="1" applyBorder="1" applyAlignment="1">
      <alignment horizontal="center"/>
    </xf>
    <xf numFmtId="1" fontId="15" fillId="0" borderId="40" xfId="0" applyNumberFormat="1" applyFont="1" applyBorder="1" applyAlignment="1">
      <alignment horizontal="center"/>
    </xf>
    <xf numFmtId="1" fontId="15" fillId="0" borderId="41" xfId="0" applyNumberFormat="1" applyFont="1" applyBorder="1" applyAlignment="1">
      <alignment horizontal="center"/>
    </xf>
    <xf numFmtId="9" fontId="15" fillId="8" borderId="28" xfId="0" applyNumberFormat="1" applyFont="1" applyFill="1" applyBorder="1" applyAlignment="1">
      <alignment horizontal="center"/>
    </xf>
    <xf numFmtId="0" fontId="15" fillId="8" borderId="28" xfId="0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6" fontId="15" fillId="0" borderId="15" xfId="0" applyNumberFormat="1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6" xfId="0" applyNumberFormat="1" applyFont="1" applyFill="1" applyBorder="1" applyAlignment="1">
      <alignment horizontal="center" vertical="center"/>
    </xf>
    <xf numFmtId="166" fontId="15" fillId="0" borderId="6" xfId="3" applyNumberFormat="1" applyFont="1" applyBorder="1" applyAlignment="1">
      <alignment horizontal="center" vertical="center"/>
    </xf>
    <xf numFmtId="9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9" fontId="15" fillId="10" borderId="6" xfId="0" applyNumberFormat="1" applyFont="1" applyFill="1" applyBorder="1" applyAlignment="1">
      <alignment horizontal="center"/>
    </xf>
    <xf numFmtId="0" fontId="15" fillId="3" borderId="6" xfId="5" applyFont="1" applyBorder="1" applyAlignment="1">
      <alignment horizontal="center" vertical="center"/>
    </xf>
    <xf numFmtId="0" fontId="10" fillId="4" borderId="17" xfId="0" applyFont="1" applyFill="1" applyBorder="1" applyAlignment="1">
      <alignment horizontal="right" vertical="center"/>
    </xf>
    <xf numFmtId="0" fontId="10" fillId="4" borderId="18" xfId="0" applyFont="1" applyFill="1" applyBorder="1" applyAlignment="1">
      <alignment horizontal="right" vertical="center"/>
    </xf>
    <xf numFmtId="0" fontId="10" fillId="4" borderId="19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14" fontId="6" fillId="11" borderId="6" xfId="0" applyNumberFormat="1" applyFont="1" applyFill="1" applyBorder="1" applyAlignment="1">
      <alignment horizontal="right" vertical="center"/>
    </xf>
    <xf numFmtId="14" fontId="15" fillId="11" borderId="6" xfId="0" applyNumberFormat="1" applyFont="1" applyFill="1" applyBorder="1" applyAlignment="1">
      <alignment horizontal="right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/>
    </xf>
    <xf numFmtId="0" fontId="6" fillId="11" borderId="13" xfId="0" applyFont="1" applyFill="1" applyBorder="1" applyAlignment="1">
      <alignment horizontal="right" vertical="center"/>
    </xf>
    <xf numFmtId="0" fontId="15" fillId="11" borderId="14" xfId="0" applyFont="1" applyFill="1" applyBorder="1" applyAlignment="1">
      <alignment horizontal="right" vertical="center"/>
    </xf>
    <xf numFmtId="0" fontId="15" fillId="11" borderId="15" xfId="0" applyFont="1" applyFill="1" applyBorder="1" applyAlignment="1">
      <alignment horizontal="right" vertical="center"/>
    </xf>
    <xf numFmtId="0" fontId="15" fillId="11" borderId="16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right" vertical="center"/>
    </xf>
    <xf numFmtId="0" fontId="15" fillId="11" borderId="12" xfId="0" applyFont="1" applyFill="1" applyBorder="1" applyAlignment="1">
      <alignment horizontal="right" vertical="center"/>
    </xf>
    <xf numFmtId="0" fontId="15" fillId="11" borderId="35" xfId="0" applyFont="1" applyFill="1" applyBorder="1" applyAlignment="1">
      <alignment horizontal="right" vertical="center"/>
    </xf>
    <xf numFmtId="0" fontId="15" fillId="11" borderId="36" xfId="0" applyFont="1" applyFill="1" applyBorder="1" applyAlignment="1">
      <alignment horizontal="right" vertical="center"/>
    </xf>
    <xf numFmtId="0" fontId="15" fillId="11" borderId="37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15" fillId="11" borderId="6" xfId="0" applyFont="1" applyFill="1" applyBorder="1" applyAlignment="1">
      <alignment horizontal="right" vertical="center"/>
    </xf>
    <xf numFmtId="0" fontId="27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9" borderId="2" xfId="0" applyFont="1" applyFill="1" applyBorder="1" applyAlignment="1">
      <alignment horizontal="center"/>
    </xf>
    <xf numFmtId="49" fontId="25" fillId="9" borderId="40" xfId="0" applyNumberFormat="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9" borderId="2" xfId="0" applyFont="1" applyFill="1" applyBorder="1" applyAlignment="1">
      <alignment horizontal="center" vertical="center"/>
    </xf>
  </cellXfs>
  <cellStyles count="16">
    <cellStyle name="Followed Hyperlink" xfId="2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Input" xfId="5" builtinId="20"/>
    <cellStyle name="Neutral" xfId="4" builtinId="2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FF6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Pupil Teacher Ratio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SRC_template!$K$52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SRC_template!$H$51:$J$51</c:f>
              <c:strCache>
                <c:ptCount val="3"/>
                <c:pt idx="0">
                  <c:v>secondary</c:v>
                </c:pt>
                <c:pt idx="1">
                  <c:v>Basic</c:v>
                </c:pt>
                <c:pt idx="2">
                  <c:v>KG</c:v>
                </c:pt>
              </c:strCache>
            </c:strRef>
          </c:cat>
          <c:val>
            <c:numRef>
              <c:f>SRC_template!$H$52:$J$52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9D-4D93-8FD6-62CACF4FDAE3}"/>
            </c:ext>
          </c:extLst>
        </c:ser>
        <c:ser>
          <c:idx val="1"/>
          <c:order val="1"/>
          <c:tx>
            <c:strRef>
              <c:f>SRC_template!$K$53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SRC_template!$H$51:$J$51</c:f>
              <c:strCache>
                <c:ptCount val="3"/>
                <c:pt idx="0">
                  <c:v>secondary</c:v>
                </c:pt>
                <c:pt idx="1">
                  <c:v>Basic</c:v>
                </c:pt>
                <c:pt idx="2">
                  <c:v>KG</c:v>
                </c:pt>
              </c:strCache>
            </c:strRef>
          </c:cat>
          <c:val>
            <c:numRef>
              <c:f>SRC_template!$H$53:$J$53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9D-4D93-8FD6-62CACF4FDAE3}"/>
            </c:ext>
          </c:extLst>
        </c:ser>
        <c:gapWidth val="219"/>
        <c:overlap val="-27"/>
        <c:axId val="86573056"/>
        <c:axId val="86574592"/>
      </c:barChart>
      <c:catAx>
        <c:axId val="86573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4592"/>
        <c:crosses val="autoZero"/>
        <c:auto val="1"/>
        <c:lblAlgn val="ctr"/>
        <c:lblOffset val="100"/>
      </c:catAx>
      <c:valAx>
        <c:axId val="8657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501907247641235"/>
          <c:y val="3.2886148065093088E-2"/>
          <c:w val="0.88498092752359092"/>
          <c:h val="0.79238098124185308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SRC_template!$J$76</c:f>
              <c:strCache>
                <c:ptCount val="1"/>
                <c:pt idx="0">
                  <c:v>Average Score Grade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56-43FF-9F99-877707F945A5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56-43FF-9F99-877707F945A5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SRC_template!$J$77:$J$79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A56-43FF-9F99-877707F945A5}"/>
            </c:ext>
          </c:extLst>
        </c:ser>
        <c:gapWidth val="106"/>
        <c:overlap val="-27"/>
        <c:axId val="86612608"/>
        <c:axId val="86618496"/>
      </c:barChart>
      <c:catAx>
        <c:axId val="86612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8496"/>
        <c:crosses val="autoZero"/>
        <c:auto val="1"/>
        <c:lblAlgn val="ctr"/>
        <c:lblOffset val="100"/>
      </c:catAx>
      <c:valAx>
        <c:axId val="86618496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260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6872450947132534E-2"/>
          <c:y val="3.2886148065093088E-2"/>
          <c:w val="0.88498092752359092"/>
          <c:h val="0.79238098124185308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SRC_template!$AT$76</c:f>
              <c:strCache>
                <c:ptCount val="1"/>
                <c:pt idx="0">
                  <c:v>Average Score Grade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48-49FA-BD91-0DCF433E74D0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48-49FA-BD91-0DCF433E74D0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SRC_template!$AT$77:$AT$79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-* #,##0.00_-;\-* #,##0.00_-;_-* &quot;-&quot;??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48-49FA-BD91-0DCF433E74D0}"/>
            </c:ext>
          </c:extLst>
        </c:ser>
        <c:gapWidth val="106"/>
        <c:overlap val="-27"/>
        <c:axId val="87109632"/>
        <c:axId val="87111168"/>
      </c:barChart>
      <c:catAx>
        <c:axId val="87109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1168"/>
        <c:crosses val="autoZero"/>
        <c:auto val="1"/>
        <c:lblAlgn val="ctr"/>
        <c:lblOffset val="100"/>
      </c:catAx>
      <c:valAx>
        <c:axId val="87111168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96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6601894332616119E-2"/>
          <c:y val="3.2886148065093088E-2"/>
          <c:w val="0.885385743169123"/>
          <c:h val="0.79238098124185308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SRC_template!$BY$76</c:f>
              <c:strCache>
                <c:ptCount val="1"/>
                <c:pt idx="0">
                  <c:v>Average Score Grade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0E-4101-8B1B-77C0DE4F309D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0E-4101-8B1B-77C0DE4F309D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SRC_template!$BY$77:$BY$79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-* #,##0.00_-;\-* #,##0.00_-;_-* &quot;-&quot;??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0E-4101-8B1B-77C0DE4F309D}"/>
            </c:ext>
          </c:extLst>
        </c:ser>
        <c:gapWidth val="106"/>
        <c:overlap val="-27"/>
        <c:axId val="87131648"/>
        <c:axId val="87133184"/>
      </c:barChart>
      <c:catAx>
        <c:axId val="87131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184"/>
        <c:crosses val="autoZero"/>
        <c:auto val="1"/>
        <c:lblAlgn val="ctr"/>
        <c:lblOffset val="100"/>
      </c:catAx>
      <c:valAx>
        <c:axId val="87133184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164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145143</xdr:colOff>
      <xdr:row>0</xdr:row>
      <xdr:rowOff>45356</xdr:rowOff>
    </xdr:from>
    <xdr:to>
      <xdr:col>100</xdr:col>
      <xdr:colOff>127001</xdr:colOff>
      <xdr:row>0</xdr:row>
      <xdr:rowOff>1299511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7572" y="244927"/>
          <a:ext cx="1179286" cy="1254155"/>
        </a:xfrm>
        <a:prstGeom prst="rect">
          <a:avLst/>
        </a:prstGeom>
      </xdr:spPr>
    </xdr:pic>
    <xdr:clientData/>
  </xdr:twoCellAnchor>
  <xdr:twoCellAnchor>
    <xdr:from>
      <xdr:col>2</xdr:col>
      <xdr:colOff>133415</xdr:colOff>
      <xdr:row>48</xdr:row>
      <xdr:rowOff>119622</xdr:rowOff>
    </xdr:from>
    <xdr:to>
      <xdr:col>51</xdr:col>
      <xdr:colOff>9040</xdr:colOff>
      <xdr:row>57</xdr:row>
      <xdr:rowOff>401844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74</xdr:row>
      <xdr:rowOff>29633</xdr:rowOff>
    </xdr:from>
    <xdr:to>
      <xdr:col>32</xdr:col>
      <xdr:colOff>72351</xdr:colOff>
      <xdr:row>81</xdr:row>
      <xdr:rowOff>980033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67732</xdr:colOff>
      <xdr:row>74</xdr:row>
      <xdr:rowOff>71967</xdr:rowOff>
    </xdr:from>
    <xdr:to>
      <xdr:col>67</xdr:col>
      <xdr:colOff>133732</xdr:colOff>
      <xdr:row>81</xdr:row>
      <xdr:rowOff>1022367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150284</xdr:colOff>
      <xdr:row>74</xdr:row>
      <xdr:rowOff>50801</xdr:rowOff>
    </xdr:from>
    <xdr:to>
      <xdr:col>100</xdr:col>
      <xdr:colOff>25783</xdr:colOff>
      <xdr:row>81</xdr:row>
      <xdr:rowOff>1001201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A87"/>
  <sheetViews>
    <sheetView showGridLines="0" topLeftCell="A4" zoomScale="60" zoomScaleNormal="60" zoomScalePageLayoutView="60" workbookViewId="0">
      <selection activeCell="CA16" sqref="CA16:CV18"/>
    </sheetView>
  </sheetViews>
  <sheetFormatPr defaultColWidth="11" defaultRowHeight="15.75"/>
  <cols>
    <col min="1" max="1" width="4.375" customWidth="1"/>
    <col min="2" max="101" width="2.5" customWidth="1"/>
  </cols>
  <sheetData>
    <row r="1" spans="2:105" ht="110.25" customHeight="1" thickBot="1">
      <c r="B1" s="98" t="s">
        <v>81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5" t="s">
        <v>6</v>
      </c>
      <c r="CR1" s="5"/>
      <c r="CS1" s="5"/>
      <c r="CT1" s="5"/>
      <c r="CU1" s="5"/>
      <c r="CV1" s="5"/>
      <c r="CW1" s="5"/>
    </row>
    <row r="2" spans="2:105" ht="15.95" customHeight="1">
      <c r="B2" s="186" t="s">
        <v>39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7"/>
      <c r="BZ2" s="187"/>
      <c r="CA2" s="187"/>
      <c r="CB2" s="187"/>
      <c r="CC2" s="187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8"/>
    </row>
    <row r="3" spans="2:105" ht="17.25" customHeight="1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4"/>
    </row>
    <row r="4" spans="2:105" ht="17.25" customHeight="1"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7"/>
    </row>
    <row r="5" spans="2:105" s="18" customFormat="1" ht="36">
      <c r="B5" s="1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1" t="s">
        <v>12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1" t="s">
        <v>11</v>
      </c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1" t="s">
        <v>10</v>
      </c>
      <c r="CW5" s="17"/>
    </row>
    <row r="6" spans="2:105" ht="15.95" customHeight="1">
      <c r="B6" s="8"/>
      <c r="C6" s="204" t="s">
        <v>205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6"/>
      <c r="AG6" s="30"/>
      <c r="AH6" s="203" t="s">
        <v>188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30"/>
      <c r="AT6" s="202" t="s">
        <v>82</v>
      </c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2"/>
      <c r="BZ6" s="202"/>
      <c r="CA6" s="202"/>
      <c r="CB6" s="202"/>
      <c r="CC6" s="202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  <c r="CR6" s="202"/>
      <c r="CS6" s="202"/>
      <c r="CT6" s="202"/>
      <c r="CU6" s="202"/>
      <c r="CV6" s="202"/>
      <c r="CW6" s="9"/>
    </row>
    <row r="7" spans="2:105" ht="15.95" customHeight="1">
      <c r="B7" s="8"/>
      <c r="C7" s="207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9"/>
      <c r="AG7" s="30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3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2"/>
      <c r="CW7" s="9"/>
    </row>
    <row r="8" spans="2:105" ht="3" customHeight="1">
      <c r="B8" s="8"/>
      <c r="C8" s="210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2"/>
      <c r="AG8" s="30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3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2"/>
      <c r="BP8" s="202"/>
      <c r="BQ8" s="202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2"/>
      <c r="CW8" s="9"/>
    </row>
    <row r="9" spans="2:105" s="2" customFormat="1" ht="18.95" customHeight="1"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11"/>
      <c r="DA9" s="31"/>
    </row>
    <row r="10" spans="2:105" s="21" customFormat="1" ht="36">
      <c r="B10" s="19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 t="s">
        <v>16</v>
      </c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 t="s">
        <v>15</v>
      </c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 t="s">
        <v>14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 t="s">
        <v>13</v>
      </c>
      <c r="CW10" s="20"/>
    </row>
    <row r="11" spans="2:105" s="2" customFormat="1" ht="36">
      <c r="B11" s="10"/>
      <c r="C11" s="213" t="s">
        <v>204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33"/>
      <c r="AB11" s="33"/>
      <c r="AC11" s="190" t="s">
        <v>85</v>
      </c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34"/>
      <c r="BA11" s="34"/>
      <c r="BB11" s="190" t="s">
        <v>83</v>
      </c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34"/>
      <c r="BZ11" s="34"/>
      <c r="CA11" s="190" t="s">
        <v>168</v>
      </c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  <c r="CT11" s="190"/>
      <c r="CU11" s="190"/>
      <c r="CV11" s="190"/>
      <c r="CW11" s="11"/>
    </row>
    <row r="12" spans="2:105" s="2" customFormat="1" ht="1.5" customHeight="1">
      <c r="B12" s="10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33"/>
      <c r="AB12" s="33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34"/>
      <c r="BA12" s="34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34"/>
      <c r="BZ12" s="34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  <c r="CT12" s="190"/>
      <c r="CU12" s="190"/>
      <c r="CV12" s="190"/>
      <c r="CW12" s="11"/>
    </row>
    <row r="13" spans="2:105" s="2" customFormat="1" ht="6.75" customHeight="1">
      <c r="B13" s="10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33"/>
      <c r="AB13" s="33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33"/>
      <c r="BA13" s="33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33"/>
      <c r="BZ13" s="33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  <c r="CT13" s="190"/>
      <c r="CU13" s="190"/>
      <c r="CV13" s="190"/>
      <c r="CW13" s="11"/>
    </row>
    <row r="14" spans="2:105" s="2" customFormat="1" ht="21" customHeight="1"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11"/>
    </row>
    <row r="15" spans="2:105" s="21" customFormat="1" ht="36">
      <c r="B15" s="1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 t="s">
        <v>18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 t="s">
        <v>19</v>
      </c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 t="s">
        <v>20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 t="s">
        <v>17</v>
      </c>
      <c r="CW15" s="20"/>
    </row>
    <row r="16" spans="2:105" s="2" customFormat="1" ht="27" customHeight="1">
      <c r="B16" s="10"/>
      <c r="C16" s="189" t="s">
        <v>84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33"/>
      <c r="AB16" s="33"/>
      <c r="AC16" s="193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5"/>
      <c r="AZ16" s="33"/>
      <c r="BA16" s="33"/>
      <c r="BB16" s="189" t="s">
        <v>86</v>
      </c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33"/>
      <c r="BZ16" s="33"/>
      <c r="CA16" s="191" t="s">
        <v>206</v>
      </c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1"/>
    </row>
    <row r="17" spans="2:101" s="2" customFormat="1" ht="36" hidden="1" customHeight="1">
      <c r="B17" s="10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33"/>
      <c r="AB17" s="33"/>
      <c r="AC17" s="196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8"/>
      <c r="AZ17" s="33"/>
      <c r="BA17" s="33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33"/>
      <c r="BZ17" s="33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1"/>
    </row>
    <row r="18" spans="2:101" s="2" customFormat="1" ht="15" customHeight="1">
      <c r="B18" s="10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33"/>
      <c r="AB18" s="33"/>
      <c r="AC18" s="199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1"/>
      <c r="AZ18" s="33"/>
      <c r="BA18" s="33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33"/>
      <c r="BZ18" s="33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1"/>
    </row>
    <row r="19" spans="2:101" ht="17.25" customHeight="1">
      <c r="B19" s="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9"/>
    </row>
    <row r="20" spans="2:101" ht="36">
      <c r="B20" s="8"/>
      <c r="C20" s="185" t="s">
        <v>4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 t="s">
        <v>21</v>
      </c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 t="s">
        <v>2</v>
      </c>
      <c r="BV20" s="185"/>
      <c r="BW20" s="185"/>
      <c r="BX20" s="185"/>
      <c r="BY20" s="185"/>
      <c r="BZ20" s="185"/>
      <c r="CA20" s="185"/>
      <c r="CB20" s="185"/>
      <c r="CC20" s="185"/>
      <c r="CD20" s="185"/>
      <c r="CE20" s="185"/>
      <c r="CF20" s="185"/>
      <c r="CG20" s="185"/>
      <c r="CH20" s="185"/>
      <c r="CI20" s="185"/>
      <c r="CK20" s="33"/>
      <c r="CL20" s="33"/>
      <c r="CM20" s="30"/>
      <c r="CN20" s="30"/>
      <c r="CO20" s="30"/>
      <c r="CP20" s="30"/>
      <c r="CQ20" s="30"/>
      <c r="CR20" s="28"/>
      <c r="CS20" s="28"/>
      <c r="CT20" s="28"/>
      <c r="CU20" s="28"/>
      <c r="CV20" s="31" t="s">
        <v>68</v>
      </c>
      <c r="CW20" s="9"/>
    </row>
    <row r="21" spans="2:101" ht="36">
      <c r="B21" s="8"/>
      <c r="C21" s="143" t="s">
        <v>66</v>
      </c>
      <c r="D21" s="144"/>
      <c r="E21" s="144"/>
      <c r="F21" s="144"/>
      <c r="G21" s="145"/>
      <c r="H21" s="146" t="s">
        <v>33</v>
      </c>
      <c r="I21" s="141"/>
      <c r="J21" s="141"/>
      <c r="K21" s="141"/>
      <c r="L21" s="142"/>
      <c r="M21" s="140" t="s">
        <v>32</v>
      </c>
      <c r="N21" s="141"/>
      <c r="O21" s="141"/>
      <c r="P21" s="141"/>
      <c r="Q21" s="147"/>
      <c r="R21" s="143" t="s">
        <v>66</v>
      </c>
      <c r="S21" s="144"/>
      <c r="T21" s="144"/>
      <c r="U21" s="144"/>
      <c r="V21" s="145"/>
      <c r="W21" s="146" t="s">
        <v>24</v>
      </c>
      <c r="X21" s="141"/>
      <c r="Y21" s="141"/>
      <c r="Z21" s="141"/>
      <c r="AA21" s="142"/>
      <c r="AB21" s="140" t="s">
        <v>25</v>
      </c>
      <c r="AC21" s="141"/>
      <c r="AD21" s="141"/>
      <c r="AE21" s="141"/>
      <c r="AF21" s="147"/>
      <c r="AG21" s="146" t="s">
        <v>26</v>
      </c>
      <c r="AH21" s="141"/>
      <c r="AI21" s="141"/>
      <c r="AJ21" s="141"/>
      <c r="AK21" s="142"/>
      <c r="AL21" s="140" t="s">
        <v>27</v>
      </c>
      <c r="AM21" s="141"/>
      <c r="AN21" s="141"/>
      <c r="AO21" s="141"/>
      <c r="AP21" s="142"/>
      <c r="AQ21" s="140" t="s">
        <v>28</v>
      </c>
      <c r="AR21" s="141"/>
      <c r="AS21" s="141"/>
      <c r="AT21" s="141"/>
      <c r="AU21" s="142"/>
      <c r="AV21" s="140" t="s">
        <v>29</v>
      </c>
      <c r="AW21" s="141"/>
      <c r="AX21" s="141"/>
      <c r="AY21" s="141"/>
      <c r="AZ21" s="142"/>
      <c r="BA21" s="140" t="s">
        <v>30</v>
      </c>
      <c r="BB21" s="141"/>
      <c r="BC21" s="141"/>
      <c r="BD21" s="141"/>
      <c r="BE21" s="142"/>
      <c r="BF21" s="140" t="s">
        <v>31</v>
      </c>
      <c r="BG21" s="141"/>
      <c r="BH21" s="141"/>
      <c r="BI21" s="141"/>
      <c r="BJ21" s="142"/>
      <c r="BK21" s="140" t="s">
        <v>23</v>
      </c>
      <c r="BL21" s="141"/>
      <c r="BM21" s="141"/>
      <c r="BN21" s="141"/>
      <c r="BO21" s="142"/>
      <c r="BP21" s="140" t="s">
        <v>22</v>
      </c>
      <c r="BQ21" s="141"/>
      <c r="BR21" s="141"/>
      <c r="BS21" s="141"/>
      <c r="BT21" s="142"/>
      <c r="BU21" s="143" t="s">
        <v>66</v>
      </c>
      <c r="BV21" s="144"/>
      <c r="BW21" s="144"/>
      <c r="BX21" s="144"/>
      <c r="BY21" s="145"/>
      <c r="BZ21" s="146" t="s">
        <v>8</v>
      </c>
      <c r="CA21" s="141"/>
      <c r="CB21" s="141"/>
      <c r="CC21" s="141"/>
      <c r="CD21" s="142"/>
      <c r="CE21" s="140" t="s">
        <v>7</v>
      </c>
      <c r="CF21" s="141"/>
      <c r="CG21" s="141"/>
      <c r="CH21" s="141"/>
      <c r="CI21" s="142"/>
      <c r="CK21" s="33"/>
      <c r="CL21" s="135">
        <f>IFERROR(VLOOKUP("Total",'Grades &amp; Classes'!$B$2:$D$101,2,FALSE),0)</f>
        <v>0</v>
      </c>
      <c r="CM21" s="136"/>
      <c r="CN21" s="136"/>
      <c r="CO21" s="136"/>
      <c r="CP21" s="136"/>
      <c r="CQ21" s="136"/>
      <c r="CR21" s="136"/>
      <c r="CS21" s="136"/>
      <c r="CT21" s="136"/>
      <c r="CU21" s="136"/>
      <c r="CV21" s="137"/>
      <c r="CW21" s="9"/>
    </row>
    <row r="22" spans="2:101" ht="9" customHeight="1">
      <c r="B22" s="8"/>
      <c r="CK22" s="33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9"/>
    </row>
    <row r="23" spans="2:101" ht="36">
      <c r="B23" s="8"/>
      <c r="C23" s="139">
        <f>SUM(H23:Q23)</f>
        <v>0</v>
      </c>
      <c r="D23" s="138"/>
      <c r="E23" s="138"/>
      <c r="F23" s="138"/>
      <c r="G23" s="138"/>
      <c r="H23" s="131">
        <f>IFERROR(VLOOKUP("الصف الثاني عشر الشرعي",'Grades &amp; Classes'!$B$2:$D$101,3,FALSE),0)</f>
        <v>0</v>
      </c>
      <c r="I23" s="132"/>
      <c r="J23" s="132"/>
      <c r="K23" s="132"/>
      <c r="L23" s="133"/>
      <c r="M23" s="131">
        <f>IFERROR(VLOOKUP("الصف الحادي عشر الشرعي",'Grades &amp; Classes'!$B$2:$D$101,3,FALSE),0)</f>
        <v>0</v>
      </c>
      <c r="N23" s="132"/>
      <c r="O23" s="132"/>
      <c r="P23" s="132"/>
      <c r="Q23" s="133"/>
      <c r="R23" s="139">
        <f>SUM(W23:BT23)</f>
        <v>0</v>
      </c>
      <c r="S23" s="138"/>
      <c r="T23" s="138"/>
      <c r="U23" s="138"/>
      <c r="V23" s="138"/>
      <c r="W23" s="131">
        <f>IFERROR(VLOOKUP("الصف العاشر",'Grades &amp; Classes'!$B$2:$D$101,3,FALSE),0)</f>
        <v>0</v>
      </c>
      <c r="X23" s="132"/>
      <c r="Y23" s="132"/>
      <c r="Z23" s="132"/>
      <c r="AA23" s="133"/>
      <c r="AB23" s="131">
        <f>IFERROR(VLOOKUP("الصف التاسع",'Grades &amp; Classes'!$B$2:$D$101,3,FALSE),0)</f>
        <v>0</v>
      </c>
      <c r="AC23" s="132"/>
      <c r="AD23" s="132"/>
      <c r="AE23" s="132"/>
      <c r="AF23" s="133"/>
      <c r="AG23" s="131">
        <f>IFERROR(VLOOKUP("الصف الثامن",'Grades &amp; Classes'!$B$2:$D$101,3,FALSE),0)</f>
        <v>0</v>
      </c>
      <c r="AH23" s="132"/>
      <c r="AI23" s="132"/>
      <c r="AJ23" s="132"/>
      <c r="AK23" s="133"/>
      <c r="AL23" s="131">
        <f>IFERROR(VLOOKUP("الصف السابع",'Grades &amp; Classes'!$B$2:$D$101,3,FALSE),0)</f>
        <v>0</v>
      </c>
      <c r="AM23" s="132"/>
      <c r="AN23" s="132"/>
      <c r="AO23" s="132"/>
      <c r="AP23" s="133"/>
      <c r="AQ23" s="131">
        <f>IFERROR(VLOOKUP("الصف السادس",'Grades &amp; Classes'!$B$2:$D$101,3,FALSE),0)</f>
        <v>0</v>
      </c>
      <c r="AR23" s="132"/>
      <c r="AS23" s="132"/>
      <c r="AT23" s="132"/>
      <c r="AU23" s="133"/>
      <c r="AV23" s="131">
        <f>IFERROR(VLOOKUP("الصف الخامس",'Grades &amp; Classes'!$B$2:$D$101,3,FALSE),0)</f>
        <v>0</v>
      </c>
      <c r="AW23" s="132"/>
      <c r="AX23" s="132"/>
      <c r="AY23" s="132"/>
      <c r="AZ23" s="133"/>
      <c r="BA23" s="131">
        <f>IFERROR(VLOOKUP("الصف الرابع",'Grades &amp; Classes'!$B$2:$D$101,3,FALSE),0)</f>
        <v>0</v>
      </c>
      <c r="BB23" s="132"/>
      <c r="BC23" s="132"/>
      <c r="BD23" s="132"/>
      <c r="BE23" s="133"/>
      <c r="BF23" s="131">
        <f>IFERROR(VLOOKUP("الصف الثالث",'Grades &amp; Classes'!$B$2:$D$101,3,FALSE),0)</f>
        <v>0</v>
      </c>
      <c r="BG23" s="132"/>
      <c r="BH23" s="132"/>
      <c r="BI23" s="132"/>
      <c r="BJ23" s="133"/>
      <c r="BK23" s="131">
        <f>IFERROR(VLOOKUP("الصف الثاني",'Grades &amp; Classes'!$B$2:$D$101,3,FALSE),0)</f>
        <v>0</v>
      </c>
      <c r="BL23" s="132"/>
      <c r="BM23" s="132"/>
      <c r="BN23" s="132"/>
      <c r="BO23" s="133"/>
      <c r="BP23" s="131">
        <f>IFERROR(VLOOKUP("الصف الأول",'Grades &amp; Classes'!$B$2:$D$101,3,FALSE),0)</f>
        <v>0</v>
      </c>
      <c r="BQ23" s="132"/>
      <c r="BR23" s="132"/>
      <c r="BS23" s="132"/>
      <c r="BT23" s="133"/>
      <c r="BU23" s="138">
        <f>SUM(BZ23:CI23)</f>
        <v>0</v>
      </c>
      <c r="BV23" s="138"/>
      <c r="BW23" s="138"/>
      <c r="BX23" s="138"/>
      <c r="BY23" s="138"/>
      <c r="BZ23" s="131">
        <f>IFERROR(VLOOKUP("روضة - 2",'Grades &amp; Classes'!$B$2:$D$101,3,FALSE),0)</f>
        <v>0</v>
      </c>
      <c r="CA23" s="132"/>
      <c r="CB23" s="132"/>
      <c r="CC23" s="132"/>
      <c r="CD23" s="133"/>
      <c r="CE23" s="131">
        <f>IFERROR(VLOOKUP("روضة - 1",'Grades &amp; Classes'!$B$2:$D$101,3,FALSE),0)</f>
        <v>0</v>
      </c>
      <c r="CF23" s="132"/>
      <c r="CG23" s="132"/>
      <c r="CH23" s="132"/>
      <c r="CI23" s="133"/>
      <c r="CK23" s="53" t="s">
        <v>48</v>
      </c>
      <c r="CL23" s="53"/>
      <c r="CM23" s="30"/>
      <c r="CN23" s="30"/>
      <c r="CO23" s="30"/>
      <c r="CP23" s="30"/>
      <c r="CQ23" s="30"/>
      <c r="CR23" s="28"/>
      <c r="CS23" s="28"/>
      <c r="CT23" s="28"/>
      <c r="CU23" s="28"/>
      <c r="CV23" s="28"/>
      <c r="CW23" s="9"/>
    </row>
    <row r="24" spans="2:101" ht="12" customHeight="1">
      <c r="B24" s="8"/>
      <c r="C24" s="28"/>
      <c r="D24" s="28"/>
      <c r="E24" s="28"/>
      <c r="F24" s="28"/>
      <c r="G24" s="28"/>
      <c r="H24" s="49"/>
      <c r="I24" s="49"/>
      <c r="J24" s="49"/>
      <c r="K24" s="49"/>
      <c r="L24" s="49"/>
      <c r="M24" s="49"/>
      <c r="N24" s="49"/>
      <c r="O24" s="49"/>
      <c r="P24" s="49"/>
      <c r="Q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Q24" s="49"/>
      <c r="BR24" s="49"/>
      <c r="BS24" s="49"/>
      <c r="BT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K24" s="53"/>
      <c r="CL24" s="53"/>
      <c r="CM24" s="30"/>
      <c r="CN24" s="30"/>
      <c r="CO24" s="30"/>
      <c r="CP24" s="30"/>
      <c r="CQ24" s="30"/>
      <c r="CR24" s="28"/>
      <c r="CS24" s="28"/>
      <c r="CT24" s="28"/>
      <c r="CU24" s="28"/>
      <c r="CV24" s="28"/>
      <c r="CW24" s="9"/>
    </row>
    <row r="25" spans="2:101" ht="36">
      <c r="B25" s="8"/>
      <c r="C25" s="138">
        <f>SUM(H25:Q25)</f>
        <v>0</v>
      </c>
      <c r="D25" s="138"/>
      <c r="E25" s="138"/>
      <c r="F25" s="138"/>
      <c r="G25" s="138"/>
      <c r="H25" s="131">
        <f>IFERROR(VLOOKUP("الصف الثاني عشر الشرعي",'Grades &amp; Classes'!$B$2:$D$101,2,FALSE),0)</f>
        <v>0</v>
      </c>
      <c r="I25" s="132"/>
      <c r="J25" s="132"/>
      <c r="K25" s="132"/>
      <c r="L25" s="133"/>
      <c r="M25" s="131">
        <f>IFERROR(VLOOKUP("الصف الحادي عشر الشرعي",'Grades &amp; Classes'!$B$2:$D$101,2,FALSE),0)</f>
        <v>0</v>
      </c>
      <c r="N25" s="132"/>
      <c r="O25" s="132"/>
      <c r="P25" s="132"/>
      <c r="Q25" s="133"/>
      <c r="R25" s="139">
        <f>SUM(W25:BT25)</f>
        <v>0</v>
      </c>
      <c r="S25" s="138"/>
      <c r="T25" s="138"/>
      <c r="U25" s="138"/>
      <c r="V25" s="138"/>
      <c r="W25" s="131">
        <f>IFERROR(VLOOKUP("الصف العاشر",'Grades &amp; Classes'!$B$2:$D$101,2,FALSE),0)</f>
        <v>0</v>
      </c>
      <c r="X25" s="132"/>
      <c r="Y25" s="132"/>
      <c r="Z25" s="132"/>
      <c r="AA25" s="133"/>
      <c r="AB25" s="131">
        <f>IFERROR(VLOOKUP("الصف التاسع",'Grades &amp; Classes'!$B$2:$D$101,2,FALSE),0)</f>
        <v>0</v>
      </c>
      <c r="AC25" s="132"/>
      <c r="AD25" s="132"/>
      <c r="AE25" s="132"/>
      <c r="AF25" s="133"/>
      <c r="AG25" s="131">
        <f>IFERROR(VLOOKUP("الصف الثامن",'Grades &amp; Classes'!$B$2:$D$101,2,FALSE),0)</f>
        <v>0</v>
      </c>
      <c r="AH25" s="132"/>
      <c r="AI25" s="132"/>
      <c r="AJ25" s="132"/>
      <c r="AK25" s="133"/>
      <c r="AL25" s="131">
        <f>IFERROR(VLOOKUP("الصف السابع",'Grades &amp; Classes'!$B$2:$D$101,2,FALSE),0)</f>
        <v>0</v>
      </c>
      <c r="AM25" s="132"/>
      <c r="AN25" s="132"/>
      <c r="AO25" s="132"/>
      <c r="AP25" s="133"/>
      <c r="AQ25" s="131">
        <f>IFERROR(VLOOKUP("الصف السادس",'Grades &amp; Classes'!$B$2:$D$101,2,FALSE),0)</f>
        <v>0</v>
      </c>
      <c r="AR25" s="132"/>
      <c r="AS25" s="132"/>
      <c r="AT25" s="132"/>
      <c r="AU25" s="133"/>
      <c r="AV25" s="131">
        <f>IFERROR(VLOOKUP("الصف الخامس",'Grades &amp; Classes'!$B$2:$D$101,2,FALSE),0)</f>
        <v>0</v>
      </c>
      <c r="AW25" s="132"/>
      <c r="AX25" s="132"/>
      <c r="AY25" s="132"/>
      <c r="AZ25" s="133"/>
      <c r="BA25" s="131">
        <f>IFERROR(VLOOKUP("الصف الرابع",'Grades &amp; Classes'!$B$2:$D$101,2,FALSE),0)</f>
        <v>0</v>
      </c>
      <c r="BB25" s="132"/>
      <c r="BC25" s="132"/>
      <c r="BD25" s="132"/>
      <c r="BE25" s="133"/>
      <c r="BF25" s="131">
        <f>IFERROR(VLOOKUP("الصف الثالث",'Grades &amp; Classes'!$B$2:$D$101,2,FALSE),0)</f>
        <v>0</v>
      </c>
      <c r="BG25" s="132"/>
      <c r="BH25" s="132"/>
      <c r="BI25" s="132"/>
      <c r="BJ25" s="133"/>
      <c r="BK25" s="131">
        <f>IFERROR(VLOOKUP("الصف الثاني",'Grades &amp; Classes'!$B$2:$D$101,2,FALSE),0)</f>
        <v>0</v>
      </c>
      <c r="BL25" s="132"/>
      <c r="BM25" s="132"/>
      <c r="BN25" s="132"/>
      <c r="BO25" s="133"/>
      <c r="BP25" s="131">
        <f>IFERROR(VLOOKUP("الصف الأول",'Grades &amp; Classes'!$B$2:$D$101,2,FALSE),0)</f>
        <v>0</v>
      </c>
      <c r="BQ25" s="132"/>
      <c r="BR25" s="132"/>
      <c r="BS25" s="132"/>
      <c r="BT25" s="133"/>
      <c r="BU25" s="139">
        <f>SUM(BZ25:CI25)</f>
        <v>0</v>
      </c>
      <c r="BV25" s="138"/>
      <c r="BW25" s="138"/>
      <c r="BX25" s="138"/>
      <c r="BY25" s="138"/>
      <c r="BZ25" s="131">
        <f>IFERROR(VLOOKUP("روضة - 2",'Grades &amp; Classes'!$B$2:$D$101,2,FALSE),0)</f>
        <v>0</v>
      </c>
      <c r="CA25" s="132"/>
      <c r="CB25" s="132"/>
      <c r="CC25" s="132"/>
      <c r="CD25" s="133"/>
      <c r="CE25" s="131">
        <f>IFERROR(VLOOKUP("روضة - 1",'Grades &amp; Classes'!$B$2:$D$101,2,FALSE),0)</f>
        <v>0</v>
      </c>
      <c r="CF25" s="132"/>
      <c r="CG25" s="132"/>
      <c r="CH25" s="132"/>
      <c r="CI25" s="133"/>
      <c r="CK25" s="53" t="s">
        <v>35</v>
      </c>
      <c r="CL25" s="53"/>
      <c r="CM25" s="30"/>
      <c r="CN25" s="30"/>
      <c r="CO25" s="30"/>
      <c r="CP25" s="30"/>
      <c r="CQ25" s="30"/>
      <c r="CR25" s="28"/>
      <c r="CS25" s="28"/>
      <c r="CT25" s="28"/>
      <c r="CU25" s="28"/>
      <c r="CV25" s="28"/>
      <c r="CW25" s="9"/>
    </row>
    <row r="26" spans="2:101" ht="36">
      <c r="B26" s="8"/>
      <c r="C26" s="134">
        <f>SUM(H26:Q26)</f>
        <v>0</v>
      </c>
      <c r="D26" s="134"/>
      <c r="E26" s="134"/>
      <c r="F26" s="134"/>
      <c r="G26" s="134"/>
      <c r="H26" s="131">
        <f>IFERROR(VLOOKUP("الصف الثاني عشر الشرعي",'Extra details'!$A$2:$T$101,2,FALSE),0)</f>
        <v>0</v>
      </c>
      <c r="I26" s="132"/>
      <c r="J26" s="132"/>
      <c r="K26" s="132"/>
      <c r="L26" s="133"/>
      <c r="M26" s="131">
        <f>IFERROR(VLOOKUP("الصف الحادي عشر الشرعي",'Extra details'!$A$2:$T$101,2,FALSE),0)</f>
        <v>0</v>
      </c>
      <c r="N26" s="132"/>
      <c r="O26" s="132"/>
      <c r="P26" s="132"/>
      <c r="Q26" s="133"/>
      <c r="R26" s="134">
        <f>SUM(W26:BT26)</f>
        <v>0</v>
      </c>
      <c r="S26" s="134"/>
      <c r="T26" s="134"/>
      <c r="U26" s="134"/>
      <c r="V26" s="134"/>
      <c r="W26" s="131">
        <f>IFERROR(VLOOKUP("الصف العاشر",'Extra details'!$A$2:$T$101,2,FALSE),0)</f>
        <v>0</v>
      </c>
      <c r="X26" s="132"/>
      <c r="Y26" s="132"/>
      <c r="Z26" s="132"/>
      <c r="AA26" s="133"/>
      <c r="AB26" s="131">
        <f>IFERROR(VLOOKUP("الصف التاسع",'Extra details'!$A$2:$T$101,2,FALSE),0)</f>
        <v>0</v>
      </c>
      <c r="AC26" s="132"/>
      <c r="AD26" s="132"/>
      <c r="AE26" s="132"/>
      <c r="AF26" s="133"/>
      <c r="AG26" s="131">
        <f>IFERROR(VLOOKUP("الصف الثامن",'Extra details'!$A$2:$T$101,2,FALSE),0)</f>
        <v>0</v>
      </c>
      <c r="AH26" s="132"/>
      <c r="AI26" s="132"/>
      <c r="AJ26" s="132"/>
      <c r="AK26" s="133"/>
      <c r="AL26" s="131">
        <f>IFERROR(VLOOKUP("الصف السابع",'Extra details'!$A$2:$T$101,2,FALSE),0)</f>
        <v>0</v>
      </c>
      <c r="AM26" s="132"/>
      <c r="AN26" s="132"/>
      <c r="AO26" s="132"/>
      <c r="AP26" s="133"/>
      <c r="AQ26" s="131">
        <f>IFERROR(VLOOKUP("الصف السادس",'Extra details'!$A$2:$T$101,2,FALSE),0)</f>
        <v>0</v>
      </c>
      <c r="AR26" s="132"/>
      <c r="AS26" s="132"/>
      <c r="AT26" s="132"/>
      <c r="AU26" s="133"/>
      <c r="AV26" s="131">
        <f>IFERROR(VLOOKUP("الصف الخامس",'Extra details'!$A$2:$T$101,2,FALSE),0)</f>
        <v>0</v>
      </c>
      <c r="AW26" s="132"/>
      <c r="AX26" s="132"/>
      <c r="AY26" s="132"/>
      <c r="AZ26" s="133"/>
      <c r="BA26" s="131">
        <f>IFERROR(VLOOKUP("الصف الرابع",'Extra details'!$A$2:$T$101,2,FALSE),0)</f>
        <v>0</v>
      </c>
      <c r="BB26" s="132"/>
      <c r="BC26" s="132"/>
      <c r="BD26" s="132"/>
      <c r="BE26" s="133"/>
      <c r="BF26" s="131">
        <f>IFERROR(VLOOKUP("الصف الثالث",'Extra details'!$A$2:$T$101,2,FALSE),0)</f>
        <v>0</v>
      </c>
      <c r="BG26" s="132"/>
      <c r="BH26" s="132"/>
      <c r="BI26" s="132"/>
      <c r="BJ26" s="133"/>
      <c r="BK26" s="131">
        <f>IFERROR(VLOOKUP("الصف الثاني",'Extra details'!$A$2:$T$101,2,FALSE),0)</f>
        <v>0</v>
      </c>
      <c r="BL26" s="132"/>
      <c r="BM26" s="132"/>
      <c r="BN26" s="132"/>
      <c r="BO26" s="133"/>
      <c r="BP26" s="131">
        <f>IFERROR(VLOOKUP("الصف الأول",'Extra details'!$A$2:$T$101,2,FALSE),0)</f>
        <v>0</v>
      </c>
      <c r="BQ26" s="132"/>
      <c r="BR26" s="132"/>
      <c r="BS26" s="132"/>
      <c r="BT26" s="133"/>
      <c r="BU26" s="134">
        <f>SUM(BZ26:CI26)</f>
        <v>0</v>
      </c>
      <c r="BV26" s="134"/>
      <c r="BW26" s="134"/>
      <c r="BX26" s="134"/>
      <c r="BY26" s="134"/>
      <c r="BZ26" s="131">
        <f>IFERROR(VLOOKUP("روضة - 2",'Extra details'!$A$2:$T$101,2,FALSE),0)</f>
        <v>0</v>
      </c>
      <c r="CA26" s="132"/>
      <c r="CB26" s="132"/>
      <c r="CC26" s="132"/>
      <c r="CD26" s="133"/>
      <c r="CE26" s="131">
        <f>IFERROR(VLOOKUP("روضة - 1",'Extra details'!$A$2:$T$101,2,FALSE),0)</f>
        <v>0</v>
      </c>
      <c r="CF26" s="132"/>
      <c r="CG26" s="132"/>
      <c r="CH26" s="132"/>
      <c r="CI26" s="133"/>
      <c r="CK26" s="53" t="s">
        <v>67</v>
      </c>
      <c r="CL26" s="53"/>
      <c r="CM26" s="30"/>
      <c r="CN26" s="30"/>
      <c r="CO26" s="30"/>
      <c r="CP26" s="30"/>
      <c r="CQ26" s="30"/>
      <c r="CR26" s="28"/>
      <c r="CS26" s="28"/>
      <c r="CT26" s="28"/>
      <c r="CU26" s="28"/>
      <c r="CV26" s="28"/>
      <c r="CW26" s="9"/>
    </row>
    <row r="27" spans="2:101" ht="36">
      <c r="B27" s="8"/>
      <c r="C27" s="134">
        <f>SUM(H27:Q27)</f>
        <v>0</v>
      </c>
      <c r="D27" s="134"/>
      <c r="E27" s="134"/>
      <c r="F27" s="134"/>
      <c r="G27" s="134"/>
      <c r="H27" s="131">
        <f>IFERROR(VLOOKUP("الصف الثاني عشر الشرعي",'Extra details'!$A$2:$T$101,3,FALSE),0)</f>
        <v>0</v>
      </c>
      <c r="I27" s="132"/>
      <c r="J27" s="132"/>
      <c r="K27" s="132"/>
      <c r="L27" s="133"/>
      <c r="M27" s="131">
        <f>IFERROR(VLOOKUP("الصف الحادي عشر الشرعي",'Extra details'!$A$2:$T$101,3,FALSE),0)</f>
        <v>0</v>
      </c>
      <c r="N27" s="132"/>
      <c r="O27" s="132"/>
      <c r="P27" s="132"/>
      <c r="Q27" s="133"/>
      <c r="R27" s="134">
        <f>SUM(W27:BT27)</f>
        <v>0</v>
      </c>
      <c r="S27" s="134"/>
      <c r="T27" s="134"/>
      <c r="U27" s="134"/>
      <c r="V27" s="134"/>
      <c r="W27" s="131">
        <f>IFERROR(VLOOKUP("الصف العاشر",'Extra details'!$A$2:$T$101,3,FALSE),0)</f>
        <v>0</v>
      </c>
      <c r="X27" s="132"/>
      <c r="Y27" s="132"/>
      <c r="Z27" s="132"/>
      <c r="AA27" s="133"/>
      <c r="AB27" s="131">
        <f>IFERROR(VLOOKUP("الصف التاسع",'Extra details'!$A$2:$T$101,3,FALSE),0)</f>
        <v>0</v>
      </c>
      <c r="AC27" s="132"/>
      <c r="AD27" s="132"/>
      <c r="AE27" s="132"/>
      <c r="AF27" s="133"/>
      <c r="AG27" s="131">
        <f>IFERROR(VLOOKUP("الصف الثامن",'Extra details'!$A$2:$T$101,3,FALSE),0)</f>
        <v>0</v>
      </c>
      <c r="AH27" s="132"/>
      <c r="AI27" s="132"/>
      <c r="AJ27" s="132"/>
      <c r="AK27" s="133"/>
      <c r="AL27" s="131">
        <f>IFERROR(VLOOKUP("الصف السابع",'Extra details'!$A$2:$T$101,3,FALSE),0)</f>
        <v>0</v>
      </c>
      <c r="AM27" s="132"/>
      <c r="AN27" s="132"/>
      <c r="AO27" s="132"/>
      <c r="AP27" s="133"/>
      <c r="AQ27" s="131">
        <f>IFERROR(VLOOKUP("الصف السادس",'Extra details'!$A$2:$T$101,3,FALSE),0)</f>
        <v>0</v>
      </c>
      <c r="AR27" s="132"/>
      <c r="AS27" s="132"/>
      <c r="AT27" s="132"/>
      <c r="AU27" s="133"/>
      <c r="AV27" s="131">
        <f>IFERROR(VLOOKUP("الصف الخامس",'Extra details'!$A$2:$T$101,3,FALSE),0)</f>
        <v>0</v>
      </c>
      <c r="AW27" s="132"/>
      <c r="AX27" s="132"/>
      <c r="AY27" s="132"/>
      <c r="AZ27" s="133"/>
      <c r="BA27" s="131">
        <f>IFERROR(VLOOKUP("الصف الرابع",'Extra details'!$A$2:$T$101,3,FALSE),0)</f>
        <v>0</v>
      </c>
      <c r="BB27" s="132"/>
      <c r="BC27" s="132"/>
      <c r="BD27" s="132"/>
      <c r="BE27" s="133"/>
      <c r="BF27" s="131">
        <f>IFERROR(VLOOKUP("الصف الثالث",'Extra details'!$A$2:$T$101,3,FALSE),0)</f>
        <v>0</v>
      </c>
      <c r="BG27" s="132"/>
      <c r="BH27" s="132"/>
      <c r="BI27" s="132"/>
      <c r="BJ27" s="133"/>
      <c r="BK27" s="131">
        <f>IFERROR(VLOOKUP("الصف الثاني",'Extra details'!$A$2:$T$101,3,FALSE),0)</f>
        <v>0</v>
      </c>
      <c r="BL27" s="132"/>
      <c r="BM27" s="132"/>
      <c r="BN27" s="132"/>
      <c r="BO27" s="133"/>
      <c r="BP27" s="131">
        <f>IFERROR(VLOOKUP("الصف الأول",'Extra details'!$A$2:$T$101,3,FALSE),0)</f>
        <v>0</v>
      </c>
      <c r="BQ27" s="132"/>
      <c r="BR27" s="132"/>
      <c r="BS27" s="132"/>
      <c r="BT27" s="133"/>
      <c r="BU27" s="134">
        <f>SUM(BZ27:CI27)</f>
        <v>0</v>
      </c>
      <c r="BV27" s="134"/>
      <c r="BW27" s="134"/>
      <c r="BX27" s="134"/>
      <c r="BY27" s="134"/>
      <c r="BZ27" s="131">
        <f>IFERROR(VLOOKUP("روضة - 2",'Extra details'!$A$2:$T$101,3,FALSE),0)</f>
        <v>0</v>
      </c>
      <c r="CA27" s="132"/>
      <c r="CB27" s="132"/>
      <c r="CC27" s="132"/>
      <c r="CD27" s="133"/>
      <c r="CE27" s="131">
        <f>IFERROR(VLOOKUP("روضة - 1",'Extra details'!$A$2:$T$101,3,FALSE),0)</f>
        <v>0</v>
      </c>
      <c r="CF27" s="132"/>
      <c r="CG27" s="132"/>
      <c r="CH27" s="132"/>
      <c r="CI27" s="133"/>
      <c r="CK27" s="53" t="s">
        <v>34</v>
      </c>
      <c r="CL27" s="53"/>
      <c r="CM27" s="30"/>
      <c r="CN27" s="30"/>
      <c r="CO27" s="30"/>
      <c r="CP27" s="30"/>
      <c r="CQ27" s="30"/>
      <c r="CR27" s="28"/>
      <c r="CS27" s="28"/>
      <c r="CT27" s="28"/>
      <c r="CU27" s="28"/>
      <c r="CV27" s="28"/>
      <c r="CW27" s="9"/>
    </row>
    <row r="28" spans="2:101" ht="15" customHeight="1">
      <c r="B28" s="8"/>
      <c r="CK28" s="18"/>
      <c r="CL28" s="18"/>
      <c r="CT28" s="28"/>
      <c r="CU28" s="28"/>
      <c r="CV28" s="28"/>
      <c r="CW28" s="9"/>
    </row>
    <row r="29" spans="2:101" ht="36">
      <c r="B29" s="8"/>
      <c r="C29" s="129">
        <f>IFERROR(C27/C25, 0)</f>
        <v>0</v>
      </c>
      <c r="D29" s="130"/>
      <c r="E29" s="130"/>
      <c r="F29" s="130"/>
      <c r="G29" s="130"/>
      <c r="H29" s="128">
        <f>IFERROR(H27/H25, 0)</f>
        <v>0</v>
      </c>
      <c r="I29" s="128"/>
      <c r="J29" s="128"/>
      <c r="K29" s="128"/>
      <c r="L29" s="128"/>
      <c r="M29" s="128">
        <f>IFERROR(M27/M25, 0)</f>
        <v>0</v>
      </c>
      <c r="N29" s="128"/>
      <c r="O29" s="128"/>
      <c r="P29" s="128"/>
      <c r="Q29" s="128"/>
      <c r="R29" s="129">
        <f>IFERROR(R27/R25, 0)</f>
        <v>0</v>
      </c>
      <c r="S29" s="130"/>
      <c r="T29" s="130"/>
      <c r="U29" s="130"/>
      <c r="V29" s="130"/>
      <c r="W29" s="128">
        <f>IFERROR(W27/W25, 0)</f>
        <v>0</v>
      </c>
      <c r="X29" s="128"/>
      <c r="Y29" s="128"/>
      <c r="Z29" s="128"/>
      <c r="AA29" s="128"/>
      <c r="AB29" s="128">
        <f>IFERROR(AB27/AB25, 0)</f>
        <v>0</v>
      </c>
      <c r="AC29" s="128"/>
      <c r="AD29" s="128"/>
      <c r="AE29" s="128"/>
      <c r="AF29" s="128"/>
      <c r="AG29" s="128">
        <f>IFERROR(AG27/AG25, 0)</f>
        <v>0</v>
      </c>
      <c r="AH29" s="128"/>
      <c r="AI29" s="128"/>
      <c r="AJ29" s="128"/>
      <c r="AK29" s="128"/>
      <c r="AL29" s="128">
        <f>IFERROR(AL27/AL25, 0)</f>
        <v>0</v>
      </c>
      <c r="AM29" s="128"/>
      <c r="AN29" s="128"/>
      <c r="AO29" s="128"/>
      <c r="AP29" s="128"/>
      <c r="AQ29" s="128">
        <f>IFERROR(AQ27/AQ25, 0)</f>
        <v>0</v>
      </c>
      <c r="AR29" s="128"/>
      <c r="AS29" s="128"/>
      <c r="AT29" s="128"/>
      <c r="AU29" s="128"/>
      <c r="AV29" s="128">
        <f>IFERROR(AV27/AV25, 0)</f>
        <v>0</v>
      </c>
      <c r="AW29" s="128"/>
      <c r="AX29" s="128"/>
      <c r="AY29" s="128"/>
      <c r="AZ29" s="128"/>
      <c r="BA29" s="128">
        <f>IFERROR(BA27/BA25, 0)</f>
        <v>0</v>
      </c>
      <c r="BB29" s="128"/>
      <c r="BC29" s="128"/>
      <c r="BD29" s="128"/>
      <c r="BE29" s="128"/>
      <c r="BF29" s="128">
        <f>IFERROR(BF27/BF25, 0)</f>
        <v>0</v>
      </c>
      <c r="BG29" s="128"/>
      <c r="BH29" s="128"/>
      <c r="BI29" s="128"/>
      <c r="BJ29" s="128"/>
      <c r="BK29" s="128">
        <f>IFERROR(BK27/BK25, 0)</f>
        <v>0</v>
      </c>
      <c r="BL29" s="128"/>
      <c r="BM29" s="128"/>
      <c r="BN29" s="128"/>
      <c r="BO29" s="128"/>
      <c r="BP29" s="128">
        <f>IFERROR(BP27/BP25, 0)</f>
        <v>0</v>
      </c>
      <c r="BQ29" s="128"/>
      <c r="BR29" s="128"/>
      <c r="BS29" s="128"/>
      <c r="BT29" s="128"/>
      <c r="BU29" s="129">
        <f>IFERROR(BU27/BU25, 0)</f>
        <v>0</v>
      </c>
      <c r="BV29" s="130"/>
      <c r="BW29" s="130"/>
      <c r="BX29" s="130"/>
      <c r="BY29" s="130"/>
      <c r="BZ29" s="128">
        <f>IFERROR(BZ27/BZ25, 0)</f>
        <v>0</v>
      </c>
      <c r="CA29" s="128"/>
      <c r="CB29" s="128"/>
      <c r="CC29" s="128"/>
      <c r="CD29" s="128"/>
      <c r="CE29" s="128">
        <f>IFERROR(CE27/CE25, 0)</f>
        <v>0</v>
      </c>
      <c r="CF29" s="128"/>
      <c r="CG29" s="128"/>
      <c r="CH29" s="128"/>
      <c r="CI29" s="128"/>
      <c r="CK29" s="53" t="s">
        <v>36</v>
      </c>
      <c r="CL29" s="53"/>
      <c r="CM29" s="30"/>
      <c r="CN29" s="30"/>
      <c r="CO29" s="30"/>
      <c r="CP29" s="30"/>
      <c r="CQ29" s="30"/>
      <c r="CR29" s="28"/>
      <c r="CS29" s="28"/>
      <c r="CT29" s="28"/>
      <c r="CU29" s="28"/>
      <c r="CV29" s="28"/>
      <c r="CW29" s="9"/>
    </row>
    <row r="30" spans="2:101" ht="36">
      <c r="B30" s="8"/>
      <c r="C30" s="182">
        <f>IFERROR((VLOOKUP("الصف الثاني عشر الشرعي",'Extra details'!$A$2:$T$101,18,FALSE)+VLOOKUP("الصف الحادي عشر الشرعي",'Extra details'!$A$2:$T$101,18,FALSE))/$CL$21,0)</f>
        <v>0</v>
      </c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>
        <f>IFERROR((VLOOKUP("الصف العاشر",'Extra details'!$A$2:$T$101,3,FALSE)+VLOOKUP("الصف التاسع",'Extra details'!$A$2:$T$101,3,FALSE)+VLOOKUP("الصف الثامن",'Extra details'!$A$2:$T$101,3,FALSE)+VLOOKUP("الصف السابع",'Extra details'!$A$2:$T$101,3,FALSE)+VLOOKUP("الصف السادس",'Extra details'!$A$2:$T$101,3,FALSE)+VLOOKUP("الصف الخامس",'Extra details'!$A$2:$T$101,3,FALSE)+VLOOKUP("الصف الرابع",'Extra details'!$A$2:$T$101,3,FALSE)+VLOOKUP("الصف الثالث",'Extra details'!$A$2:$T$101,3,FALSE)+VLOOKUP("الصف الثاني",'Extra details'!$A$2:$T$101,3,FALSE)+VLOOKUP("الصف الأول",'Extra details'!$A$2:$T$101,3,FALSE))/$CL$21,0)</f>
        <v>0</v>
      </c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>
        <f>IFERROR((VLOOKUP("روضة - 2",'Extra details'!$A$2:$T$101,3,FALSE)+VLOOKUP("روضة - 1",'Extra details'!$A$2:$T$101,3,FALSE))/$CL$21,0)</f>
        <v>0</v>
      </c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K30" s="53" t="s">
        <v>37</v>
      </c>
      <c r="CL30" s="54"/>
      <c r="CM30" s="30"/>
      <c r="CN30" s="30"/>
      <c r="CO30" s="30"/>
      <c r="CP30" s="30"/>
      <c r="CQ30" s="30"/>
      <c r="CR30" s="28"/>
      <c r="CS30" s="28"/>
      <c r="CT30" s="28"/>
      <c r="CU30" s="28"/>
      <c r="CV30" s="28"/>
      <c r="CW30" s="9"/>
    </row>
    <row r="31" spans="2:101" ht="36">
      <c r="B31" s="8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52"/>
      <c r="S31" s="52"/>
      <c r="T31" s="52"/>
      <c r="U31" s="52"/>
      <c r="V31" s="52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52"/>
      <c r="BV31" s="52"/>
      <c r="BW31" s="52"/>
      <c r="BX31" s="52"/>
      <c r="BY31" s="52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K31" s="53" t="s">
        <v>38</v>
      </c>
      <c r="CL31" s="54"/>
      <c r="CM31" s="30"/>
      <c r="CN31" s="30"/>
      <c r="CO31" s="30"/>
      <c r="CP31" s="30"/>
      <c r="CQ31" s="30"/>
      <c r="CR31" s="28"/>
      <c r="CS31" s="28"/>
      <c r="CT31" s="28"/>
      <c r="CU31" s="28"/>
      <c r="CV31" s="28"/>
      <c r="CW31" s="9"/>
    </row>
    <row r="32" spans="2:101"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9"/>
    </row>
    <row r="33" spans="2:101">
      <c r="B33" s="122" t="s">
        <v>0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  <c r="CD33" s="123"/>
      <c r="CE33" s="123"/>
      <c r="CF33" s="123"/>
      <c r="CG33" s="123"/>
      <c r="CH33" s="123"/>
      <c r="CI33" s="123"/>
      <c r="CJ33" s="123"/>
      <c r="CK33" s="123"/>
      <c r="CL33" s="123"/>
      <c r="CM33" s="123"/>
      <c r="CN33" s="123"/>
      <c r="CO33" s="123"/>
      <c r="CP33" s="123"/>
      <c r="CQ33" s="123"/>
      <c r="CR33" s="123"/>
      <c r="CS33" s="123"/>
      <c r="CT33" s="123"/>
      <c r="CU33" s="123"/>
      <c r="CV33" s="123"/>
      <c r="CW33" s="124"/>
    </row>
    <row r="34" spans="2:101"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3"/>
      <c r="CV34" s="123"/>
      <c r="CW34" s="124"/>
    </row>
    <row r="35" spans="2:101" ht="15" customHeight="1"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9"/>
    </row>
    <row r="36" spans="2:101" s="18" customFormat="1" ht="36">
      <c r="B36" s="16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 t="s">
        <v>43</v>
      </c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 t="s">
        <v>40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 t="s">
        <v>42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 t="s">
        <v>41</v>
      </c>
      <c r="CW36" s="17"/>
    </row>
    <row r="37" spans="2:101" ht="36">
      <c r="B37" s="8"/>
      <c r="C37" s="165">
        <f>IFERROR(VLOOKUP("مختبرات العلوم",General!$A$62:$B$158,2,FALSE),0)</f>
        <v>0</v>
      </c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33"/>
      <c r="AB37" s="33"/>
      <c r="AC37" s="165">
        <f>IFERROR(VLOOKUP("مختبر حاسوب",General!$A$62:$B$158,2,FALSE)+VLOOKUP("مختبر الحاسوب",General!$A$62:$B$158,2,FALSE),0)</f>
        <v>0</v>
      </c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33"/>
      <c r="BA37" s="33"/>
      <c r="BB37" s="166">
        <f>IFERROR(VLOOKUP("المكتبات",General!$A$62:$B$158,2,FALSE),0)</f>
        <v>0</v>
      </c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33"/>
      <c r="BZ37" s="33"/>
      <c r="CA37" s="165" t="s">
        <v>182</v>
      </c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9"/>
    </row>
    <row r="38" spans="2:101" ht="5.25" customHeight="1">
      <c r="B38" s="8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33"/>
      <c r="AB38" s="33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33"/>
      <c r="BA38" s="33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33"/>
      <c r="BZ38" s="33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9"/>
    </row>
    <row r="39" spans="2:101" ht="24.95" customHeight="1">
      <c r="B39" s="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9"/>
    </row>
    <row r="40" spans="2:101" s="18" customFormat="1" ht="36">
      <c r="B40" s="1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 t="s">
        <v>46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 t="s">
        <v>44</v>
      </c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 t="s">
        <v>45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 t="s">
        <v>47</v>
      </c>
      <c r="CW40" s="17"/>
    </row>
    <row r="41" spans="2:101" ht="36">
      <c r="B41" s="8"/>
      <c r="C41" s="174">
        <f>IFERROR(C25/C37,0)</f>
        <v>0</v>
      </c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6"/>
      <c r="AA41" s="33"/>
      <c r="AB41" s="33"/>
      <c r="AC41" s="180">
        <f>IFERROR((C25+R25+BU25)/AC37,0)</f>
        <v>0</v>
      </c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33"/>
      <c r="BA41" s="33"/>
      <c r="BB41" s="180">
        <f>IFERROR((R25+BU25+C25)/BB37,0)</f>
        <v>0</v>
      </c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  <c r="BN41" s="180"/>
      <c r="BO41" s="180"/>
      <c r="BP41" s="180"/>
      <c r="BQ41" s="180"/>
      <c r="BR41" s="180"/>
      <c r="BS41" s="180"/>
      <c r="BT41" s="180"/>
      <c r="BU41" s="180"/>
      <c r="BV41" s="180"/>
      <c r="BW41" s="180"/>
      <c r="BX41" s="180"/>
      <c r="BY41" s="33"/>
      <c r="BZ41" s="33"/>
      <c r="CA41" s="181">
        <f>IFERROR((BU25+R25+C25)/CA37,0)</f>
        <v>0</v>
      </c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9"/>
    </row>
    <row r="42" spans="2:101" ht="7.5" customHeight="1">
      <c r="B42" s="8"/>
      <c r="C42" s="177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9"/>
      <c r="AA42" s="33"/>
      <c r="AB42" s="33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33"/>
      <c r="BA42" s="33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33"/>
      <c r="BZ42" s="33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9"/>
    </row>
    <row r="43" spans="2:101" ht="18" customHeight="1">
      <c r="B43" s="8"/>
      <c r="C43" s="167">
        <v>43.4</v>
      </c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>
        <v>40.200000000000003</v>
      </c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33"/>
      <c r="AB43" s="33"/>
      <c r="AC43" s="167">
        <v>70</v>
      </c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>
        <v>73</v>
      </c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33"/>
      <c r="BA43" s="33"/>
      <c r="BB43" s="168">
        <v>250</v>
      </c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70"/>
      <c r="BN43" s="167">
        <v>253</v>
      </c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33"/>
      <c r="BZ43" s="33"/>
      <c r="CA43" s="167">
        <v>29</v>
      </c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>
        <v>32</v>
      </c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9"/>
    </row>
    <row r="44" spans="2:101" ht="18" customHeight="1">
      <c r="B44" s="8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33"/>
      <c r="AB44" s="33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33"/>
      <c r="BA44" s="33"/>
      <c r="BB44" s="171"/>
      <c r="BC44" s="172"/>
      <c r="BD44" s="172"/>
      <c r="BE44" s="172"/>
      <c r="BF44" s="172"/>
      <c r="BG44" s="172"/>
      <c r="BH44" s="172"/>
      <c r="BI44" s="172"/>
      <c r="BJ44" s="172"/>
      <c r="BK44" s="172"/>
      <c r="BL44" s="172"/>
      <c r="BM44" s="173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33"/>
      <c r="BZ44" s="33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9"/>
    </row>
    <row r="45" spans="2:101" ht="27.75" customHeight="1">
      <c r="B45" s="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7" t="s">
        <v>50</v>
      </c>
      <c r="O45" s="38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7" t="s">
        <v>49</v>
      </c>
      <c r="AA45" s="33"/>
      <c r="AB45" s="33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7" t="s">
        <v>50</v>
      </c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7" t="s">
        <v>49</v>
      </c>
      <c r="AZ45" s="33"/>
      <c r="BA45" s="33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7" t="s">
        <v>50</v>
      </c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7" t="s">
        <v>49</v>
      </c>
      <c r="BY45" s="33"/>
      <c r="BZ45" s="33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37" t="s">
        <v>50</v>
      </c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37" t="s">
        <v>49</v>
      </c>
      <c r="CW45" s="9"/>
    </row>
    <row r="46" spans="2:101"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9"/>
    </row>
    <row r="47" spans="2:101">
      <c r="B47" s="122" t="s">
        <v>9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4"/>
    </row>
    <row r="48" spans="2:101"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4"/>
    </row>
    <row r="49" spans="2:101"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9"/>
    </row>
    <row r="50" spans="2:101" ht="36">
      <c r="B50" s="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52" t="s">
        <v>4</v>
      </c>
      <c r="BC50" s="152"/>
      <c r="BD50" s="152"/>
      <c r="BE50" s="152"/>
      <c r="BF50" s="152"/>
      <c r="BG50" s="152"/>
      <c r="BH50" s="152"/>
      <c r="BI50" s="152"/>
      <c r="BJ50" s="152"/>
      <c r="BK50" s="152"/>
      <c r="BL50" s="152" t="s">
        <v>3</v>
      </c>
      <c r="BM50" s="152"/>
      <c r="BN50" s="152"/>
      <c r="BO50" s="152"/>
      <c r="BP50" s="152"/>
      <c r="BQ50" s="152"/>
      <c r="BR50" s="152"/>
      <c r="BS50" s="152"/>
      <c r="BT50" s="152"/>
      <c r="BU50" s="152"/>
      <c r="BV50" s="152" t="s">
        <v>2</v>
      </c>
      <c r="BW50" s="152"/>
      <c r="BX50" s="152"/>
      <c r="BY50" s="152"/>
      <c r="BZ50" s="152"/>
      <c r="CA50" s="152"/>
      <c r="CB50" s="152"/>
      <c r="CC50" s="152"/>
      <c r="CD50" s="152"/>
      <c r="CE50" s="152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28"/>
      <c r="CR50" s="28"/>
      <c r="CS50" s="28"/>
      <c r="CT50" s="28"/>
      <c r="CU50" s="28"/>
      <c r="CV50" s="1"/>
      <c r="CW50" s="9"/>
    </row>
    <row r="51" spans="2:101" ht="36">
      <c r="B51" s="8"/>
      <c r="C51" s="1"/>
      <c r="D51" s="1"/>
      <c r="E51" s="1"/>
      <c r="F51" s="1"/>
      <c r="G51" s="1"/>
      <c r="H51" s="1" t="s">
        <v>53</v>
      </c>
      <c r="I51" s="1" t="s">
        <v>3</v>
      </c>
      <c r="J51" s="1" t="s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53">
        <f>IFERROR(VLOOKUP("الصف الثاني عشر الشرعي",'Extra details'!$A$2:$T$101,16,FALSE)+VLOOKUP("الصف الحادي عشر الشرعي",'Extra details'!$A$2:$T$101,16,FALSE),0)</f>
        <v>0</v>
      </c>
      <c r="BC51" s="154"/>
      <c r="BD51" s="154"/>
      <c r="BE51" s="154"/>
      <c r="BF51" s="154"/>
      <c r="BG51" s="154"/>
      <c r="BH51" s="154"/>
      <c r="BI51" s="154"/>
      <c r="BJ51" s="154"/>
      <c r="BK51" s="155"/>
      <c r="BL51" s="153">
        <f>IFERROR(VLOOKUP("الصف العاشر",'Extra details'!$A$2:$T$101,16,FALSE)+VLOOKUP("الصف التاسع",'Extra details'!$A$2:$T$101,16,FALSE)+VLOOKUP("الصف الثامن",'Extra details'!$A$2:$T$101,16,FALSE)+VLOOKUP("الصف السابع",'Extra details'!$A$2:$T$101,16,FALSE)+VLOOKUP("الصف السادس",'Extra details'!$A$2:$T$101,16,FALSE)+VLOOKUP("الصف الخامس",'Extra details'!$A$2:$T$101,16,FALSE)+VLOOKUP("الصف الرابع",'Extra details'!$A$2:$T$101,16,FALSE)+VLOOKUP("الصف الثالث",'Extra details'!$A$2:$T$101,16,FALSE)+VLOOKUP("الصف الثاني",'Extra details'!$A$2:$T$101,16,FALSE)+VLOOKUP("الصف الأول",'Extra details'!$A$2:$T$101,16,FALSE),0)</f>
        <v>0</v>
      </c>
      <c r="BM51" s="154"/>
      <c r="BN51" s="154"/>
      <c r="BO51" s="154"/>
      <c r="BP51" s="154"/>
      <c r="BQ51" s="154"/>
      <c r="BR51" s="154"/>
      <c r="BS51" s="154"/>
      <c r="BT51" s="154"/>
      <c r="BU51" s="155"/>
      <c r="BV51" s="153">
        <f>IFERROR(VLOOKUP("روضة - 2",'Extra details'!$A$2:$T$101,16,FALSE)+VLOOKUP("روضة - 1",'Extra details'!$A$2:$T$101,16,FALSE),0)</f>
        <v>0</v>
      </c>
      <c r="BW51" s="154"/>
      <c r="BX51" s="154"/>
      <c r="BY51" s="154"/>
      <c r="BZ51" s="154"/>
      <c r="CA51" s="154"/>
      <c r="CB51" s="154"/>
      <c r="CC51" s="154"/>
      <c r="CD51" s="154"/>
      <c r="CE51" s="155"/>
      <c r="CF51" s="33" t="s">
        <v>51</v>
      </c>
      <c r="CG51" s="41"/>
      <c r="CH51" s="33"/>
      <c r="CI51" s="30"/>
      <c r="CJ51" s="30"/>
      <c r="CK51" s="30"/>
      <c r="CL51" s="30"/>
      <c r="CM51" s="30"/>
      <c r="CN51" s="30"/>
      <c r="CO51" s="30"/>
      <c r="CP51" s="30"/>
      <c r="CQ51" s="28"/>
      <c r="CR51" s="28"/>
      <c r="CS51" s="28"/>
      <c r="CT51" s="28"/>
      <c r="CU51" s="28"/>
      <c r="CV51" s="1"/>
      <c r="CW51" s="9"/>
    </row>
    <row r="52" spans="2:101" ht="33.950000000000003" customHeight="1">
      <c r="B52" s="8"/>
      <c r="C52" s="1"/>
      <c r="D52" s="1"/>
      <c r="E52" s="1"/>
      <c r="F52" s="1"/>
      <c r="G52" s="1"/>
      <c r="H52" s="1">
        <f>IFERROR(C25/BB51,0)</f>
        <v>0</v>
      </c>
      <c r="I52" s="1">
        <f>IFERROR(R25/BL51, 0)</f>
        <v>0</v>
      </c>
      <c r="J52" s="1">
        <f>IFERROR(BU25/BV51,0)</f>
        <v>0</v>
      </c>
      <c r="K52" s="1" t="s">
        <v>54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56">
        <f>IFERROR((VLOOKUP("الصف الثاني عشر الشرعي",'Extra details'!$A$2:$T$101,16,FALSE)+VLOOKUP("الصف الحادي عشر الشرعي",'Extra details'!$A$2:$T$101,16,FALSE))/$BB$51,0)</f>
        <v>0</v>
      </c>
      <c r="BC52" s="157"/>
      <c r="BD52" s="157"/>
      <c r="BE52" s="157"/>
      <c r="BF52" s="157"/>
      <c r="BG52" s="157"/>
      <c r="BH52" s="157"/>
      <c r="BI52" s="157"/>
      <c r="BJ52" s="157"/>
      <c r="BK52" s="158"/>
      <c r="BL52" s="156">
        <f>IFERROR((VLOOKUP("الصف العاشر",'Extra details'!$A$2:$T$101,15,FALSE)+VLOOKUP("الصف التاسع",'Extra details'!$A$2:$T$101,15,FALSE)+VLOOKUP("الصف الثامن",'Extra details'!$A$2:$T$101,15,FALSE)+VLOOKUP("الصف السابع",'Extra details'!$A$2:$T$101,15,FALSE)+VLOOKUP("الصف السادس",'Extra details'!$A$2:$T$101,15,FALSE)+VLOOKUP("الصف الخامس",'Extra details'!$A$2:$T$101,15,FALSE)+VLOOKUP("الصف الرابع",'Extra details'!$A$2:$T$101,15,FALSE)+VLOOKUP("الصف الثالث",'Extra details'!$A$2:$T$101,15,FALSE)+VLOOKUP("الصف الثاني",'Extra details'!$A$2:$T$101,15,FALSE)+VLOOKUP("الصف الأول",'Extra details'!$A$2:$T$101,15,FALSE))/$BL$51,0)</f>
        <v>0</v>
      </c>
      <c r="BM52" s="157"/>
      <c r="BN52" s="157"/>
      <c r="BO52" s="157"/>
      <c r="BP52" s="157"/>
      <c r="BQ52" s="157"/>
      <c r="BR52" s="157"/>
      <c r="BS52" s="157"/>
      <c r="BT52" s="157"/>
      <c r="BU52" s="157"/>
      <c r="BV52" s="163">
        <f>IFERROR((VLOOKUP("روضة - 2",'Extra details'!$A$2:$T$101,15,FALSE)+VLOOKUP("روضة - 1",'Extra details'!$A$2:$T$101,15,FALSE))/$BV$51,0)</f>
        <v>0</v>
      </c>
      <c r="BW52" s="164"/>
      <c r="BX52" s="164"/>
      <c r="BY52" s="164"/>
      <c r="BZ52" s="164"/>
      <c r="CA52" s="164"/>
      <c r="CB52" s="164"/>
      <c r="CC52" s="164"/>
      <c r="CD52" s="164"/>
      <c r="CE52" s="164"/>
      <c r="CF52" s="33" t="s">
        <v>57</v>
      </c>
      <c r="CG52" s="41"/>
      <c r="CH52" s="33"/>
      <c r="CI52" s="30"/>
      <c r="CJ52" s="30"/>
      <c r="CK52" s="30"/>
      <c r="CL52" s="30"/>
      <c r="CM52" s="30"/>
      <c r="CN52" s="30"/>
      <c r="CO52" s="30"/>
      <c r="CP52" s="30"/>
      <c r="CQ52" s="28"/>
      <c r="CR52" s="28"/>
      <c r="CS52" s="28"/>
      <c r="CT52" s="28"/>
      <c r="CU52" s="28"/>
      <c r="CV52" s="1"/>
      <c r="CW52" s="9"/>
    </row>
    <row r="53" spans="2:101" ht="36.950000000000003" customHeight="1">
      <c r="B53" s="8"/>
      <c r="C53" s="1"/>
      <c r="D53" s="1"/>
      <c r="E53" s="1"/>
      <c r="F53" s="1"/>
      <c r="G53" s="1"/>
      <c r="H53" s="1" t="e">
        <f>VLOOKUP($C$6,#REF!,4,FALSE)</f>
        <v>#REF!</v>
      </c>
      <c r="I53" s="1" t="e">
        <f>VLOOKUP($C$6,#REF!,3,FALSE)</f>
        <v>#REF!</v>
      </c>
      <c r="J53" s="1" t="e">
        <f>VLOOKUP($C$6,#REF!,2,FALSE)</f>
        <v>#REF!</v>
      </c>
      <c r="K53" s="1" t="s">
        <v>52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00"/>
      <c r="BC53" s="101"/>
      <c r="BD53" s="101"/>
      <c r="BE53" s="101"/>
      <c r="BF53" s="101"/>
      <c r="BG53" s="101"/>
      <c r="BH53" s="101"/>
      <c r="BI53" s="101"/>
      <c r="BJ53" s="101"/>
      <c r="BK53" s="102"/>
      <c r="BL53" s="100"/>
      <c r="BM53" s="101"/>
      <c r="BN53" s="101"/>
      <c r="BO53" s="101"/>
      <c r="BP53" s="101"/>
      <c r="BQ53" s="101"/>
      <c r="BR53" s="101"/>
      <c r="BS53" s="101"/>
      <c r="BT53" s="101"/>
      <c r="BU53" s="101"/>
      <c r="BV53" s="103"/>
      <c r="BW53" s="104"/>
      <c r="BX53" s="104"/>
      <c r="BY53" s="104"/>
      <c r="BZ53" s="104"/>
      <c r="CA53" s="104"/>
      <c r="CB53" s="104"/>
      <c r="CC53" s="104"/>
      <c r="CD53" s="104"/>
      <c r="CE53" s="104"/>
      <c r="CF53" s="33" t="s">
        <v>55</v>
      </c>
      <c r="CG53" s="41"/>
      <c r="CH53" s="33"/>
      <c r="CI53" s="30"/>
      <c r="CJ53" s="30"/>
      <c r="CK53" s="30"/>
      <c r="CL53" s="30"/>
      <c r="CM53" s="30"/>
      <c r="CN53" s="30"/>
      <c r="CO53" s="30"/>
      <c r="CP53" s="30"/>
      <c r="CQ53" s="28"/>
      <c r="CR53" s="28"/>
      <c r="CS53" s="28"/>
      <c r="CT53" s="28"/>
      <c r="CU53" s="28"/>
      <c r="CV53" s="1"/>
      <c r="CW53" s="9"/>
    </row>
    <row r="54" spans="2:101" ht="18.95" customHeight="1"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2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28"/>
      <c r="CR54" s="28"/>
      <c r="CS54" s="28"/>
      <c r="CT54" s="28"/>
      <c r="CU54" s="28"/>
      <c r="CV54" s="1"/>
      <c r="CW54" s="9"/>
    </row>
    <row r="55" spans="2:101" ht="38.25" customHeight="1"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05">
        <f>IFERROR(General!$B$31-SUM(SRC_template!$BB$51:$CE$51),0)</f>
        <v>0</v>
      </c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E55" s="107"/>
      <c r="CF55" s="33" t="s">
        <v>71</v>
      </c>
      <c r="CG55" s="33"/>
      <c r="CH55" s="41"/>
      <c r="CI55" s="41"/>
      <c r="CJ55" s="41"/>
      <c r="CK55" s="41"/>
      <c r="CL55" s="41"/>
      <c r="CM55" s="41"/>
      <c r="CN55" s="41"/>
      <c r="CO55" s="41"/>
      <c r="CP55" s="41"/>
      <c r="CQ55" s="29"/>
      <c r="CR55" s="29"/>
      <c r="CS55" s="29"/>
      <c r="CT55" s="28"/>
      <c r="CU55" s="28"/>
      <c r="CV55" s="1"/>
      <c r="CW55" s="9"/>
    </row>
    <row r="56" spans="2:101" ht="32.25" customHeight="1"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08">
        <f>IFERROR(BB55/SUM(BB51:CE51),0)</f>
        <v>0</v>
      </c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  <c r="CB56" s="108"/>
      <c r="CC56" s="108"/>
      <c r="CD56" s="108"/>
      <c r="CE56" s="108"/>
      <c r="CF56" s="33" t="s">
        <v>56</v>
      </c>
      <c r="CS56" s="28"/>
      <c r="CT56" s="28"/>
      <c r="CU56" s="28"/>
      <c r="CV56" s="1"/>
      <c r="CW56" s="9"/>
    </row>
    <row r="57" spans="2:101" ht="36"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09">
        <v>0.27</v>
      </c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10">
        <v>0.2</v>
      </c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  <c r="CB57" s="110"/>
      <c r="CC57" s="110"/>
      <c r="CD57" s="110"/>
      <c r="CE57" s="110"/>
      <c r="CF57" s="33"/>
      <c r="CS57" s="28"/>
      <c r="CT57" s="28"/>
      <c r="CU57" s="28"/>
      <c r="CV57" s="1"/>
      <c r="CW57" s="9"/>
    </row>
    <row r="58" spans="2:101" ht="36"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37" t="s">
        <v>50</v>
      </c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37" t="s">
        <v>49</v>
      </c>
      <c r="CF58" s="33"/>
      <c r="CS58" s="28"/>
      <c r="CT58" s="28"/>
      <c r="CU58" s="28"/>
      <c r="CV58" s="1"/>
      <c r="CW58" s="9"/>
    </row>
    <row r="59" spans="2:101" ht="19.5" customHeight="1"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9"/>
    </row>
    <row r="60" spans="2:101" ht="30" customHeight="1">
      <c r="B60" s="122" t="s">
        <v>63</v>
      </c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4"/>
    </row>
    <row r="61" spans="2:101" ht="30" customHeight="1">
      <c r="B61" s="23"/>
      <c r="C61" s="2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24"/>
      <c r="CR61" s="24"/>
      <c r="CS61" s="24"/>
      <c r="CT61" s="24"/>
      <c r="CU61" s="24"/>
      <c r="CV61" s="24"/>
      <c r="CW61" s="25"/>
    </row>
    <row r="62" spans="2:101" ht="30" customHeight="1">
      <c r="B62" s="23"/>
      <c r="C62" s="24"/>
      <c r="D62" s="117" t="s">
        <v>65</v>
      </c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44"/>
      <c r="AX62" s="44"/>
      <c r="AY62" s="44"/>
      <c r="AZ62" s="44"/>
      <c r="BA62" s="44"/>
      <c r="BB62" s="117" t="s">
        <v>72</v>
      </c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  <c r="BY62" s="117"/>
      <c r="BZ62" s="117"/>
      <c r="CA62" s="117"/>
      <c r="CB62" s="117"/>
      <c r="CC62" s="117"/>
      <c r="CD62" s="117"/>
      <c r="CE62" s="117"/>
      <c r="CF62" s="117"/>
      <c r="CG62" s="117"/>
      <c r="CH62" s="44"/>
      <c r="CI62" s="44"/>
      <c r="CJ62" s="44"/>
      <c r="CK62" s="44"/>
      <c r="CL62" s="44"/>
      <c r="CM62" s="44"/>
      <c r="CN62" s="44"/>
      <c r="CO62" s="44"/>
      <c r="CP62" s="44"/>
      <c r="CQ62" s="24"/>
      <c r="CR62" s="24"/>
      <c r="CS62" s="24"/>
      <c r="CT62" s="24"/>
      <c r="CU62" s="24"/>
      <c r="CV62" s="24"/>
      <c r="CW62" s="25"/>
    </row>
    <row r="63" spans="2:101" ht="31.5" customHeight="1">
      <c r="B63" s="8"/>
      <c r="C63" s="1"/>
      <c r="D63" s="149" t="e">
        <f>VLOOKUP($AH$6,#REF!,389,FALSE)</f>
        <v>#REF!</v>
      </c>
      <c r="E63" s="150"/>
      <c r="F63" s="150" t="s">
        <v>58</v>
      </c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1"/>
      <c r="AA63" s="149" t="e">
        <f>VLOOKUP($AH$6,#REF!,386,FALSE)</f>
        <v>#REF!</v>
      </c>
      <c r="AB63" s="150"/>
      <c r="AC63" s="150" t="s">
        <v>61</v>
      </c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1"/>
      <c r="AW63" s="50"/>
      <c r="AX63" s="30"/>
      <c r="AY63" s="30"/>
      <c r="AZ63" s="30"/>
      <c r="BA63" s="30"/>
      <c r="BB63" s="125" t="s">
        <v>69</v>
      </c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14" t="s">
        <v>70</v>
      </c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6"/>
      <c r="CG63" s="41"/>
      <c r="CH63" s="41"/>
      <c r="CI63" s="41"/>
      <c r="CJ63" s="41"/>
      <c r="CK63" s="41"/>
      <c r="CL63" s="41"/>
      <c r="CM63" s="41"/>
      <c r="CN63" s="41"/>
      <c r="CO63" s="41"/>
      <c r="CP63" s="30"/>
      <c r="CQ63" s="1"/>
      <c r="CR63" s="1"/>
      <c r="CS63" s="1"/>
      <c r="CT63" s="1"/>
      <c r="CU63" s="1"/>
      <c r="CV63" s="1"/>
      <c r="CW63" s="9"/>
    </row>
    <row r="64" spans="2:101" ht="36">
      <c r="B64" s="8"/>
      <c r="C64" s="1"/>
      <c r="D64" s="149" t="e">
        <f>VLOOKUP($AH$6,#REF!,390,FALSE)</f>
        <v>#REF!</v>
      </c>
      <c r="E64" s="150"/>
      <c r="F64" s="150" t="s">
        <v>59</v>
      </c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1"/>
      <c r="AA64" s="149" t="e">
        <f>VLOOKUP($AH$6,#REF!,387,FALSE)</f>
        <v>#REF!</v>
      </c>
      <c r="AB64" s="150"/>
      <c r="AC64" s="150" t="s">
        <v>62</v>
      </c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1"/>
      <c r="AW64" s="50"/>
      <c r="AX64" s="30"/>
      <c r="AY64" s="30"/>
      <c r="AZ64" s="30"/>
      <c r="BA64" s="30"/>
      <c r="BB64" s="159" t="str">
        <f>General!B40</f>
        <v>${StaffTotalAbsences}</v>
      </c>
      <c r="BC64" s="159"/>
      <c r="BD64" s="159"/>
      <c r="BE64" s="159"/>
      <c r="BF64" s="159"/>
      <c r="BG64" s="159"/>
      <c r="BH64" s="159"/>
      <c r="BI64" s="159"/>
      <c r="BJ64" s="159"/>
      <c r="BK64" s="159"/>
      <c r="BL64" s="159"/>
      <c r="BM64" s="159"/>
      <c r="BN64" s="159"/>
      <c r="BO64" s="159"/>
      <c r="BP64" s="159"/>
      <c r="BQ64" s="159"/>
      <c r="BR64" s="160" t="str">
        <f>General!B39</f>
        <v>${StudentTotalAbsences}</v>
      </c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2"/>
      <c r="CG64" s="99" t="s">
        <v>5</v>
      </c>
      <c r="CH64" s="99"/>
      <c r="CI64" s="99"/>
      <c r="CJ64" s="99"/>
      <c r="CK64" s="99"/>
      <c r="CL64" s="99"/>
      <c r="CM64" s="99"/>
      <c r="CN64" s="99"/>
      <c r="CO64" s="99"/>
      <c r="CP64" s="99"/>
      <c r="CQ64" s="99"/>
      <c r="CR64" s="99"/>
      <c r="CS64" s="99"/>
      <c r="CT64" s="1"/>
      <c r="CU64" s="1"/>
      <c r="CV64" s="1"/>
      <c r="CW64" s="9"/>
    </row>
    <row r="65" spans="2:103" ht="36">
      <c r="B65" s="8"/>
      <c r="C65" s="1"/>
      <c r="D65" s="149" t="e">
        <f>VLOOKUP($AH$6,#REF!,391,FALSE)</f>
        <v>#REF!</v>
      </c>
      <c r="E65" s="150"/>
      <c r="F65" s="150" t="s">
        <v>60</v>
      </c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1"/>
      <c r="AA65" s="149" t="e">
        <f>VLOOKUP($AH$6,#REF!,388,FALSE)</f>
        <v>#REF!</v>
      </c>
      <c r="AB65" s="150"/>
      <c r="AC65" s="150" t="s">
        <v>64</v>
      </c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1"/>
      <c r="AW65" s="50"/>
      <c r="AX65" s="30"/>
      <c r="AY65" s="30"/>
      <c r="AZ65" s="30"/>
      <c r="BA65" s="30"/>
      <c r="BB65" s="111">
        <v>10</v>
      </c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3"/>
      <c r="BR65" s="111">
        <v>20</v>
      </c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3"/>
      <c r="CG65" s="99" t="s">
        <v>49</v>
      </c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1"/>
      <c r="CU65" s="1"/>
      <c r="CV65" s="1"/>
      <c r="CW65" s="9"/>
    </row>
    <row r="66" spans="2:103" ht="36">
      <c r="B66" s="8"/>
      <c r="C66" s="1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50"/>
      <c r="AX66" s="30"/>
      <c r="AY66" s="30"/>
      <c r="AZ66" s="30"/>
      <c r="BA66" s="30"/>
      <c r="CT66" s="1"/>
      <c r="CU66" s="1"/>
      <c r="CV66" s="1"/>
      <c r="CW66" s="9"/>
    </row>
    <row r="67" spans="2:103" ht="33.75">
      <c r="B67" s="122" t="s">
        <v>1</v>
      </c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4"/>
      <c r="CY67" s="57"/>
    </row>
    <row r="68" spans="2:103" ht="14.25" customHeight="1">
      <c r="B68" s="8"/>
      <c r="C68" s="1"/>
      <c r="D68" s="22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45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5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35"/>
      <c r="CH68" s="35"/>
      <c r="CI68" s="35"/>
      <c r="CJ68" s="35"/>
      <c r="CK68" s="35"/>
      <c r="CL68" s="35"/>
      <c r="CM68" s="35"/>
      <c r="CN68" s="35"/>
      <c r="CO68" s="35"/>
      <c r="CP68" s="30"/>
      <c r="CQ68" s="1"/>
      <c r="CR68" s="1"/>
      <c r="CS68" s="1"/>
      <c r="CT68" s="1"/>
      <c r="CU68" s="1"/>
      <c r="CV68" s="1"/>
      <c r="CW68" s="9"/>
    </row>
    <row r="69" spans="2:103" ht="36">
      <c r="B69" s="8"/>
      <c r="C69" s="1"/>
      <c r="D69" s="2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7" t="s">
        <v>77</v>
      </c>
      <c r="Q69" s="43"/>
      <c r="R69" s="43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45"/>
      <c r="BC69" s="46"/>
      <c r="BD69" s="46"/>
      <c r="BE69" s="46"/>
      <c r="BF69" s="46"/>
      <c r="BG69" s="46"/>
      <c r="BH69" s="46"/>
      <c r="BI69" s="46"/>
      <c r="BJ69" s="46"/>
      <c r="BK69" s="46"/>
      <c r="BL69" s="47" t="s">
        <v>76</v>
      </c>
      <c r="BM69" s="46"/>
      <c r="BN69" s="46"/>
      <c r="BO69" s="46"/>
      <c r="BP69" s="46"/>
      <c r="BQ69" s="46"/>
      <c r="BR69" s="45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3"/>
      <c r="CH69" s="43"/>
      <c r="CI69" s="43"/>
      <c r="CJ69" s="43"/>
      <c r="CK69" s="43"/>
      <c r="CL69" s="43"/>
      <c r="CM69" s="43"/>
      <c r="CN69" s="43"/>
      <c r="CO69" s="43"/>
      <c r="CP69" s="30"/>
      <c r="CQ69" s="1"/>
      <c r="CR69" s="1"/>
      <c r="CS69" s="1"/>
      <c r="CT69" s="1"/>
      <c r="CU69" s="1"/>
      <c r="CV69" s="1"/>
      <c r="CW69" s="9"/>
    </row>
    <row r="70" spans="2:103" ht="36">
      <c r="B70" s="8"/>
      <c r="C70" s="1"/>
      <c r="D70" s="22"/>
      <c r="E70" s="35"/>
      <c r="F70" s="152" t="s">
        <v>4</v>
      </c>
      <c r="G70" s="152"/>
      <c r="H70" s="152"/>
      <c r="I70" s="152"/>
      <c r="J70" s="152"/>
      <c r="K70" s="152"/>
      <c r="L70" s="152"/>
      <c r="M70" s="152"/>
      <c r="N70" s="152"/>
      <c r="O70" s="152"/>
      <c r="P70" s="152" t="s">
        <v>3</v>
      </c>
      <c r="Q70" s="152"/>
      <c r="R70" s="152"/>
      <c r="S70" s="152"/>
      <c r="T70" s="152"/>
      <c r="U70" s="152"/>
      <c r="V70" s="152"/>
      <c r="W70" s="152"/>
      <c r="X70" s="152"/>
      <c r="Y70" s="152"/>
      <c r="Z70" s="152" t="s">
        <v>2</v>
      </c>
      <c r="AA70" s="152"/>
      <c r="AB70" s="152"/>
      <c r="AC70" s="152"/>
      <c r="AD70" s="152"/>
      <c r="AE70" s="152"/>
      <c r="AF70" s="152"/>
      <c r="AG70" s="152"/>
      <c r="AH70" s="152"/>
      <c r="AI70" s="152"/>
      <c r="AK70" s="35"/>
      <c r="AL70" s="35"/>
      <c r="AM70" s="35"/>
      <c r="AN70" s="35"/>
      <c r="AO70" s="35"/>
      <c r="AP70" s="35"/>
      <c r="AQ70" s="35"/>
      <c r="AR70" s="35"/>
      <c r="AS70" s="30"/>
      <c r="AT70" s="30"/>
      <c r="AU70" s="30"/>
      <c r="AV70" s="30"/>
      <c r="AW70" s="30"/>
      <c r="AX70" s="30"/>
      <c r="AY70" s="30"/>
      <c r="AZ70" s="30"/>
      <c r="BA70" s="30"/>
      <c r="BB70" s="152" t="s">
        <v>4</v>
      </c>
      <c r="BC70" s="152"/>
      <c r="BD70" s="152"/>
      <c r="BE70" s="152"/>
      <c r="BF70" s="152"/>
      <c r="BG70" s="152"/>
      <c r="BH70" s="152"/>
      <c r="BI70" s="152"/>
      <c r="BJ70" s="152"/>
      <c r="BK70" s="152"/>
      <c r="BL70" s="152" t="s">
        <v>3</v>
      </c>
      <c r="BM70" s="152"/>
      <c r="BN70" s="152"/>
      <c r="BO70" s="152"/>
      <c r="BP70" s="152"/>
      <c r="BQ70" s="152"/>
      <c r="BR70" s="152"/>
      <c r="BS70" s="152"/>
      <c r="BT70" s="152"/>
      <c r="BU70" s="152"/>
      <c r="BV70" s="152" t="s">
        <v>2</v>
      </c>
      <c r="BW70" s="152"/>
      <c r="BX70" s="152"/>
      <c r="BY70" s="152"/>
      <c r="BZ70" s="152"/>
      <c r="CA70" s="152"/>
      <c r="CB70" s="152"/>
      <c r="CC70" s="152"/>
      <c r="CD70" s="152"/>
      <c r="CE70" s="152"/>
      <c r="CG70" s="35"/>
      <c r="CH70" s="35"/>
      <c r="CI70" s="35"/>
      <c r="CJ70" s="35"/>
      <c r="CK70" s="35"/>
      <c r="CL70" s="35"/>
      <c r="CM70" s="35"/>
      <c r="CN70" s="35"/>
      <c r="CO70" s="35"/>
      <c r="CP70" s="30"/>
      <c r="CQ70" s="1"/>
      <c r="CR70" s="1"/>
      <c r="CS70" s="1"/>
      <c r="CT70" s="1"/>
      <c r="CU70" s="1"/>
      <c r="CV70" s="1"/>
      <c r="CW70" s="9"/>
    </row>
    <row r="71" spans="2:103" ht="36">
      <c r="B71" s="8"/>
      <c r="C71" s="1"/>
      <c r="D71" s="22"/>
      <c r="E71" s="35"/>
      <c r="F71" s="118">
        <f>IFERROR((VLOOKUP("الصف الثاني عشر الشرعي",'Extra details'!$A$2:$T$101,7,FALSE)+VLOOKUP("الصف الحادي عشر الشرعي",'Extra details'!$A$2:$T$101,7,FALSE))/$CL$21,0)</f>
        <v>0</v>
      </c>
      <c r="G71" s="119"/>
      <c r="H71" s="119"/>
      <c r="I71" s="119"/>
      <c r="J71" s="119"/>
      <c r="K71" s="119"/>
      <c r="L71" s="119"/>
      <c r="M71" s="119"/>
      <c r="N71" s="119"/>
      <c r="O71" s="119"/>
      <c r="P71" s="118">
        <f>IFERROR((VLOOKUP("الصف العاشر",'Extra details'!$A$2:$T$101,7,FALSE)+VLOOKUP("الصف التاسع",'Extra details'!$A$2:$T$101,7,FALSE)+VLOOKUP("الصف الثامن",'Extra details'!$A$2:$T$101,7,FALSE)+VLOOKUP("الصف السابع",'Extra details'!$A$2:$T$101,7,FALSE)+VLOOKUP("الصف السادس",'Extra details'!$A$2:$T$101,7,FALSE)+VLOOKUP("الصف الخامس",'Extra details'!$A$2:$T$101,7,FALSE)+VLOOKUP("الصف الرابع",'Extra details'!$A$2:$T$101,7,FALSE)+VLOOKUP("الصف الثالث",'Extra details'!$A$2:$T$101,7,FALSE)+VLOOKUP("الصف الثاني",'Extra details'!$A$2:$T$101,7,FALSE)+VLOOKUP("الصف الأول",'Extra details'!$A$2:$T$101,7,FALSE))/$CL$21,0)</f>
        <v>0</v>
      </c>
      <c r="Q71" s="119"/>
      <c r="R71" s="119"/>
      <c r="S71" s="119"/>
      <c r="T71" s="119"/>
      <c r="U71" s="119"/>
      <c r="V71" s="119"/>
      <c r="W71" s="119"/>
      <c r="X71" s="119"/>
      <c r="Y71" s="119"/>
      <c r="Z71" s="118">
        <f>IFERROR((VLOOKUP("روضة - 2",'Extra details'!$A$2:$T$101,7,FALSE)+VLOOKUP("روضة - 1",'Extra details'!$A$2:$T$101,7,FALSE))/$CL$21,0)</f>
        <v>0</v>
      </c>
      <c r="AA71" s="119"/>
      <c r="AB71" s="119"/>
      <c r="AC71" s="119"/>
      <c r="AD71" s="119"/>
      <c r="AE71" s="119"/>
      <c r="AF71" s="119"/>
      <c r="AG71" s="119"/>
      <c r="AH71" s="119"/>
      <c r="AI71" s="119"/>
      <c r="AJ71" s="99" t="s">
        <v>5</v>
      </c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30"/>
      <c r="AY71" s="30"/>
      <c r="AZ71" s="30"/>
      <c r="BA71" s="30"/>
      <c r="BB71" s="118">
        <f>IFERROR((VLOOKUP("الصف الثاني عشر الشرعي",'Extra details'!$A$2:$T$101,10,FALSE)+VLOOKUP("الصف الحادي عشر الشرعي",'Extra details'!$A$2:$T$101,10,FALSE))/$CL$21,0)</f>
        <v>0</v>
      </c>
      <c r="BC71" s="119"/>
      <c r="BD71" s="119"/>
      <c r="BE71" s="119"/>
      <c r="BF71" s="119"/>
      <c r="BG71" s="119"/>
      <c r="BH71" s="119"/>
      <c r="BI71" s="119"/>
      <c r="BJ71" s="119"/>
      <c r="BK71" s="119"/>
      <c r="BL71" s="118">
        <f>IFERROR((VLOOKUP("الصف العاشر",'Extra details'!$A$2:$T$101,10,FALSE)+VLOOKUP("الصف التاسع",'Extra details'!$A$2:$T$101,10,FALSE)+VLOOKUP("الصف الثامن",'Extra details'!$A$2:$T$101,10,FALSE)+VLOOKUP("الصف السابع",'Extra details'!$A$2:$T$101,10,FALSE)+VLOOKUP("الصف السادس",'Extra details'!$A$2:$T$101,10,FALSE)+VLOOKUP("الصف الخامس",'Extra details'!$A$2:$T$101,10,FALSE)+VLOOKUP("الصف الرابع",'Extra details'!$A$2:$T$101,10,FALSE)+VLOOKUP("الصف الثالث",'Extra details'!$A$2:$T$101,10,FALSE)+VLOOKUP("الصف الثاني",'Extra details'!$A$2:$T$101,10,FALSE)+VLOOKUP("الصف الأول",'Extra details'!$A$2:$T$101,10,FALSE))/$CL$21,0)</f>
        <v>0</v>
      </c>
      <c r="BM71" s="119"/>
      <c r="BN71" s="119"/>
      <c r="BO71" s="119"/>
      <c r="BP71" s="119"/>
      <c r="BQ71" s="119"/>
      <c r="BR71" s="119"/>
      <c r="BS71" s="119"/>
      <c r="BT71" s="119"/>
      <c r="BU71" s="119"/>
      <c r="BV71" s="118">
        <f>IFERROR((VLOOKUP("روضة - 2",'Extra details'!$A$2:$T$101,10,FALSE)+VLOOKUP("روضة - 1",'Extra details'!$A$2:$T$101,10,FALSE))/$CL$21,0)</f>
        <v>0</v>
      </c>
      <c r="BW71" s="119"/>
      <c r="BX71" s="119"/>
      <c r="BY71" s="119"/>
      <c r="BZ71" s="119"/>
      <c r="CA71" s="119"/>
      <c r="CB71" s="119"/>
      <c r="CC71" s="119"/>
      <c r="CD71" s="119"/>
      <c r="CE71" s="119"/>
      <c r="CF71" s="99" t="s">
        <v>5</v>
      </c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1"/>
      <c r="CT71" s="1"/>
      <c r="CU71" s="1"/>
      <c r="CV71" s="1"/>
      <c r="CW71" s="9"/>
    </row>
    <row r="72" spans="2:103" ht="36">
      <c r="B72" s="8"/>
      <c r="C72" s="1"/>
      <c r="D72" s="22"/>
      <c r="E72" s="35"/>
      <c r="F72" s="120">
        <v>0.03</v>
      </c>
      <c r="G72" s="121"/>
      <c r="H72" s="121"/>
      <c r="I72" s="121"/>
      <c r="J72" s="121"/>
      <c r="K72" s="121"/>
      <c r="L72" s="121"/>
      <c r="M72" s="121"/>
      <c r="N72" s="121"/>
      <c r="O72" s="121"/>
      <c r="P72" s="120">
        <v>0.02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0">
        <v>0.01</v>
      </c>
      <c r="AA72" s="121"/>
      <c r="AB72" s="121"/>
      <c r="AC72" s="121"/>
      <c r="AD72" s="121"/>
      <c r="AE72" s="121"/>
      <c r="AF72" s="121"/>
      <c r="AG72" s="121"/>
      <c r="AH72" s="121"/>
      <c r="AI72" s="121"/>
      <c r="AJ72" s="99" t="s">
        <v>50</v>
      </c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30"/>
      <c r="AY72" s="30"/>
      <c r="AZ72" s="30"/>
      <c r="BA72" s="30"/>
      <c r="BB72" s="120">
        <v>0.02</v>
      </c>
      <c r="BC72" s="121"/>
      <c r="BD72" s="121"/>
      <c r="BE72" s="121"/>
      <c r="BF72" s="121"/>
      <c r="BG72" s="121"/>
      <c r="BH72" s="121"/>
      <c r="BI72" s="121"/>
      <c r="BJ72" s="121"/>
      <c r="BK72" s="121"/>
      <c r="BL72" s="120">
        <v>0.01</v>
      </c>
      <c r="BM72" s="121"/>
      <c r="BN72" s="121"/>
      <c r="BO72" s="121"/>
      <c r="BP72" s="121"/>
      <c r="BQ72" s="121"/>
      <c r="BR72" s="121"/>
      <c r="BS72" s="121"/>
      <c r="BT72" s="121"/>
      <c r="BU72" s="121"/>
      <c r="BV72" s="120">
        <v>0.01</v>
      </c>
      <c r="BW72" s="121"/>
      <c r="BX72" s="121"/>
      <c r="BY72" s="121"/>
      <c r="BZ72" s="121"/>
      <c r="CA72" s="121"/>
      <c r="CB72" s="121"/>
      <c r="CC72" s="121"/>
      <c r="CD72" s="121"/>
      <c r="CE72" s="121"/>
      <c r="CF72" s="99" t="s">
        <v>50</v>
      </c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1"/>
      <c r="CT72" s="1"/>
      <c r="CU72" s="1"/>
      <c r="CV72" s="1"/>
      <c r="CW72" s="9"/>
    </row>
    <row r="73" spans="2:103" ht="29.25" customHeight="1">
      <c r="B73" s="8"/>
      <c r="C73" s="1"/>
      <c r="D73" s="22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45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5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35"/>
      <c r="CH73" s="35"/>
      <c r="CI73" s="35"/>
      <c r="CJ73" s="35"/>
      <c r="CK73" s="35"/>
      <c r="CL73" s="35"/>
      <c r="CM73" s="35"/>
      <c r="CN73" s="35"/>
      <c r="CO73" s="35"/>
      <c r="CP73" s="30"/>
      <c r="CQ73" s="1"/>
      <c r="CR73" s="1"/>
      <c r="CS73" s="1"/>
      <c r="CT73" s="1"/>
      <c r="CU73" s="1"/>
      <c r="CV73" s="1"/>
      <c r="CW73" s="9"/>
    </row>
    <row r="74" spans="2:103" ht="29.25" customHeight="1">
      <c r="B74" s="8"/>
      <c r="C74" s="1"/>
      <c r="D74" s="22"/>
      <c r="E74" s="35"/>
      <c r="F74" s="148" t="s">
        <v>73</v>
      </c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148" t="s">
        <v>74</v>
      </c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33"/>
      <c r="BL74" s="46"/>
      <c r="BM74" s="46"/>
      <c r="BN74" s="46"/>
      <c r="BO74" s="46"/>
      <c r="BP74" s="46"/>
      <c r="BQ74" s="46"/>
      <c r="BR74" s="45"/>
      <c r="BS74" s="46"/>
      <c r="BT74" s="46"/>
      <c r="BU74" s="148" t="s">
        <v>75</v>
      </c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"/>
      <c r="CR74" s="1"/>
      <c r="CS74" s="1"/>
      <c r="CT74" s="1"/>
      <c r="CU74" s="1"/>
      <c r="CV74" s="1"/>
      <c r="CW74" s="9"/>
    </row>
    <row r="75" spans="2:103" ht="29.25" customHeight="1">
      <c r="B75" s="8"/>
      <c r="C75" s="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26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6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4"/>
      <c r="CH75" s="4"/>
      <c r="CI75" s="4"/>
      <c r="CJ75" s="4"/>
      <c r="CK75" s="4"/>
      <c r="CL75" s="4"/>
      <c r="CM75" s="4"/>
      <c r="CN75" s="4"/>
      <c r="CO75" s="4"/>
      <c r="CP75" s="1"/>
      <c r="CQ75" s="1"/>
      <c r="CR75" s="1"/>
      <c r="CS75" s="1"/>
      <c r="CT75" s="1"/>
      <c r="CU75" s="1"/>
      <c r="CV75" s="1"/>
      <c r="CW75" s="9"/>
    </row>
    <row r="76" spans="2:103" ht="29.25" customHeight="1">
      <c r="B76" s="8"/>
      <c r="C76" s="1"/>
      <c r="D76" s="22"/>
      <c r="E76" s="22"/>
      <c r="F76" s="22"/>
      <c r="G76" s="22"/>
      <c r="H76" s="22"/>
      <c r="I76" s="22"/>
      <c r="J76" s="22" t="s">
        <v>73</v>
      </c>
      <c r="K76" s="22"/>
      <c r="L76" s="22"/>
      <c r="M76" s="22"/>
      <c r="N76" s="22"/>
      <c r="O76" s="22"/>
      <c r="P76" s="22"/>
      <c r="Q76" s="22"/>
      <c r="R76" s="22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2"/>
      <c r="AT76" s="22" t="s">
        <v>74</v>
      </c>
      <c r="AU76" s="1"/>
      <c r="AV76" s="1"/>
      <c r="AW76" s="1"/>
      <c r="AX76" s="1"/>
      <c r="AY76" s="1"/>
      <c r="AZ76" s="1"/>
      <c r="BA76" s="1"/>
      <c r="BB76" s="26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6"/>
      <c r="BS76" s="27"/>
      <c r="BT76" s="27"/>
      <c r="BU76" s="27"/>
      <c r="BV76" s="27"/>
      <c r="BW76" s="27"/>
      <c r="BX76" s="22"/>
      <c r="BY76" s="22" t="s">
        <v>75</v>
      </c>
      <c r="BZ76" s="27"/>
      <c r="CA76" s="27"/>
      <c r="CB76" s="27"/>
      <c r="CC76" s="27"/>
      <c r="CD76" s="27"/>
      <c r="CE76" s="27"/>
      <c r="CF76" s="27"/>
      <c r="CG76" s="4"/>
      <c r="CH76" s="4"/>
      <c r="CI76" s="4"/>
      <c r="CJ76" s="4"/>
      <c r="CK76" s="4"/>
      <c r="CL76" s="4"/>
      <c r="CM76" s="4"/>
      <c r="CN76" s="4"/>
      <c r="CO76" s="4"/>
      <c r="CP76" s="1"/>
      <c r="CQ76" s="1"/>
      <c r="CR76" s="1"/>
      <c r="CS76" s="1"/>
      <c r="CT76" s="1"/>
      <c r="CU76" s="1"/>
      <c r="CV76" s="1"/>
      <c r="CW76" s="9"/>
    </row>
    <row r="77" spans="2:103" ht="26.25">
      <c r="B77" s="8"/>
      <c r="C77" s="1"/>
      <c r="D77" s="22"/>
      <c r="E77" s="22"/>
      <c r="F77" s="22"/>
      <c r="G77" s="22"/>
      <c r="H77" s="22"/>
      <c r="I77" s="22" t="s">
        <v>5</v>
      </c>
      <c r="J77" s="22" t="e">
        <f>VLOOKUP($AH$6,#REF!,399,FALSE)</f>
        <v>#REF!</v>
      </c>
      <c r="K77" s="22"/>
      <c r="L77" s="22"/>
      <c r="M77" s="22"/>
      <c r="N77" s="22"/>
      <c r="O77" s="22"/>
      <c r="P77" s="22"/>
      <c r="Q77" s="22"/>
      <c r="R77" s="2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2" t="s">
        <v>5</v>
      </c>
      <c r="AT77" s="22" t="e">
        <f>VLOOKUP($AH$6,#REF!,400,FALSE)</f>
        <v>#REF!</v>
      </c>
      <c r="AU77" s="1"/>
      <c r="AV77" s="1"/>
      <c r="AW77" s="1"/>
      <c r="AX77" s="1"/>
      <c r="AY77" s="1"/>
      <c r="AZ77" s="1"/>
      <c r="BA77" s="1"/>
      <c r="BX77" s="22" t="s">
        <v>5</v>
      </c>
      <c r="BY77" s="22" t="e">
        <f>VLOOKUP($AH$6,#REF!,401,FALSE)</f>
        <v>#REF!</v>
      </c>
      <c r="CO77" s="4"/>
      <c r="CP77" s="1"/>
      <c r="CQ77" s="1"/>
      <c r="CR77" s="1"/>
      <c r="CS77" s="1"/>
      <c r="CT77" s="1"/>
      <c r="CU77" s="1"/>
      <c r="CV77" s="1"/>
      <c r="CW77" s="9"/>
    </row>
    <row r="78" spans="2:103" ht="26.25">
      <c r="B78" s="8"/>
      <c r="C78" s="1"/>
      <c r="D78" s="22"/>
      <c r="E78" s="22"/>
      <c r="F78" s="22"/>
      <c r="G78" s="22"/>
      <c r="H78" s="22"/>
      <c r="I78" s="22" t="s">
        <v>50</v>
      </c>
      <c r="J78" s="22" t="e">
        <f>VLOOKUP($C$6,#REF!,13,FALSE)</f>
        <v>#REF!</v>
      </c>
      <c r="K78" s="22"/>
      <c r="L78" s="22"/>
      <c r="M78" s="22"/>
      <c r="N78" s="22"/>
      <c r="O78" s="22"/>
      <c r="P78" s="22"/>
      <c r="Q78" s="22"/>
      <c r="R78" s="22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2" t="s">
        <v>50</v>
      </c>
      <c r="AT78" s="22" t="e">
        <f>VLOOKUP($C$6,#REF!,12,FALSE)</f>
        <v>#REF!</v>
      </c>
      <c r="AU78" s="1"/>
      <c r="AV78" s="1"/>
      <c r="AW78" s="1"/>
      <c r="AX78" s="1"/>
      <c r="AY78" s="1"/>
      <c r="AZ78" s="1"/>
      <c r="BA78" s="1"/>
      <c r="BX78" s="22" t="s">
        <v>50</v>
      </c>
      <c r="BY78" s="22" t="e">
        <f>VLOOKUP($C$6,#REF!,11,FALSE)</f>
        <v>#REF!</v>
      </c>
      <c r="CO78" s="4"/>
      <c r="CP78" s="1"/>
      <c r="CQ78" s="1"/>
      <c r="CR78" s="1"/>
      <c r="CS78" s="1"/>
      <c r="CT78" s="1"/>
      <c r="CU78" s="1"/>
      <c r="CV78" s="1"/>
      <c r="CW78" s="9"/>
    </row>
    <row r="79" spans="2:103" ht="26.25">
      <c r="B79" s="8"/>
      <c r="C79" s="1"/>
      <c r="D79" s="22"/>
      <c r="E79" s="22"/>
      <c r="F79" s="22"/>
      <c r="G79" s="22"/>
      <c r="H79" s="22"/>
      <c r="I79" s="22" t="s">
        <v>49</v>
      </c>
      <c r="J79" s="22" t="e">
        <f>#REF!</f>
        <v>#REF!</v>
      </c>
      <c r="K79" s="22"/>
      <c r="L79" s="22"/>
      <c r="M79" s="22"/>
      <c r="N79" s="22"/>
      <c r="O79" s="22"/>
      <c r="P79" s="22"/>
      <c r="Q79" s="22"/>
      <c r="R79" s="22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22" t="s">
        <v>49</v>
      </c>
      <c r="AT79" s="58" t="e">
        <f>#REF!</f>
        <v>#REF!</v>
      </c>
      <c r="AU79" s="1"/>
      <c r="AV79" s="1"/>
      <c r="AW79" s="1"/>
      <c r="AX79" s="1"/>
      <c r="AY79" s="1"/>
      <c r="AZ79" s="1"/>
      <c r="BA79" s="1"/>
      <c r="BX79" s="22" t="s">
        <v>49</v>
      </c>
      <c r="BY79" s="58" t="e">
        <f>#REF!</f>
        <v>#REF!</v>
      </c>
      <c r="CO79" s="4"/>
      <c r="CP79" s="1"/>
      <c r="CQ79" s="1"/>
      <c r="CR79" s="1"/>
      <c r="CS79" s="1"/>
      <c r="CT79" s="1"/>
      <c r="CU79" s="1"/>
      <c r="CV79" s="1"/>
      <c r="CW79" s="9"/>
    </row>
    <row r="80" spans="2:103" ht="31.5">
      <c r="B80" s="8"/>
      <c r="C80" s="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6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6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4"/>
      <c r="CH80" s="4"/>
      <c r="CI80" s="4"/>
      <c r="CJ80" s="4"/>
      <c r="CK80" s="4"/>
      <c r="CL80" s="4"/>
      <c r="CM80" s="4"/>
      <c r="CN80" s="4"/>
      <c r="CO80" s="4"/>
      <c r="CP80" s="1"/>
      <c r="CQ80" s="1"/>
      <c r="CR80" s="1"/>
      <c r="CS80" s="1"/>
      <c r="CT80" s="1"/>
      <c r="CU80" s="1"/>
      <c r="CV80" s="1"/>
      <c r="CW80" s="9"/>
    </row>
    <row r="81" spans="2:101"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9"/>
    </row>
    <row r="82" spans="2:101" ht="102.75" customHeight="1" thickBot="1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4"/>
    </row>
    <row r="83" spans="2:101" ht="25.5" customHeight="1">
      <c r="CW83" s="48" t="s">
        <v>200</v>
      </c>
    </row>
    <row r="84" spans="2:101" ht="25.5" customHeight="1"/>
    <row r="85" spans="2:101" ht="24.95" customHeight="1"/>
    <row r="86" spans="2:101" ht="25.5" customHeight="1"/>
    <row r="87" spans="2:101" ht="25.5" customHeight="1"/>
  </sheetData>
  <mergeCells count="208">
    <mergeCell ref="C23:G23"/>
    <mergeCell ref="H23:L23"/>
    <mergeCell ref="BZ23:CD23"/>
    <mergeCell ref="CE23:CI23"/>
    <mergeCell ref="C26:G26"/>
    <mergeCell ref="H26:L26"/>
    <mergeCell ref="M26:Q26"/>
    <mergeCell ref="R26:V26"/>
    <mergeCell ref="AG23:AK23"/>
    <mergeCell ref="AL23:AP23"/>
    <mergeCell ref="AQ23:AU23"/>
    <mergeCell ref="M23:Q23"/>
    <mergeCell ref="R23:V23"/>
    <mergeCell ref="W23:AA23"/>
    <mergeCell ref="AB23:AF23"/>
    <mergeCell ref="C25:G25"/>
    <mergeCell ref="AB25:AF25"/>
    <mergeCell ref="H25:L25"/>
    <mergeCell ref="CE26:CI26"/>
    <mergeCell ref="M25:Q25"/>
    <mergeCell ref="R25:V25"/>
    <mergeCell ref="W25:AA25"/>
    <mergeCell ref="C20:Q20"/>
    <mergeCell ref="R20:BT20"/>
    <mergeCell ref="B2:CW3"/>
    <mergeCell ref="C16:Z18"/>
    <mergeCell ref="CA11:CV13"/>
    <mergeCell ref="BB11:BX13"/>
    <mergeCell ref="AC11:AY13"/>
    <mergeCell ref="CA16:CV18"/>
    <mergeCell ref="BB16:BX18"/>
    <mergeCell ref="AC16:AY18"/>
    <mergeCell ref="AT6:CV8"/>
    <mergeCell ref="AH6:AR8"/>
    <mergeCell ref="C6:AF8"/>
    <mergeCell ref="C11:Z13"/>
    <mergeCell ref="BU20:CI20"/>
    <mergeCell ref="B33:CW34"/>
    <mergeCell ref="C37:Z38"/>
    <mergeCell ref="AC37:AY38"/>
    <mergeCell ref="BB37:BX38"/>
    <mergeCell ref="CA37:CV38"/>
    <mergeCell ref="C29:G29"/>
    <mergeCell ref="H29:L29"/>
    <mergeCell ref="CL43:CV44"/>
    <mergeCell ref="O43:Z44"/>
    <mergeCell ref="C43:N44"/>
    <mergeCell ref="AC43:AN44"/>
    <mergeCell ref="AO43:AY44"/>
    <mergeCell ref="BN43:BX44"/>
    <mergeCell ref="BB43:BM44"/>
    <mergeCell ref="CA43:CK44"/>
    <mergeCell ref="C41:Z42"/>
    <mergeCell ref="AC41:AY42"/>
    <mergeCell ref="BB41:BX42"/>
    <mergeCell ref="CA41:CV42"/>
    <mergeCell ref="C30:Q30"/>
    <mergeCell ref="R30:BT30"/>
    <mergeCell ref="BU30:CI30"/>
    <mergeCell ref="C31:Q31"/>
    <mergeCell ref="W31:BT31"/>
    <mergeCell ref="B47:CW48"/>
    <mergeCell ref="BB51:BK51"/>
    <mergeCell ref="BB52:BK52"/>
    <mergeCell ref="AC63:AV63"/>
    <mergeCell ref="AA64:AB64"/>
    <mergeCell ref="AC64:AV64"/>
    <mergeCell ref="AA65:AB65"/>
    <mergeCell ref="AC65:AV65"/>
    <mergeCell ref="D62:AV62"/>
    <mergeCell ref="F65:Y65"/>
    <mergeCell ref="BB64:BQ64"/>
    <mergeCell ref="BR64:CF64"/>
    <mergeCell ref="BL52:BU52"/>
    <mergeCell ref="BV50:CE50"/>
    <mergeCell ref="BL50:BU50"/>
    <mergeCell ref="BB50:BK50"/>
    <mergeCell ref="BV51:CE51"/>
    <mergeCell ref="BV52:CE52"/>
    <mergeCell ref="BL51:BU51"/>
    <mergeCell ref="F74:AA74"/>
    <mergeCell ref="D63:E63"/>
    <mergeCell ref="F63:Y63"/>
    <mergeCell ref="AA63:AB63"/>
    <mergeCell ref="BU74:CP74"/>
    <mergeCell ref="AO74:BJ74"/>
    <mergeCell ref="F70:O70"/>
    <mergeCell ref="P70:Y70"/>
    <mergeCell ref="Z70:AI70"/>
    <mergeCell ref="F71:O71"/>
    <mergeCell ref="P71:Y71"/>
    <mergeCell ref="Z71:AI71"/>
    <mergeCell ref="F72:O72"/>
    <mergeCell ref="P72:Y72"/>
    <mergeCell ref="Z72:AI72"/>
    <mergeCell ref="B67:CW67"/>
    <mergeCell ref="BB70:BK70"/>
    <mergeCell ref="D64:E64"/>
    <mergeCell ref="D65:E65"/>
    <mergeCell ref="F64:Y64"/>
    <mergeCell ref="BL70:BU70"/>
    <mergeCell ref="BV70:CE70"/>
    <mergeCell ref="BB71:BK71"/>
    <mergeCell ref="BL71:BU71"/>
    <mergeCell ref="C21:G21"/>
    <mergeCell ref="H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BK21:BO21"/>
    <mergeCell ref="BP21:BT21"/>
    <mergeCell ref="BU21:BY21"/>
    <mergeCell ref="BZ21:CD21"/>
    <mergeCell ref="CE21:CI21"/>
    <mergeCell ref="AG26:AK26"/>
    <mergeCell ref="AL26:AP26"/>
    <mergeCell ref="AQ26:AU26"/>
    <mergeCell ref="AV26:AZ26"/>
    <mergeCell ref="BA26:BE26"/>
    <mergeCell ref="BF26:BJ26"/>
    <mergeCell ref="BK26:BO26"/>
    <mergeCell ref="AG25:AK25"/>
    <mergeCell ref="AL25:AP25"/>
    <mergeCell ref="AQ25:AU25"/>
    <mergeCell ref="AV25:AZ25"/>
    <mergeCell ref="AV23:AZ23"/>
    <mergeCell ref="BP26:BT26"/>
    <mergeCell ref="BU26:BY26"/>
    <mergeCell ref="BZ26:CD26"/>
    <mergeCell ref="BK23:BO23"/>
    <mergeCell ref="CL21:CV21"/>
    <mergeCell ref="BP23:BT23"/>
    <mergeCell ref="BU23:BY23"/>
    <mergeCell ref="BA25:BE25"/>
    <mergeCell ref="BF25:BJ25"/>
    <mergeCell ref="BK25:BO25"/>
    <mergeCell ref="BP25:BT25"/>
    <mergeCell ref="BU25:BY25"/>
    <mergeCell ref="BZ25:CD25"/>
    <mergeCell ref="CE25:CI25"/>
    <mergeCell ref="BA23:BE23"/>
    <mergeCell ref="BF23:BJ23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AV27:AZ27"/>
    <mergeCell ref="BA27:BE27"/>
    <mergeCell ref="BF27:BJ27"/>
    <mergeCell ref="BK27:BO27"/>
    <mergeCell ref="BP27:BT27"/>
    <mergeCell ref="BU27:BY27"/>
    <mergeCell ref="BZ27:CD27"/>
    <mergeCell ref="CE27:CI27"/>
    <mergeCell ref="W26:AA26"/>
    <mergeCell ref="AB26:AF26"/>
    <mergeCell ref="BZ31:CI31"/>
    <mergeCell ref="BF29:BJ29"/>
    <mergeCell ref="BK29:BO29"/>
    <mergeCell ref="BP29:BT29"/>
    <mergeCell ref="BU29:BY29"/>
    <mergeCell ref="BZ29:CD29"/>
    <mergeCell ref="CE29:CI29"/>
    <mergeCell ref="M29:Q29"/>
    <mergeCell ref="R29:V29"/>
    <mergeCell ref="W29:AA29"/>
    <mergeCell ref="AB29:AF29"/>
    <mergeCell ref="AG29:AK29"/>
    <mergeCell ref="AL29:AP29"/>
    <mergeCell ref="AQ29:AU29"/>
    <mergeCell ref="AV29:AZ29"/>
    <mergeCell ref="BA29:BE29"/>
    <mergeCell ref="B1:P1"/>
    <mergeCell ref="CF71:CR71"/>
    <mergeCell ref="CF72:CR72"/>
    <mergeCell ref="BB53:BK53"/>
    <mergeCell ref="BL53:BU53"/>
    <mergeCell ref="BV53:CE53"/>
    <mergeCell ref="BB55:CE55"/>
    <mergeCell ref="BB56:CE56"/>
    <mergeCell ref="BB57:BP57"/>
    <mergeCell ref="BQ57:CE57"/>
    <mergeCell ref="BB65:BQ65"/>
    <mergeCell ref="BR65:CF65"/>
    <mergeCell ref="BR63:CF63"/>
    <mergeCell ref="BB62:CG62"/>
    <mergeCell ref="CG64:CS64"/>
    <mergeCell ref="CG65:CS65"/>
    <mergeCell ref="BV71:CE71"/>
    <mergeCell ref="BB72:BK72"/>
    <mergeCell ref="BL72:BU72"/>
    <mergeCell ref="BV72:CE72"/>
    <mergeCell ref="B60:CW60"/>
    <mergeCell ref="BB63:BQ63"/>
    <mergeCell ref="AJ71:AW71"/>
    <mergeCell ref="AJ72:AW72"/>
  </mergeCells>
  <conditionalFormatting sqref="BR64:CF64">
    <cfRule type="iconSet" priority="50">
      <iconSet reverse="1">
        <cfvo type="percent" val="0"/>
        <cfvo type="percent" val="2"/>
        <cfvo type="percent" val="5"/>
      </iconSet>
    </cfRule>
  </conditionalFormatting>
  <conditionalFormatting sqref="BB64:BQ64">
    <cfRule type="iconSet" priority="48">
      <iconSet reverse="1">
        <cfvo type="percent" val="0"/>
        <cfvo type="percent" val="2"/>
        <cfvo type="percent" val="5"/>
      </iconSet>
    </cfRule>
  </conditionalFormatting>
  <conditionalFormatting sqref="F71:O71">
    <cfRule type="iconSet" priority="40">
      <iconSet reverse="1">
        <cfvo type="percent" val="0"/>
        <cfvo type="percent" val="2"/>
        <cfvo type="percent" val="5"/>
      </iconSet>
    </cfRule>
  </conditionalFormatting>
  <conditionalFormatting sqref="P71:Y71">
    <cfRule type="iconSet" priority="39">
      <iconSet reverse="1">
        <cfvo type="percent" val="0"/>
        <cfvo type="percent" val="2"/>
        <cfvo type="percent" val="5"/>
      </iconSet>
    </cfRule>
  </conditionalFormatting>
  <conditionalFormatting sqref="Z71:AI71">
    <cfRule type="iconSet" priority="38">
      <iconSet reverse="1">
        <cfvo type="percent" val="0"/>
        <cfvo type="percent" val="2"/>
        <cfvo type="percent" val="5"/>
      </iconSet>
    </cfRule>
  </conditionalFormatting>
  <conditionalFormatting sqref="BB56">
    <cfRule type="iconSet" priority="15">
      <iconSet>
        <cfvo type="percent" val="0"/>
        <cfvo type="percent" val="33"/>
        <cfvo type="percent" val="67"/>
      </iconSet>
    </cfRule>
  </conditionalFormatting>
  <conditionalFormatting sqref="BB55">
    <cfRule type="iconSet" priority="4">
      <iconSet reverse="1">
        <cfvo type="percent" val="0"/>
        <cfvo type="percent" val="2"/>
        <cfvo type="percent" val="5"/>
      </iconSet>
    </cfRule>
  </conditionalFormatting>
  <conditionalFormatting sqref="BB71:BK71">
    <cfRule type="iconSet" priority="3">
      <iconSet reverse="1">
        <cfvo type="percent" val="0"/>
        <cfvo type="percent" val="2"/>
        <cfvo type="percent" val="5"/>
      </iconSet>
    </cfRule>
  </conditionalFormatting>
  <conditionalFormatting sqref="BL71:BU71">
    <cfRule type="iconSet" priority="2">
      <iconSet reverse="1">
        <cfvo type="percent" val="0"/>
        <cfvo type="percent" val="2"/>
        <cfvo type="percent" val="5"/>
      </iconSet>
    </cfRule>
  </conditionalFormatting>
  <conditionalFormatting sqref="BV71:CE71">
    <cfRule type="iconSet" priority="1">
      <iconSet reverse="1">
        <cfvo type="percent" val="0"/>
        <cfvo type="percent" val="2"/>
        <cfvo type="percent" val="5"/>
      </iconSet>
    </cfRule>
  </conditionalFormatting>
  <printOptions horizontalCentered="1" verticalCentered="1"/>
  <pageMargins left="0" right="0" top="0" bottom="0" header="0" footer="0"/>
  <pageSetup paperSize="9" scale="35" orientation="portrait" r:id="rId1"/>
  <drawing r:id="rId2"/>
  <extLst xmlns:xr2="http://schemas.microsoft.com/office/spreadsheetml/2015/revision2"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iconSet" priority="65" id="{29327BCC-4CD7-A945-91A0-F700EF369F05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AY45</xm:sqref>
        </x14:conditionalFormatting>
        <x14:conditionalFormatting xmlns:xm="http://schemas.microsoft.com/office/excel/2006/main">
          <x14:cfRule type="iconSet" priority="64" id="{54531B36-050E-1841-9576-92903DB4AF32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BX45</xm:sqref>
        </x14:conditionalFormatting>
        <x14:conditionalFormatting xmlns:xm="http://schemas.microsoft.com/office/excel/2006/main">
          <x14:cfRule type="iconSet" priority="63" id="{F375D8E2-BACF-FF48-9170-34CC6DE533FA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CV45</xm:sqref>
        </x14:conditionalFormatting>
        <x14:conditionalFormatting xmlns:xm="http://schemas.microsoft.com/office/excel/2006/main">
          <x14:cfRule type="iconSet" priority="62" id="{C1A330BA-C949-D242-BB1C-A5D3390BEAF0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AN45</xm:sqref>
        </x14:conditionalFormatting>
        <x14:conditionalFormatting xmlns:xm="http://schemas.microsoft.com/office/excel/2006/main">
          <x14:cfRule type="iconSet" priority="61" id="{AF0AF4E8-D14D-614C-811A-326FCA5F221E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BM45</xm:sqref>
        </x14:conditionalFormatting>
        <x14:conditionalFormatting xmlns:xm="http://schemas.microsoft.com/office/excel/2006/main">
          <x14:cfRule type="iconSet" priority="60" id="{86451FAC-BAE0-D643-8A94-088C5537A533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CK45</xm:sqref>
        </x14:conditionalFormatting>
        <x14:conditionalFormatting xmlns:xm="http://schemas.microsoft.com/office/excel/2006/main">
          <x14:cfRule type="iconSet" priority="87" id="{7AF48B44-BB02-CD4B-B355-04EA9BB40280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C45:Z45 C41:Z42</xm:sqref>
        </x14:conditionalFormatting>
        <x14:conditionalFormatting xmlns:xm="http://schemas.microsoft.com/office/excel/2006/main">
          <x14:cfRule type="iconSet" priority="89" id="{C938D683-7BFF-B246-B5E0-9FF530B5E54C}">
            <x14:iconSet custom="1">
              <x14:cfvo type="percent">
                <xm:f>0</xm:f>
              </x14:cfvo>
              <x14:cfvo type="num">
                <xm:f>28</xm:f>
              </x14:cfvo>
              <x14:cfvo type="num">
                <xm:f>35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CA45:CJ45 CA41:CV42 CL45:CU45</xm:sqref>
        </x14:conditionalFormatting>
        <x14:conditionalFormatting xmlns:xm="http://schemas.microsoft.com/office/excel/2006/main">
          <x14:cfRule type="iconSet" priority="92" id="{BEF17458-0DD8-0745-98E4-823356893F08}">
            <x14:iconSet custom="1">
              <x14:cfvo type="percent">
                <xm:f>0</xm:f>
              </x14:cfvo>
              <x14:cfvo type="num">
                <xm:f>150</xm:f>
              </x14:cfvo>
              <x14:cfvo type="num">
                <xm:f>200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BB45:BL45 BB41:BX42 BN45:BW45</xm:sqref>
        </x14:conditionalFormatting>
        <x14:conditionalFormatting xmlns:xm="http://schemas.microsoft.com/office/excel/2006/main">
          <x14:cfRule type="iconSet" priority="95" id="{2EB77C52-6276-CF44-AC39-26A0AF8AB96C}">
            <x14:iconSet custom="1">
              <x14:cfvo type="percent">
                <xm:f>0</xm:f>
              </x14:cfvo>
              <x14:cfvo type="num">
                <xm:f>150</xm:f>
              </x14:cfvo>
              <x14:cfvo type="num">
                <xm:f>200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AC45:AM45 AC41:AY42 AO45:AX45</xm:sqref>
        </x14:conditionalFormatting>
        <x14:conditionalFormatting xmlns:xm="http://schemas.microsoft.com/office/excel/2006/main">
          <x14:cfRule type="iconSet" priority="27" id="{EB9EAC9C-1222-F942-BA81-09CE3584E6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AA63:AB63</xm:sqref>
        </x14:conditionalFormatting>
        <x14:conditionalFormatting xmlns:xm="http://schemas.microsoft.com/office/excel/2006/main">
          <x14:cfRule type="iconSet" priority="13" id="{877939D5-FB23-354B-8248-155ED722FB79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BP58</xm:sqref>
        </x14:conditionalFormatting>
        <x14:conditionalFormatting xmlns:xm="http://schemas.microsoft.com/office/excel/2006/main">
          <x14:cfRule type="iconSet" priority="12" id="{D674BFF2-C405-2D43-A4CC-4E4507E3EEC5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CE58</xm:sqref>
        </x14:conditionalFormatting>
        <x14:conditionalFormatting xmlns:xm="http://schemas.microsoft.com/office/excel/2006/main">
          <x14:cfRule type="iconSet" priority="8" id="{3C926130-494B-4C30-8350-9991B94AC8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AA64:AB64</xm:sqref>
        </x14:conditionalFormatting>
        <x14:conditionalFormatting xmlns:xm="http://schemas.microsoft.com/office/excel/2006/main">
          <x14:cfRule type="iconSet" priority="7" id="{0FE3A613-CE17-402D-AAD8-FB856C89E0D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AA65:AB65</xm:sqref>
        </x14:conditionalFormatting>
        <x14:conditionalFormatting xmlns:xm="http://schemas.microsoft.com/office/excel/2006/main">
          <x14:cfRule type="iconSet" priority="6" id="{2049CA19-CFF6-4B63-BFBA-8B5A11BCC37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D63:E63</xm:sqref>
        </x14:conditionalFormatting>
        <x14:conditionalFormatting xmlns:xm="http://schemas.microsoft.com/office/excel/2006/main">
          <x14:cfRule type="iconSet" priority="5" id="{01C698D7-DC3C-4270-8A2E-B8662320C6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D64:E65</xm:sqref>
        </x14:conditionalFormatting>
        <x14:conditionalFormatting xmlns:xm="http://schemas.microsoft.com/office/excel/2006/main">
          <x14:cfRule type="iconSet" priority="96" id="{76529685-6021-6A49-B6A6-512660202C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D66:E66</xm:sqref>
        </x14:conditionalFormatting>
        <x14:conditionalFormatting xmlns:xm="http://schemas.microsoft.com/office/excel/2006/main">
          <x14:cfRule type="iconSet" priority="97" id="{9D017816-DA3E-ED42-B165-2FF102B7F13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AA66:AB66</xm:sqref>
        </x14:conditionalFormatting>
      </x14:conditionalFormattings>
    </ext>
    <ext uri="{05C60535-1F16-4fd2-B633-F4F36F0B64E0}">
      <x14:sparklineGroups xmlns:xm="http://schemas.microsoft.com/office/excel/2006/main">
        <x14:sparklineGroup manualMax="0" manualMin="0" displayEmptyCellsAs="gap" xr2:uid="{00000000-0003-0000-0100-000000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SRC_template!W25:BT25</xm:f>
              <xm:sqref>CJ23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40"/>
  <sheetViews>
    <sheetView topLeftCell="A46" workbookViewId="0">
      <selection activeCell="A58" sqref="A58"/>
    </sheetView>
  </sheetViews>
  <sheetFormatPr defaultColWidth="8.875" defaultRowHeight="15.75"/>
  <cols>
    <col min="1" max="1" width="63.125" customWidth="1"/>
    <col min="2" max="2" width="54.375" customWidth="1"/>
    <col min="3" max="3" width="53" customWidth="1"/>
    <col min="4" max="4" width="24.375" style="69" customWidth="1"/>
    <col min="5" max="5" width="61.375" customWidth="1"/>
    <col min="6" max="6" width="51.875" customWidth="1"/>
    <col min="7" max="7" width="58" customWidth="1"/>
    <col min="8" max="8" width="40" customWidth="1"/>
    <col min="9" max="18" width="39.5" customWidth="1"/>
    <col min="19" max="27" width="41.875" customWidth="1"/>
    <col min="28" max="256" width="39.625" customWidth="1"/>
    <col min="257" max="1023" width="16" customWidth="1"/>
    <col min="1024" max="1025" width="11.625" customWidth="1"/>
  </cols>
  <sheetData>
    <row r="1" spans="1:256" ht="15" customHeight="1">
      <c r="A1" s="215" t="s">
        <v>81</v>
      </c>
      <c r="B1" s="63"/>
      <c r="C1" s="64"/>
      <c r="D1" s="64"/>
      <c r="E1" s="65"/>
      <c r="F1" s="65"/>
      <c r="G1" s="65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256" ht="25.5" customHeight="1">
      <c r="A2" s="215"/>
      <c r="B2" s="216" t="s">
        <v>123</v>
      </c>
      <c r="C2" s="216"/>
      <c r="D2" s="216"/>
      <c r="E2" s="216"/>
      <c r="F2" s="67"/>
      <c r="G2" s="68"/>
      <c r="H2" s="66"/>
      <c r="I2" s="66"/>
      <c r="J2" s="66"/>
      <c r="K2" s="66"/>
      <c r="L2" s="66"/>
      <c r="M2" s="66"/>
      <c r="N2" s="66"/>
      <c r="O2" s="66"/>
      <c r="P2" s="66"/>
      <c r="Q2" s="66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</row>
    <row r="3" spans="1:256" ht="25.5" customHeight="1">
      <c r="A3" s="215"/>
      <c r="B3" s="217" t="s">
        <v>124</v>
      </c>
      <c r="C3" s="217"/>
      <c r="D3" s="217"/>
      <c r="E3" s="217"/>
      <c r="F3" s="68"/>
      <c r="G3" s="68"/>
      <c r="H3" s="66"/>
      <c r="I3" s="66"/>
      <c r="J3" s="66"/>
      <c r="K3" s="66"/>
      <c r="L3" s="66"/>
      <c r="M3" s="66"/>
      <c r="N3" s="66"/>
      <c r="O3" s="66"/>
      <c r="P3" s="66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</row>
    <row r="4" spans="1:256" ht="22.5" customHeight="1">
      <c r="A4" s="215"/>
      <c r="B4" s="63"/>
      <c r="C4" s="64"/>
      <c r="D4" s="64"/>
      <c r="E4" s="65"/>
      <c r="F4" s="65"/>
      <c r="G4" s="65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256" ht="15.75" customHeight="1">
      <c r="A5" s="71"/>
      <c r="B5" s="71"/>
      <c r="C5" s="71"/>
      <c r="D5" s="64"/>
      <c r="E5" s="71"/>
      <c r="F5" s="71"/>
      <c r="G5" s="65"/>
      <c r="H5" s="65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256" ht="12" customHeight="1">
      <c r="A6" s="72" t="s">
        <v>125</v>
      </c>
      <c r="B6" s="73" t="s">
        <v>126</v>
      </c>
      <c r="C6" s="74"/>
      <c r="D6" s="64"/>
      <c r="E6" s="75"/>
      <c r="F6" s="75"/>
      <c r="G6" s="74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256" ht="12" customHeight="1">
      <c r="A7" s="72" t="s">
        <v>127</v>
      </c>
      <c r="B7" s="73" t="s">
        <v>128</v>
      </c>
      <c r="C7" s="74"/>
      <c r="D7" s="64"/>
      <c r="E7" s="75"/>
      <c r="F7" s="75"/>
      <c r="G7" s="74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256" ht="12" customHeight="1">
      <c r="A8" s="72" t="s">
        <v>129</v>
      </c>
      <c r="B8" s="73" t="s">
        <v>130</v>
      </c>
      <c r="C8" s="74"/>
      <c r="D8" s="64"/>
      <c r="E8" s="75"/>
      <c r="F8" s="75"/>
      <c r="G8" s="74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256" ht="12" customHeight="1">
      <c r="A9" s="72" t="s">
        <v>131</v>
      </c>
      <c r="B9" s="73" t="s">
        <v>132</v>
      </c>
      <c r="C9" s="76"/>
      <c r="D9" s="64"/>
      <c r="E9" s="75"/>
      <c r="F9" s="75"/>
      <c r="G9" s="74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256" ht="12" customHeight="1">
      <c r="A10" s="72" t="s">
        <v>133</v>
      </c>
      <c r="B10" s="73" t="s">
        <v>134</v>
      </c>
      <c r="C10" s="74"/>
      <c r="D10" s="64"/>
      <c r="E10" s="75"/>
      <c r="F10" s="75"/>
      <c r="G10" s="74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256" ht="12" customHeight="1">
      <c r="A11" s="72" t="s">
        <v>135</v>
      </c>
      <c r="B11" s="73" t="s">
        <v>136</v>
      </c>
      <c r="C11" s="74"/>
      <c r="D11" s="64"/>
      <c r="E11" s="75"/>
      <c r="F11" s="75"/>
      <c r="G11" s="7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</row>
    <row r="12" spans="1:256" ht="16.5" customHeight="1">
      <c r="A12" s="77"/>
      <c r="B12" s="77"/>
      <c r="C12" s="77"/>
      <c r="D12" s="77"/>
      <c r="E12" s="77"/>
      <c r="F12" s="77"/>
      <c r="G12" s="77"/>
      <c r="H12" s="77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</row>
    <row r="13" spans="1:256" ht="16.5" customHeight="1">
      <c r="A13" s="72" t="s">
        <v>137</v>
      </c>
      <c r="B13" s="73" t="s">
        <v>138</v>
      </c>
      <c r="C13" s="74"/>
      <c r="D13" s="77"/>
      <c r="E13" s="77"/>
      <c r="F13" s="77"/>
      <c r="G13" s="77"/>
      <c r="H13" s="77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</row>
    <row r="14" spans="1:256" ht="16.5" customHeight="1">
      <c r="A14" s="72" t="s">
        <v>139</v>
      </c>
      <c r="B14" s="73" t="s">
        <v>140</v>
      </c>
      <c r="C14" s="74"/>
      <c r="D14" s="77"/>
      <c r="E14" s="77"/>
      <c r="F14" s="77"/>
      <c r="G14" s="77"/>
      <c r="H14" s="77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</row>
    <row r="15" spans="1:256" ht="12" customHeight="1">
      <c r="A15" s="72" t="s">
        <v>141</v>
      </c>
      <c r="B15" s="73" t="s">
        <v>142</v>
      </c>
      <c r="C15" s="74"/>
      <c r="D15" s="64"/>
      <c r="E15" s="75"/>
      <c r="F15" s="75"/>
      <c r="G15" s="75"/>
      <c r="H15" s="75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</row>
    <row r="16" spans="1:256" ht="12" customHeight="1">
      <c r="A16" s="72" t="s">
        <v>143</v>
      </c>
      <c r="B16" s="73" t="s">
        <v>144</v>
      </c>
      <c r="C16" s="74"/>
      <c r="D16" s="64"/>
      <c r="E16" s="75"/>
      <c r="F16" s="75"/>
      <c r="G16" s="75"/>
      <c r="H16" s="75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</row>
    <row r="17" spans="1:256" ht="12" customHeight="1">
      <c r="A17" s="72" t="s">
        <v>145</v>
      </c>
      <c r="B17" s="73" t="s">
        <v>84</v>
      </c>
      <c r="C17" s="74"/>
      <c r="D17" s="64"/>
      <c r="E17" s="75"/>
      <c r="F17" s="75"/>
      <c r="G17" s="75"/>
      <c r="H17" s="7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</row>
    <row r="18" spans="1:256" ht="12" customHeight="1">
      <c r="A18" s="72" t="s">
        <v>146</v>
      </c>
      <c r="B18" s="73" t="s">
        <v>86</v>
      </c>
      <c r="C18" s="74"/>
      <c r="D18" s="64"/>
      <c r="E18" s="75"/>
      <c r="F18" s="75"/>
      <c r="G18" s="75"/>
      <c r="H18" s="75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</row>
    <row r="19" spans="1:256" ht="12" customHeight="1">
      <c r="A19" s="72" t="s">
        <v>147</v>
      </c>
      <c r="B19" s="73" t="s">
        <v>83</v>
      </c>
      <c r="C19" s="74"/>
      <c r="D19" s="64"/>
      <c r="E19" s="75"/>
      <c r="F19" s="75"/>
      <c r="G19" s="75"/>
      <c r="H19" s="75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</row>
    <row r="20" spans="1:256" ht="12" customHeight="1">
      <c r="A20" s="72" t="s">
        <v>137</v>
      </c>
      <c r="B20" s="73" t="s">
        <v>138</v>
      </c>
      <c r="C20" s="74"/>
      <c r="D20" s="64"/>
      <c r="E20" s="75"/>
      <c r="F20" s="75"/>
      <c r="G20" s="75"/>
      <c r="H20" s="7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</row>
    <row r="21" spans="1:256" ht="12" customHeight="1">
      <c r="A21" s="72" t="s">
        <v>148</v>
      </c>
      <c r="B21" s="73" t="s">
        <v>85</v>
      </c>
      <c r="C21" s="74"/>
      <c r="D21" s="64"/>
      <c r="E21" s="75"/>
      <c r="F21" s="75"/>
      <c r="G21" s="75"/>
      <c r="H21" s="7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</row>
    <row r="22" spans="1:256" ht="12" customHeight="1">
      <c r="A22" s="72" t="s">
        <v>207</v>
      </c>
      <c r="B22" s="73" t="s">
        <v>204</v>
      </c>
      <c r="C22" s="89"/>
      <c r="D22" s="64"/>
      <c r="E22" s="75"/>
      <c r="F22" s="75"/>
      <c r="G22" s="75"/>
      <c r="H22" s="75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  <c r="IV22" s="69"/>
    </row>
    <row r="23" spans="1:256" ht="12" customHeight="1">
      <c r="A23" s="72" t="s">
        <v>50</v>
      </c>
      <c r="B23" s="73" t="s">
        <v>209</v>
      </c>
      <c r="C23" s="89"/>
      <c r="D23" s="64"/>
      <c r="E23" s="75"/>
      <c r="F23" s="75"/>
      <c r="G23" s="75"/>
      <c r="H23" s="7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</row>
    <row r="24" spans="1:256" ht="12" customHeight="1">
      <c r="A24" s="72" t="s">
        <v>208</v>
      </c>
      <c r="B24" s="73" t="s">
        <v>206</v>
      </c>
      <c r="C24" s="79"/>
      <c r="D24" s="79"/>
      <c r="E24" s="75"/>
      <c r="F24" s="75"/>
      <c r="G24" s="75"/>
      <c r="H24" s="7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</row>
    <row r="25" spans="1:256" ht="12" customHeight="1">
      <c r="C25" s="79"/>
      <c r="D25" s="79"/>
      <c r="E25" s="75"/>
      <c r="F25" s="75"/>
      <c r="G25" s="75"/>
      <c r="H25" s="75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</row>
    <row r="26" spans="1:256" ht="12" customHeight="1">
      <c r="A26" s="218" t="s">
        <v>149</v>
      </c>
      <c r="B26" s="218"/>
      <c r="C26" s="218"/>
      <c r="D26" s="79"/>
      <c r="E26" s="75"/>
      <c r="F26" s="75"/>
      <c r="G26" s="75"/>
      <c r="H26" s="7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</row>
    <row r="27" spans="1:256" ht="12" customHeight="1">
      <c r="A27" s="68" t="s">
        <v>150</v>
      </c>
      <c r="B27" s="80" t="s">
        <v>151</v>
      </c>
      <c r="C27" s="80" t="s">
        <v>79</v>
      </c>
      <c r="D27" s="79"/>
      <c r="E27" s="75"/>
      <c r="F27" s="75"/>
      <c r="G27" s="75"/>
      <c r="H27" s="7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</row>
    <row r="28" spans="1:256" ht="12" customHeight="1">
      <c r="A28" s="73" t="s">
        <v>152</v>
      </c>
      <c r="B28" s="73" t="s">
        <v>153</v>
      </c>
      <c r="C28" s="66" t="s">
        <v>154</v>
      </c>
      <c r="D28" s="66"/>
      <c r="E28" s="75"/>
      <c r="F28" s="75"/>
      <c r="G28" s="75"/>
      <c r="H28" s="7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</row>
    <row r="29" spans="1:256" ht="12" customHeight="1">
      <c r="A29" s="66"/>
      <c r="B29" s="66"/>
      <c r="C29" s="66"/>
      <c r="D29" s="79"/>
      <c r="E29" s="75"/>
      <c r="F29" s="75"/>
      <c r="G29" s="75"/>
      <c r="H29" s="7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</row>
    <row r="30" spans="1:256" ht="12" customHeight="1">
      <c r="A30" s="66"/>
      <c r="B30" s="66"/>
      <c r="C30" s="66"/>
      <c r="D30" s="79"/>
      <c r="E30" s="75"/>
      <c r="F30" s="75"/>
      <c r="G30" s="75"/>
      <c r="H30" s="7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</row>
    <row r="31" spans="1:256" ht="12" customHeight="1">
      <c r="A31" s="81" t="s">
        <v>155</v>
      </c>
      <c r="B31" s="73" t="s">
        <v>156</v>
      </c>
      <c r="C31" s="79"/>
      <c r="D31" s="79"/>
      <c r="E31" s="75"/>
      <c r="F31" s="75"/>
      <c r="G31" s="75"/>
      <c r="H31" s="7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</row>
    <row r="32" spans="1:256" ht="12" customHeight="1">
      <c r="A32" s="81" t="s">
        <v>157</v>
      </c>
      <c r="B32" s="73" t="s">
        <v>158</v>
      </c>
      <c r="C32" s="79"/>
      <c r="D32" s="79"/>
      <c r="E32" s="75"/>
      <c r="F32" s="75"/>
      <c r="G32" s="75"/>
      <c r="H32" s="7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  <c r="IV32" s="69"/>
    </row>
    <row r="33" spans="1:256" ht="12" customHeight="1">
      <c r="A33" s="78"/>
      <c r="B33" s="79"/>
      <c r="C33" s="79"/>
      <c r="D33" s="79"/>
      <c r="E33" s="75"/>
      <c r="F33" s="75"/>
      <c r="G33" s="75"/>
      <c r="H33" s="75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</row>
    <row r="34" spans="1:256" ht="12" customHeight="1">
      <c r="A34" s="78"/>
      <c r="B34" s="79"/>
      <c r="C34" s="79"/>
      <c r="D34" s="79"/>
      <c r="E34" s="75"/>
      <c r="F34" s="75"/>
      <c r="G34" s="75"/>
      <c r="H34" s="75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</row>
    <row r="35" spans="1:256" ht="12" customHeight="1">
      <c r="A35" s="81" t="s">
        <v>159</v>
      </c>
      <c r="B35" s="73" t="s">
        <v>160</v>
      </c>
      <c r="C35" s="79"/>
      <c r="D35" s="79"/>
      <c r="E35" s="75"/>
      <c r="F35" s="75"/>
      <c r="G35" s="75"/>
      <c r="H35" s="7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/>
      <c r="IT35" s="69"/>
      <c r="IU35" s="69"/>
      <c r="IV35" s="69"/>
    </row>
    <row r="36" spans="1:256" ht="12" customHeight="1">
      <c r="A36" s="81" t="s">
        <v>161</v>
      </c>
      <c r="B36" s="73" t="s">
        <v>162</v>
      </c>
      <c r="C36" s="79"/>
      <c r="D36" s="79"/>
      <c r="E36" s="75"/>
      <c r="F36" s="75"/>
      <c r="G36" s="75"/>
      <c r="H36" s="7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</row>
    <row r="37" spans="1:256" ht="12" customHeight="1">
      <c r="A37" s="78"/>
      <c r="B37" s="79"/>
      <c r="C37" s="79"/>
      <c r="D37" s="79"/>
      <c r="E37" s="75"/>
      <c r="F37" s="75"/>
      <c r="G37" s="75"/>
      <c r="H37" s="7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</row>
    <row r="38" spans="1:256" ht="12" customHeight="1">
      <c r="A38" s="78"/>
      <c r="B38" s="79"/>
      <c r="C38" s="79"/>
      <c r="D38" s="79"/>
      <c r="E38" s="75"/>
      <c r="F38" s="75"/>
      <c r="G38" s="75"/>
      <c r="H38" s="75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</row>
    <row r="39" spans="1:256" ht="12" customHeight="1">
      <c r="A39" s="82" t="s">
        <v>163</v>
      </c>
      <c r="B39" s="73" t="s">
        <v>164</v>
      </c>
      <c r="C39" s="79"/>
      <c r="D39" s="79"/>
      <c r="E39" s="75"/>
      <c r="F39" s="75"/>
      <c r="G39" s="75"/>
      <c r="H39" s="75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</row>
    <row r="40" spans="1:256" ht="12" customHeight="1">
      <c r="A40" s="82" t="s">
        <v>165</v>
      </c>
      <c r="B40" s="73" t="s">
        <v>166</v>
      </c>
      <c r="C40" s="79"/>
      <c r="D40" s="79"/>
      <c r="E40" s="75"/>
      <c r="F40" s="75"/>
      <c r="G40" s="75"/>
      <c r="H40" s="75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</row>
    <row r="41" spans="1:256" ht="12" customHeight="1">
      <c r="A41" s="78"/>
      <c r="B41" s="79"/>
      <c r="C41" s="79"/>
      <c r="D41" s="79"/>
      <c r="E41" s="75"/>
      <c r="F41" s="75"/>
      <c r="G41" s="75"/>
      <c r="H41" s="75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</row>
    <row r="42" spans="1:256" ht="12" customHeight="1">
      <c r="A42" s="78"/>
      <c r="B42" s="79"/>
      <c r="C42" s="79"/>
      <c r="D42" s="79"/>
      <c r="E42" s="75"/>
      <c r="F42" s="75"/>
      <c r="G42" s="75"/>
      <c r="H42" s="7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</row>
    <row r="43" spans="1:256" ht="12" customHeight="1">
      <c r="A43" s="72" t="s">
        <v>167</v>
      </c>
      <c r="B43" s="83" t="s">
        <v>168</v>
      </c>
      <c r="C43" s="79"/>
      <c r="D43" s="79"/>
      <c r="E43" s="75"/>
      <c r="F43" s="75"/>
      <c r="G43" s="75"/>
      <c r="H43" s="75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  <c r="IO43" s="69"/>
      <c r="IP43" s="69"/>
      <c r="IQ43" s="69"/>
      <c r="IR43" s="69"/>
      <c r="IS43" s="69"/>
      <c r="IT43" s="69"/>
      <c r="IU43" s="69"/>
      <c r="IV43" s="69"/>
    </row>
    <row r="44" spans="1:256" ht="12" customHeight="1">
      <c r="A44" s="72" t="s">
        <v>169</v>
      </c>
      <c r="B44" s="83" t="s">
        <v>170</v>
      </c>
      <c r="C44" s="79"/>
      <c r="D44" s="79"/>
      <c r="E44" s="75"/>
      <c r="F44" s="75"/>
      <c r="G44" s="75"/>
      <c r="H44" s="75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</row>
    <row r="45" spans="1:256" ht="12" customHeight="1">
      <c r="A45" s="72" t="s">
        <v>171</v>
      </c>
      <c r="B45" s="83" t="s">
        <v>172</v>
      </c>
      <c r="C45" s="79"/>
      <c r="D45" s="79"/>
      <c r="E45" s="75"/>
      <c r="F45" s="75"/>
      <c r="G45" s="75"/>
      <c r="H45" s="75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  <c r="IO45" s="69"/>
      <c r="IP45" s="69"/>
      <c r="IQ45" s="69"/>
      <c r="IR45" s="69"/>
      <c r="IS45" s="69"/>
      <c r="IT45" s="69"/>
      <c r="IU45" s="69"/>
      <c r="IV45" s="69"/>
    </row>
    <row r="46" spans="1:256" ht="12" customHeight="1">
      <c r="A46" s="72" t="s">
        <v>173</v>
      </c>
      <c r="B46" s="83" t="s">
        <v>174</v>
      </c>
      <c r="C46" s="79"/>
      <c r="D46" s="79"/>
      <c r="E46" s="75"/>
      <c r="F46" s="75"/>
      <c r="G46" s="75"/>
      <c r="H46" s="75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  <c r="IO46" s="69"/>
      <c r="IP46" s="69"/>
      <c r="IQ46" s="69"/>
      <c r="IR46" s="69"/>
      <c r="IS46" s="69"/>
      <c r="IT46" s="69"/>
      <c r="IU46" s="69"/>
      <c r="IV46" s="69"/>
    </row>
    <row r="47" spans="1:256" ht="12" customHeight="1">
      <c r="A47" s="72" t="s">
        <v>175</v>
      </c>
      <c r="B47" s="83" t="s">
        <v>176</v>
      </c>
      <c r="C47" s="79"/>
      <c r="D47" s="79"/>
      <c r="E47" s="75"/>
      <c r="F47" s="75"/>
      <c r="G47" s="75"/>
      <c r="H47" s="75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  <c r="IF47" s="69"/>
      <c r="IG47" s="69"/>
      <c r="IH47" s="69"/>
      <c r="II47" s="69"/>
      <c r="IJ47" s="69"/>
      <c r="IK47" s="69"/>
      <c r="IL47" s="69"/>
      <c r="IM47" s="69"/>
      <c r="IN47" s="69"/>
      <c r="IO47" s="69"/>
      <c r="IP47" s="69"/>
      <c r="IQ47" s="69"/>
      <c r="IR47" s="69"/>
      <c r="IS47" s="69"/>
      <c r="IT47" s="69"/>
      <c r="IU47" s="69"/>
      <c r="IV47" s="69"/>
    </row>
    <row r="48" spans="1:256" ht="12" customHeight="1">
      <c r="A48" s="72" t="s">
        <v>177</v>
      </c>
      <c r="B48" s="83" t="s">
        <v>178</v>
      </c>
      <c r="C48" s="79"/>
      <c r="D48" s="79"/>
      <c r="E48" s="75"/>
      <c r="F48" s="75"/>
      <c r="G48" s="75"/>
      <c r="H48" s="7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  <c r="IF48" s="69"/>
      <c r="IG48" s="69"/>
      <c r="IH48" s="69"/>
      <c r="II48" s="69"/>
      <c r="IJ48" s="69"/>
      <c r="IK48" s="69"/>
      <c r="IL48" s="69"/>
      <c r="IM48" s="69"/>
      <c r="IN48" s="69"/>
      <c r="IO48" s="69"/>
      <c r="IP48" s="69"/>
      <c r="IQ48" s="69"/>
      <c r="IR48" s="69"/>
      <c r="IS48" s="69"/>
      <c r="IT48" s="69"/>
      <c r="IU48" s="69"/>
      <c r="IV48" s="69"/>
    </row>
    <row r="49" spans="1:256" ht="12" customHeight="1">
      <c r="A49" s="72" t="s">
        <v>179</v>
      </c>
      <c r="B49" s="83" t="s">
        <v>180</v>
      </c>
      <c r="C49" s="79"/>
      <c r="D49" s="79"/>
      <c r="E49" s="75"/>
      <c r="F49" s="75"/>
      <c r="G49" s="75"/>
      <c r="H49" s="75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  <c r="IS49" s="69"/>
      <c r="IT49" s="69"/>
      <c r="IU49" s="69"/>
      <c r="IV49" s="69"/>
    </row>
    <row r="50" spans="1:256" ht="12" customHeight="1">
      <c r="A50" s="72" t="s">
        <v>80</v>
      </c>
      <c r="B50" s="83"/>
      <c r="C50" s="79"/>
      <c r="D50" s="79"/>
      <c r="E50" s="75"/>
      <c r="F50" s="75"/>
      <c r="G50" s="75"/>
      <c r="H50" s="75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</row>
    <row r="51" spans="1:256" ht="12" customHeight="1">
      <c r="A51" s="72" t="s">
        <v>181</v>
      </c>
      <c r="B51" s="83" t="s">
        <v>182</v>
      </c>
      <c r="C51" s="79"/>
      <c r="D51" s="79"/>
      <c r="E51" s="75"/>
      <c r="F51" s="75"/>
      <c r="G51" s="75"/>
      <c r="H51" s="75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</row>
    <row r="52" spans="1:256" ht="12" customHeight="1">
      <c r="A52" s="78"/>
      <c r="B52" s="79"/>
      <c r="C52" s="79"/>
      <c r="D52" s="79"/>
      <c r="E52" s="75"/>
      <c r="F52" s="75"/>
      <c r="G52" s="75"/>
      <c r="H52" s="75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  <c r="IT52" s="69"/>
      <c r="IU52" s="69"/>
      <c r="IV52" s="69"/>
    </row>
    <row r="53" spans="1:256" ht="12" customHeight="1">
      <c r="A53" s="78"/>
      <c r="B53" s="79"/>
      <c r="C53" s="79"/>
      <c r="D53" s="79"/>
      <c r="E53" s="75"/>
      <c r="F53" s="75"/>
      <c r="G53" s="75"/>
      <c r="H53" s="75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  <c r="IT53" s="69"/>
      <c r="IU53" s="69"/>
      <c r="IV53" s="69"/>
    </row>
    <row r="54" spans="1:256" ht="16.5" customHeight="1">
      <c r="A54" s="218" t="s">
        <v>210</v>
      </c>
      <c r="B54" s="218"/>
      <c r="C54" s="218"/>
      <c r="D54" s="77"/>
      <c r="E54" s="66"/>
      <c r="F54" s="66"/>
      <c r="G54" s="77"/>
      <c r="H54" s="77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256" ht="12" customHeight="1">
      <c r="A55" s="93" t="s">
        <v>211</v>
      </c>
      <c r="B55" s="93" t="s">
        <v>212</v>
      </c>
      <c r="C55" s="93" t="s">
        <v>213</v>
      </c>
      <c r="D55" s="77"/>
      <c r="E55" s="66"/>
      <c r="F55" s="66"/>
      <c r="G55" s="77"/>
      <c r="H55" s="7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  <c r="IT55" s="69"/>
      <c r="IU55" s="69"/>
      <c r="IV55" s="69"/>
    </row>
    <row r="56" spans="1:256" ht="15.75" customHeight="1">
      <c r="A56" s="90" t="s">
        <v>214</v>
      </c>
      <c r="B56" s="92" t="s">
        <v>218</v>
      </c>
      <c r="C56" s="92" t="s">
        <v>222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  <c r="IT56" s="69"/>
      <c r="IU56" s="69"/>
      <c r="IV56" s="69"/>
    </row>
    <row r="57" spans="1:256" ht="15.75" customHeight="1">
      <c r="A57" s="90" t="s">
        <v>215</v>
      </c>
      <c r="B57" s="92" t="s">
        <v>219</v>
      </c>
      <c r="C57" s="92" t="s">
        <v>223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  <c r="IT57" s="69"/>
      <c r="IU57" s="69"/>
      <c r="IV57" s="69"/>
    </row>
    <row r="58" spans="1:256" ht="15.75" customHeight="1">
      <c r="A58" s="90" t="s">
        <v>216</v>
      </c>
      <c r="B58" s="92" t="s">
        <v>220</v>
      </c>
      <c r="C58" s="92" t="s">
        <v>224</v>
      </c>
      <c r="D58" s="66"/>
      <c r="E58" s="66"/>
      <c r="F58" s="66"/>
      <c r="G58" s="66"/>
      <c r="H58" s="66"/>
      <c r="I58" s="66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</row>
    <row r="59" spans="1:256" ht="15.75" customHeight="1">
      <c r="A59" s="90" t="s">
        <v>217</v>
      </c>
      <c r="B59" s="92" t="s">
        <v>221</v>
      </c>
      <c r="C59" s="92" t="s">
        <v>225</v>
      </c>
      <c r="D59" s="66"/>
      <c r="E59" s="66"/>
      <c r="F59" s="66"/>
      <c r="G59" s="66"/>
      <c r="H59" s="66"/>
      <c r="I59" s="66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</row>
    <row r="60" spans="1:256" ht="15.75" customHeight="1">
      <c r="A60" s="90"/>
      <c r="B60" s="91"/>
      <c r="C60" s="91"/>
      <c r="D60" s="66"/>
      <c r="E60" s="66"/>
      <c r="F60" s="66"/>
      <c r="G60" s="66"/>
      <c r="H60" s="66"/>
      <c r="I60" s="66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</row>
    <row r="61" spans="1:256">
      <c r="A61" s="219" t="s">
        <v>183</v>
      </c>
      <c r="B61" s="219"/>
      <c r="C61" s="77"/>
      <c r="D61" s="66"/>
      <c r="E61" s="66"/>
      <c r="F61" s="66"/>
      <c r="G61" s="66"/>
      <c r="H61" s="66"/>
      <c r="I61" s="66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</row>
    <row r="62" spans="1:256" ht="15.75" customHeight="1">
      <c r="A62" s="84" t="s">
        <v>184</v>
      </c>
      <c r="B62" s="85" t="s">
        <v>185</v>
      </c>
      <c r="C62" s="77"/>
      <c r="D62" s="66"/>
      <c r="E62" s="66"/>
      <c r="F62" s="66"/>
      <c r="G62" s="66"/>
      <c r="H62" s="66"/>
      <c r="I62" s="66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</row>
    <row r="63" spans="1:256">
      <c r="A63" s="86" t="s">
        <v>186</v>
      </c>
      <c r="B63" s="83" t="s">
        <v>187</v>
      </c>
      <c r="C63" s="66"/>
      <c r="D63" s="66"/>
      <c r="E63" s="66"/>
      <c r="F63" s="66"/>
      <c r="G63" s="66"/>
      <c r="H63" s="66"/>
      <c r="I63" s="66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</row>
    <row r="64" spans="1:256">
      <c r="A64" s="69"/>
      <c r="B64" s="69"/>
      <c r="C64" s="69"/>
      <c r="E64" s="69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</row>
    <row r="65" spans="1:256">
      <c r="A65" s="69"/>
      <c r="B65" s="69"/>
      <c r="C65" s="66"/>
      <c r="E65" s="69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</row>
    <row r="66" spans="1:256" ht="15.75" customHeight="1">
      <c r="A66" s="90"/>
      <c r="B66" s="91"/>
      <c r="C66" s="91"/>
      <c r="E66" s="69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</row>
    <row r="67" spans="1:256" ht="15.75" customHeight="1">
      <c r="A67" s="90"/>
      <c r="B67" s="91"/>
      <c r="C67" s="91"/>
      <c r="E67" s="69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  <c r="IT67" s="69"/>
      <c r="IU67" s="69"/>
      <c r="IV67" s="69"/>
    </row>
    <row r="68" spans="1:256" ht="15.75" customHeight="1">
      <c r="A68" s="90"/>
      <c r="B68" s="91"/>
      <c r="C68" s="91"/>
      <c r="E68" s="69"/>
      <c r="F68" s="69"/>
      <c r="G68" s="69"/>
      <c r="H68" s="69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</row>
    <row r="69" spans="1:256" ht="12" customHeight="1">
      <c r="A69" s="90"/>
      <c r="B69" s="91"/>
      <c r="C69" s="91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256" ht="15.75" customHeight="1">
      <c r="A70" s="69"/>
      <c r="B70" s="69"/>
      <c r="C70" s="69"/>
    </row>
    <row r="71" spans="1:256" ht="15.75" customHeight="1">
      <c r="A71" s="69"/>
      <c r="B71" s="69"/>
      <c r="C71" s="69"/>
    </row>
    <row r="72" spans="1:256" ht="15.75" customHeight="1">
      <c r="A72" s="69"/>
      <c r="B72" s="69"/>
      <c r="C72" s="69"/>
    </row>
    <row r="73" spans="1:256" ht="15.75" customHeight="1">
      <c r="A73" s="69"/>
      <c r="B73" s="69"/>
      <c r="C73" s="69"/>
    </row>
    <row r="74" spans="1:256" ht="15.75" customHeight="1"/>
    <row r="75" spans="1:256" ht="15.75" customHeight="1"/>
    <row r="76" spans="1:256" ht="15.75" customHeight="1"/>
    <row r="77" spans="1:256" ht="15.75" customHeight="1"/>
    <row r="78" spans="1:256" ht="15.75" customHeight="1"/>
    <row r="79" spans="1:256" ht="15.75" customHeight="1"/>
    <row r="80" spans="1:25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</sheetData>
  <mergeCells count="6">
    <mergeCell ref="A1:A4"/>
    <mergeCell ref="B2:E2"/>
    <mergeCell ref="B3:E3"/>
    <mergeCell ref="A26:C26"/>
    <mergeCell ref="A61:B61"/>
    <mergeCell ref="A54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ColWidth="8.875" defaultRowHeight="15.75"/>
  <cols>
    <col min="1" max="1" width="27.75" customWidth="1"/>
    <col min="2" max="2" width="36.75" customWidth="1"/>
    <col min="3" max="3" width="26.5" customWidth="1"/>
    <col min="4" max="4" width="34.25" customWidth="1"/>
    <col min="5" max="257" width="26.5" customWidth="1"/>
    <col min="258" max="1024" width="16" customWidth="1"/>
    <col min="1025" max="1026" width="11.625" customWidth="1"/>
  </cols>
  <sheetData>
    <row r="1" spans="1:4">
      <c r="A1" s="220" t="s">
        <v>189</v>
      </c>
      <c r="B1" s="220"/>
      <c r="C1" s="220"/>
      <c r="D1" s="220"/>
    </row>
    <row r="2" spans="1:4">
      <c r="A2" s="87" t="s">
        <v>226</v>
      </c>
      <c r="B2" s="87" t="s">
        <v>190</v>
      </c>
      <c r="C2" s="87" t="s">
        <v>191</v>
      </c>
      <c r="D2" s="87" t="s">
        <v>192</v>
      </c>
    </row>
    <row r="3" spans="1:4">
      <c r="A3" s="95" t="s">
        <v>227</v>
      </c>
      <c r="B3" s="95" t="s">
        <v>193</v>
      </c>
      <c r="C3" s="95" t="s">
        <v>194</v>
      </c>
      <c r="D3" s="95" t="s">
        <v>195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8" sqref="E8"/>
    </sheetView>
  </sheetViews>
  <sheetFormatPr defaultColWidth="8.875" defaultRowHeight="15.75"/>
  <cols>
    <col min="1" max="256" width="22.5" customWidth="1"/>
    <col min="257" max="1023" width="16" customWidth="1"/>
    <col min="1024" max="1025" width="11.625" customWidth="1"/>
  </cols>
  <sheetData>
    <row r="1" spans="1:3">
      <c r="A1" s="221" t="s">
        <v>196</v>
      </c>
      <c r="B1" s="221"/>
      <c r="C1" s="221"/>
    </row>
    <row r="2" spans="1:3">
      <c r="A2" s="70" t="s">
        <v>197</v>
      </c>
      <c r="B2" s="70" t="s">
        <v>198</v>
      </c>
      <c r="C2" s="70" t="s">
        <v>199</v>
      </c>
    </row>
    <row r="3" spans="1:3">
      <c r="A3" s="73" t="s">
        <v>201</v>
      </c>
      <c r="B3" s="73" t="s">
        <v>202</v>
      </c>
      <c r="C3" s="83" t="s">
        <v>203</v>
      </c>
    </row>
    <row r="4" spans="1:3">
      <c r="A4" s="88"/>
      <c r="B4" s="70"/>
      <c r="C4" s="7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"/>
  <sheetViews>
    <sheetView tabSelected="1" topLeftCell="L1" workbookViewId="0">
      <selection activeCell="S7" sqref="S7"/>
    </sheetView>
  </sheetViews>
  <sheetFormatPr defaultColWidth="8.875" defaultRowHeight="15.75"/>
  <cols>
    <col min="1" max="13" width="12.5" customWidth="1"/>
    <col min="14" max="14" width="19.375" customWidth="1"/>
    <col min="15" max="15" width="18.75" customWidth="1"/>
    <col min="16" max="17" width="21.5" customWidth="1"/>
    <col min="18" max="19" width="19.125" customWidth="1"/>
    <col min="20" max="1025" width="12.5" customWidth="1"/>
  </cols>
  <sheetData>
    <row r="1" spans="1:20">
      <c r="A1" s="221" t="s">
        <v>88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59"/>
      <c r="M1" s="59"/>
      <c r="N1" s="59"/>
      <c r="O1" s="59"/>
      <c r="P1" s="59"/>
      <c r="Q1" s="94"/>
      <c r="R1" s="59"/>
      <c r="S1" s="96"/>
      <c r="T1" s="59"/>
    </row>
    <row r="2" spans="1:20">
      <c r="A2" s="60" t="s">
        <v>78</v>
      </c>
      <c r="B2" s="60" t="s">
        <v>89</v>
      </c>
      <c r="C2" s="60" t="s">
        <v>90</v>
      </c>
      <c r="D2" s="60" t="s">
        <v>91</v>
      </c>
      <c r="E2" s="60" t="s">
        <v>92</v>
      </c>
      <c r="F2" s="60" t="s">
        <v>93</v>
      </c>
      <c r="G2" s="60" t="s">
        <v>94</v>
      </c>
      <c r="H2" s="60" t="s">
        <v>95</v>
      </c>
      <c r="I2" s="60" t="s">
        <v>96</v>
      </c>
      <c r="J2" s="60" t="s">
        <v>97</v>
      </c>
      <c r="K2" s="60" t="s">
        <v>98</v>
      </c>
      <c r="L2" s="60" t="s">
        <v>99</v>
      </c>
      <c r="M2" s="60" t="s">
        <v>100</v>
      </c>
      <c r="N2" s="60" t="s">
        <v>101</v>
      </c>
      <c r="O2" s="60" t="s">
        <v>102</v>
      </c>
      <c r="P2" s="60" t="s">
        <v>103</v>
      </c>
      <c r="Q2" s="60" t="s">
        <v>228</v>
      </c>
      <c r="R2" s="60" t="s">
        <v>104</v>
      </c>
      <c r="S2" s="60" t="s">
        <v>230</v>
      </c>
      <c r="T2" s="60" t="s">
        <v>105</v>
      </c>
    </row>
    <row r="3" spans="1:20">
      <c r="A3" s="61" t="s">
        <v>87</v>
      </c>
      <c r="B3" s="61" t="s">
        <v>106</v>
      </c>
      <c r="C3" s="61" t="s">
        <v>107</v>
      </c>
      <c r="D3" s="61" t="s">
        <v>108</v>
      </c>
      <c r="E3" s="61" t="s">
        <v>109</v>
      </c>
      <c r="F3" s="61" t="s">
        <v>110</v>
      </c>
      <c r="G3" s="61" t="s">
        <v>111</v>
      </c>
      <c r="H3" s="61" t="s">
        <v>112</v>
      </c>
      <c r="I3" s="61" t="s">
        <v>113</v>
      </c>
      <c r="J3" s="61" t="s">
        <v>114</v>
      </c>
      <c r="K3" s="61" t="s">
        <v>115</v>
      </c>
      <c r="L3" s="62" t="s">
        <v>116</v>
      </c>
      <c r="M3" s="62" t="s">
        <v>117</v>
      </c>
      <c r="N3" s="62" t="s">
        <v>118</v>
      </c>
      <c r="O3" s="62" t="s">
        <v>119</v>
      </c>
      <c r="P3" s="62" t="s">
        <v>120</v>
      </c>
      <c r="Q3" s="97" t="s">
        <v>229</v>
      </c>
      <c r="R3" s="62" t="s">
        <v>121</v>
      </c>
      <c r="S3" s="97" t="s">
        <v>231</v>
      </c>
      <c r="T3" s="97" t="s">
        <v>122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SRC_template</vt:lpstr>
      <vt:lpstr>General</vt:lpstr>
      <vt:lpstr>Grades &amp; Classes</vt:lpstr>
      <vt:lpstr>Staff by Staff Type and Qualifi</vt:lpstr>
      <vt:lpstr>Extra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cp:lastPrinted>2017-09-07T11:19:11Z</cp:lastPrinted>
  <dcterms:created xsi:type="dcterms:W3CDTF">2017-07-24T07:18:09Z</dcterms:created>
  <dcterms:modified xsi:type="dcterms:W3CDTF">2021-09-28T08:49:49Z</dcterms:modified>
</cp:coreProperties>
</file>