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Scale" sheetId="7" state="visible" r:id="rId8"/>
    <sheet name="FoodLog" sheetId="8" state="visible" r:id="rId9"/>
    <sheet name="FoodDB" sheetId="9" state="visible" r:id="rId10"/>
    <sheet name="H2O_Fasting" sheetId="10" state="visible" r:id="rId11"/>
  </sheets>
  <definedNames>
    <definedName function="false" hidden="true" localSheetId="8" name="_xlnm._FilterDatabase" vbProcedure="false">FoodDB!$A$1:$I$20</definedName>
    <definedName function="false" hidden="false" localSheetId="8" name="filter2" vbProcedure="false">FoodDB!$A$1:$I$20</definedName>
    <definedName function="false" hidden="false" localSheetId="8" name="filter5" vbProcedure="false">FoodDB!$A$1:$I$20</definedName>
    <definedName function="false" hidden="false" localSheetId="8" name="sdfsdf" vbProcedure="false">FoodDB!$A$1:$I$20</definedName>
    <definedName function="false" hidden="false" localSheetId="8" name="that" vbProcedure="false">FoodDB!$A$1:$I$20</definedName>
    <definedName function="false" hidden="false" localSheetId="8" name="this" vbProcedure="false">FoodDB!$A$1:$I$20</definedName>
    <definedName function="false" hidden="false" localSheetId="8" name="_FilterDatabase_0" vbProcedure="false">FoodDB!$A$1:$I$20</definedName>
    <definedName function="false" hidden="false" localSheetId="8" name="_FilterDatabase_0_0" vbProcedure="false">FoodDB!$A$1:$I$20</definedName>
    <definedName function="false" hidden="false" localSheetId="8" name="_FilterDatabase_0_0_0" vbProcedure="false">FoodDB!$A$1:$I$20</definedName>
    <definedName function="false" hidden="false" localSheetId="8" name="_FilterDatabase_0_0_0_0" vbProcedure="false">FoodDB!$A$1:$I$20</definedName>
    <definedName function="false" hidden="false" localSheetId="8" name="_FilterDatabase_0_0_0_0_0" vbProcedure="false">FoodDB!$A$1:$I$20</definedName>
    <definedName function="false" hidden="false" localSheetId="8" name="_xlnm._FilterDatabase" vbProcedure="false">FoodDB!$A$1:$I$20</definedName>
    <definedName function="false" hidden="false" localSheetId="8" name="_xlnm._FilterDatabase_0" vbProcedure="false">FoodDB!$A$1:$I$20</definedName>
    <definedName function="false" hidden="false" localSheetId="8" name="__xlnm._FilterDatabase" vbProcedure="false">FoodDB!$A$1:$I$20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<sst xmlns="http://schemas.openxmlformats.org/spreadsheetml/2006/main" count="2536" uniqueCount="174">
  <si>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</si>
  <si>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</si>
  <si>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</si>
  <si>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</si>
  <si>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</si>
  <si>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</si>
  <si>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</si>
  <si>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</si>
  <si>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</si>
  <si>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</si>
  <si>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</si>
  <si>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</si>
  <si>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</si>
  <si>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</si>
  <si>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</si>
  <si>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</si>
  <si>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</si>
  <si>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</si>
  <si>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</si>
  <si>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</si>
  <si>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</si>
  <si>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</si>
  <si>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</si>
  <si>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</si>
  <si>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</si>
  <si>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</si>
  <si>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</si>
  <si>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</si>
  <si>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</si>
  <si>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</si>
  <si>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</si>
  <si>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</si>
  <si>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</si>
  <si>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</si>
  <si>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</si>
  <si>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</si>
  <si>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http://www.healthydietbase.com/five-ways-to-estimate-body-fat-percentage-using-a-tape-measure/</t>
  </si>
  <si>
    <t xml:space="preserve">Starting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</si>
  <si>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</si>
  <si>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</si>
  <si>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</si>
  <si>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</si>
  <si>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</si>
  <si>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</si>
  <si>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</si>
  <si>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</si>
  <si>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</si>
  <si>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</si>
  <si>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</si>
  <si>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</si>
  <si>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</si>
  <si>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</si>
  <si>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</si>
  <si>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</si>
  <si>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</si>
  <si>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</si>
  <si>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</si>
  <si>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</si>
  <si>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</si>
  <si>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Daily Macro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</si>
  <si>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</si>
  <si>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</si>
  <si>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</si>
  <si>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</si>
  <si>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</si>
  <si>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Target
Weight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</si>
  <si>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</si>
  <si>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</si>
  <si>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</si>
  <si>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</si>
  <si>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</si>
  <si>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</si>
  <si>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</si>
  <si>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</si>
  <si>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</si>
  <si>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</si>
  <si>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</si>
  <si>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</si>
  <si>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</si>
  <si>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Delta to Weight Goal</t>
  </si>
  <si>
    <t xml:space="preserve">Scale Measurements</t>
  </si>
  <si>
    <t xml:space="preserve">BMI</t>
  </si>
  <si>
    <t xml:space="preserve">Fat%</t>
  </si>
  <si>
    <t xml:space="preserve">H2O%</t>
  </si>
  <si>
    <t xml:space="preserve">Muscle
%</t>
  </si>
  <si>
    <t xml:space="preserve">Maint.
Cals</t>
  </si>
  <si>
    <t xml:space="preserve">Weight Loss</t>
  </si>
  <si>
    <t xml:space="preserve">Fat lbs</t>
  </si>
  <si>
    <t xml:space="preserve">H2O lbs</t>
  </si>
  <si>
    <t xml:space="preserve">Muscle
lbs</t>
  </si>
  <si>
    <t xml:space="preserve">Delta Fat Lbs</t>
  </si>
  <si>
    <t xml:space="preserve">Delta H2O lbs</t>
  </si>
  <si>
    <t xml:space="preserve">Delta Muscle Lbs</t>
  </si>
  <si>
    <t xml:space="preserve">Description</t>
  </si>
  <si>
    <t xml:space="preserve">Servings</t>
  </si>
  <si>
    <t xml:space="preserve">IsoPure Whey</t>
  </si>
  <si>
    <t xml:space="preserve">Broccoli (oz)</t>
  </si>
  <si>
    <t xml:space="preserve">Chia Seeds</t>
  </si>
  <si>
    <t xml:space="preserve">Totals</t>
  </si>
  <si>
    <t xml:space="preserve">Chicken Wing (Medium)</t>
  </si>
  <si>
    <t xml:space="preserve">Kimchi</t>
  </si>
  <si>
    <t xml:space="preserve">Egg</t>
  </si>
  <si>
    <t xml:space="preserve">Goal</t>
  </si>
  <si>
    <t xml:space="preserve">(Loss Chart today)</t>
  </si>
  <si>
    <t xml:space="preserve">Remainder</t>
  </si>
  <si>
    <t xml:space="preserve">Turkey Breast</t>
  </si>
  <si>
    <t xml:space="preserve">Asparagus</t>
  </si>
  <si>
    <t xml:space="preserve">Fish Oil</t>
  </si>
  <si>
    <t xml:space="preserve">Air</t>
  </si>
  <si>
    <t xml:space="preserve">Butter</t>
  </si>
  <si>
    <t xml:space="preserve">Sum Fat (Cals)</t>
  </si>
  <si>
    <t xml:space="preserve">Sum Carb (Cals)</t>
  </si>
  <si>
    <t xml:space="preserve">Sum Prot (Cal)</t>
  </si>
  <si>
    <t xml:space="preserve">Sum Cals</t>
  </si>
  <si>
    <t xml:space="preserve">Goal Fat (Cals)</t>
  </si>
  <si>
    <t xml:space="preserve">Goal Carb (Cals)</t>
  </si>
  <si>
    <t xml:space="preserve">Goal Protein (Cals)</t>
  </si>
  <si>
    <t xml:space="preserve">Goal Total (Cals)</t>
  </si>
  <si>
    <t xml:space="preserve">Remain Fat (Cals)</t>
  </si>
  <si>
    <t xml:space="preserve">Remain Carb (Cals)</t>
  </si>
  <si>
    <t xml:space="preserve">Remain Protein (Cals)</t>
  </si>
  <si>
    <t xml:space="preserve">Remain Total (Cals)</t>
  </si>
  <si>
    <t xml:space="preserve">Hamburger</t>
  </si>
  <si>
    <t xml:space="preserve">Pork Rinds</t>
  </si>
  <si>
    <t xml:space="preserve">Turkey Breast (5 slices)</t>
  </si>
  <si>
    <t xml:space="preserve">Dymatize Elite Casein</t>
  </si>
  <si>
    <t xml:space="preserve">Chicken Breast</t>
  </si>
  <si>
    <t xml:space="preserve">Almond Flour</t>
  </si>
  <si>
    <t xml:space="preserve">Tomato (Small)</t>
  </si>
  <si>
    <t xml:space="preserve">Zuccini</t>
  </si>
  <si>
    <t xml:space="preserve">Banana Pepper</t>
  </si>
  <si>
    <t xml:space="preserve">Rao’s Marinara Sauce</t>
  </si>
  <si>
    <t xml:space="preserve">Tuna, seasoned in H2O</t>
  </si>
  <si>
    <t xml:space="preserve">Creatine</t>
  </si>
  <si>
    <t xml:space="preserve">Peanuts</t>
  </si>
  <si>
    <t xml:space="preserve">Cauliflower</t>
  </si>
  <si>
    <t xml:space="preserve">Size</t>
  </si>
  <si>
    <t xml:space="preserve"> 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</si>
  <si>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</si>
  <si>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</si>
  <si>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</si>
  <si>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</si>
  <si>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¼ cup</t>
  </si>
  <si>
    <t xml:space="preserve">100g</t>
  </si>
  <si>
    <t xml:space="preserve">1 oz</t>
  </si>
  <si>
    <t xml:space="preserve">1T</t>
  </si>
  <si>
    <t xml:space="preserve">1 med head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</si>
  <si>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</si>
  <si>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</si>
  <si>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</si>
  <si>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</si>
  <si>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1 Scoop</t>
  </si>
  <si>
    <t xml:space="preserve">2 Scoops</t>
  </si>
  <si>
    <t xml:space="preserve">Jack Daniels</t>
  </si>
  <si>
    <t xml:space="preserve">1 Shot</t>
  </si>
  <si>
    <t xml:space="preserve">2 oz</t>
  </si>
  <si>
    <t xml:space="preserve">MCT Oil</t>
  </si>
  <si>
    <t xml:space="preserve">0.5oz</t>
  </si>
  <si>
    <t xml:space="preserve">½ cup</t>
  </si>
  <si>
    <t xml:space="preserve">Sardines</t>
  </si>
  <si>
    <t xml:space="preserve">3.75oz</t>
  </si>
  <si>
    <t xml:space="preserve">small</t>
  </si>
  <si>
    <t xml:space="preserve">Tomato (Medium)</t>
  </si>
  <si>
    <t xml:space="preserve">medium</t>
  </si>
  <si>
    <t xml:space="preserve">Tomato (Large)</t>
  </si>
  <si>
    <t xml:space="preserve">large</t>
  </si>
  <si>
    <t xml:space="preserve">2.5oz</t>
  </si>
  <si>
    <t xml:space="preserve">Tuna, White in H2O</t>
  </si>
  <si>
    <t xml:space="preserve">3oz</t>
  </si>
  <si>
    <t xml:space="preserve">4 oz</t>
  </si>
  <si>
    <t xml:space="preserve">5 slices</t>
  </si>
  <si>
    <t xml:space="preserve">1 Medium</t>
  </si>
  <si>
    <t xml:space="preserve">Max Body Fat
(Cals Avail)</t>
  </si>
  <si>
    <t xml:space="preserve">Wt loss
(lbs)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</si>
</sst>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0.000000000000000000000"/>
    <numFmt numFmtId="170" formatCode="YYYY\-MM\-DD"/>
    <numFmt numFmtId="171" formatCode="0.00%"/>
    <numFmt numFmtId="172" formatCode="0.0%"/>
    <numFmt numFmtId="173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3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13" activeCellId="0" sqref="C13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203.3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15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38.75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9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 t="n">
        <v>50</v>
      </c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8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41"/>
    <col collapsed="false" customWidth="true" hidden="false" outlineLevel="0" max="4" min="4" style="0" width="6.01"/>
    <col collapsed="false" customWidth="true" hidden="false" outlineLevel="0" max="5" min="5" style="0" width="6.87"/>
    <col collapsed="false" customWidth="true" hidden="false" outlineLevel="0" max="6" min="6" style="0" width="9.71"/>
    <col collapsed="false" customWidth="true" hidden="false" outlineLevel="0" max="7" min="7" style="0" width="12.86"/>
    <col collapsed="false" customWidth="true" hidden="false" outlineLevel="0" max="8" min="8" style="0" width="7.57"/>
    <col collapsed="false" customWidth="true" hidden="false" outlineLevel="0" max="9" min="9" style="0" width="9.85"/>
    <col collapsed="false" customWidth="true" hidden="false" outlineLevel="0" max="10" min="10" style="33" width="6.01"/>
    <col collapsed="false" customWidth="true" hidden="false" outlineLevel="0" max="11" min="11" style="33" width="10.29"/>
    <col collapsed="false" customWidth="true" hidden="false" outlineLevel="0" max="12" min="12" style="33" width="12.86"/>
    <col collapsed="false" customWidth="true" hidden="false" outlineLevel="0" max="13" min="13" style="33" width="13.86"/>
    <col collapsed="false" customWidth="true" hidden="false" outlineLevel="0" max="14" min="14" style="33" width="9"/>
    <col collapsed="false" customWidth="true" hidden="false" outlineLevel="0" max="15" min="15" style="33" width="10.29"/>
    <col collapsed="false" customWidth="true" hidden="false" outlineLevel="0" max="16" min="16" style="33" width="12.86"/>
    <col collapsed="false" customWidth="true" hidden="false" outlineLevel="0" max="17" min="17" style="33" width="13.86"/>
    <col collapsed="false" customWidth="true" hidden="false" outlineLevel="0" max="18" min="18" style="0" width="8.71"/>
    <col collapsed="false" customWidth="true" hidden="false" outlineLevel="0" max="19" min="19" style="33" width="7.41"/>
    <col collapsed="false" customWidth="true" hidden="false" outlineLevel="0" max="20" min="20" style="33" width="5.01"/>
    <col collapsed="false" customWidth="true" hidden="false" outlineLevel="0" max="21" min="21" style="33" width="5.43"/>
    <col collapsed="false" customWidth="true" hidden="false" outlineLevel="0" max="22" min="22" style="33" width="6.57"/>
    <col collapsed="false" customWidth="true" hidden="false" outlineLevel="0" max="23" min="23" style="33" width="8.86"/>
    <col collapsed="false" customWidth="true" hidden="false" outlineLevel="0" max="24" min="24" style="33" width="8"/>
    <col collapsed="false" customWidth="true" hidden="false" outlineLevel="0" max="1025" min="25" style="0" width="8.71"/>
  </cols>
  <sheetData>
    <row r="1" customFormat="false" ht="12" hidden="false" customHeight="true" outlineLevel="0" collapsed="false">
      <c r="A1" s="21"/>
      <c r="B1" s="23"/>
      <c r="C1" s="34"/>
      <c r="D1" s="34"/>
      <c r="E1" s="34"/>
      <c r="F1" s="110"/>
      <c r="G1" s="110"/>
      <c r="H1" s="110"/>
      <c r="J1" s="111"/>
      <c r="K1" s="111"/>
      <c r="L1" s="111"/>
      <c r="M1" s="111"/>
      <c r="N1" s="111"/>
      <c r="O1" s="111"/>
      <c r="P1" s="111"/>
      <c r="Q1" s="111"/>
      <c r="S1" s="111"/>
      <c r="T1" s="111"/>
      <c r="U1" s="111"/>
      <c r="V1" s="111"/>
      <c r="W1" s="111"/>
      <c r="X1" s="111"/>
    </row>
    <row r="2" customFormat="false" ht="29.25" hidden="false" customHeight="tru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39" t="s">
        <v>66</v>
      </c>
      <c r="F2" s="40" t="s">
        <v>67</v>
      </c>
      <c r="G2" s="40" t="s">
        <v>172</v>
      </c>
      <c r="H2" s="44" t="s">
        <v>173</v>
      </c>
      <c r="I2" s="88"/>
      <c r="J2" s="112"/>
      <c r="K2" s="112"/>
      <c r="L2" s="112"/>
      <c r="M2" s="112"/>
      <c r="N2" s="112"/>
      <c r="O2" s="112"/>
      <c r="P2" s="112"/>
      <c r="Q2" s="112"/>
      <c r="S2" s="113"/>
      <c r="T2" s="113"/>
      <c r="U2" s="113"/>
      <c r="V2" s="113"/>
      <c r="W2" s="113"/>
      <c r="X2" s="113"/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v>160</v>
      </c>
      <c r="E3" s="56" t="n">
        <f aca="false">C3-D3</f>
        <v>43.3</v>
      </c>
      <c r="F3" s="56" t="n">
        <f aca="false">13*C3</f>
        <v>2642.9</v>
      </c>
      <c r="G3" s="56" t="n">
        <f aca="false">E3*31</f>
        <v>1342.3</v>
      </c>
      <c r="H3" s="57" t="n">
        <f aca="false">MIN($G3/3500,$F3/3500)</f>
        <v>0.383514285714286</v>
      </c>
      <c r="I3" s="58"/>
      <c r="J3" s="114"/>
      <c r="K3" s="114"/>
      <c r="L3" s="114"/>
      <c r="M3" s="114"/>
      <c r="N3" s="115"/>
      <c r="O3" s="115"/>
      <c r="P3" s="115"/>
      <c r="Q3" s="115"/>
    </row>
    <row r="4" customFormat="false" ht="15" hidden="false" customHeight="false" outlineLevel="0" collapsed="false">
      <c r="A4" s="67" t="n">
        <v>42993</v>
      </c>
      <c r="B4" s="68" t="n">
        <f aca="false">B3+1</f>
        <v>2</v>
      </c>
      <c r="C4" s="69" t="n">
        <f aca="false">C3-H3</f>
        <v>202.916485714286</v>
      </c>
      <c r="D4" s="69" t="n">
        <v>160</v>
      </c>
      <c r="E4" s="69" t="n">
        <f aca="false">C4-D4</f>
        <v>42.9164857142857</v>
      </c>
      <c r="F4" s="69" t="n">
        <f aca="false">13*C4</f>
        <v>2637.91431428571</v>
      </c>
      <c r="G4" s="69" t="n">
        <f aca="false">E4*31</f>
        <v>1330.41105714286</v>
      </c>
      <c r="H4" s="70" t="n">
        <f aca="false">MIN($G4/3500,$F4/3500)</f>
        <v>0.380117444897959</v>
      </c>
      <c r="I4" s="58"/>
      <c r="J4" s="116"/>
      <c r="K4" s="116"/>
      <c r="L4" s="116"/>
      <c r="M4" s="116"/>
      <c r="N4" s="115"/>
      <c r="O4" s="115"/>
      <c r="P4" s="115"/>
      <c r="Q4" s="115"/>
    </row>
    <row r="5" customFormat="false" ht="15" hidden="false" customHeight="false" outlineLevel="0" collapsed="false">
      <c r="A5" s="67" t="n">
        <v>42994</v>
      </c>
      <c r="B5" s="68" t="n">
        <f aca="false">B4+1</f>
        <v>3</v>
      </c>
      <c r="C5" s="69" t="n">
        <f aca="false">C4-H4</f>
        <v>202.536368269388</v>
      </c>
      <c r="D5" s="69" t="n">
        <v>160</v>
      </c>
      <c r="E5" s="69" t="n">
        <f aca="false">C5-D5</f>
        <v>42.5363682693878</v>
      </c>
      <c r="F5" s="69" t="n">
        <f aca="false">13*C5</f>
        <v>2632.97278750204</v>
      </c>
      <c r="G5" s="69" t="n">
        <f aca="false">E5*31</f>
        <v>1318.62741635102</v>
      </c>
      <c r="H5" s="70" t="n">
        <f aca="false">MIN($G5/3500,$F5/3500)</f>
        <v>0.376750690386006</v>
      </c>
      <c r="I5" s="58"/>
      <c r="J5" s="116"/>
      <c r="K5" s="116"/>
      <c r="L5" s="116"/>
      <c r="M5" s="116"/>
      <c r="N5" s="115"/>
      <c r="O5" s="115"/>
      <c r="P5" s="115"/>
      <c r="Q5" s="115"/>
    </row>
    <row r="6" customFormat="false" ht="15" hidden="false" customHeight="false" outlineLevel="0" collapsed="false">
      <c r="A6" s="67" t="n">
        <v>42995</v>
      </c>
      <c r="B6" s="68" t="n">
        <f aca="false">B5+1</f>
        <v>4</v>
      </c>
      <c r="C6" s="69" t="n">
        <f aca="false">C5-H5</f>
        <v>202.159617579002</v>
      </c>
      <c r="D6" s="69" t="n">
        <v>160</v>
      </c>
      <c r="E6" s="69" t="n">
        <f aca="false">C6-D6</f>
        <v>42.1596175790018</v>
      </c>
      <c r="F6" s="69" t="n">
        <f aca="false">13*C6</f>
        <v>2628.07502852702</v>
      </c>
      <c r="G6" s="69" t="n">
        <f aca="false">E6*31</f>
        <v>1306.94814494905</v>
      </c>
      <c r="H6" s="70" t="n">
        <f aca="false">MIN($G6/3500,$F6/3500)</f>
        <v>0.37341375569973</v>
      </c>
      <c r="I6" s="58"/>
      <c r="J6" s="116"/>
      <c r="K6" s="116"/>
      <c r="L6" s="116"/>
      <c r="M6" s="116"/>
      <c r="N6" s="115"/>
      <c r="O6" s="115"/>
      <c r="P6" s="115"/>
      <c r="Q6" s="115"/>
    </row>
    <row r="7" customFormat="false" ht="15" hidden="false" customHeight="false" outlineLevel="0" collapsed="false">
      <c r="A7" s="67" t="n">
        <v>42996</v>
      </c>
      <c r="B7" s="68" t="n">
        <f aca="false">B6+1</f>
        <v>5</v>
      </c>
      <c r="C7" s="69" t="n">
        <f aca="false">C6-H6</f>
        <v>201.786203823302</v>
      </c>
      <c r="D7" s="69" t="n">
        <v>160</v>
      </c>
      <c r="E7" s="69" t="n">
        <f aca="false">C7-D7</f>
        <v>41.786203823302</v>
      </c>
      <c r="F7" s="69" t="n">
        <f aca="false">13*C7</f>
        <v>2623.22064970293</v>
      </c>
      <c r="G7" s="69" t="n">
        <f aca="false">E7*31</f>
        <v>1295.37231852236</v>
      </c>
      <c r="H7" s="70" t="n">
        <f aca="false">MIN($G7/3500,$F7/3500)</f>
        <v>0.370106376720675</v>
      </c>
      <c r="I7" s="58"/>
    </row>
    <row r="8" customFormat="false" ht="15" hidden="false" customHeight="false" outlineLevel="0" collapsed="false">
      <c r="A8" s="67" t="n">
        <v>42997</v>
      </c>
      <c r="B8" s="68" t="n">
        <f aca="false">B7+1</f>
        <v>6</v>
      </c>
      <c r="C8" s="69" t="n">
        <f aca="false">C7-H7</f>
        <v>201.416097446581</v>
      </c>
      <c r="D8" s="69" t="n">
        <v>160</v>
      </c>
      <c r="E8" s="69" t="n">
        <f aca="false">C8-D8</f>
        <v>41.4160974465813</v>
      </c>
      <c r="F8" s="69" t="n">
        <f aca="false">13*C8</f>
        <v>2618.40926680556</v>
      </c>
      <c r="G8" s="69" t="n">
        <f aca="false">E8*31</f>
        <v>1283.89902084402</v>
      </c>
      <c r="H8" s="70" t="n">
        <f aca="false">MIN($G8/3500,$F8/3500)</f>
        <v>0.36682829166972</v>
      </c>
      <c r="I8" s="58"/>
    </row>
    <row r="9" customFormat="false" ht="15" hidden="false" customHeight="false" outlineLevel="0" collapsed="false">
      <c r="A9" s="67" t="n">
        <v>42998</v>
      </c>
      <c r="B9" s="68" t="n">
        <f aca="false">B8+1</f>
        <v>7</v>
      </c>
      <c r="C9" s="69" t="n">
        <f aca="false">C8-H8</f>
        <v>201.049269154912</v>
      </c>
      <c r="D9" s="69" t="n">
        <v>160</v>
      </c>
      <c r="E9" s="69" t="n">
        <f aca="false">C9-D9</f>
        <v>41.0492691549116</v>
      </c>
      <c r="F9" s="69" t="n">
        <f aca="false">13*C9</f>
        <v>2613.64049901385</v>
      </c>
      <c r="G9" s="69" t="n">
        <f aca="false">E9*31</f>
        <v>1272.52734380226</v>
      </c>
      <c r="H9" s="70" t="n">
        <f aca="false">MIN($G9/3500,$F9/3500)</f>
        <v>0.36357924108636</v>
      </c>
      <c r="I9" s="58"/>
    </row>
    <row r="10" customFormat="false" ht="15" hidden="false" customHeight="false" outlineLevel="0" collapsed="false">
      <c r="A10" s="67" t="n">
        <v>42999</v>
      </c>
      <c r="B10" s="68" t="n">
        <f aca="false">B9+1</f>
        <v>8</v>
      </c>
      <c r="C10" s="69" t="n">
        <f aca="false">C9-H9</f>
        <v>200.685689913825</v>
      </c>
      <c r="D10" s="69" t="n">
        <v>160</v>
      </c>
      <c r="E10" s="69" t="n">
        <f aca="false">C10-D10</f>
        <v>40.6856899138252</v>
      </c>
      <c r="F10" s="69" t="n">
        <f aca="false">13*C10</f>
        <v>2608.91396887973</v>
      </c>
      <c r="G10" s="69" t="n">
        <f aca="false">E10*31</f>
        <v>1261.25638732858</v>
      </c>
      <c r="H10" s="70" t="n">
        <f aca="false">MIN($G10/3500,$F10/3500)</f>
        <v>0.360358967808166</v>
      </c>
      <c r="I10" s="58"/>
    </row>
    <row r="11" customFormat="false" ht="15" hidden="false" customHeight="false" outlineLevel="0" collapsed="false">
      <c r="A11" s="67" t="n">
        <v>43000</v>
      </c>
      <c r="B11" s="68" t="n">
        <f aca="false">B10+1</f>
        <v>9</v>
      </c>
      <c r="C11" s="69" t="n">
        <f aca="false">C10-H10</f>
        <v>200.325330946017</v>
      </c>
      <c r="D11" s="69" t="n">
        <v>160</v>
      </c>
      <c r="E11" s="69" t="n">
        <f aca="false">C11-D11</f>
        <v>40.3253309460171</v>
      </c>
      <c r="F11" s="69" t="n">
        <f aca="false">13*C11</f>
        <v>2604.22930229822</v>
      </c>
      <c r="G11" s="69" t="n">
        <f aca="false">E11*31</f>
        <v>1250.08525932653</v>
      </c>
      <c r="H11" s="70" t="n">
        <f aca="false">MIN($G11/3500,$F11/3500)</f>
        <v>0.357167216950437</v>
      </c>
      <c r="I11" s="58"/>
    </row>
    <row r="12" customFormat="false" ht="15" hidden="false" customHeight="false" outlineLevel="0" collapsed="false">
      <c r="A12" s="67" t="n">
        <v>43001</v>
      </c>
      <c r="B12" s="68" t="n">
        <f aca="false">B11+1</f>
        <v>10</v>
      </c>
      <c r="C12" s="69" t="n">
        <f aca="false">C11-H11</f>
        <v>199.968163729067</v>
      </c>
      <c r="D12" s="69" t="n">
        <v>160</v>
      </c>
      <c r="E12" s="69" t="n">
        <f aca="false">C12-D12</f>
        <v>39.9681637290666</v>
      </c>
      <c r="F12" s="69" t="n">
        <f aca="false">13*C12</f>
        <v>2599.58612847787</v>
      </c>
      <c r="G12" s="69" t="n">
        <f aca="false">E12*31</f>
        <v>1239.01307560107</v>
      </c>
      <c r="H12" s="70" t="n">
        <f aca="false">MIN($G12/3500,$F12/3500)</f>
        <v>0.354003735886019</v>
      </c>
      <c r="I12" s="58"/>
    </row>
    <row r="13" customFormat="false" ht="15" hidden="false" customHeight="false" outlineLevel="0" collapsed="false">
      <c r="A13" s="67" t="n">
        <v>43002</v>
      </c>
      <c r="B13" s="68" t="n">
        <f aca="false">B12+1</f>
        <v>11</v>
      </c>
      <c r="C13" s="69" t="n">
        <f aca="false">C12-H12</f>
        <v>199.614159993181</v>
      </c>
      <c r="D13" s="69" t="n">
        <v>160</v>
      </c>
      <c r="E13" s="69" t="n">
        <f aca="false">C13-D13</f>
        <v>39.6141599931806</v>
      </c>
      <c r="F13" s="69" t="n">
        <f aca="false">13*C13</f>
        <v>2594.98407991135</v>
      </c>
      <c r="G13" s="69" t="n">
        <f aca="false">E13*31</f>
        <v>1228.0389597886</v>
      </c>
      <c r="H13" s="70" t="n">
        <f aca="false">MIN($G13/3500,$F13/3500)</f>
        <v>0.350868274225314</v>
      </c>
      <c r="I13" s="58"/>
    </row>
    <row r="14" customFormat="false" ht="15" hidden="false" customHeight="false" outlineLevel="0" collapsed="false">
      <c r="A14" s="67" t="n">
        <v>43003</v>
      </c>
      <c r="B14" s="68" t="n">
        <f aca="false">B13+1</f>
        <v>12</v>
      </c>
      <c r="C14" s="69" t="n">
        <f aca="false">C13-H13</f>
        <v>199.263291718955</v>
      </c>
      <c r="D14" s="69" t="n">
        <v>160</v>
      </c>
      <c r="E14" s="69" t="n">
        <f aca="false">C14-D14</f>
        <v>39.2632917189553</v>
      </c>
      <c r="F14" s="69" t="n">
        <f aca="false">13*C14</f>
        <v>2590.42279234642</v>
      </c>
      <c r="G14" s="69" t="n">
        <f aca="false">E14*31</f>
        <v>1217.16204328761</v>
      </c>
      <c r="H14" s="70" t="n">
        <f aca="false">MIN($G14/3500,$F14/3500)</f>
        <v>0.347760583796461</v>
      </c>
      <c r="I14" s="58"/>
    </row>
    <row r="15" customFormat="false" ht="15" hidden="false" customHeight="false" outlineLevel="0" collapsed="false">
      <c r="A15" s="67" t="n">
        <v>43004</v>
      </c>
      <c r="B15" s="68" t="n">
        <f aca="false">B14+1</f>
        <v>13</v>
      </c>
      <c r="C15" s="69" t="n">
        <f aca="false">C14-H14</f>
        <v>198.915531135159</v>
      </c>
      <c r="D15" s="69" t="n">
        <v>160</v>
      </c>
      <c r="E15" s="69" t="n">
        <f aca="false">C15-D15</f>
        <v>38.9155311351588</v>
      </c>
      <c r="F15" s="69" t="n">
        <f aca="false">13*C15</f>
        <v>2585.90190475706</v>
      </c>
      <c r="G15" s="69" t="n">
        <f aca="false">E15*31</f>
        <v>1206.38146518992</v>
      </c>
      <c r="H15" s="70" t="n">
        <f aca="false">MIN($G15/3500,$F15/3500)</f>
        <v>0.344680418625693</v>
      </c>
      <c r="I15" s="58"/>
    </row>
    <row r="16" customFormat="false" ht="15" hidden="false" customHeight="false" outlineLevel="0" collapsed="false">
      <c r="A16" s="67" t="n">
        <v>43005</v>
      </c>
      <c r="B16" s="68" t="n">
        <f aca="false">B15+1</f>
        <v>14</v>
      </c>
      <c r="C16" s="69" t="n">
        <f aca="false">C15-H15</f>
        <v>198.570850716533</v>
      </c>
      <c r="D16" s="69" t="n">
        <v>160</v>
      </c>
      <c r="E16" s="69" t="n">
        <f aca="false">C16-D16</f>
        <v>38.5708507165331</v>
      </c>
      <c r="F16" s="69" t="n">
        <f aca="false">13*C16</f>
        <v>2581.42105931493</v>
      </c>
      <c r="G16" s="69" t="n">
        <f aca="false">E16*31</f>
        <v>1195.69637221253</v>
      </c>
      <c r="H16" s="70" t="n">
        <f aca="false">MIN($G16/3500,$F16/3500)</f>
        <v>0.341627534917865</v>
      </c>
      <c r="I16" s="58"/>
    </row>
    <row r="17" customFormat="false" ht="15" hidden="false" customHeight="false" outlineLevel="0" collapsed="false">
      <c r="A17" s="67" t="n">
        <v>43006</v>
      </c>
      <c r="B17" s="68" t="n">
        <f aca="false">B16+1</f>
        <v>15</v>
      </c>
      <c r="C17" s="69" t="n">
        <f aca="false">C16-H16</f>
        <v>198.229223181615</v>
      </c>
      <c r="D17" s="69" t="n">
        <v>160</v>
      </c>
      <c r="E17" s="69" t="n">
        <f aca="false">C17-D17</f>
        <v>38.2292231816153</v>
      </c>
      <c r="F17" s="69" t="n">
        <f aca="false">13*C17</f>
        <v>2576.979901361</v>
      </c>
      <c r="G17" s="69" t="n">
        <f aca="false">E17*31</f>
        <v>1185.10591863007</v>
      </c>
      <c r="H17" s="70" t="n">
        <f aca="false">MIN($G17/3500,$F17/3500)</f>
        <v>0.338601691037164</v>
      </c>
      <c r="I17" s="58"/>
    </row>
    <row r="18" customFormat="false" ht="15" hidden="false" customHeight="false" outlineLevel="0" collapsed="false">
      <c r="A18" s="67" t="n">
        <v>43007</v>
      </c>
      <c r="B18" s="68" t="n">
        <f aca="false">B17+1</f>
        <v>16</v>
      </c>
      <c r="C18" s="69" t="n">
        <f aca="false">C17-H17</f>
        <v>197.890621490578</v>
      </c>
      <c r="D18" s="69" t="n">
        <v>160</v>
      </c>
      <c r="E18" s="69" t="n">
        <f aca="false">C18-D18</f>
        <v>37.8906214905781</v>
      </c>
      <c r="F18" s="69" t="n">
        <f aca="false">13*C18</f>
        <v>2572.57807937752</v>
      </c>
      <c r="G18" s="69" t="n">
        <f aca="false">E18*31</f>
        <v>1174.60926620792</v>
      </c>
      <c r="H18" s="70" t="n">
        <f aca="false">MIN($G18/3500,$F18/3500)</f>
        <v>0.335602647487977</v>
      </c>
      <c r="I18" s="58"/>
    </row>
    <row r="19" customFormat="false" ht="15" hidden="false" customHeight="false" outlineLevel="0" collapsed="false">
      <c r="A19" s="67" t="n">
        <v>43008</v>
      </c>
      <c r="B19" s="68" t="n">
        <f aca="false">B18+1</f>
        <v>17</v>
      </c>
      <c r="C19" s="69" t="n">
        <f aca="false">C18-H18</f>
        <v>197.55501884309</v>
      </c>
      <c r="D19" s="69" t="n">
        <v>160</v>
      </c>
      <c r="E19" s="69" t="n">
        <f aca="false">C19-D19</f>
        <v>37.5550188430901</v>
      </c>
      <c r="F19" s="69" t="n">
        <f aca="false">13*C19</f>
        <v>2568.21524496017</v>
      </c>
      <c r="G19" s="69" t="n">
        <f aca="false">E19*31</f>
        <v>1164.20558413579</v>
      </c>
      <c r="H19" s="70" t="n">
        <f aca="false">MIN($G19/3500,$F19/3500)</f>
        <v>0.332630166895941</v>
      </c>
      <c r="I19" s="58"/>
    </row>
    <row r="20" customFormat="false" ht="15" hidden="false" customHeight="false" outlineLevel="0" collapsed="false">
      <c r="A20" s="67" t="n">
        <v>43009</v>
      </c>
      <c r="B20" s="68" t="n">
        <f aca="false">B19+1</f>
        <v>18</v>
      </c>
      <c r="C20" s="69" t="n">
        <f aca="false">C19-H19</f>
        <v>197.222388676194</v>
      </c>
      <c r="D20" s="69" t="n">
        <v>160</v>
      </c>
      <c r="E20" s="69" t="n">
        <f aca="false">C20-D20</f>
        <v>37.2223886761942</v>
      </c>
      <c r="F20" s="69" t="n">
        <f aca="false">13*C20</f>
        <v>2563.89105279052</v>
      </c>
      <c r="G20" s="69" t="n">
        <f aca="false">E20*31</f>
        <v>1153.89404896202</v>
      </c>
      <c r="H20" s="70" t="n">
        <f aca="false">MIN($G20/3500,$F20/3500)</f>
        <v>0.329684013989148</v>
      </c>
      <c r="I20" s="58"/>
    </row>
    <row r="21" customFormat="false" ht="15" hidden="false" customHeight="false" outlineLevel="0" collapsed="false">
      <c r="A21" s="67" t="n">
        <v>43010</v>
      </c>
      <c r="B21" s="68" t="n">
        <f aca="false">B20+1</f>
        <v>19</v>
      </c>
      <c r="C21" s="69" t="n">
        <f aca="false">C20-H20</f>
        <v>196.892704662205</v>
      </c>
      <c r="D21" s="69" t="n">
        <v>160</v>
      </c>
      <c r="E21" s="69" t="n">
        <f aca="false">C21-D21</f>
        <v>36.892704662205</v>
      </c>
      <c r="F21" s="69" t="n">
        <f aca="false">13*C21</f>
        <v>2559.60516060867</v>
      </c>
      <c r="G21" s="69" t="n">
        <f aca="false">E21*31</f>
        <v>1143.67384452836</v>
      </c>
      <c r="H21" s="70" t="n">
        <f aca="false">MIN($G21/3500,$F21/3500)</f>
        <v>0.32676395557953</v>
      </c>
      <c r="I21" s="58"/>
    </row>
    <row r="22" customFormat="false" ht="15" hidden="false" customHeight="false" outlineLevel="0" collapsed="false">
      <c r="A22" s="67" t="n">
        <v>43011</v>
      </c>
      <c r="B22" s="68" t="n">
        <f aca="false">B21+1</f>
        <v>20</v>
      </c>
      <c r="C22" s="69" t="n">
        <f aca="false">C21-H21</f>
        <v>196.565940706626</v>
      </c>
      <c r="D22" s="69" t="n">
        <v>160</v>
      </c>
      <c r="E22" s="69" t="n">
        <f aca="false">C22-D22</f>
        <v>36.5659407066255</v>
      </c>
      <c r="F22" s="69" t="n">
        <f aca="false">13*C22</f>
        <v>2555.35722918613</v>
      </c>
      <c r="G22" s="69" t="n">
        <f aca="false">E22*31</f>
        <v>1133.54416190539</v>
      </c>
      <c r="H22" s="70" t="n">
        <f aca="false">MIN($G22/3500,$F22/3500)</f>
        <v>0.323869760544397</v>
      </c>
      <c r="I22" s="58"/>
    </row>
    <row r="23" customFormat="false" ht="15" hidden="false" customHeight="false" outlineLevel="0" collapsed="false">
      <c r="A23" s="67" t="n">
        <v>43012</v>
      </c>
      <c r="B23" s="68" t="n">
        <f aca="false">B22+1</f>
        <v>21</v>
      </c>
      <c r="C23" s="69" t="n">
        <f aca="false">C22-H22</f>
        <v>196.242070946081</v>
      </c>
      <c r="D23" s="69" t="n">
        <v>160</v>
      </c>
      <c r="E23" s="69" t="n">
        <f aca="false">C23-D23</f>
        <v>36.2420709460811</v>
      </c>
      <c r="F23" s="69" t="n">
        <f aca="false">13*C23</f>
        <v>2551.14692229905</v>
      </c>
      <c r="G23" s="69" t="n">
        <f aca="false">E23*31</f>
        <v>1123.50419932851</v>
      </c>
      <c r="H23" s="70" t="n">
        <f aca="false">MIN($G23/3500,$F23/3500)</f>
        <v>0.321001199808147</v>
      </c>
      <c r="I23" s="58"/>
    </row>
    <row r="24" customFormat="false" ht="15" hidden="false" customHeight="false" outlineLevel="0" collapsed="false">
      <c r="A24" s="67" t="n">
        <v>43013</v>
      </c>
      <c r="B24" s="68" t="n">
        <f aca="false">B23+1</f>
        <v>22</v>
      </c>
      <c r="C24" s="69" t="n">
        <f aca="false">C23-H23</f>
        <v>195.921069746273</v>
      </c>
      <c r="D24" s="69" t="n">
        <v>160</v>
      </c>
      <c r="E24" s="69" t="n">
        <f aca="false">C24-D24</f>
        <v>35.921069746273</v>
      </c>
      <c r="F24" s="69" t="n">
        <f aca="false">13*C24</f>
        <v>2546.97390670155</v>
      </c>
      <c r="G24" s="69" t="n">
        <f aca="false">E24*31</f>
        <v>1113.55316213446</v>
      </c>
      <c r="H24" s="70" t="n">
        <f aca="false">MIN($G24/3500,$F24/3500)</f>
        <v>0.318158046324132</v>
      </c>
      <c r="I24" s="58"/>
    </row>
    <row r="25" customFormat="false" ht="15" hidden="false" customHeight="false" outlineLevel="0" collapsed="false">
      <c r="A25" s="67" t="n">
        <v>43014</v>
      </c>
      <c r="B25" s="68" t="n">
        <f aca="false">B24+1</f>
        <v>23</v>
      </c>
      <c r="C25" s="69" t="n">
        <f aca="false">C24-H24</f>
        <v>195.602911699949</v>
      </c>
      <c r="D25" s="69" t="n">
        <v>160</v>
      </c>
      <c r="E25" s="69" t="n">
        <f aca="false">C25-D25</f>
        <v>35.6029116999488</v>
      </c>
      <c r="F25" s="69" t="n">
        <f aca="false">13*C25</f>
        <v>2542.83785209933</v>
      </c>
      <c r="G25" s="69" t="n">
        <f aca="false">E25*31</f>
        <v>1103.69026269841</v>
      </c>
      <c r="H25" s="70" t="n">
        <f aca="false">MIN($G25/3500,$F25/3500)</f>
        <v>0.31534007505669</v>
      </c>
      <c r="I25" s="58"/>
    </row>
    <row r="26" customFormat="false" ht="15" hidden="false" customHeight="false" outlineLevel="0" collapsed="false">
      <c r="A26" s="67" t="n">
        <v>43015</v>
      </c>
      <c r="B26" s="68" t="n">
        <f aca="false">B25+1</f>
        <v>24</v>
      </c>
      <c r="C26" s="69" t="n">
        <f aca="false">C25-H25</f>
        <v>195.287571624892</v>
      </c>
      <c r="D26" s="69" t="n">
        <v>160</v>
      </c>
      <c r="E26" s="69" t="n">
        <f aca="false">C26-D26</f>
        <v>35.2875716248921</v>
      </c>
      <c r="F26" s="69" t="n">
        <f aca="false">13*C26</f>
        <v>2538.7384311236</v>
      </c>
      <c r="G26" s="69" t="n">
        <f aca="false">E26*31</f>
        <v>1093.91472037166</v>
      </c>
      <c r="H26" s="70" t="n">
        <f aca="false">MIN($G26/3500,$F26/3500)</f>
        <v>0.31254706296333</v>
      </c>
      <c r="I26" s="58"/>
    </row>
    <row r="27" customFormat="false" ht="15" hidden="false" customHeight="false" outlineLevel="0" collapsed="false">
      <c r="A27" s="67" t="n">
        <v>43016</v>
      </c>
      <c r="B27" s="68" t="n">
        <f aca="false">B26+1</f>
        <v>25</v>
      </c>
      <c r="C27" s="69" t="n">
        <f aca="false">C26-H26</f>
        <v>194.975024561929</v>
      </c>
      <c r="D27" s="69" t="n">
        <v>160</v>
      </c>
      <c r="E27" s="69" t="n">
        <f aca="false">C27-D27</f>
        <v>34.9750245619288</v>
      </c>
      <c r="F27" s="69" t="n">
        <f aca="false">13*C27</f>
        <v>2534.67531930507</v>
      </c>
      <c r="G27" s="69" t="n">
        <f aca="false">E27*31</f>
        <v>1084.22576141979</v>
      </c>
      <c r="H27" s="70" t="n">
        <f aca="false">MIN($G27/3500,$F27/3500)</f>
        <v>0.309778788977084</v>
      </c>
      <c r="I27" s="58"/>
    </row>
    <row r="28" customFormat="false" ht="15" hidden="false" customHeight="false" outlineLevel="0" collapsed="false">
      <c r="A28" s="67" t="n">
        <v>43017</v>
      </c>
      <c r="B28" s="68" t="n">
        <f aca="false">B27+1</f>
        <v>26</v>
      </c>
      <c r="C28" s="69" t="n">
        <f aca="false">C27-H27</f>
        <v>194.665245772952</v>
      </c>
      <c r="D28" s="69" t="n">
        <v>160</v>
      </c>
      <c r="E28" s="69" t="n">
        <f aca="false">C28-D28</f>
        <v>34.6652457729517</v>
      </c>
      <c r="F28" s="69" t="n">
        <f aca="false">13*C28</f>
        <v>2530.64819504837</v>
      </c>
      <c r="G28" s="69" t="n">
        <f aca="false">E28*31</f>
        <v>1074.6226189615</v>
      </c>
      <c r="H28" s="70" t="n">
        <f aca="false">MIN($G28/3500,$F28/3500)</f>
        <v>0.307035033989001</v>
      </c>
      <c r="I28" s="58"/>
    </row>
    <row r="29" customFormat="false" ht="15" hidden="false" customHeight="false" outlineLevel="0" collapsed="false">
      <c r="A29" s="67" t="n">
        <v>43018</v>
      </c>
      <c r="B29" s="68" t="n">
        <f aca="false">B28+1</f>
        <v>27</v>
      </c>
      <c r="C29" s="69" t="n">
        <f aca="false">C28-H28</f>
        <v>194.358210738963</v>
      </c>
      <c r="D29" s="69" t="n">
        <v>160</v>
      </c>
      <c r="E29" s="69" t="n">
        <f aca="false">C29-D29</f>
        <v>34.3582107389628</v>
      </c>
      <c r="F29" s="69" t="n">
        <f aca="false">13*C29</f>
        <v>2526.65673960652</v>
      </c>
      <c r="G29" s="69" t="n">
        <f aca="false">E29*31</f>
        <v>1065.10453290785</v>
      </c>
      <c r="H29" s="70" t="n">
        <f aca="false">MIN($G29/3500,$F29/3500)</f>
        <v>0.304315580830813</v>
      </c>
      <c r="I29" s="58"/>
    </row>
    <row r="30" customFormat="false" ht="15" hidden="false" customHeight="false" outlineLevel="0" collapsed="false">
      <c r="A30" s="67" t="n">
        <v>43019</v>
      </c>
      <c r="B30" s="68" t="n">
        <f aca="false">B29+1</f>
        <v>28</v>
      </c>
      <c r="C30" s="69" t="n">
        <f aca="false">C29-H29</f>
        <v>194.053895158132</v>
      </c>
      <c r="D30" s="69" t="n">
        <v>160</v>
      </c>
      <c r="E30" s="69" t="n">
        <f aca="false">C30-D30</f>
        <v>34.053895158132</v>
      </c>
      <c r="F30" s="69" t="n">
        <f aca="false">13*C30</f>
        <v>2522.70063705572</v>
      </c>
      <c r="G30" s="69" t="n">
        <f aca="false">E30*31</f>
        <v>1055.67074990209</v>
      </c>
      <c r="H30" s="70" t="n">
        <f aca="false">MIN($G30/3500,$F30/3500)</f>
        <v>0.30162021425774</v>
      </c>
      <c r="I30" s="58"/>
    </row>
    <row r="31" customFormat="false" ht="15" hidden="false" customHeight="false" outlineLevel="0" collapsed="false">
      <c r="A31" s="67" t="n">
        <v>43020</v>
      </c>
      <c r="B31" s="68" t="n">
        <f aca="false">B30+1</f>
        <v>29</v>
      </c>
      <c r="C31" s="69" t="n">
        <f aca="false">C30-H30</f>
        <v>193.752274943874</v>
      </c>
      <c r="D31" s="69" t="n">
        <v>160</v>
      </c>
      <c r="E31" s="69" t="n">
        <f aca="false">C31-D31</f>
        <v>33.7522749438742</v>
      </c>
      <c r="F31" s="69" t="n">
        <f aca="false">13*C31</f>
        <v>2518.77957427036</v>
      </c>
      <c r="G31" s="69" t="n">
        <f aca="false">E31*31</f>
        <v>1046.3205232601</v>
      </c>
      <c r="H31" s="70" t="n">
        <f aca="false">MIN($G31/3500,$F31/3500)</f>
        <v>0.298948720931457</v>
      </c>
      <c r="I31" s="58"/>
    </row>
    <row r="32" customFormat="false" ht="15" hidden="false" customHeight="false" outlineLevel="0" collapsed="false">
      <c r="A32" s="67" t="n">
        <v>43021</v>
      </c>
      <c r="B32" s="68" t="n">
        <f aca="false">B31+1</f>
        <v>30</v>
      </c>
      <c r="C32" s="69" t="n">
        <f aca="false">C31-H31</f>
        <v>193.453326222943</v>
      </c>
      <c r="D32" s="69" t="n">
        <v>160</v>
      </c>
      <c r="E32" s="69" t="n">
        <f aca="false">C32-D32</f>
        <v>33.4533262229427</v>
      </c>
      <c r="F32" s="69" t="n">
        <f aca="false">13*C32</f>
        <v>2514.89324089826</v>
      </c>
      <c r="G32" s="69" t="n">
        <f aca="false">E32*31</f>
        <v>1037.05311291122</v>
      </c>
      <c r="H32" s="70" t="n">
        <f aca="false">MIN($G32/3500,$F32/3500)</f>
        <v>0.296300889403207</v>
      </c>
      <c r="I32" s="58"/>
    </row>
    <row r="33" customFormat="false" ht="15" hidden="false" customHeight="false" outlineLevel="0" collapsed="false">
      <c r="A33" s="67" t="n">
        <v>43022</v>
      </c>
      <c r="B33" s="68" t="n">
        <f aca="false">B32+1</f>
        <v>31</v>
      </c>
      <c r="C33" s="69" t="n">
        <f aca="false">C32-H32</f>
        <v>193.15702533354</v>
      </c>
      <c r="D33" s="69" t="n">
        <v>160</v>
      </c>
      <c r="E33" s="69" t="n">
        <f aca="false">C33-D33</f>
        <v>33.1570253335395</v>
      </c>
      <c r="F33" s="69" t="n">
        <f aca="false">13*C33</f>
        <v>2511.04132933601</v>
      </c>
      <c r="G33" s="69" t="n">
        <f aca="false">E33*31</f>
        <v>1027.86778533973</v>
      </c>
      <c r="H33" s="70" t="n">
        <f aca="false">MIN($G33/3500,$F33/3500)</f>
        <v>0.293676510097064</v>
      </c>
      <c r="I33" s="58"/>
    </row>
    <row r="34" customFormat="false" ht="15" hidden="false" customHeight="false" outlineLevel="0" collapsed="false">
      <c r="A34" s="67" t="n">
        <v>43023</v>
      </c>
      <c r="B34" s="68" t="n">
        <f aca="false">B33+1</f>
        <v>32</v>
      </c>
      <c r="C34" s="69" t="n">
        <f aca="false">C33-H33</f>
        <v>192.863348823442</v>
      </c>
      <c r="D34" s="69" t="n">
        <v>160</v>
      </c>
      <c r="E34" s="69" t="n">
        <f aca="false">C34-D34</f>
        <v>32.8633488234425</v>
      </c>
      <c r="F34" s="69" t="n">
        <f aca="false">13*C34</f>
        <v>2507.22353470475</v>
      </c>
      <c r="G34" s="69" t="n">
        <f aca="false">E34*31</f>
        <v>1018.76381352672</v>
      </c>
      <c r="H34" s="70" t="n">
        <f aca="false">MIN($G34/3500,$F34/3500)</f>
        <v>0.291075375293348</v>
      </c>
      <c r="I34" s="58"/>
    </row>
    <row r="35" customFormat="false" ht="15" hidden="false" customHeight="false" outlineLevel="0" collapsed="false">
      <c r="A35" s="67" t="n">
        <v>43024</v>
      </c>
      <c r="B35" s="68" t="n">
        <f aca="false">B34+1</f>
        <v>33</v>
      </c>
      <c r="C35" s="69" t="n">
        <f aca="false">C34-H34</f>
        <v>192.572273448149</v>
      </c>
      <c r="D35" s="69" t="n">
        <v>160</v>
      </c>
      <c r="E35" s="69" t="n">
        <f aca="false">C35-D35</f>
        <v>32.5722734481491</v>
      </c>
      <c r="F35" s="69" t="n">
        <f aca="false">13*C35</f>
        <v>2503.43955482594</v>
      </c>
      <c r="G35" s="69" t="n">
        <f aca="false">E35*31</f>
        <v>1009.74047689262</v>
      </c>
      <c r="H35" s="70" t="n">
        <f aca="false">MIN($G35/3500,$F35/3500)</f>
        <v>0.288497279112178</v>
      </c>
      <c r="I35" s="58"/>
    </row>
    <row r="36" customFormat="false" ht="15" hidden="false" customHeight="false" outlineLevel="0" collapsed="false">
      <c r="A36" s="67" t="n">
        <v>43025</v>
      </c>
      <c r="B36" s="68" t="n">
        <f aca="false">B35+1</f>
        <v>34</v>
      </c>
      <c r="C36" s="69" t="n">
        <f aca="false">C35-H35</f>
        <v>192.283776169037</v>
      </c>
      <c r="D36" s="69" t="n">
        <v>160</v>
      </c>
      <c r="E36" s="69" t="n">
        <f aca="false">C36-D36</f>
        <v>32.2837761690369</v>
      </c>
      <c r="F36" s="69" t="n">
        <f aca="false">13*C36</f>
        <v>2499.68909019748</v>
      </c>
      <c r="G36" s="69" t="n">
        <f aca="false">E36*31</f>
        <v>1000.79706124015</v>
      </c>
      <c r="H36" s="70" t="n">
        <f aca="false">MIN($G36/3500,$F36/3500)</f>
        <v>0.285942017497184</v>
      </c>
      <c r="I36" s="58"/>
    </row>
    <row r="37" customFormat="false" ht="15" hidden="false" customHeight="false" outlineLevel="0" collapsed="false">
      <c r="A37" s="67" t="n">
        <v>43026</v>
      </c>
      <c r="B37" s="68" t="n">
        <f aca="false">B36+1</f>
        <v>35</v>
      </c>
      <c r="C37" s="69" t="n">
        <f aca="false">C36-H36</f>
        <v>191.99783415154</v>
      </c>
      <c r="D37" s="69" t="n">
        <v>160</v>
      </c>
      <c r="E37" s="69" t="n">
        <f aca="false">C37-D37</f>
        <v>31.9978341515398</v>
      </c>
      <c r="F37" s="69" t="n">
        <f aca="false">13*C37</f>
        <v>2495.97184397002</v>
      </c>
      <c r="G37" s="69" t="n">
        <f aca="false">E37*31</f>
        <v>991.932858697733</v>
      </c>
      <c r="H37" s="70" t="n">
        <f aca="false">MIN($G37/3500,$F37/3500)</f>
        <v>0.283409388199352</v>
      </c>
      <c r="I37" s="58"/>
    </row>
    <row r="38" customFormat="false" ht="15" hidden="false" customHeight="false" outlineLevel="0" collapsed="false">
      <c r="A38" s="67" t="n">
        <v>43027</v>
      </c>
      <c r="B38" s="68" t="n">
        <f aca="false">B37+1</f>
        <v>36</v>
      </c>
      <c r="C38" s="69" t="n">
        <f aca="false">C37-H37</f>
        <v>191.71442476334</v>
      </c>
      <c r="D38" s="69" t="n">
        <v>160</v>
      </c>
      <c r="E38" s="69" t="n">
        <f aca="false">C38-D38</f>
        <v>31.7144247633404</v>
      </c>
      <c r="F38" s="69" t="n">
        <f aca="false">13*C38</f>
        <v>2492.28752192343</v>
      </c>
      <c r="G38" s="69" t="n">
        <f aca="false">E38*31</f>
        <v>983.147167663553</v>
      </c>
      <c r="H38" s="70" t="n">
        <f aca="false">MIN($G38/3500,$F38/3500)</f>
        <v>0.280899190761015</v>
      </c>
      <c r="I38" s="58"/>
    </row>
    <row r="39" customFormat="false" ht="15" hidden="false" customHeight="false" outlineLevel="0" collapsed="false">
      <c r="A39" s="67" t="n">
        <v>43028</v>
      </c>
      <c r="B39" s="68" t="n">
        <f aca="false">B38+1</f>
        <v>37</v>
      </c>
      <c r="C39" s="69" t="n">
        <f aca="false">C38-H38</f>
        <v>191.433525572579</v>
      </c>
      <c r="D39" s="69" t="n">
        <v>160</v>
      </c>
      <c r="E39" s="69" t="n">
        <f aca="false">C39-D39</f>
        <v>31.4335255725794</v>
      </c>
      <c r="F39" s="69" t="n">
        <f aca="false">13*C39</f>
        <v>2488.63583244353</v>
      </c>
      <c r="G39" s="69" t="n">
        <f aca="false">E39*31</f>
        <v>974.439292749962</v>
      </c>
      <c r="H39" s="70" t="n">
        <f aca="false">MIN($G39/3500,$F39/3500)</f>
        <v>0.278411226499989</v>
      </c>
      <c r="I39" s="58"/>
    </row>
    <row r="40" customFormat="false" ht="15" hidden="false" customHeight="false" outlineLevel="0" collapsed="false">
      <c r="A40" s="67" t="n">
        <v>43029</v>
      </c>
      <c r="B40" s="68" t="n">
        <f aca="false">B39+1</f>
        <v>38</v>
      </c>
      <c r="C40" s="69" t="n">
        <f aca="false">C39-H39</f>
        <v>191.155114346079</v>
      </c>
      <c r="D40" s="69" t="n">
        <v>160</v>
      </c>
      <c r="E40" s="69" t="n">
        <f aca="false">C40-D40</f>
        <v>31.1551143460794</v>
      </c>
      <c r="F40" s="69" t="n">
        <f aca="false">13*C40</f>
        <v>2485.01648649903</v>
      </c>
      <c r="G40" s="69" t="n">
        <f aca="false">E40*31</f>
        <v>965.808544728462</v>
      </c>
      <c r="H40" s="70" t="n">
        <f aca="false">MIN($G40/3500,$F40/3500)</f>
        <v>0.275945298493846</v>
      </c>
      <c r="I40" s="58"/>
    </row>
    <row r="41" customFormat="false" ht="15" hidden="false" customHeight="false" outlineLevel="0" collapsed="false">
      <c r="A41" s="67" t="n">
        <v>43030</v>
      </c>
      <c r="B41" s="68" t="n">
        <f aca="false">B40+1</f>
        <v>39</v>
      </c>
      <c r="C41" s="69" t="n">
        <f aca="false">C40-H40</f>
        <v>190.879169047586</v>
      </c>
      <c r="D41" s="69" t="n">
        <v>160</v>
      </c>
      <c r="E41" s="69" t="n">
        <f aca="false">C41-D41</f>
        <v>30.8791690475856</v>
      </c>
      <c r="F41" s="69" t="n">
        <f aca="false">13*C41</f>
        <v>2481.42919761861</v>
      </c>
      <c r="G41" s="69" t="n">
        <f aca="false">E41*31</f>
        <v>957.254240475153</v>
      </c>
      <c r="H41" s="70" t="n">
        <f aca="false">MIN($G41/3500,$F41/3500)</f>
        <v>0.273501211564329</v>
      </c>
      <c r="I41" s="58"/>
    </row>
    <row r="42" customFormat="false" ht="15" hidden="false" customHeight="false" outlineLevel="0" collapsed="false">
      <c r="A42" s="67" t="n">
        <v>43031</v>
      </c>
      <c r="B42" s="68" t="n">
        <f aca="false">B41+1</f>
        <v>40</v>
      </c>
      <c r="C42" s="69" t="n">
        <f aca="false">C41-H41</f>
        <v>190.605667836021</v>
      </c>
      <c r="D42" s="69" t="n">
        <v>160</v>
      </c>
      <c r="E42" s="69" t="n">
        <f aca="false">C42-D42</f>
        <v>30.6056678360212</v>
      </c>
      <c r="F42" s="69" t="n">
        <f aca="false">13*C42</f>
        <v>2477.87368186828</v>
      </c>
      <c r="G42" s="69" t="n">
        <f aca="false">E42*31</f>
        <v>948.775702916658</v>
      </c>
      <c r="H42" s="70" t="n">
        <f aca="false">MIN($G42/3500,$F42/3500)</f>
        <v>0.271078772261902</v>
      </c>
      <c r="I42" s="58"/>
    </row>
    <row r="43" customFormat="false" ht="15" hidden="false" customHeight="false" outlineLevel="0" collapsed="false">
      <c r="A43" s="67" t="n">
        <v>43032</v>
      </c>
      <c r="B43" s="68" t="n">
        <f aca="false">B42+1</f>
        <v>41</v>
      </c>
      <c r="C43" s="69" t="n">
        <f aca="false">C42-H42</f>
        <v>190.334589063759</v>
      </c>
      <c r="D43" s="69" t="n">
        <v>160</v>
      </c>
      <c r="E43" s="69" t="n">
        <f aca="false">C43-D43</f>
        <v>30.3345890637593</v>
      </c>
      <c r="F43" s="69" t="n">
        <f aca="false">13*C43</f>
        <v>2474.34965782887</v>
      </c>
      <c r="G43" s="69" t="n">
        <f aca="false">E43*31</f>
        <v>940.372260976539</v>
      </c>
      <c r="H43" s="70" t="n">
        <f aca="false">MIN($G43/3500,$F43/3500)</f>
        <v>0.26867778885044</v>
      </c>
      <c r="I43" s="58"/>
    </row>
    <row r="44" customFormat="false" ht="15" hidden="false" customHeight="false" outlineLevel="0" collapsed="false">
      <c r="A44" s="67" t="n">
        <v>43033</v>
      </c>
      <c r="B44" s="68" t="n">
        <f aca="false">B43+1</f>
        <v>42</v>
      </c>
      <c r="C44" s="69" t="n">
        <f aca="false">C43-H43</f>
        <v>190.065911274909</v>
      </c>
      <c r="D44" s="69" t="n">
        <v>160</v>
      </c>
      <c r="E44" s="69" t="n">
        <f aca="false">C44-D44</f>
        <v>30.0659112749089</v>
      </c>
      <c r="F44" s="69" t="n">
        <f aca="false">13*C44</f>
        <v>2470.85684657382</v>
      </c>
      <c r="G44" s="69" t="n">
        <f aca="false">E44*31</f>
        <v>932.043249522175</v>
      </c>
      <c r="H44" s="70" t="n">
        <f aca="false">MIN($G44/3500,$F44/3500)</f>
        <v>0.26629807129205</v>
      </c>
      <c r="I44" s="58"/>
    </row>
    <row r="45" customFormat="false" ht="15" hidden="false" customHeight="false" outlineLevel="0" collapsed="false">
      <c r="A45" s="67" t="n">
        <v>43034</v>
      </c>
      <c r="B45" s="68" t="n">
        <f aca="false">B44+1</f>
        <v>43</v>
      </c>
      <c r="C45" s="69" t="n">
        <f aca="false">C44-H44</f>
        <v>189.799613203617</v>
      </c>
      <c r="D45" s="69" t="n">
        <v>160</v>
      </c>
      <c r="E45" s="69" t="n">
        <f aca="false">C45-D45</f>
        <v>29.7996132036168</v>
      </c>
      <c r="F45" s="69" t="n">
        <f aca="false">13*C45</f>
        <v>2467.39497164702</v>
      </c>
      <c r="G45" s="69" t="n">
        <f aca="false">E45*31</f>
        <v>923.788009312121</v>
      </c>
      <c r="H45" s="70" t="n">
        <f aca="false">MIN($G45/3500,$F45/3500)</f>
        <v>0.263939431232035</v>
      </c>
      <c r="I45" s="58"/>
    </row>
    <row r="46" customFormat="false" ht="15" hidden="false" customHeight="false" outlineLevel="0" collapsed="false">
      <c r="A46" s="67" t="n">
        <v>43035</v>
      </c>
      <c r="B46" s="68" t="n">
        <f aca="false">B45+1</f>
        <v>44</v>
      </c>
      <c r="C46" s="69" t="n">
        <f aca="false">C45-H45</f>
        <v>189.535673772385</v>
      </c>
      <c r="D46" s="69" t="n">
        <v>160</v>
      </c>
      <c r="E46" s="69" t="n">
        <f aca="false">C46-D46</f>
        <v>29.5356737723848</v>
      </c>
      <c r="F46" s="69" t="n">
        <f aca="false">13*C46</f>
        <v>2463.963759041</v>
      </c>
      <c r="G46" s="69" t="n">
        <f aca="false">E46*31</f>
        <v>915.605886943928</v>
      </c>
      <c r="H46" s="70" t="n">
        <f aca="false">MIN($G46/3500,$F46/3500)</f>
        <v>0.261601681983979</v>
      </c>
      <c r="I46" s="58"/>
    </row>
    <row r="47" customFormat="false" ht="15" hidden="false" customHeight="false" outlineLevel="0" collapsed="false">
      <c r="A47" s="67" t="n">
        <v>43036</v>
      </c>
      <c r="B47" s="68" t="n">
        <f aca="false">B46+1</f>
        <v>45</v>
      </c>
      <c r="C47" s="69" t="n">
        <f aca="false">C46-H46</f>
        <v>189.274072090401</v>
      </c>
      <c r="D47" s="69" t="n">
        <v>160</v>
      </c>
      <c r="E47" s="69" t="n">
        <f aca="false">C47-D47</f>
        <v>29.2740720904008</v>
      </c>
      <c r="F47" s="69" t="n">
        <f aca="false">13*C47</f>
        <v>2460.56293717521</v>
      </c>
      <c r="G47" s="69" t="n">
        <f aca="false">E47*31</f>
        <v>907.496234802424</v>
      </c>
      <c r="H47" s="70" t="n">
        <f aca="false">MIN($G47/3500,$F47/3500)</f>
        <v>0.259284638514978</v>
      </c>
      <c r="I47" s="58"/>
    </row>
    <row r="48" customFormat="false" ht="15" hidden="false" customHeight="false" outlineLevel="0" collapsed="false">
      <c r="A48" s="67" t="n">
        <v>43037</v>
      </c>
      <c r="B48" s="68" t="n">
        <f aca="false">B47+1</f>
        <v>46</v>
      </c>
      <c r="C48" s="69" t="n">
        <f aca="false">C47-H47</f>
        <v>189.014787451886</v>
      </c>
      <c r="D48" s="69" t="n">
        <v>160</v>
      </c>
      <c r="E48" s="69" t="n">
        <f aca="false">C48-D48</f>
        <v>29.0147874518858</v>
      </c>
      <c r="F48" s="69" t="n">
        <f aca="false">13*C48</f>
        <v>2457.19223687452</v>
      </c>
      <c r="G48" s="69" t="n">
        <f aca="false">E48*31</f>
        <v>899.45841100846</v>
      </c>
      <c r="H48" s="70" t="n">
        <f aca="false">MIN($G48/3500,$F48/3500)</f>
        <v>0.256988117430989</v>
      </c>
      <c r="I48" s="58"/>
    </row>
    <row r="49" customFormat="false" ht="15" hidden="false" customHeight="false" outlineLevel="0" collapsed="false">
      <c r="A49" s="67" t="n">
        <v>43038</v>
      </c>
      <c r="B49" s="68" t="n">
        <f aca="false">B48+1</f>
        <v>47</v>
      </c>
      <c r="C49" s="69" t="n">
        <f aca="false">C48-H48</f>
        <v>188.757799334455</v>
      </c>
      <c r="D49" s="69" t="n">
        <v>160</v>
      </c>
      <c r="E49" s="69" t="n">
        <f aca="false">C49-D49</f>
        <v>28.7577993344548</v>
      </c>
      <c r="F49" s="69" t="n">
        <f aca="false">13*C49</f>
        <v>2453.85139134791</v>
      </c>
      <c r="G49" s="69" t="n">
        <f aca="false">E49*31</f>
        <v>891.4917793681</v>
      </c>
      <c r="H49" s="70" t="n">
        <f aca="false">MIN($G49/3500,$F49/3500)</f>
        <v>0.254711936962314</v>
      </c>
      <c r="I49" s="58"/>
    </row>
    <row r="50" customFormat="false" ht="15" hidden="false" customHeight="false" outlineLevel="0" collapsed="false">
      <c r="A50" s="67" t="n">
        <v>43039</v>
      </c>
      <c r="B50" s="68" t="n">
        <f aca="false">B49+1</f>
        <v>48</v>
      </c>
      <c r="C50" s="69" t="n">
        <f aca="false">C49-H49</f>
        <v>188.503087397493</v>
      </c>
      <c r="D50" s="69" t="n">
        <v>160</v>
      </c>
      <c r="E50" s="69" t="n">
        <f aca="false">C50-D50</f>
        <v>28.5030873974925</v>
      </c>
      <c r="F50" s="69" t="n">
        <f aca="false">13*C50</f>
        <v>2450.5401361674</v>
      </c>
      <c r="G50" s="69" t="n">
        <f aca="false">E50*31</f>
        <v>883.595709322268</v>
      </c>
      <c r="H50" s="70" t="n">
        <f aca="false">MIN($G50/3500,$F50/3500)</f>
        <v>0.252455916949219</v>
      </c>
      <c r="I50" s="58"/>
    </row>
    <row r="51" customFormat="false" ht="15" hidden="false" customHeight="false" outlineLevel="0" collapsed="false">
      <c r="A51" s="67" t="n">
        <v>43040</v>
      </c>
      <c r="B51" s="68" t="n">
        <f aca="false">B50+1</f>
        <v>49</v>
      </c>
      <c r="C51" s="69" t="n">
        <f aca="false">C50-H50</f>
        <v>188.250631480543</v>
      </c>
      <c r="D51" s="69" t="n">
        <v>160</v>
      </c>
      <c r="E51" s="69" t="n">
        <f aca="false">C51-D51</f>
        <v>28.2506314805433</v>
      </c>
      <c r="F51" s="69" t="n">
        <f aca="false">13*C51</f>
        <v>2447.25820924706</v>
      </c>
      <c r="G51" s="69" t="n">
        <f aca="false">E51*31</f>
        <v>875.769575896842</v>
      </c>
      <c r="H51" s="70" t="n">
        <f aca="false">MIN($G51/3500,$F51/3500)</f>
        <v>0.250219878827669</v>
      </c>
      <c r="I51" s="58"/>
    </row>
    <row r="52" customFormat="false" ht="15" hidden="false" customHeight="false" outlineLevel="0" collapsed="false">
      <c r="A52" s="67" t="n">
        <v>43041</v>
      </c>
      <c r="B52" s="68" t="n">
        <f aca="false">B51+1</f>
        <v>50</v>
      </c>
      <c r="C52" s="69" t="n">
        <f aca="false">C51-H51</f>
        <v>188.000411601716</v>
      </c>
      <c r="D52" s="69" t="n">
        <v>160</v>
      </c>
      <c r="E52" s="69" t="n">
        <f aca="false">C52-D52</f>
        <v>28.0004116017156</v>
      </c>
      <c r="F52" s="69" t="n">
        <f aca="false">13*C52</f>
        <v>2444.0053508223</v>
      </c>
      <c r="G52" s="69" t="n">
        <f aca="false">E52*31</f>
        <v>868.012759653184</v>
      </c>
      <c r="H52" s="70" t="n">
        <f aca="false">MIN($G52/3500,$F52/3500)</f>
        <v>0.248003645615195</v>
      </c>
      <c r="I52" s="58"/>
    </row>
    <row r="53" customFormat="false" ht="15" hidden="false" customHeight="false" outlineLevel="0" collapsed="false">
      <c r="A53" s="67" t="n">
        <v>43042</v>
      </c>
      <c r="B53" s="68" t="n">
        <f aca="false">B52+1</f>
        <v>51</v>
      </c>
      <c r="C53" s="69" t="n">
        <f aca="false">C52-H52</f>
        <v>187.7524079561</v>
      </c>
      <c r="D53" s="69" t="n">
        <v>160</v>
      </c>
      <c r="E53" s="69" t="n">
        <f aca="false">C53-D53</f>
        <v>27.7524079561004</v>
      </c>
      <c r="F53" s="69" t="n">
        <f aca="false">13*C53</f>
        <v>2440.78130342931</v>
      </c>
      <c r="G53" s="69" t="n">
        <f aca="false">E53*31</f>
        <v>860.324646639113</v>
      </c>
      <c r="H53" s="70" t="n">
        <f aca="false">MIN($G53/3500,$F53/3500)</f>
        <v>0.245807041896889</v>
      </c>
      <c r="I53" s="58"/>
    </row>
    <row r="54" customFormat="false" ht="15" hidden="false" customHeight="false" outlineLevel="0" collapsed="false">
      <c r="A54" s="67" t="n">
        <v>43043</v>
      </c>
      <c r="B54" s="68" t="n">
        <f aca="false">B53+1</f>
        <v>52</v>
      </c>
      <c r="C54" s="69" t="n">
        <f aca="false">C53-H53</f>
        <v>187.506600914204</v>
      </c>
      <c r="D54" s="69" t="n">
        <v>160</v>
      </c>
      <c r="E54" s="69" t="n">
        <f aca="false">C54-D54</f>
        <v>27.5066009142035</v>
      </c>
      <c r="F54" s="69" t="n">
        <f aca="false">13*C54</f>
        <v>2437.58581188465</v>
      </c>
      <c r="G54" s="69" t="n">
        <f aca="false">E54*31</f>
        <v>852.70462834031</v>
      </c>
      <c r="H54" s="70" t="n">
        <f aca="false">MIN($G54/3500,$F54/3500)</f>
        <v>0.243629893811517</v>
      </c>
      <c r="I54" s="58"/>
    </row>
    <row r="55" customFormat="false" ht="15" hidden="false" customHeight="false" outlineLevel="0" collapsed="false">
      <c r="A55" s="67" t="n">
        <v>43044</v>
      </c>
      <c r="B55" s="68" t="n">
        <f aca="false">B54+1</f>
        <v>53</v>
      </c>
      <c r="C55" s="69" t="n">
        <f aca="false">C54-H54</f>
        <v>187.262971020392</v>
      </c>
      <c r="D55" s="69" t="n">
        <v>160</v>
      </c>
      <c r="E55" s="69" t="n">
        <f aca="false">C55-D55</f>
        <v>27.262971020392</v>
      </c>
      <c r="F55" s="69" t="n">
        <f aca="false">13*C55</f>
        <v>2434.4186232651</v>
      </c>
      <c r="G55" s="69" t="n">
        <f aca="false">E55*31</f>
        <v>845.152101632153</v>
      </c>
      <c r="H55" s="70" t="n">
        <f aca="false">MIN($G55/3500,$F55/3500)</f>
        <v>0.241472029037758</v>
      </c>
      <c r="I55" s="58"/>
    </row>
    <row r="56" customFormat="false" ht="15" hidden="false" customHeight="false" outlineLevel="0" collapsed="false">
      <c r="A56" s="67" t="n">
        <v>43045</v>
      </c>
      <c r="B56" s="68" t="n">
        <f aca="false">B55+1</f>
        <v>54</v>
      </c>
      <c r="C56" s="69" t="n">
        <f aca="false">C55-H55</f>
        <v>187.021498991354</v>
      </c>
      <c r="D56" s="69" t="n">
        <v>160</v>
      </c>
      <c r="E56" s="69" t="n">
        <f aca="false">C56-D56</f>
        <v>27.0214989913543</v>
      </c>
      <c r="F56" s="69" t="n">
        <f aca="false">13*C56</f>
        <v>2431.27948688761</v>
      </c>
      <c r="G56" s="69" t="n">
        <f aca="false">E56*31</f>
        <v>837.666468731982</v>
      </c>
      <c r="H56" s="70" t="n">
        <f aca="false">MIN($G56/3500,$F56/3500)</f>
        <v>0.239333276780566</v>
      </c>
      <c r="I56" s="58"/>
    </row>
    <row r="57" customFormat="false" ht="15" hidden="false" customHeight="false" outlineLevel="0" collapsed="false">
      <c r="A57" s="67" t="n">
        <v>43046</v>
      </c>
      <c r="B57" s="68" t="n">
        <f aca="false">B56+1</f>
        <v>55</v>
      </c>
      <c r="C57" s="69" t="n">
        <f aca="false">C56-H56</f>
        <v>186.782165714574</v>
      </c>
      <c r="D57" s="69" t="n">
        <v>160</v>
      </c>
      <c r="E57" s="69" t="n">
        <f aca="false">C57-D57</f>
        <v>26.7821657145737</v>
      </c>
      <c r="F57" s="69" t="n">
        <f aca="false">13*C57</f>
        <v>2428.16815428946</v>
      </c>
      <c r="G57" s="69" t="n">
        <f aca="false">E57*31</f>
        <v>830.247137151784</v>
      </c>
      <c r="H57" s="70" t="n">
        <f aca="false">MIN($G57/3500,$F57/3500)</f>
        <v>0.237213467757653</v>
      </c>
      <c r="I57" s="58"/>
    </row>
    <row r="58" customFormat="false" ht="15" hidden="false" customHeight="false" outlineLevel="0" collapsed="false">
      <c r="A58" s="67" t="n">
        <v>43047</v>
      </c>
      <c r="B58" s="68" t="n">
        <f aca="false">B57+1</f>
        <v>56</v>
      </c>
      <c r="C58" s="69" t="n">
        <f aca="false">C57-H57</f>
        <v>186.544952246816</v>
      </c>
      <c r="D58" s="69" t="n">
        <v>160</v>
      </c>
      <c r="E58" s="69" t="n">
        <f aca="false">C58-D58</f>
        <v>26.5449522468161</v>
      </c>
      <c r="F58" s="69" t="n">
        <f aca="false">13*C58</f>
        <v>2425.08437920861</v>
      </c>
      <c r="G58" s="69" t="n">
        <f aca="false">E58*31</f>
        <v>822.893519651298</v>
      </c>
      <c r="H58" s="70" t="n">
        <f aca="false">MIN($G58/3500,$F58/3500)</f>
        <v>0.235112434186085</v>
      </c>
      <c r="I58" s="58"/>
    </row>
    <row r="59" customFormat="false" ht="15" hidden="false" customHeight="false" outlineLevel="0" collapsed="false">
      <c r="A59" s="67" t="n">
        <v>43048</v>
      </c>
      <c r="B59" s="68" t="n">
        <f aca="false">B58+1</f>
        <v>57</v>
      </c>
      <c r="C59" s="69" t="n">
        <f aca="false">C58-H58</f>
        <v>186.30983981263</v>
      </c>
      <c r="D59" s="69" t="n">
        <v>160</v>
      </c>
      <c r="E59" s="69" t="n">
        <f aca="false">C59-D59</f>
        <v>26.30983981263</v>
      </c>
      <c r="F59" s="69" t="n">
        <f aca="false">13*C59</f>
        <v>2422.02791756419</v>
      </c>
      <c r="G59" s="69" t="n">
        <f aca="false">E59*31</f>
        <v>815.605034191529</v>
      </c>
      <c r="H59" s="70" t="n">
        <f aca="false">MIN($G59/3500,$F59/3500)</f>
        <v>0.233030009769008</v>
      </c>
      <c r="I59" s="58"/>
    </row>
    <row r="60" customFormat="false" ht="15" hidden="false" customHeight="false" outlineLevel="0" collapsed="false">
      <c r="A60" s="67" t="n">
        <v>43049</v>
      </c>
      <c r="B60" s="68" t="n">
        <f aca="false">B59+1</f>
        <v>58</v>
      </c>
      <c r="C60" s="69" t="n">
        <f aca="false">C59-H59</f>
        <v>186.076809802861</v>
      </c>
      <c r="D60" s="69" t="n">
        <v>160</v>
      </c>
      <c r="E60" s="69" t="n">
        <f aca="false">C60-D60</f>
        <v>26.076809802861</v>
      </c>
      <c r="F60" s="69" t="n">
        <f aca="false">13*C60</f>
        <v>2418.99852743719</v>
      </c>
      <c r="G60" s="69" t="n">
        <f aca="false">E60*31</f>
        <v>808.38110388869</v>
      </c>
      <c r="H60" s="70" t="n">
        <f aca="false">MIN($G60/3500,$F60/3500)</f>
        <v>0.230966029682483</v>
      </c>
      <c r="I60" s="58"/>
    </row>
    <row r="61" customFormat="false" ht="15" hidden="false" customHeight="false" outlineLevel="0" collapsed="false">
      <c r="A61" s="67" t="n">
        <v>43050</v>
      </c>
      <c r="B61" s="68" t="n">
        <f aca="false">B60+1</f>
        <v>59</v>
      </c>
      <c r="C61" s="69" t="n">
        <f aca="false">C60-H60</f>
        <v>185.845843773178</v>
      </c>
      <c r="D61" s="69" t="n">
        <v>160</v>
      </c>
      <c r="E61" s="69" t="n">
        <f aca="false">C61-D61</f>
        <v>25.8458437731785</v>
      </c>
      <c r="F61" s="69" t="n">
        <f aca="false">13*C61</f>
        <v>2415.99596905132</v>
      </c>
      <c r="G61" s="69" t="n">
        <f aca="false">E61*31</f>
        <v>801.221156968533</v>
      </c>
      <c r="H61" s="70" t="n">
        <f aca="false">MIN($G61/3500,$F61/3500)</f>
        <v>0.228920330562438</v>
      </c>
      <c r="I61" s="58"/>
    </row>
    <row r="62" customFormat="false" ht="15" hidden="false" customHeight="false" outlineLevel="0" collapsed="false">
      <c r="A62" s="67" t="n">
        <v>43051</v>
      </c>
      <c r="B62" s="68" t="n">
        <f aca="false">B61+1</f>
        <v>60</v>
      </c>
      <c r="C62" s="69" t="n">
        <f aca="false">C61-H61</f>
        <v>185.616923442616</v>
      </c>
      <c r="D62" s="69" t="n">
        <v>160</v>
      </c>
      <c r="E62" s="69" t="n">
        <f aca="false">C62-D62</f>
        <v>25.616923442616</v>
      </c>
      <c r="F62" s="69" t="n">
        <f aca="false">13*C62</f>
        <v>2413.02000475401</v>
      </c>
      <c r="G62" s="69" t="n">
        <f aca="false">E62*31</f>
        <v>794.124626721097</v>
      </c>
      <c r="H62" s="70" t="n">
        <f aca="false">MIN($G62/3500,$F62/3500)</f>
        <v>0.226892750491742</v>
      </c>
      <c r="I62" s="58"/>
    </row>
    <row r="63" customFormat="false" ht="15" hidden="false" customHeight="false" outlineLevel="0" collapsed="false">
      <c r="A63" s="67" t="n">
        <v>43052</v>
      </c>
      <c r="B63" s="68" t="n">
        <f aca="false">B62+1</f>
        <v>61</v>
      </c>
      <c r="C63" s="69" t="n">
        <f aca="false">C62-H62</f>
        <v>185.390030692124</v>
      </c>
      <c r="D63" s="69" t="n">
        <v>160</v>
      </c>
      <c r="E63" s="69" t="n">
        <f aca="false">C63-D63</f>
        <v>25.3900306921243</v>
      </c>
      <c r="F63" s="69" t="n">
        <f aca="false">13*C63</f>
        <v>2410.07039899762</v>
      </c>
      <c r="G63" s="69" t="n">
        <f aca="false">E63*31</f>
        <v>787.090951455853</v>
      </c>
      <c r="H63" s="70" t="n">
        <f aca="false">MIN($G63/3500,$F63/3500)</f>
        <v>0.224883128987387</v>
      </c>
      <c r="I63" s="58"/>
    </row>
    <row r="64" customFormat="false" ht="15" hidden="false" customHeight="false" outlineLevel="0" collapsed="false">
      <c r="A64" s="67" t="n">
        <v>43053</v>
      </c>
      <c r="B64" s="68" t="n">
        <f aca="false">B63+1</f>
        <v>62</v>
      </c>
      <c r="C64" s="69" t="n">
        <f aca="false">C63-H63</f>
        <v>185.165147563137</v>
      </c>
      <c r="D64" s="69" t="n">
        <v>160</v>
      </c>
      <c r="E64" s="69" t="n">
        <f aca="false">C64-D64</f>
        <v>25.1651475631369</v>
      </c>
      <c r="F64" s="69" t="n">
        <f aca="false">13*C64</f>
        <v>2407.14691832078</v>
      </c>
      <c r="G64" s="69" t="n">
        <f aca="false">E64*31</f>
        <v>780.119574457244</v>
      </c>
      <c r="H64" s="70" t="n">
        <f aca="false">MIN($G64/3500,$F64/3500)</f>
        <v>0.222891306987784</v>
      </c>
      <c r="I64" s="58"/>
    </row>
    <row r="65" customFormat="false" ht="15" hidden="false" customHeight="false" outlineLevel="0" collapsed="false">
      <c r="A65" s="67" t="n">
        <v>43054</v>
      </c>
      <c r="B65" s="68" t="n">
        <f aca="false">B64+1</f>
        <v>63</v>
      </c>
      <c r="C65" s="69" t="n">
        <f aca="false">C64-H64</f>
        <v>184.942256256149</v>
      </c>
      <c r="D65" s="69" t="n">
        <v>160</v>
      </c>
      <c r="E65" s="69" t="n">
        <f aca="false">C65-D65</f>
        <v>24.9422562561491</v>
      </c>
      <c r="F65" s="69" t="n">
        <f aca="false">13*C65</f>
        <v>2404.24933132994</v>
      </c>
      <c r="G65" s="69" t="n">
        <f aca="false">E65*31</f>
        <v>773.209943940623</v>
      </c>
      <c r="H65" s="70" t="n">
        <f aca="false">MIN($G65/3500,$F65/3500)</f>
        <v>0.220917126840178</v>
      </c>
      <c r="I65" s="58"/>
    </row>
    <row r="66" customFormat="false" ht="15" hidden="false" customHeight="false" outlineLevel="0" collapsed="false">
      <c r="A66" s="67" t="n">
        <v>43055</v>
      </c>
      <c r="B66" s="68" t="n">
        <f aca="false">B65+1</f>
        <v>64</v>
      </c>
      <c r="C66" s="69" t="n">
        <f aca="false">C65-H65</f>
        <v>184.721339129309</v>
      </c>
      <c r="D66" s="69" t="n">
        <v>160</v>
      </c>
      <c r="E66" s="69" t="n">
        <f aca="false">C66-D66</f>
        <v>24.7213391293089</v>
      </c>
      <c r="F66" s="69" t="n">
        <f aca="false">13*C66</f>
        <v>2401.37740868102</v>
      </c>
      <c r="G66" s="69" t="n">
        <f aca="false">E66*31</f>
        <v>766.361513008577</v>
      </c>
      <c r="H66" s="70" t="n">
        <f aca="false">MIN($G66/3500,$F66/3500)</f>
        <v>0.218960432288165</v>
      </c>
      <c r="I66" s="58"/>
    </row>
    <row r="67" customFormat="false" ht="15" hidden="false" customHeight="false" outlineLevel="0" collapsed="false">
      <c r="A67" s="67" t="n">
        <v>43056</v>
      </c>
      <c r="B67" s="68" t="n">
        <f aca="false">B66+1</f>
        <v>65</v>
      </c>
      <c r="C67" s="69" t="n">
        <f aca="false">C66-H66</f>
        <v>184.502378697021</v>
      </c>
      <c r="D67" s="69" t="n">
        <v>160</v>
      </c>
      <c r="E67" s="69" t="n">
        <f aca="false">C67-D67</f>
        <v>24.5023786970208</v>
      </c>
      <c r="F67" s="69" t="n">
        <f aca="false">13*C67</f>
        <v>2398.53092306127</v>
      </c>
      <c r="G67" s="69" t="n">
        <f aca="false">E67*31</f>
        <v>759.573739607645</v>
      </c>
      <c r="H67" s="70" t="n">
        <f aca="false">MIN($G67/3500,$F67/3500)</f>
        <v>0.217021068459327</v>
      </c>
      <c r="I67" s="58"/>
    </row>
    <row r="68" customFormat="false" ht="15" hidden="false" customHeight="false" outlineLevel="0" collapsed="false">
      <c r="A68" s="67" t="n">
        <v>43057</v>
      </c>
      <c r="B68" s="68" t="n">
        <f aca="false">B67+1</f>
        <v>66</v>
      </c>
      <c r="C68" s="69" t="n">
        <f aca="false">C67-H67</f>
        <v>184.285357628561</v>
      </c>
      <c r="D68" s="69" t="n">
        <v>160</v>
      </c>
      <c r="E68" s="69" t="n">
        <f aca="false">C68-D68</f>
        <v>24.2853576285615</v>
      </c>
      <c r="F68" s="69" t="n">
        <f aca="false">13*C68</f>
        <v>2395.7096491713</v>
      </c>
      <c r="G68" s="69" t="n">
        <f aca="false">E68*31</f>
        <v>752.846086485405</v>
      </c>
      <c r="H68" s="70" t="n">
        <f aca="false">MIN($G68/3500,$F68/3500)</f>
        <v>0.215098881852973</v>
      </c>
      <c r="I68" s="58"/>
    </row>
    <row r="69" customFormat="false" ht="15" hidden="false" customHeight="false" outlineLevel="0" collapsed="false">
      <c r="A69" s="67" t="n">
        <v>43058</v>
      </c>
      <c r="B69" s="68" t="n">
        <f aca="false">B68+1</f>
        <v>67</v>
      </c>
      <c r="C69" s="69" t="n">
        <f aca="false">C68-H68</f>
        <v>184.070258746709</v>
      </c>
      <c r="D69" s="69" t="n">
        <v>160</v>
      </c>
      <c r="E69" s="69" t="n">
        <f aca="false">C69-D69</f>
        <v>24.0702587467085</v>
      </c>
      <c r="F69" s="69" t="n">
        <f aca="false">13*C69</f>
        <v>2392.91336370721</v>
      </c>
      <c r="G69" s="69" t="n">
        <f aca="false">E69*31</f>
        <v>746.178021147963</v>
      </c>
      <c r="H69" s="70" t="n">
        <f aca="false">MIN($G69/3500,$F69/3500)</f>
        <v>0.213193720327989</v>
      </c>
      <c r="I69" s="58"/>
    </row>
    <row r="70" customFormat="false" ht="15" hidden="false" customHeight="false" outlineLevel="0" collapsed="false">
      <c r="A70" s="67" t="n">
        <v>43059</v>
      </c>
      <c r="B70" s="68" t="n">
        <f aca="false">B69+1</f>
        <v>68</v>
      </c>
      <c r="C70" s="69" t="n">
        <f aca="false">C69-H69</f>
        <v>183.857065026381</v>
      </c>
      <c r="D70" s="69" t="n">
        <v>160</v>
      </c>
      <c r="E70" s="69" t="n">
        <f aca="false">C70-D70</f>
        <v>23.8570650263805</v>
      </c>
      <c r="F70" s="69" t="n">
        <f aca="false">13*C70</f>
        <v>2390.14184534295</v>
      </c>
      <c r="G70" s="69" t="n">
        <f aca="false">E70*31</f>
        <v>739.569015817795</v>
      </c>
      <c r="H70" s="70" t="n">
        <f aca="false">MIN($G70/3500,$F70/3500)</f>
        <v>0.211305433090799</v>
      </c>
      <c r="I70" s="58"/>
    </row>
    <row r="71" customFormat="false" ht="15" hidden="false" customHeight="false" outlineLevel="0" collapsed="false">
      <c r="A71" s="67" t="n">
        <v>43060</v>
      </c>
      <c r="B71" s="68" t="n">
        <f aca="false">B70+1</f>
        <v>69</v>
      </c>
      <c r="C71" s="69" t="n">
        <f aca="false">C70-H70</f>
        <v>183.64575959329</v>
      </c>
      <c r="D71" s="69" t="n">
        <v>160</v>
      </c>
      <c r="E71" s="69" t="n">
        <f aca="false">C71-D71</f>
        <v>23.6457595932897</v>
      </c>
      <c r="F71" s="69" t="n">
        <f aca="false">13*C71</f>
        <v>2387.39487471277</v>
      </c>
      <c r="G71" s="69" t="n">
        <f aca="false">E71*31</f>
        <v>733.018547391981</v>
      </c>
      <c r="H71" s="70" t="n">
        <f aca="false">MIN($G71/3500,$F71/3500)</f>
        <v>0.209433870683423</v>
      </c>
      <c r="I71" s="58"/>
    </row>
    <row r="72" customFormat="false" ht="15" hidden="false" customHeight="false" outlineLevel="0" collapsed="false">
      <c r="A72" s="67" t="n">
        <v>43061</v>
      </c>
      <c r="B72" s="68" t="n">
        <f aca="false">B71+1</f>
        <v>70</v>
      </c>
      <c r="C72" s="69" t="n">
        <f aca="false">C71-H71</f>
        <v>183.436325722606</v>
      </c>
      <c r="D72" s="69" t="n">
        <v>160</v>
      </c>
      <c r="E72" s="69" t="n">
        <f aca="false">C72-D72</f>
        <v>23.4363257226063</v>
      </c>
      <c r="F72" s="69" t="n">
        <f aca="false">13*C72</f>
        <v>2384.67223439388</v>
      </c>
      <c r="G72" s="69" t="n">
        <f aca="false">E72*31</f>
        <v>726.526097400795</v>
      </c>
      <c r="H72" s="70" t="n">
        <f aca="false">MIN($G72/3500,$F72/3500)</f>
        <v>0.207578884971656</v>
      </c>
      <c r="I72" s="58"/>
    </row>
    <row r="73" customFormat="false" ht="15" hidden="false" customHeight="false" outlineLevel="0" collapsed="false">
      <c r="A73" s="67" t="n">
        <v>43062</v>
      </c>
      <c r="B73" s="68" t="n">
        <f aca="false">B72+1</f>
        <v>71</v>
      </c>
      <c r="C73" s="69" t="n">
        <f aca="false">C72-H72</f>
        <v>183.228746837635</v>
      </c>
      <c r="D73" s="69" t="n">
        <v>160</v>
      </c>
      <c r="E73" s="69" t="n">
        <f aca="false">C73-D73</f>
        <v>23.2287468376346</v>
      </c>
      <c r="F73" s="69" t="n">
        <f aca="false">13*C73</f>
        <v>2381.97370888925</v>
      </c>
      <c r="G73" s="69" t="n">
        <f aca="false">E73*31</f>
        <v>720.091151966673</v>
      </c>
      <c r="H73" s="70" t="n">
        <f aca="false">MIN($G73/3500,$F73/3500)</f>
        <v>0.205740329133335</v>
      </c>
      <c r="I73" s="58"/>
    </row>
    <row r="74" customFormat="false" ht="15" hidden="false" customHeight="false" outlineLevel="0" collapsed="false">
      <c r="A74" s="67" t="n">
        <v>43063</v>
      </c>
      <c r="B74" s="68" t="n">
        <f aca="false">B73+1</f>
        <v>72</v>
      </c>
      <c r="C74" s="69" t="n">
        <f aca="false">C73-H73</f>
        <v>183.023006508501</v>
      </c>
      <c r="D74" s="69" t="n">
        <v>160</v>
      </c>
      <c r="E74" s="69" t="n">
        <f aca="false">C74-D74</f>
        <v>23.0230065085013</v>
      </c>
      <c r="F74" s="69" t="n">
        <f aca="false">13*C74</f>
        <v>2379.29908461052</v>
      </c>
      <c r="G74" s="69" t="n">
        <f aca="false">E74*31</f>
        <v>713.71320176354</v>
      </c>
      <c r="H74" s="70" t="n">
        <f aca="false">MIN($G74/3500,$F74/3500)</f>
        <v>0.203918057646726</v>
      </c>
      <c r="I74" s="58"/>
    </row>
    <row r="75" customFormat="false" ht="15" hidden="false" customHeight="false" outlineLevel="0" collapsed="false">
      <c r="A75" s="67" t="n">
        <v>43064</v>
      </c>
      <c r="B75" s="68" t="n">
        <f aca="false">B74+1</f>
        <v>73</v>
      </c>
      <c r="C75" s="69" t="n">
        <f aca="false">C74-H74</f>
        <v>182.819088450855</v>
      </c>
      <c r="D75" s="69" t="n">
        <v>160</v>
      </c>
      <c r="E75" s="69" t="n">
        <f aca="false">C75-D75</f>
        <v>22.8190884508546</v>
      </c>
      <c r="F75" s="69" t="n">
        <f aca="false">13*C75</f>
        <v>2376.64814986111</v>
      </c>
      <c r="G75" s="69" t="n">
        <f aca="false">E75*31</f>
        <v>707.391741976492</v>
      </c>
      <c r="H75" s="70" t="n">
        <f aca="false">MIN($G75/3500,$F75/3500)</f>
        <v>0.202111926278998</v>
      </c>
      <c r="I75" s="58"/>
    </row>
    <row r="76" customFormat="false" ht="15" hidden="false" customHeight="false" outlineLevel="0" collapsed="false">
      <c r="A76" s="67" t="n">
        <v>43065</v>
      </c>
      <c r="B76" s="68" t="n">
        <f aca="false">B75+1</f>
        <v>74</v>
      </c>
      <c r="C76" s="69" t="n">
        <f aca="false">C75-H75</f>
        <v>182.616976524576</v>
      </c>
      <c r="D76" s="69" t="n">
        <v>160</v>
      </c>
      <c r="E76" s="69" t="n">
        <f aca="false">C76-D76</f>
        <v>22.6169765245756</v>
      </c>
      <c r="F76" s="69" t="n">
        <f aca="false">13*C76</f>
        <v>2374.02069481948</v>
      </c>
      <c r="G76" s="69" t="n">
        <f aca="false">E76*31</f>
        <v>701.126272261843</v>
      </c>
      <c r="H76" s="70" t="n">
        <f aca="false">MIN($G76/3500,$F76/3500)</f>
        <v>0.200321792074812</v>
      </c>
      <c r="I76" s="58"/>
    </row>
    <row r="77" customFormat="false" ht="15" hidden="false" customHeight="false" outlineLevel="0" collapsed="false">
      <c r="A77" s="67" t="n">
        <v>43066</v>
      </c>
      <c r="B77" s="68" t="n">
        <f aca="false">B76+1</f>
        <v>75</v>
      </c>
      <c r="C77" s="69" t="n">
        <f aca="false">C76-H76</f>
        <v>182.416654732501</v>
      </c>
      <c r="D77" s="69" t="n">
        <v>160</v>
      </c>
      <c r="E77" s="69" t="n">
        <f aca="false">C77-D77</f>
        <v>22.4166547325007</v>
      </c>
      <c r="F77" s="69" t="n">
        <f aca="false">13*C77</f>
        <v>2371.41651152251</v>
      </c>
      <c r="G77" s="69" t="n">
        <f aca="false">E77*31</f>
        <v>694.916296707523</v>
      </c>
      <c r="H77" s="70" t="n">
        <f aca="false">MIN($G77/3500,$F77/3500)</f>
        <v>0.198547513345007</v>
      </c>
      <c r="I77" s="58"/>
    </row>
    <row r="78" customFormat="false" ht="15" hidden="false" customHeight="false" outlineLevel="0" collapsed="false">
      <c r="A78" s="67" t="n">
        <v>43067</v>
      </c>
      <c r="B78" s="68" t="n">
        <f aca="false">B77+1</f>
        <v>76</v>
      </c>
      <c r="C78" s="69" t="n">
        <f aca="false">C77-H77</f>
        <v>182.218107219156</v>
      </c>
      <c r="D78" s="69" t="n">
        <v>160</v>
      </c>
      <c r="E78" s="69" t="n">
        <f aca="false">C78-D78</f>
        <v>22.2181072191557</v>
      </c>
      <c r="F78" s="69" t="n">
        <f aca="false">13*C78</f>
        <v>2368.83539384902</v>
      </c>
      <c r="G78" s="69" t="n">
        <f aca="false">E78*31</f>
        <v>688.761323793828</v>
      </c>
      <c r="H78" s="70" t="n">
        <f aca="false">MIN($G78/3500,$F78/3500)</f>
        <v>0.196788949655379</v>
      </c>
      <c r="I78" s="58"/>
    </row>
    <row r="79" customFormat="false" ht="15" hidden="false" customHeight="false" outlineLevel="0" collapsed="false">
      <c r="A79" s="67" t="n">
        <v>43068</v>
      </c>
      <c r="B79" s="68" t="n">
        <f aca="false">B78+1</f>
        <v>77</v>
      </c>
      <c r="C79" s="69" t="n">
        <f aca="false">C78-H78</f>
        <v>182.0213182695</v>
      </c>
      <c r="D79" s="69" t="n">
        <v>160</v>
      </c>
      <c r="E79" s="69" t="n">
        <f aca="false">C79-D79</f>
        <v>22.0213182695004</v>
      </c>
      <c r="F79" s="69" t="n">
        <f aca="false">13*C79</f>
        <v>2366.2771375035</v>
      </c>
      <c r="G79" s="69" t="n">
        <f aca="false">E79*31</f>
        <v>682.660866354511</v>
      </c>
      <c r="H79" s="70" t="n">
        <f aca="false">MIN($G79/3500,$F79/3500)</f>
        <v>0.195045961815575</v>
      </c>
      <c r="I79" s="58"/>
    </row>
    <row r="80" customFormat="false" ht="15" hidden="false" customHeight="false" outlineLevel="0" collapsed="false">
      <c r="A80" s="67" t="n">
        <v>43069</v>
      </c>
      <c r="B80" s="68" t="n">
        <f aca="false">B79+1</f>
        <v>78</v>
      </c>
      <c r="C80" s="69" t="n">
        <f aca="false">C79-H79</f>
        <v>181.826272307685</v>
      </c>
      <c r="D80" s="69" t="n">
        <v>160</v>
      </c>
      <c r="E80" s="69" t="n">
        <f aca="false">C80-D80</f>
        <v>21.8262723076848</v>
      </c>
      <c r="F80" s="69" t="n">
        <f aca="false">13*C80</f>
        <v>2363.7415399999</v>
      </c>
      <c r="G80" s="69" t="n">
        <f aca="false">E80*31</f>
        <v>676.614441538229</v>
      </c>
      <c r="H80" s="70" t="n">
        <f aca="false">MIN($G80/3500,$F80/3500)</f>
        <v>0.193318411868065</v>
      </c>
      <c r="I80" s="58"/>
    </row>
    <row r="81" customFormat="false" ht="15" hidden="false" customHeight="false" outlineLevel="0" collapsed="false">
      <c r="A81" s="67" t="n">
        <v>43070</v>
      </c>
      <c r="B81" s="68" t="n">
        <f aca="false">B80+1</f>
        <v>79</v>
      </c>
      <c r="C81" s="69" t="n">
        <f aca="false">C80-H80</f>
        <v>181.632953895817</v>
      </c>
      <c r="D81" s="69" t="n">
        <v>160</v>
      </c>
      <c r="E81" s="69" t="n">
        <f aca="false">C81-D81</f>
        <v>21.6329538958167</v>
      </c>
      <c r="F81" s="69" t="n">
        <f aca="false">13*C81</f>
        <v>2361.22840064562</v>
      </c>
      <c r="G81" s="69" t="n">
        <f aca="false">E81*31</f>
        <v>670.621570770319</v>
      </c>
      <c r="H81" s="70" t="n">
        <f aca="false">MIN($G81/3500,$F81/3500)</f>
        <v>0.191606163077234</v>
      </c>
      <c r="I81" s="58"/>
    </row>
    <row r="82" customFormat="false" ht="15" hidden="false" customHeight="false" outlineLevel="0" collapsed="false">
      <c r="A82" s="67" t="n">
        <v>43071</v>
      </c>
      <c r="B82" s="68" t="n">
        <f aca="false">B81+1</f>
        <v>80</v>
      </c>
      <c r="C82" s="69" t="n">
        <f aca="false">C81-H81</f>
        <v>181.44134773274</v>
      </c>
      <c r="D82" s="69" t="n">
        <v>160</v>
      </c>
      <c r="E82" s="69" t="n">
        <f aca="false">C82-D82</f>
        <v>21.4413477327395</v>
      </c>
      <c r="F82" s="69" t="n">
        <f aca="false">13*C82</f>
        <v>2358.73752052561</v>
      </c>
      <c r="G82" s="69" t="n">
        <f aca="false">E82*31</f>
        <v>664.681779714925</v>
      </c>
      <c r="H82" s="70" t="n">
        <f aca="false">MIN($G82/3500,$F82/3500)</f>
        <v>0.18990907991855</v>
      </c>
      <c r="I82" s="58"/>
    </row>
    <row r="83" customFormat="false" ht="15" hidden="false" customHeight="false" outlineLevel="0" collapsed="false">
      <c r="A83" s="67" t="n">
        <v>43072</v>
      </c>
      <c r="B83" s="68" t="n">
        <f aca="false">B82+1</f>
        <v>81</v>
      </c>
      <c r="C83" s="69" t="n">
        <f aca="false">C82-H82</f>
        <v>181.251438652821</v>
      </c>
      <c r="D83" s="69" t="n">
        <v>160</v>
      </c>
      <c r="E83" s="69" t="n">
        <f aca="false">C83-D83</f>
        <v>21.251438652821</v>
      </c>
      <c r="F83" s="69" t="n">
        <f aca="false">13*C83</f>
        <v>2356.26870248667</v>
      </c>
      <c r="G83" s="69" t="n">
        <f aca="false">E83*31</f>
        <v>658.79459823745</v>
      </c>
      <c r="H83" s="70" t="n">
        <f aca="false">MIN($G83/3500,$F83/3500)</f>
        <v>0.188227028067843</v>
      </c>
      <c r="I83" s="58"/>
    </row>
    <row r="84" customFormat="false" ht="15" hidden="false" customHeight="false" outlineLevel="0" collapsed="false">
      <c r="A84" s="67" t="n">
        <v>43073</v>
      </c>
      <c r="B84" s="68" t="n">
        <f aca="false">B83+1</f>
        <v>82</v>
      </c>
      <c r="C84" s="69" t="n">
        <f aca="false">C83-H83</f>
        <v>181.063211624753</v>
      </c>
      <c r="D84" s="69" t="n">
        <v>160</v>
      </c>
      <c r="E84" s="69" t="n">
        <f aca="false">C84-D84</f>
        <v>21.0632116247531</v>
      </c>
      <c r="F84" s="69" t="n">
        <f aca="false">13*C84</f>
        <v>2353.82175112179</v>
      </c>
      <c r="G84" s="69" t="n">
        <f aca="false">E84*31</f>
        <v>652.959560367346</v>
      </c>
      <c r="H84" s="70" t="n">
        <f aca="false">MIN($G84/3500,$F84/3500)</f>
        <v>0.18655987439067</v>
      </c>
      <c r="I84" s="58"/>
    </row>
    <row r="85" customFormat="false" ht="15" hidden="false" customHeight="false" outlineLevel="0" collapsed="false">
      <c r="A85" s="67" t="n">
        <v>43074</v>
      </c>
      <c r="B85" s="68" t="n">
        <f aca="false">B84+1</f>
        <v>83</v>
      </c>
      <c r="C85" s="69" t="n">
        <f aca="false">C84-H84</f>
        <v>180.876651750362</v>
      </c>
      <c r="D85" s="69" t="n">
        <v>160</v>
      </c>
      <c r="E85" s="69" t="n">
        <f aca="false">C85-D85</f>
        <v>20.8766517503624</v>
      </c>
      <c r="F85" s="69" t="n">
        <f aca="false">13*C85</f>
        <v>2351.39647275471</v>
      </c>
      <c r="G85" s="69" t="n">
        <f aca="false">E85*31</f>
        <v>647.176204261236</v>
      </c>
      <c r="H85" s="70" t="n">
        <f aca="false">MIN($G85/3500,$F85/3500)</f>
        <v>0.184907486931782</v>
      </c>
      <c r="I85" s="58"/>
    </row>
    <row r="86" customFormat="false" ht="15" hidden="false" customHeight="false" outlineLevel="0" collapsed="false">
      <c r="A86" s="67" t="n">
        <v>43075</v>
      </c>
      <c r="B86" s="68" t="n">
        <f aca="false">B85+1</f>
        <v>84</v>
      </c>
      <c r="C86" s="69" t="n">
        <f aca="false">C85-H85</f>
        <v>180.691744263431</v>
      </c>
      <c r="D86" s="69" t="n">
        <v>160</v>
      </c>
      <c r="E86" s="77" t="n">
        <f aca="false">C86-D86</f>
        <v>20.6917442634307</v>
      </c>
      <c r="F86" s="69" t="n">
        <f aca="false">13*C86</f>
        <v>2348.9926754246</v>
      </c>
      <c r="G86" s="77" t="n">
        <f aca="false">E86*31</f>
        <v>641.44407216635</v>
      </c>
      <c r="H86" s="70" t="n">
        <f aca="false">MIN($G86/3500,$F86/3500)</f>
        <v>0.183269734904671</v>
      </c>
      <c r="I86" s="58"/>
    </row>
    <row r="87" customFormat="false" ht="15" hidden="false" customHeight="false" outlineLevel="0" collapsed="false">
      <c r="A87" s="67" t="n">
        <v>43076</v>
      </c>
      <c r="B87" s="68" t="n">
        <f aca="false">B86+1</f>
        <v>85</v>
      </c>
      <c r="C87" s="69" t="n">
        <f aca="false">C86-H86</f>
        <v>180.508474528526</v>
      </c>
      <c r="D87" s="69" t="n">
        <v>160</v>
      </c>
      <c r="E87" s="77" t="n">
        <f aca="false">C87-D87</f>
        <v>20.508474528526</v>
      </c>
      <c r="F87" s="69" t="n">
        <f aca="false">13*C87</f>
        <v>2346.61016887084</v>
      </c>
      <c r="G87" s="77" t="n">
        <f aca="false">E87*31</f>
        <v>635.762710384305</v>
      </c>
      <c r="H87" s="70" t="n">
        <f aca="false">MIN($G87/3500,$F87/3500)</f>
        <v>0.18164648868123</v>
      </c>
      <c r="I87" s="58"/>
    </row>
    <row r="88" customFormat="false" ht="13.35" hidden="false" customHeight="true" outlineLevel="0" collapsed="false">
      <c r="A88" s="67" t="n">
        <v>43077</v>
      </c>
      <c r="B88" s="68" t="n">
        <f aca="false">B87+1</f>
        <v>86</v>
      </c>
      <c r="C88" s="69" t="n">
        <f aca="false">C87-H87</f>
        <v>180.326828039845</v>
      </c>
      <c r="D88" s="69" t="n">
        <v>160</v>
      </c>
      <c r="E88" s="77" t="n">
        <f aca="false">C88-D88</f>
        <v>20.3268280398447</v>
      </c>
      <c r="F88" s="69" t="n">
        <f aca="false">13*C88</f>
        <v>2344.24876451798</v>
      </c>
      <c r="G88" s="77" t="n">
        <f aca="false">E88*31</f>
        <v>630.131669235187</v>
      </c>
      <c r="H88" s="70" t="n">
        <f aca="false">MIN($G88/3500,$F88/3500)</f>
        <v>0.180037619781482</v>
      </c>
      <c r="I88" s="58"/>
    </row>
    <row r="89" customFormat="false" ht="15" hidden="false" customHeight="false" outlineLevel="0" collapsed="false">
      <c r="A89" s="67" t="n">
        <v>43078</v>
      </c>
      <c r="B89" s="68" t="n">
        <f aca="false">B88+1</f>
        <v>87</v>
      </c>
      <c r="C89" s="69" t="n">
        <f aca="false">C88-H88</f>
        <v>180.146790420063</v>
      </c>
      <c r="D89" s="69" t="n">
        <v>160</v>
      </c>
      <c r="E89" s="77" t="n">
        <f aca="false">C89-D89</f>
        <v>20.1467904200633</v>
      </c>
      <c r="F89" s="69" t="n">
        <f aca="false">13*C89</f>
        <v>2341.90827546082</v>
      </c>
      <c r="G89" s="77" t="n">
        <f aca="false">E89*31</f>
        <v>624.550503021961</v>
      </c>
      <c r="H89" s="70" t="n">
        <f aca="false">MIN($G89/3500,$F89/3500)</f>
        <v>0.178443000863417</v>
      </c>
      <c r="I89" s="58"/>
    </row>
    <row r="90" customFormat="false" ht="15" hidden="false" customHeight="false" outlineLevel="0" collapsed="false">
      <c r="A90" s="67" t="n">
        <v>43079</v>
      </c>
      <c r="B90" s="68" t="n">
        <f aca="false">B89+1</f>
        <v>88</v>
      </c>
      <c r="C90" s="69" t="n">
        <f aca="false">C89-H89</f>
        <v>179.9683474192</v>
      </c>
      <c r="D90" s="69" t="n">
        <v>160</v>
      </c>
      <c r="E90" s="77" t="n">
        <f aca="false">C90-D90</f>
        <v>19.9683474191999</v>
      </c>
      <c r="F90" s="69" t="n">
        <f aca="false">13*C90</f>
        <v>2339.5885164496</v>
      </c>
      <c r="G90" s="77" t="n">
        <f aca="false">E90*31</f>
        <v>619.018769995196</v>
      </c>
      <c r="H90" s="70" t="n">
        <f aca="false">MIN($G90/3500,$F90/3500)</f>
        <v>0.176862505712913</v>
      </c>
      <c r="I90" s="58"/>
    </row>
    <row r="91" customFormat="false" ht="15" hidden="false" customHeight="false" outlineLevel="0" collapsed="false">
      <c r="A91" s="67" t="n">
        <v>43080</v>
      </c>
      <c r="B91" s="68" t="n">
        <f aca="false">B90+1</f>
        <v>89</v>
      </c>
      <c r="C91" s="69" t="n">
        <f aca="false">C90-H90</f>
        <v>179.791484913487</v>
      </c>
      <c r="D91" s="69" t="n">
        <v>160</v>
      </c>
      <c r="E91" s="77" t="n">
        <f aca="false">C91-D91</f>
        <v>19.791484913487</v>
      </c>
      <c r="F91" s="69" t="n">
        <f aca="false">13*C91</f>
        <v>2337.28930387533</v>
      </c>
      <c r="G91" s="77" t="n">
        <f aca="false">E91*31</f>
        <v>613.536032318096</v>
      </c>
      <c r="H91" s="70" t="n">
        <f aca="false">MIN($G91/3500,$F91/3500)</f>
        <v>0.175296009233742</v>
      </c>
      <c r="I91" s="58"/>
    </row>
    <row r="92" customFormat="false" ht="15" hidden="false" customHeight="false" outlineLevel="0" collapsed="false">
      <c r="A92" s="67" t="n">
        <v>43081</v>
      </c>
      <c r="B92" s="68" t="n">
        <f aca="false">B91+1</f>
        <v>90</v>
      </c>
      <c r="C92" s="69" t="n">
        <f aca="false">C91-H91</f>
        <v>179.616188904253</v>
      </c>
      <c r="D92" s="69" t="n">
        <v>160</v>
      </c>
      <c r="E92" s="77" t="n">
        <f aca="false">C92-D92</f>
        <v>19.6161889042532</v>
      </c>
      <c r="F92" s="69" t="n">
        <f aca="false">13*C92</f>
        <v>2335.01045575529</v>
      </c>
      <c r="G92" s="77" t="n">
        <f aca="false">E92*31</f>
        <v>608.10185603185</v>
      </c>
      <c r="H92" s="70" t="n">
        <f aca="false">MIN($G92/3500,$F92/3500)</f>
        <v>0.173743387437671</v>
      </c>
      <c r="I92" s="58"/>
    </row>
    <row r="93" customFormat="false" ht="15" hidden="false" customHeight="false" outlineLevel="0" collapsed="false">
      <c r="A93" s="67" t="n">
        <v>43082</v>
      </c>
      <c r="B93" s="68" t="n">
        <f aca="false">B92+1</f>
        <v>91</v>
      </c>
      <c r="C93" s="69" t="n">
        <f aca="false">C92-H92</f>
        <v>179.442445516816</v>
      </c>
      <c r="D93" s="69" t="n">
        <v>160</v>
      </c>
      <c r="E93" s="77" t="n">
        <f aca="false">C93-D93</f>
        <v>19.4424455168156</v>
      </c>
      <c r="F93" s="69" t="n">
        <f aca="false">13*C93</f>
        <v>2332.7517917186</v>
      </c>
      <c r="G93" s="77" t="n">
        <f aca="false">E93*31</f>
        <v>602.715811021282</v>
      </c>
      <c r="H93" s="70" t="n">
        <f aca="false">MIN($G93/3500,$F93/3500)</f>
        <v>0.172204517434652</v>
      </c>
      <c r="I93" s="58"/>
    </row>
    <row r="94" customFormat="false" ht="15" hidden="false" customHeight="false" outlineLevel="0" collapsed="false">
      <c r="A94" s="67" t="n">
        <v>43083</v>
      </c>
      <c r="B94" s="68" t="n">
        <f aca="false">B93+1</f>
        <v>92</v>
      </c>
      <c r="C94" s="69" t="n">
        <f aca="false">C93-H93</f>
        <v>179.270240999381</v>
      </c>
      <c r="D94" s="69" t="n">
        <v>160</v>
      </c>
      <c r="E94" s="77" t="n">
        <f aca="false">C94-D94</f>
        <v>19.2702409993809</v>
      </c>
      <c r="F94" s="69" t="n">
        <f aca="false">13*C94</f>
        <v>2330.51313299195</v>
      </c>
      <c r="G94" s="77" t="n">
        <f aca="false">E94*31</f>
        <v>597.377470980808</v>
      </c>
      <c r="H94" s="70" t="n">
        <f aca="false">MIN($G94/3500,$F94/3500)</f>
        <v>0.170679277423088</v>
      </c>
      <c r="I94" s="58"/>
    </row>
    <row r="95" customFormat="false" ht="15" hidden="false" customHeight="false" outlineLevel="0" collapsed="false">
      <c r="A95" s="67" t="n">
        <v>43084</v>
      </c>
      <c r="B95" s="68" t="n">
        <f aca="false">B94+1</f>
        <v>93</v>
      </c>
      <c r="C95" s="69" t="n">
        <f aca="false">C94-H94</f>
        <v>179.099561721958</v>
      </c>
      <c r="D95" s="69" t="n">
        <v>160</v>
      </c>
      <c r="E95" s="77" t="n">
        <f aca="false">C95-D95</f>
        <v>19.0995617219578</v>
      </c>
      <c r="F95" s="69" t="n">
        <f aca="false">13*C95</f>
        <v>2328.29430238545</v>
      </c>
      <c r="G95" s="77" t="n">
        <f aca="false">E95*31</f>
        <v>592.086413380692</v>
      </c>
      <c r="H95" s="70" t="n">
        <f aca="false">MIN($G95/3500,$F95/3500)</f>
        <v>0.169167546680198</v>
      </c>
      <c r="I95" s="58"/>
    </row>
    <row r="96" customFormat="false" ht="15" hidden="false" customHeight="false" outlineLevel="0" collapsed="false">
      <c r="A96" s="67" t="n">
        <v>43084</v>
      </c>
      <c r="B96" s="68" t="n">
        <f aca="false">B95+1</f>
        <v>94</v>
      </c>
      <c r="C96" s="69" t="n">
        <f aca="false">C95-H95</f>
        <v>178.930394175278</v>
      </c>
      <c r="D96" s="69" t="n">
        <v>160</v>
      </c>
      <c r="E96" s="77" t="n">
        <f aca="false">C96-D96</f>
        <v>18.9303941752776</v>
      </c>
      <c r="F96" s="69" t="n">
        <f aca="false">13*C96</f>
        <v>2326.09512427861</v>
      </c>
      <c r="G96" s="77" t="n">
        <f aca="false">E96*31</f>
        <v>586.842219433606</v>
      </c>
      <c r="H96" s="70" t="n">
        <f aca="false">MIN($G96/3500,$F96/3500)</f>
        <v>0.167669205552459</v>
      </c>
      <c r="I96" s="58"/>
    </row>
    <row r="97" customFormat="false" ht="15" hidden="false" customHeight="false" outlineLevel="0" collapsed="false">
      <c r="A97" s="67" t="n">
        <v>43084</v>
      </c>
      <c r="B97" s="68" t="n">
        <f aca="false">B96+1</f>
        <v>95</v>
      </c>
      <c r="C97" s="69" t="n">
        <f aca="false">C96-H96</f>
        <v>178.762724969725</v>
      </c>
      <c r="D97" s="69" t="n">
        <v>160</v>
      </c>
      <c r="E97" s="77" t="n">
        <f aca="false">C97-D97</f>
        <v>18.7627249697251</v>
      </c>
      <c r="F97" s="69" t="n">
        <f aca="false">13*C97</f>
        <v>2323.91542460643</v>
      </c>
      <c r="G97" s="77" t="n">
        <f aca="false">E97*31</f>
        <v>581.644474061479</v>
      </c>
      <c r="H97" s="70" t="n">
        <f aca="false">MIN($G97/3500,$F97/3500)</f>
        <v>0.166184135446137</v>
      </c>
      <c r="I97" s="58"/>
    </row>
    <row r="98" customFormat="false" ht="15" hidden="false" customHeight="false" outlineLevel="0" collapsed="false">
      <c r="A98" s="67" t="n">
        <v>43084</v>
      </c>
      <c r="B98" s="68" t="n">
        <f aca="false">B97+1</f>
        <v>96</v>
      </c>
      <c r="C98" s="69" t="n">
        <f aca="false">C97-H97</f>
        <v>178.596540834279</v>
      </c>
      <c r="D98" s="69" t="n">
        <v>160</v>
      </c>
      <c r="E98" s="77" t="n">
        <f aca="false">C98-D98</f>
        <v>18.596540834279</v>
      </c>
      <c r="F98" s="69" t="n">
        <f aca="false">13*C98</f>
        <v>2321.75503084563</v>
      </c>
      <c r="G98" s="77" t="n">
        <f aca="false">E98*31</f>
        <v>576.492765862648</v>
      </c>
      <c r="H98" s="70" t="n">
        <f aca="false">MIN($G98/3500,$F98/3500)</f>
        <v>0.1647122188179</v>
      </c>
      <c r="I98" s="58"/>
    </row>
    <row r="99" customFormat="false" ht="15" hidden="false" customHeight="false" outlineLevel="0" collapsed="false">
      <c r="A99" s="67" t="n">
        <v>43084</v>
      </c>
      <c r="B99" s="68" t="n">
        <f aca="false">B98+1</f>
        <v>97</v>
      </c>
      <c r="C99" s="69" t="n">
        <f aca="false">C98-H98</f>
        <v>178.431828615461</v>
      </c>
      <c r="D99" s="69" t="n">
        <v>160</v>
      </c>
      <c r="E99" s="77" t="n">
        <f aca="false">C99-D99</f>
        <v>18.4318286154611</v>
      </c>
      <c r="F99" s="69" t="n">
        <f aca="false">13*C99</f>
        <v>2319.61377200099</v>
      </c>
      <c r="G99" s="77" t="n">
        <f aca="false">E99*31</f>
        <v>571.386687079294</v>
      </c>
      <c r="H99" s="70" t="n">
        <f aca="false">MIN($G99/3500,$F99/3500)</f>
        <v>0.163253339165512</v>
      </c>
      <c r="I99" s="58"/>
    </row>
    <row r="100" customFormat="false" ht="15" hidden="false" customHeight="false" outlineLevel="0" collapsed="false">
      <c r="A100" s="67" t="n">
        <v>43084</v>
      </c>
      <c r="B100" s="68" t="n">
        <f aca="false">B99+1</f>
        <v>98</v>
      </c>
      <c r="C100" s="69" t="n">
        <f aca="false">C99-H99</f>
        <v>178.268575276296</v>
      </c>
      <c r="D100" s="69" t="n">
        <v>160</v>
      </c>
      <c r="E100" s="77" t="n">
        <f aca="false">C100-D100</f>
        <v>18.2685752762956</v>
      </c>
      <c r="F100" s="69" t="n">
        <f aca="false">13*C100</f>
        <v>2317.49147859184</v>
      </c>
      <c r="G100" s="77" t="n">
        <f aca="false">E100*31</f>
        <v>566.325833565162</v>
      </c>
      <c r="H100" s="70" t="n">
        <f aca="false">MIN($G100/3500,$F100/3500)</f>
        <v>0.161807381018618</v>
      </c>
      <c r="I100" s="58"/>
    </row>
    <row r="101" customFormat="false" ht="15" hidden="false" customHeight="false" outlineLevel="0" collapsed="false">
      <c r="A101" s="67" t="n">
        <v>43084</v>
      </c>
      <c r="B101" s="68" t="n">
        <f aca="false">B100+1</f>
        <v>99</v>
      </c>
      <c r="C101" s="69" t="n">
        <f aca="false">C100-H100</f>
        <v>178.106767895277</v>
      </c>
      <c r="D101" s="69" t="n">
        <v>160</v>
      </c>
      <c r="E101" s="77" t="n">
        <f aca="false">C101-D101</f>
        <v>18.106767895277</v>
      </c>
      <c r="F101" s="69" t="n">
        <f aca="false">13*C101</f>
        <v>2315.3879826386</v>
      </c>
      <c r="G101" s="77" t="n">
        <f aca="false">E101*31</f>
        <v>561.309804753586</v>
      </c>
      <c r="H101" s="70" t="n">
        <f aca="false">MIN($G101/3500,$F101/3500)</f>
        <v>0.160374229929596</v>
      </c>
      <c r="I101" s="58"/>
    </row>
    <row r="102" customFormat="false" ht="15" hidden="false" customHeight="false" outlineLevel="0" collapsed="false">
      <c r="A102" s="67" t="n">
        <v>43084</v>
      </c>
      <c r="B102" s="68" t="n">
        <f aca="false">B101+1</f>
        <v>100</v>
      </c>
      <c r="C102" s="69" t="n">
        <f aca="false">C101-H101</f>
        <v>177.946393665347</v>
      </c>
      <c r="D102" s="69" t="n">
        <v>160</v>
      </c>
      <c r="E102" s="77" t="n">
        <f aca="false">C102-D102</f>
        <v>17.9463936653474</v>
      </c>
      <c r="F102" s="69" t="n">
        <f aca="false">13*C102</f>
        <v>2313.30311764952</v>
      </c>
      <c r="G102" s="77" t="n">
        <f aca="false">E102*31</f>
        <v>556.338203625768</v>
      </c>
      <c r="H102" s="70" t="n">
        <f aca="false">MIN($G102/3500,$F102/3500)</f>
        <v>0.158953772464505</v>
      </c>
      <c r="I102" s="58"/>
    </row>
    <row r="103" customFormat="false" ht="15" hidden="false" customHeight="false" outlineLevel="0" collapsed="false">
      <c r="A103" s="67" t="n">
        <v>43084</v>
      </c>
      <c r="B103" s="68" t="n">
        <f aca="false">B102+1</f>
        <v>101</v>
      </c>
      <c r="C103" s="69" t="n">
        <f aca="false">C102-H102</f>
        <v>177.787439892883</v>
      </c>
      <c r="D103" s="69" t="n">
        <v>160</v>
      </c>
      <c r="E103" s="77" t="n">
        <f aca="false">C103-D103</f>
        <v>17.7874398928828</v>
      </c>
      <c r="F103" s="69" t="n">
        <f aca="false">13*C103</f>
        <v>2311.23671860748</v>
      </c>
      <c r="G103" s="77" t="n">
        <f aca="false">E103*31</f>
        <v>551.410636679368</v>
      </c>
      <c r="H103" s="70" t="n">
        <f aca="false">MIN($G103/3500,$F103/3500)</f>
        <v>0.157545896194105</v>
      </c>
      <c r="I103" s="58"/>
    </row>
    <row r="104" customFormat="false" ht="15" hidden="false" customHeight="false" outlineLevel="0" collapsed="false">
      <c r="A104" s="67" t="n">
        <v>43084</v>
      </c>
      <c r="B104" s="68" t="n">
        <f aca="false">B103+1</f>
        <v>102</v>
      </c>
      <c r="C104" s="69" t="n">
        <f aca="false">C103-H103</f>
        <v>177.629893996689</v>
      </c>
      <c r="D104" s="69" t="n">
        <v>160</v>
      </c>
      <c r="E104" s="77" t="n">
        <f aca="false">C104-D104</f>
        <v>17.6298939966887</v>
      </c>
      <c r="F104" s="69" t="n">
        <f aca="false">13*C104</f>
        <v>2309.18862195695</v>
      </c>
      <c r="G104" s="77" t="n">
        <f aca="false">E104*31</f>
        <v>546.526713897351</v>
      </c>
      <c r="H104" s="70" t="n">
        <f aca="false">MIN($G104/3500,$F104/3500)</f>
        <v>0.156150489684957</v>
      </c>
      <c r="I104" s="58"/>
    </row>
    <row r="105" customFormat="false" ht="15" hidden="false" customHeight="false" outlineLevel="0" collapsed="false">
      <c r="A105" s="67" t="n">
        <v>43084</v>
      </c>
      <c r="B105" s="68" t="n">
        <f aca="false">B104+1</f>
        <v>103</v>
      </c>
      <c r="C105" s="69" t="n">
        <f aca="false">C104-H104</f>
        <v>177.473743507004</v>
      </c>
      <c r="D105" s="69" t="n">
        <v>160</v>
      </c>
      <c r="E105" s="77" t="n">
        <f aca="false">C105-D105</f>
        <v>17.4737435070038</v>
      </c>
      <c r="F105" s="69" t="n">
        <f aca="false">13*C105</f>
        <v>2307.15866559105</v>
      </c>
      <c r="G105" s="77" t="n">
        <f aca="false">E105*31</f>
        <v>541.686048717117</v>
      </c>
      <c r="H105" s="70" t="n">
        <f aca="false">MIN($G105/3500,$F105/3500)</f>
        <v>0.154767442490605</v>
      </c>
      <c r="I105" s="58"/>
    </row>
    <row r="106" customFormat="false" ht="15" hidden="false" customHeight="false" outlineLevel="0" collapsed="false">
      <c r="A106" s="67" t="n">
        <v>43084</v>
      </c>
      <c r="B106" s="68" t="n">
        <f aca="false">B105+1</f>
        <v>104</v>
      </c>
      <c r="C106" s="69" t="n">
        <f aca="false">C105-H105</f>
        <v>177.318976064513</v>
      </c>
      <c r="D106" s="69" t="n">
        <v>160</v>
      </c>
      <c r="E106" s="77" t="n">
        <f aca="false">C106-D106</f>
        <v>17.3189760645132</v>
      </c>
      <c r="F106" s="69" t="n">
        <f aca="false">13*C106</f>
        <v>2305.14668883867</v>
      </c>
      <c r="G106" s="77" t="n">
        <f aca="false">E106*31</f>
        <v>536.888257999909</v>
      </c>
      <c r="H106" s="70" t="n">
        <f aca="false">MIN($G106/3500,$F106/3500)</f>
        <v>0.153396645142831</v>
      </c>
      <c r="I106" s="58"/>
    </row>
    <row r="107" customFormat="false" ht="15" hidden="false" customHeight="false" outlineLevel="0" collapsed="false">
      <c r="A107" s="67" t="n">
        <v>43084</v>
      </c>
      <c r="B107" s="68" t="n">
        <f aca="false">B106+1</f>
        <v>105</v>
      </c>
      <c r="C107" s="69" t="n">
        <f aca="false">C106-H106</f>
        <v>177.16557941937</v>
      </c>
      <c r="D107" s="69" t="n">
        <v>160</v>
      </c>
      <c r="E107" s="77" t="n">
        <f aca="false">C107-D107</f>
        <v>17.1655794193703</v>
      </c>
      <c r="F107" s="69" t="n">
        <f aca="false">13*C107</f>
        <v>2303.15253245181</v>
      </c>
      <c r="G107" s="77" t="n">
        <f aca="false">E107*31</f>
        <v>532.132962000481</v>
      </c>
      <c r="H107" s="70" t="n">
        <f aca="false">MIN($G107/3500,$F107/3500)</f>
        <v>0.152037989142995</v>
      </c>
      <c r="I107" s="58"/>
    </row>
    <row r="108" customFormat="false" ht="15" hidden="false" customHeight="false" outlineLevel="0" collapsed="false">
      <c r="A108" s="67" t="n">
        <v>43084</v>
      </c>
      <c r="B108" s="68" t="n">
        <f aca="false">B107+1</f>
        <v>106</v>
      </c>
      <c r="C108" s="69" t="n">
        <f aca="false">C107-H107</f>
        <v>177.013541430227</v>
      </c>
      <c r="D108" s="69" t="n">
        <v>160</v>
      </c>
      <c r="E108" s="77" t="n">
        <f aca="false">C108-D108</f>
        <v>17.0135414302273</v>
      </c>
      <c r="F108" s="69" t="n">
        <f aca="false">13*C108</f>
        <v>2301.17603859296</v>
      </c>
      <c r="G108" s="77" t="n">
        <f aca="false">E108*31</f>
        <v>527.419784337048</v>
      </c>
      <c r="H108" s="70" t="n">
        <f aca="false">MIN($G108/3500,$F108/3500)</f>
        <v>0.150691366953442</v>
      </c>
      <c r="I108" s="58"/>
    </row>
    <row r="109" customFormat="false" ht="15" hidden="false" customHeight="false" outlineLevel="0" collapsed="false">
      <c r="A109" s="67" t="n">
        <v>43084</v>
      </c>
      <c r="B109" s="68" t="n">
        <f aca="false">B108+1</f>
        <v>107</v>
      </c>
      <c r="C109" s="69" t="n">
        <f aca="false">C108-H108</f>
        <v>176.862850063274</v>
      </c>
      <c r="D109" s="69" t="n">
        <v>160</v>
      </c>
      <c r="E109" s="77" t="n">
        <f aca="false">C109-D109</f>
        <v>16.8628500632739</v>
      </c>
      <c r="F109" s="69" t="n">
        <f aca="false">13*C109</f>
        <v>2299.21705082256</v>
      </c>
      <c r="G109" s="77" t="n">
        <f aca="false">E109*31</f>
        <v>522.748351961491</v>
      </c>
      <c r="H109" s="70" t="n">
        <f aca="false">MIN($G109/3500,$F109/3500)</f>
        <v>0.149356671988997</v>
      </c>
      <c r="I109" s="58"/>
    </row>
    <row r="110" customFormat="false" ht="15" hidden="false" customHeight="false" outlineLevel="0" collapsed="false">
      <c r="A110" s="67" t="n">
        <v>43084</v>
      </c>
      <c r="B110" s="68" t="n">
        <f aca="false">B109+1</f>
        <v>108</v>
      </c>
      <c r="C110" s="69" t="n">
        <f aca="false">C109-H109</f>
        <v>176.713493391285</v>
      </c>
      <c r="D110" s="69" t="n">
        <v>160</v>
      </c>
      <c r="E110" s="77" t="n">
        <f aca="false">C110-D110</f>
        <v>16.7134933912849</v>
      </c>
      <c r="F110" s="69" t="n">
        <f aca="false">13*C110</f>
        <v>2297.2754140867</v>
      </c>
      <c r="G110" s="77" t="n">
        <f aca="false">E110*31</f>
        <v>518.118295129831</v>
      </c>
      <c r="H110" s="70" t="n">
        <f aca="false">MIN($G110/3500,$F110/3500)</f>
        <v>0.148033798608523</v>
      </c>
      <c r="I110" s="58"/>
    </row>
    <row r="111" customFormat="false" ht="15" hidden="false" customHeight="false" outlineLevel="0" collapsed="false">
      <c r="A111" s="67" t="n">
        <v>43084</v>
      </c>
      <c r="B111" s="68" t="n">
        <f aca="false">B110+1</f>
        <v>109</v>
      </c>
      <c r="C111" s="69" t="n">
        <f aca="false">C110-H110</f>
        <v>176.565459592676</v>
      </c>
      <c r="D111" s="69" t="n">
        <v>160</v>
      </c>
      <c r="E111" s="77" t="n">
        <f aca="false">C111-D111</f>
        <v>16.5654595926763</v>
      </c>
      <c r="F111" s="69" t="n">
        <f aca="false">13*C111</f>
        <v>2295.35097470479</v>
      </c>
      <c r="G111" s="77" t="n">
        <f aca="false">E111*31</f>
        <v>513.529247372967</v>
      </c>
      <c r="H111" s="70" t="n">
        <f aca="false">MIN($G111/3500,$F111/3500)</f>
        <v>0.146722642106562</v>
      </c>
      <c r="I111" s="58"/>
    </row>
    <row r="112" customFormat="false" ht="15" hidden="false" customHeight="false" outlineLevel="0" collapsed="false">
      <c r="A112" s="67" t="n">
        <v>43084</v>
      </c>
      <c r="B112" s="68" t="n">
        <f aca="false">B111+1</f>
        <v>110</v>
      </c>
      <c r="C112" s="69" t="n">
        <f aca="false">C111-H111</f>
        <v>176.41873695057</v>
      </c>
      <c r="D112" s="69" t="n">
        <v>160</v>
      </c>
      <c r="E112" s="77" t="n">
        <f aca="false">C112-D112</f>
        <v>16.4187369505698</v>
      </c>
      <c r="F112" s="69" t="n">
        <f aca="false">13*C112</f>
        <v>2293.44358035741</v>
      </c>
      <c r="G112" s="77" t="n">
        <f aca="false">E112*31</f>
        <v>508.980845467663</v>
      </c>
      <c r="H112" s="70" t="n">
        <f aca="false">MIN($G112/3500,$F112/3500)</f>
        <v>0.145423098705047</v>
      </c>
      <c r="I112" s="58"/>
    </row>
    <row r="113" customFormat="false" ht="15" hidden="false" customHeight="false" outlineLevel="0" collapsed="false">
      <c r="A113" s="67" t="n">
        <v>43084</v>
      </c>
      <c r="B113" s="68" t="n">
        <f aca="false">B112+1</f>
        <v>111</v>
      </c>
      <c r="C113" s="69" t="n">
        <f aca="false">C112-H112</f>
        <v>176.273313851865</v>
      </c>
      <c r="D113" s="69" t="n">
        <v>160</v>
      </c>
      <c r="E113" s="77" t="n">
        <f aca="false">C113-D113</f>
        <v>16.2733138518647</v>
      </c>
      <c r="F113" s="69" t="n">
        <f aca="false">13*C113</f>
        <v>2291.55308007424</v>
      </c>
      <c r="G113" s="77" t="n">
        <f aca="false">E113*31</f>
        <v>504.472729407807</v>
      </c>
      <c r="H113" s="70" t="n">
        <f aca="false">MIN($G113/3500,$F113/3500)</f>
        <v>0.144135065545088</v>
      </c>
      <c r="I113" s="58"/>
    </row>
    <row r="114" customFormat="false" ht="15" hidden="false" customHeight="false" outlineLevel="0" collapsed="false">
      <c r="A114" s="67" t="n">
        <v>43084</v>
      </c>
      <c r="B114" s="68" t="n">
        <f aca="false">B113+1</f>
        <v>112</v>
      </c>
      <c r="C114" s="69" t="n">
        <f aca="false">C113-H113</f>
        <v>176.12917878632</v>
      </c>
      <c r="D114" s="69" t="n">
        <v>160</v>
      </c>
      <c r="E114" s="77" t="n">
        <f aca="false">C114-D114</f>
        <v>16.1291787863196</v>
      </c>
      <c r="F114" s="69" t="n">
        <f aca="false">13*C114</f>
        <v>2289.67932422216</v>
      </c>
      <c r="G114" s="77" t="n">
        <f aca="false">E114*31</f>
        <v>500.004542375909</v>
      </c>
      <c r="H114" s="70" t="n">
        <f aca="false">MIN($G114/3500,$F114/3500)</f>
        <v>0.142858440678831</v>
      </c>
      <c r="I114" s="58"/>
    </row>
    <row r="115" customFormat="false" ht="15" hidden="false" customHeight="false" outlineLevel="0" collapsed="false">
      <c r="A115" s="67" t="n">
        <v>43084</v>
      </c>
      <c r="B115" s="68" t="n">
        <f aca="false">B114+1</f>
        <v>113</v>
      </c>
      <c r="C115" s="69" t="n">
        <f aca="false">C114-H114</f>
        <v>175.986320345641</v>
      </c>
      <c r="D115" s="69" t="n">
        <v>160</v>
      </c>
      <c r="E115" s="77" t="n">
        <f aca="false">C115-D115</f>
        <v>15.9863203456408</v>
      </c>
      <c r="F115" s="69" t="n">
        <f aca="false">13*C115</f>
        <v>2287.82216449333</v>
      </c>
      <c r="G115" s="77" t="n">
        <f aca="false">E115*31</f>
        <v>495.575930714865</v>
      </c>
      <c r="H115" s="70" t="n">
        <f aca="false">MIN($G115/3500,$F115/3500)</f>
        <v>0.14159312306139</v>
      </c>
      <c r="I115" s="58"/>
    </row>
    <row r="116" customFormat="false" ht="15" hidden="false" customHeight="false" outlineLevel="0" collapsed="false">
      <c r="A116" s="67" t="n">
        <v>43084</v>
      </c>
      <c r="B116" s="68" t="n">
        <f aca="false">B115+1</f>
        <v>114</v>
      </c>
      <c r="C116" s="69" t="n">
        <f aca="false">C115-H115</f>
        <v>175.844727222579</v>
      </c>
      <c r="D116" s="69" t="n">
        <v>160</v>
      </c>
      <c r="E116" s="77" t="n">
        <f aca="false">C116-D116</f>
        <v>15.8447272225794</v>
      </c>
      <c r="F116" s="69" t="n">
        <f aca="false">13*C116</f>
        <v>2285.98145389353</v>
      </c>
      <c r="G116" s="77" t="n">
        <f aca="false">E116*31</f>
        <v>491.186543899962</v>
      </c>
      <c r="H116" s="70" t="n">
        <f aca="false">MIN($G116/3500,$F116/3500)</f>
        <v>0.140339012542846</v>
      </c>
      <c r="I116" s="58"/>
    </row>
    <row r="117" customFormat="false" ht="15" hidden="false" customHeight="false" outlineLevel="0" collapsed="false">
      <c r="A117" s="67" t="n">
        <v>43084</v>
      </c>
      <c r="B117" s="68" t="n">
        <f aca="false">B116+1</f>
        <v>115</v>
      </c>
      <c r="C117" s="69" t="n">
        <f aca="false">C116-H116</f>
        <v>175.704388210037</v>
      </c>
      <c r="D117" s="69" t="n">
        <v>160</v>
      </c>
      <c r="E117" s="77" t="n">
        <f aca="false">C117-D117</f>
        <v>15.7043882100366</v>
      </c>
      <c r="F117" s="69" t="n">
        <f aca="false">13*C117</f>
        <v>2284.15704673048</v>
      </c>
      <c r="G117" s="77" t="n">
        <f aca="false">E117*31</f>
        <v>486.836034511134</v>
      </c>
      <c r="H117" s="70" t="n">
        <f aca="false">MIN($G117/3500,$F117/3500)</f>
        <v>0.139096009860324</v>
      </c>
      <c r="I117" s="58"/>
    </row>
    <row r="118" customFormat="false" ht="15" hidden="false" customHeight="false" outlineLevel="0" collapsed="false">
      <c r="A118" s="67" t="n">
        <v>43084</v>
      </c>
      <c r="B118" s="68" t="n">
        <f aca="false">B117+1</f>
        <v>116</v>
      </c>
      <c r="C118" s="69" t="n">
        <f aca="false">C117-H117</f>
        <v>175.565292200176</v>
      </c>
      <c r="D118" s="69" t="n">
        <v>160</v>
      </c>
      <c r="E118" s="77" t="n">
        <f aca="false">C118-D118</f>
        <v>15.5652922001763</v>
      </c>
      <c r="F118" s="69" t="n">
        <f aca="false">13*C118</f>
        <v>2282.34879860229</v>
      </c>
      <c r="G118" s="77" t="n">
        <f aca="false">E118*31</f>
        <v>482.524058205464</v>
      </c>
      <c r="H118" s="70" t="n">
        <f aca="false">MIN($G118/3500,$F118/3500)</f>
        <v>0.137864016630133</v>
      </c>
      <c r="I118" s="58"/>
    </row>
    <row r="119" customFormat="false" ht="15" hidden="false" customHeight="false" outlineLevel="0" collapsed="false">
      <c r="A119" s="67" t="n">
        <v>43084</v>
      </c>
      <c r="B119" s="68" t="n">
        <f aca="false">B118+1</f>
        <v>117</v>
      </c>
      <c r="C119" s="69" t="n">
        <f aca="false">C118-H118</f>
        <v>175.427428183546</v>
      </c>
      <c r="D119" s="69" t="n">
        <v>160</v>
      </c>
      <c r="E119" s="77" t="n">
        <f aca="false">C119-D119</f>
        <v>15.4274281835461</v>
      </c>
      <c r="F119" s="69" t="n">
        <f aca="false">13*C119</f>
        <v>2280.5565663861</v>
      </c>
      <c r="G119" s="77" t="n">
        <f aca="false">E119*31</f>
        <v>478.250273689929</v>
      </c>
      <c r="H119" s="70" t="n">
        <f aca="false">MIN($G119/3500,$F119/3500)</f>
        <v>0.13664293533998</v>
      </c>
      <c r="I119" s="58"/>
    </row>
    <row r="120" customFormat="false" ht="15" hidden="false" customHeight="false" outlineLevel="0" collapsed="false">
      <c r="A120" s="67" t="n">
        <v>43084</v>
      </c>
      <c r="B120" s="68" t="n">
        <f aca="false">B119+1</f>
        <v>118</v>
      </c>
      <c r="C120" s="69" t="n">
        <f aca="false">C119-H119</f>
        <v>175.290785248206</v>
      </c>
      <c r="D120" s="69" t="n">
        <v>160</v>
      </c>
      <c r="E120" s="77" t="n">
        <f aca="false">C120-D120</f>
        <v>15.2907852482061</v>
      </c>
      <c r="F120" s="69" t="n">
        <f aca="false">13*C120</f>
        <v>2278.78020822668</v>
      </c>
      <c r="G120" s="77" t="n">
        <f aca="false">E120*31</f>
        <v>474.01434269439</v>
      </c>
      <c r="H120" s="70" t="n">
        <f aca="false">MIN($G120/3500,$F120/3500)</f>
        <v>0.135432669341254</v>
      </c>
      <c r="I120" s="58"/>
    </row>
    <row r="121" customFormat="false" ht="15" hidden="false" customHeight="false" outlineLevel="0" collapsed="false">
      <c r="A121" s="67" t="n">
        <v>43084</v>
      </c>
      <c r="B121" s="68" t="n">
        <f aca="false">B120+1</f>
        <v>119</v>
      </c>
      <c r="C121" s="69" t="n">
        <f aca="false">C120-H120</f>
        <v>175.155352578865</v>
      </c>
      <c r="D121" s="69" t="n">
        <v>160</v>
      </c>
      <c r="E121" s="77" t="n">
        <f aca="false">C121-D121</f>
        <v>15.1553525788649</v>
      </c>
      <c r="F121" s="69" t="n">
        <f aca="false">13*C121</f>
        <v>2277.01958352524</v>
      </c>
      <c r="G121" s="77" t="n">
        <f aca="false">E121*31</f>
        <v>469.815929944812</v>
      </c>
      <c r="H121" s="70" t="n">
        <f aca="false">MIN($G121/3500,$F121/3500)</f>
        <v>0.134233122841375</v>
      </c>
      <c r="I121" s="58"/>
    </row>
    <row r="122" customFormat="false" ht="15" hidden="false" customHeight="false" outlineLevel="0" collapsed="false">
      <c r="A122" s="67" t="n">
        <v>43084</v>
      </c>
      <c r="B122" s="68" t="n">
        <f aca="false">B121+1</f>
        <v>120</v>
      </c>
      <c r="C122" s="69" t="n">
        <f aca="false">C121-H121</f>
        <v>175.021119456024</v>
      </c>
      <c r="D122" s="69" t="n">
        <v>160</v>
      </c>
      <c r="E122" s="77" t="n">
        <f aca="false">C122-D122</f>
        <v>15.0211194560235</v>
      </c>
      <c r="F122" s="69" t="n">
        <f aca="false">13*C122</f>
        <v>2275.27455292831</v>
      </c>
      <c r="G122" s="77" t="n">
        <f aca="false">E122*31</f>
        <v>465.654703136729</v>
      </c>
      <c r="H122" s="70" t="n">
        <f aca="false">MIN($G122/3500,$F122/3500)</f>
        <v>0.133044200896208</v>
      </c>
      <c r="I122" s="58"/>
    </row>
    <row r="123" customFormat="false" ht="15" hidden="false" customHeight="false" outlineLevel="0" collapsed="false">
      <c r="A123" s="67" t="n">
        <v>43084</v>
      </c>
      <c r="B123" s="68" t="n">
        <f aca="false">B122+1</f>
        <v>121</v>
      </c>
      <c r="C123" s="69" t="n">
        <f aca="false">C122-H122</f>
        <v>174.888075255127</v>
      </c>
      <c r="D123" s="69" t="n">
        <v>160</v>
      </c>
      <c r="E123" s="77" t="n">
        <f aca="false">C123-D123</f>
        <v>14.8880752551273</v>
      </c>
      <c r="F123" s="69" t="n">
        <f aca="false">13*C123</f>
        <v>2273.54497831665</v>
      </c>
      <c r="G123" s="77" t="n">
        <f aca="false">E123*31</f>
        <v>461.530332908946</v>
      </c>
      <c r="H123" s="70" t="n">
        <f aca="false">MIN($G123/3500,$F123/3500)</f>
        <v>0.131865809402556</v>
      </c>
      <c r="I123" s="58"/>
    </row>
    <row r="124" customFormat="false" ht="15" hidden="false" customHeight="false" outlineLevel="0" collapsed="false">
      <c r="A124" s="67" t="n">
        <v>43084</v>
      </c>
      <c r="B124" s="68" t="n">
        <f aca="false">B123+1</f>
        <v>122</v>
      </c>
      <c r="C124" s="69" t="n">
        <f aca="false">C123-H123</f>
        <v>174.756209445725</v>
      </c>
      <c r="D124" s="69" t="n">
        <v>160</v>
      </c>
      <c r="E124" s="77" t="n">
        <f aca="false">C124-D124</f>
        <v>14.7562094457247</v>
      </c>
      <c r="F124" s="69" t="n">
        <f aca="false">13*C124</f>
        <v>2271.83072279442</v>
      </c>
      <c r="G124" s="77" t="n">
        <f aca="false">E124*31</f>
        <v>457.442492817466</v>
      </c>
      <c r="H124" s="70" t="n">
        <f aca="false">MIN($G124/3500,$F124/3500)</f>
        <v>0.130697855090705</v>
      </c>
      <c r="I124" s="58"/>
    </row>
    <row r="125" customFormat="false" ht="15" hidden="false" customHeight="false" outlineLevel="0" collapsed="false">
      <c r="A125" s="67" t="n">
        <v>43084</v>
      </c>
      <c r="B125" s="68" t="n">
        <f aca="false">B124+1</f>
        <v>123</v>
      </c>
      <c r="C125" s="69" t="n">
        <f aca="false">C124-H124</f>
        <v>174.625511590634</v>
      </c>
      <c r="D125" s="69" t="n">
        <v>160</v>
      </c>
      <c r="E125" s="77" t="n">
        <f aca="false">C125-D125</f>
        <v>14.625511590634</v>
      </c>
      <c r="F125" s="69" t="n">
        <f aca="false">13*C125</f>
        <v>2270.13165067824</v>
      </c>
      <c r="G125" s="77" t="n">
        <f aca="false">E125*31</f>
        <v>453.390859309654</v>
      </c>
      <c r="H125" s="70" t="n">
        <f aca="false">MIN($G125/3500,$F125/3500)</f>
        <v>0.129540245517044</v>
      </c>
      <c r="I125" s="58"/>
    </row>
    <row r="126" customFormat="false" ht="15" hidden="false" customHeight="false" outlineLevel="0" collapsed="false">
      <c r="A126" s="67" t="n">
        <v>43084</v>
      </c>
      <c r="B126" s="68" t="n">
        <f aca="false">B125+1</f>
        <v>124</v>
      </c>
      <c r="C126" s="69" t="n">
        <f aca="false">C125-H125</f>
        <v>174.495971345117</v>
      </c>
      <c r="D126" s="69" t="n">
        <v>160</v>
      </c>
      <c r="E126" s="77" t="n">
        <f aca="false">C126-D126</f>
        <v>14.495971345117</v>
      </c>
      <c r="F126" s="69" t="n">
        <f aca="false">13*C126</f>
        <v>2268.44762748652</v>
      </c>
      <c r="G126" s="77" t="n">
        <f aca="false">E126*31</f>
        <v>449.375111698626</v>
      </c>
      <c r="H126" s="70" t="n">
        <f aca="false">MIN($G126/3500,$F126/3500)</f>
        <v>0.12839288905675</v>
      </c>
      <c r="I126" s="58"/>
    </row>
    <row r="127" customFormat="false" ht="15" hidden="false" customHeight="false" outlineLevel="0" collapsed="false">
      <c r="A127" s="67" t="n">
        <v>43084</v>
      </c>
      <c r="B127" s="68" t="n">
        <f aca="false">B126+1</f>
        <v>125</v>
      </c>
      <c r="C127" s="69" t="n">
        <f aca="false">C126-H126</f>
        <v>174.36757845606</v>
      </c>
      <c r="D127" s="69" t="n">
        <v>160</v>
      </c>
      <c r="E127" s="77" t="n">
        <f aca="false">C127-D127</f>
        <v>14.3675784560602</v>
      </c>
      <c r="F127" s="69" t="n">
        <f aca="false">13*C127</f>
        <v>2266.77851992878</v>
      </c>
      <c r="G127" s="77" t="n">
        <f aca="false">E127*31</f>
        <v>445.394932137867</v>
      </c>
      <c r="H127" s="70" t="n">
        <f aca="false">MIN($G127/3500,$F127/3500)</f>
        <v>0.127255694896533</v>
      </c>
      <c r="I127" s="58"/>
    </row>
    <row r="128" customFormat="false" ht="15" hidden="false" customHeight="false" outlineLevel="0" collapsed="false">
      <c r="A128" s="67" t="n">
        <v>43084</v>
      </c>
      <c r="B128" s="68" t="n">
        <f aca="false">B127+1</f>
        <v>126</v>
      </c>
      <c r="C128" s="69" t="n">
        <f aca="false">C127-H127</f>
        <v>174.240322761164</v>
      </c>
      <c r="D128" s="69" t="n">
        <v>160</v>
      </c>
      <c r="E128" s="77" t="n">
        <f aca="false">C128-D128</f>
        <v>14.2403227611637</v>
      </c>
      <c r="F128" s="69" t="n">
        <f aca="false">13*C128</f>
        <v>2265.12419589513</v>
      </c>
      <c r="G128" s="77" t="n">
        <f aca="false">E128*31</f>
        <v>441.450005596074</v>
      </c>
      <c r="H128" s="70" t="n">
        <f aca="false">MIN($G128/3500,$F128/3500)</f>
        <v>0.12612857302745</v>
      </c>
      <c r="I128" s="58"/>
    </row>
    <row r="129" customFormat="false" ht="15" hidden="false" customHeight="false" outlineLevel="0" collapsed="false">
      <c r="A129" s="67" t="n">
        <v>43084</v>
      </c>
      <c r="B129" s="68" t="n">
        <f aca="false">B128+1</f>
        <v>127</v>
      </c>
      <c r="C129" s="69" t="n">
        <f aca="false">C128-H128</f>
        <v>174.114194188136</v>
      </c>
      <c r="D129" s="69" t="n">
        <v>160</v>
      </c>
      <c r="E129" s="77" t="n">
        <f aca="false">C129-D129</f>
        <v>14.1141941881362</v>
      </c>
      <c r="F129" s="69" t="n">
        <f aca="false">13*C129</f>
        <v>2263.48452444577</v>
      </c>
      <c r="G129" s="77" t="n">
        <f aca="false">E129*31</f>
        <v>437.540019832223</v>
      </c>
      <c r="H129" s="70" t="n">
        <f aca="false">MIN($G129/3500,$F129/3500)</f>
        <v>0.125011434237778</v>
      </c>
      <c r="I129" s="58"/>
    </row>
    <row r="130" customFormat="false" ht="15" hidden="false" customHeight="false" outlineLevel="0" collapsed="false">
      <c r="A130" s="67" t="n">
        <v>43084</v>
      </c>
      <c r="B130" s="68" t="n">
        <f aca="false">B129+1</f>
        <v>128</v>
      </c>
      <c r="C130" s="69" t="n">
        <f aca="false">C129-H129</f>
        <v>173.989182753898</v>
      </c>
      <c r="D130" s="69" t="n">
        <v>160</v>
      </c>
      <c r="E130" s="77" t="n">
        <f aca="false">C130-D130</f>
        <v>13.9891827538984</v>
      </c>
      <c r="F130" s="69" t="n">
        <f aca="false">13*C130</f>
        <v>2261.85937580068</v>
      </c>
      <c r="G130" s="77" t="n">
        <f aca="false">E130*31</f>
        <v>433.664665370851</v>
      </c>
      <c r="H130" s="70" t="n">
        <f aca="false">MIN($G130/3500,$F130/3500)</f>
        <v>0.123904190105958</v>
      </c>
      <c r="I130" s="58"/>
    </row>
    <row r="131" customFormat="false" ht="15" hidden="false" customHeight="false" outlineLevel="0" collapsed="false">
      <c r="A131" s="67" t="n">
        <v>43084</v>
      </c>
      <c r="B131" s="68" t="n">
        <f aca="false">B130+1</f>
        <v>129</v>
      </c>
      <c r="C131" s="69" t="n">
        <f aca="false">C130-H130</f>
        <v>173.865278563792</v>
      </c>
      <c r="D131" s="69" t="n">
        <v>160</v>
      </c>
      <c r="E131" s="77" t="n">
        <f aca="false">C131-D131</f>
        <v>13.8652785637925</v>
      </c>
      <c r="F131" s="69" t="n">
        <f aca="false">13*C131</f>
        <v>2260.2486213293</v>
      </c>
      <c r="G131" s="77" t="n">
        <f aca="false">E131*31</f>
        <v>429.823635477567</v>
      </c>
      <c r="H131" s="70" t="n">
        <f aca="false">MIN($G131/3500,$F131/3500)</f>
        <v>0.122806752993591</v>
      </c>
      <c r="I131" s="58"/>
    </row>
    <row r="132" customFormat="false" ht="15" hidden="false" customHeight="false" outlineLevel="0" collapsed="false">
      <c r="A132" s="67" t="n">
        <v>43084</v>
      </c>
      <c r="B132" s="68" t="n">
        <f aca="false">B131+1</f>
        <v>130</v>
      </c>
      <c r="C132" s="69" t="n">
        <f aca="false">C131-H131</f>
        <v>173.742471810799</v>
      </c>
      <c r="D132" s="69" t="n">
        <v>160</v>
      </c>
      <c r="E132" s="77" t="n">
        <f aca="false">C132-D132</f>
        <v>13.7424718107989</v>
      </c>
      <c r="F132" s="69" t="n">
        <f aca="false">13*C132</f>
        <v>2258.65213354039</v>
      </c>
      <c r="G132" s="77" t="n">
        <f aca="false">E132*31</f>
        <v>426.016626134766</v>
      </c>
      <c r="H132" s="70" t="n">
        <f aca="false">MIN($G132/3500,$F132/3500)</f>
        <v>0.121719036038504</v>
      </c>
      <c r="I132" s="58"/>
    </row>
    <row r="133" customFormat="false" ht="15" hidden="false" customHeight="false" outlineLevel="0" collapsed="false">
      <c r="A133" s="67" t="n">
        <v>43084</v>
      </c>
      <c r="B133" s="68" t="n">
        <f aca="false">B132+1</f>
        <v>131</v>
      </c>
      <c r="C133" s="69" t="n">
        <f aca="false">C132-H132</f>
        <v>173.62075277476</v>
      </c>
      <c r="D133" s="69" t="n">
        <v>160</v>
      </c>
      <c r="E133" s="77" t="n">
        <f aca="false">C133-D133</f>
        <v>13.6207527747604</v>
      </c>
      <c r="F133" s="69" t="n">
        <f aca="false">13*C133</f>
        <v>2257.06978607188</v>
      </c>
      <c r="G133" s="77" t="n">
        <f aca="false">E133*31</f>
        <v>422.243336017572</v>
      </c>
      <c r="H133" s="70" t="n">
        <f aca="false">MIN($G133/3500,$F133/3500)</f>
        <v>0.120640953147878</v>
      </c>
      <c r="I133" s="58"/>
    </row>
    <row r="134" customFormat="false" ht="15" hidden="false" customHeight="false" outlineLevel="0" collapsed="false">
      <c r="A134" s="67" t="n">
        <v>43084</v>
      </c>
      <c r="B134" s="68" t="n">
        <f aca="false">B133+1</f>
        <v>132</v>
      </c>
      <c r="C134" s="69" t="n">
        <f aca="false">C133-H133</f>
        <v>173.500111821613</v>
      </c>
      <c r="D134" s="69" t="n">
        <v>160</v>
      </c>
      <c r="E134" s="77" t="n">
        <f aca="false">C134-D134</f>
        <v>13.5001118216125</v>
      </c>
      <c r="F134" s="69" t="n">
        <f aca="false">13*C134</f>
        <v>2255.50145368096</v>
      </c>
      <c r="G134" s="77" t="n">
        <f aca="false">E134*31</f>
        <v>418.503466469988</v>
      </c>
      <c r="H134" s="70" t="n">
        <f aca="false">MIN($G134/3500,$F134/3500)</f>
        <v>0.119572418991425</v>
      </c>
      <c r="I134" s="58"/>
    </row>
    <row r="135" customFormat="false" ht="15" hidden="false" customHeight="false" outlineLevel="0" collapsed="false">
      <c r="A135" s="67" t="n">
        <v>43084</v>
      </c>
      <c r="B135" s="68" t="n">
        <f aca="false">B134+1</f>
        <v>133</v>
      </c>
      <c r="C135" s="69" t="n">
        <f aca="false">C134-H134</f>
        <v>173.380539402621</v>
      </c>
      <c r="D135" s="69" t="n">
        <v>160</v>
      </c>
      <c r="E135" s="77" t="n">
        <f aca="false">C135-D135</f>
        <v>13.3805394026211</v>
      </c>
      <c r="F135" s="69" t="n">
        <f aca="false">13*C135</f>
        <v>2253.94701223407</v>
      </c>
      <c r="G135" s="77" t="n">
        <f aca="false">E135*31</f>
        <v>414.796721481254</v>
      </c>
      <c r="H135" s="70" t="n">
        <f aca="false">MIN($G135/3500,$F135/3500)</f>
        <v>0.118513348994644</v>
      </c>
      <c r="I135" s="58"/>
    </row>
    <row r="136" customFormat="false" ht="15" hidden="false" customHeight="false" outlineLevel="0" collapsed="false">
      <c r="A136" s="67" t="n">
        <v>43084</v>
      </c>
      <c r="B136" s="68" t="n">
        <f aca="false">B135+1</f>
        <v>134</v>
      </c>
      <c r="C136" s="69" t="n">
        <f aca="false">C135-H135</f>
        <v>173.262026053626</v>
      </c>
      <c r="D136" s="69" t="n">
        <v>160</v>
      </c>
      <c r="E136" s="77" t="n">
        <f aca="false">C136-D136</f>
        <v>13.2620260536264</v>
      </c>
      <c r="F136" s="69" t="n">
        <f aca="false">13*C136</f>
        <v>2252.40633869714</v>
      </c>
      <c r="G136" s="77" t="n">
        <f aca="false">E136*31</f>
        <v>411.12280766242</v>
      </c>
      <c r="H136" s="70" t="n">
        <f aca="false">MIN($G136/3500,$F136/3500)</f>
        <v>0.11746365933212</v>
      </c>
      <c r="I136" s="58"/>
    </row>
    <row r="137" customFormat="false" ht="15" hidden="false" customHeight="false" outlineLevel="0" collapsed="false">
      <c r="A137" s="67" t="n">
        <v>43084</v>
      </c>
      <c r="B137" s="68" t="n">
        <f aca="false">B136+1</f>
        <v>135</v>
      </c>
      <c r="C137" s="69" t="n">
        <f aca="false">C136-H136</f>
        <v>173.144562394294</v>
      </c>
      <c r="D137" s="69" t="n">
        <v>160</v>
      </c>
      <c r="E137" s="77" t="n">
        <f aca="false">C137-D137</f>
        <v>13.1445623942943</v>
      </c>
      <c r="F137" s="69" t="n">
        <f aca="false">13*C137</f>
        <v>2250.87931112583</v>
      </c>
      <c r="G137" s="77" t="n">
        <f aca="false">E137*31</f>
        <v>407.481434223124</v>
      </c>
      <c r="H137" s="70" t="n">
        <f aca="false">MIN($G137/3500,$F137/3500)</f>
        <v>0.116423266920893</v>
      </c>
      <c r="I137" s="58"/>
    </row>
    <row r="138" customFormat="false" ht="15" hidden="false" customHeight="false" outlineLevel="0" collapsed="false">
      <c r="A138" s="67" t="n">
        <v>43084</v>
      </c>
      <c r="B138" s="68" t="n">
        <f aca="false">B137+1</f>
        <v>136</v>
      </c>
      <c r="C138" s="69" t="n">
        <f aca="false">C137-H137</f>
        <v>173.028139127373</v>
      </c>
      <c r="D138" s="69" t="n">
        <v>160</v>
      </c>
      <c r="E138" s="77" t="n">
        <f aca="false">C138-D138</f>
        <v>13.0281391273734</v>
      </c>
      <c r="F138" s="69" t="n">
        <f aca="false">13*C138</f>
        <v>2249.36580865585</v>
      </c>
      <c r="G138" s="77" t="n">
        <f aca="false">E138*31</f>
        <v>403.872312948577</v>
      </c>
      <c r="H138" s="70" t="n">
        <f aca="false">MIN($G138/3500,$F138/3500)</f>
        <v>0.115392089413879</v>
      </c>
      <c r="I138" s="58"/>
    </row>
    <row r="139" customFormat="false" ht="15" hidden="false" customHeight="false" outlineLevel="0" collapsed="false">
      <c r="A139" s="67" t="n">
        <v>43084</v>
      </c>
      <c r="B139" s="68" t="n">
        <f aca="false">B138+1</f>
        <v>137</v>
      </c>
      <c r="C139" s="69" t="n">
        <f aca="false">C138-H138</f>
        <v>172.91274703796</v>
      </c>
      <c r="D139" s="69" t="n">
        <v>160</v>
      </c>
      <c r="E139" s="77" t="n">
        <f aca="false">C139-D139</f>
        <v>12.9127470379595</v>
      </c>
      <c r="F139" s="69" t="n">
        <f aca="false">13*C139</f>
        <v>2247.86571149347</v>
      </c>
      <c r="G139" s="77" t="n">
        <f aca="false">E139*31</f>
        <v>400.295158176746</v>
      </c>
      <c r="H139" s="70" t="n">
        <f aca="false">MIN($G139/3500,$F139/3500)</f>
        <v>0.114370045193356</v>
      </c>
      <c r="I139" s="58"/>
    </row>
    <row r="140" customFormat="false" ht="15" hidden="false" customHeight="false" outlineLevel="0" collapsed="false">
      <c r="A140" s="67" t="n">
        <v>43084</v>
      </c>
      <c r="B140" s="68" t="n">
        <f aca="false">B139+1</f>
        <v>138</v>
      </c>
      <c r="C140" s="69" t="n">
        <f aca="false">C139-H139</f>
        <v>172.798376992766</v>
      </c>
      <c r="D140" s="69" t="n">
        <v>160</v>
      </c>
      <c r="E140" s="77" t="n">
        <f aca="false">C140-D140</f>
        <v>12.7983769927662</v>
      </c>
      <c r="F140" s="69" t="n">
        <f aca="false">13*C140</f>
        <v>2246.37890090596</v>
      </c>
      <c r="G140" s="77" t="n">
        <f aca="false">E140*31</f>
        <v>396.749686775752</v>
      </c>
      <c r="H140" s="70" t="n">
        <f aca="false">MIN($G140/3500,$F140/3500)</f>
        <v>0.1133570533645</v>
      </c>
      <c r="I140" s="58"/>
    </row>
    <row r="141" customFormat="false" ht="15" hidden="false" customHeight="false" outlineLevel="0" collapsed="false">
      <c r="A141" s="67" t="n">
        <v>43084</v>
      </c>
      <c r="B141" s="68" t="n">
        <f aca="false">B140+1</f>
        <v>139</v>
      </c>
      <c r="C141" s="69" t="n">
        <f aca="false">C140-H140</f>
        <v>172.685019939402</v>
      </c>
      <c r="D141" s="69" t="n">
        <v>160</v>
      </c>
      <c r="E141" s="77" t="n">
        <f aca="false">C141-D141</f>
        <v>12.6850199394017</v>
      </c>
      <c r="F141" s="69" t="n">
        <f aca="false">13*C141</f>
        <v>2244.90525921222</v>
      </c>
      <c r="G141" s="77" t="n">
        <f aca="false">E141*31</f>
        <v>393.235618121452</v>
      </c>
      <c r="H141" s="70" t="n">
        <f aca="false">MIN($G141/3500,$F141/3500)</f>
        <v>0.112353033748986</v>
      </c>
      <c r="I141" s="58"/>
    </row>
    <row r="142" customFormat="false" ht="15" hidden="false" customHeight="false" outlineLevel="0" collapsed="false">
      <c r="A142" s="67" t="n">
        <v>43084</v>
      </c>
      <c r="B142" s="68" t="n">
        <f aca="false">B141+1</f>
        <v>140</v>
      </c>
      <c r="C142" s="69" t="n">
        <f aca="false">C141-H141</f>
        <v>172.572666905653</v>
      </c>
      <c r="D142" s="69" t="n">
        <v>160</v>
      </c>
      <c r="E142" s="77" t="n">
        <f aca="false">C142-D142</f>
        <v>12.5726669056527</v>
      </c>
      <c r="F142" s="69" t="n">
        <f aca="false">13*C142</f>
        <v>2243.44466977349</v>
      </c>
      <c r="G142" s="77" t="n">
        <f aca="false">E142*31</f>
        <v>389.752674075234</v>
      </c>
      <c r="H142" s="70" t="n">
        <f aca="false">MIN($G142/3500,$F142/3500)</f>
        <v>0.111357906878638</v>
      </c>
      <c r="I142" s="58"/>
    </row>
    <row r="143" customFormat="false" ht="15" hidden="false" customHeight="false" outlineLevel="0" collapsed="false">
      <c r="A143" s="67" t="n">
        <v>43084</v>
      </c>
      <c r="B143" s="68" t="n">
        <f aca="false">B142+1</f>
        <v>141</v>
      </c>
      <c r="C143" s="69" t="n">
        <f aca="false">C142-H142</f>
        <v>172.461308998774</v>
      </c>
      <c r="D143" s="69" t="n">
        <v>160</v>
      </c>
      <c r="E143" s="77" t="n">
        <f aca="false">C143-D143</f>
        <v>12.4613089987741</v>
      </c>
      <c r="F143" s="69" t="n">
        <f aca="false">13*C143</f>
        <v>2241.99701698406</v>
      </c>
      <c r="G143" s="77" t="n">
        <f aca="false">E143*31</f>
        <v>386.300578961996</v>
      </c>
      <c r="H143" s="70" t="n">
        <f aca="false">MIN($G143/3500,$F143/3500)</f>
        <v>0.110371593989142</v>
      </c>
      <c r="I143" s="58"/>
    </row>
    <row r="144" customFormat="false" ht="15" hidden="false" customHeight="false" outlineLevel="0" collapsed="false">
      <c r="A144" s="67" t="n">
        <v>43084</v>
      </c>
      <c r="B144" s="68" t="n">
        <f aca="false">B143+1</f>
        <v>142</v>
      </c>
      <c r="C144" s="69" t="n">
        <f aca="false">C143-H143</f>
        <v>172.350937404785</v>
      </c>
      <c r="D144" s="69" t="n">
        <v>160</v>
      </c>
      <c r="E144" s="77" t="n">
        <f aca="false">C144-D144</f>
        <v>12.3509374047849</v>
      </c>
      <c r="F144" s="69" t="n">
        <f aca="false">13*C144</f>
        <v>2240.5621862622</v>
      </c>
      <c r="G144" s="77" t="n">
        <f aca="false">E144*31</f>
        <v>382.879059548333</v>
      </c>
      <c r="H144" s="70" t="n">
        <f aca="false">MIN($G144/3500,$F144/3500)</f>
        <v>0.109394017013809</v>
      </c>
      <c r="I144" s="58"/>
    </row>
    <row r="145" customFormat="false" ht="15" hidden="false" customHeight="false" outlineLevel="0" collapsed="false">
      <c r="A145" s="67" t="n">
        <v>43084</v>
      </c>
      <c r="B145" s="68" t="n">
        <f aca="false">B144+1</f>
        <v>143</v>
      </c>
      <c r="C145" s="69" t="n">
        <f aca="false">C144-H144</f>
        <v>172.241543387771</v>
      </c>
      <c r="D145" s="69" t="n">
        <v>160</v>
      </c>
      <c r="E145" s="77" t="n">
        <f aca="false">C145-D145</f>
        <v>12.2415433877711</v>
      </c>
      <c r="F145" s="69" t="n">
        <f aca="false">13*C145</f>
        <v>2239.14006404102</v>
      </c>
      <c r="G145" s="77" t="n">
        <f aca="false">E145*31</f>
        <v>379.487845020905</v>
      </c>
      <c r="H145" s="70" t="n">
        <f aca="false">MIN($G145/3500,$F145/3500)</f>
        <v>0.108425098577401</v>
      </c>
      <c r="I145" s="58"/>
    </row>
    <row r="146" customFormat="false" ht="15" hidden="false" customHeight="false" outlineLevel="0" collapsed="false">
      <c r="A146" s="67" t="n">
        <v>43084</v>
      </c>
      <c r="B146" s="68" t="n">
        <f aca="false">B145+1</f>
        <v>144</v>
      </c>
      <c r="C146" s="69" t="n">
        <f aca="false">C145-H145</f>
        <v>172.133118289194</v>
      </c>
      <c r="D146" s="69" t="n">
        <v>160</v>
      </c>
      <c r="E146" s="77" t="n">
        <f aca="false">C146-D146</f>
        <v>12.1331182891937</v>
      </c>
      <c r="F146" s="69" t="n">
        <f aca="false">13*C146</f>
        <v>2237.73053775952</v>
      </c>
      <c r="G146" s="77" t="n">
        <f aca="false">E146*31</f>
        <v>376.126666965005</v>
      </c>
      <c r="H146" s="70" t="n">
        <f aca="false">MIN($G146/3500,$F146/3500)</f>
        <v>0.107464761990001</v>
      </c>
      <c r="I146" s="58"/>
    </row>
    <row r="147" customFormat="false" ht="15" hidden="false" customHeight="false" outlineLevel="0" collapsed="false">
      <c r="A147" s="67" t="n">
        <v>43084</v>
      </c>
      <c r="B147" s="68" t="n">
        <f aca="false">B146+1</f>
        <v>145</v>
      </c>
      <c r="C147" s="69" t="n">
        <f aca="false">C146-H146</f>
        <v>172.025653527204</v>
      </c>
      <c r="D147" s="69" t="n">
        <v>160</v>
      </c>
      <c r="E147" s="77" t="n">
        <f aca="false">C147-D147</f>
        <v>12.0256535272037</v>
      </c>
      <c r="F147" s="69" t="n">
        <f aca="false">13*C147</f>
        <v>2236.33349585365</v>
      </c>
      <c r="G147" s="77" t="n">
        <f aca="false">E147*31</f>
        <v>372.795259343315</v>
      </c>
      <c r="H147" s="70" t="n">
        <f aca="false">MIN($G147/3500,$F147/3500)</f>
        <v>0.106512931240947</v>
      </c>
      <c r="I147" s="58"/>
    </row>
    <row r="148" customFormat="false" ht="15" hidden="false" customHeight="false" outlineLevel="0" collapsed="false">
      <c r="A148" s="67" t="n">
        <v>43084</v>
      </c>
      <c r="B148" s="68" t="n">
        <f aca="false">B147+1</f>
        <v>146</v>
      </c>
      <c r="C148" s="69" t="n">
        <f aca="false">C147-H147</f>
        <v>171.919140595963</v>
      </c>
      <c r="D148" s="69" t="n">
        <v>160</v>
      </c>
      <c r="E148" s="77" t="n">
        <f aca="false">C148-D148</f>
        <v>11.9191405959627</v>
      </c>
      <c r="F148" s="69" t="n">
        <f aca="false">13*C148</f>
        <v>2234.94882774752</v>
      </c>
      <c r="G148" s="77" t="n">
        <f aca="false">E148*31</f>
        <v>369.493358474845</v>
      </c>
      <c r="H148" s="70" t="n">
        <f aca="false">MIN($G148/3500,$F148/3500)</f>
        <v>0.105569530992813</v>
      </c>
      <c r="I148" s="58"/>
    </row>
    <row r="149" customFormat="false" ht="15" hidden="false" customHeight="false" outlineLevel="0" collapsed="false">
      <c r="A149" s="67" t="n">
        <v>43084</v>
      </c>
      <c r="B149" s="68" t="n">
        <f aca="false">B148+1</f>
        <v>147</v>
      </c>
      <c r="C149" s="69" t="n">
        <f aca="false">C148-H148</f>
        <v>171.81357106497</v>
      </c>
      <c r="D149" s="69" t="n">
        <v>160</v>
      </c>
      <c r="E149" s="77" t="n">
        <f aca="false">C149-D149</f>
        <v>11.8135710649699</v>
      </c>
      <c r="F149" s="69" t="n">
        <f aca="false">13*C149</f>
        <v>2233.57642384461</v>
      </c>
      <c r="G149" s="77" t="n">
        <f aca="false">E149*31</f>
        <v>366.220703014068</v>
      </c>
      <c r="H149" s="70" t="n">
        <f aca="false">MIN($G149/3500,$F149/3500)</f>
        <v>0.104634486575448</v>
      </c>
      <c r="I149" s="58"/>
    </row>
    <row r="150" customFormat="false" ht="15" hidden="false" customHeight="false" outlineLevel="0" collapsed="false">
      <c r="A150" s="67" t="n">
        <v>43084</v>
      </c>
      <c r="B150" s="68" t="n">
        <f aca="false">B149+1</f>
        <v>148</v>
      </c>
      <c r="C150" s="69" t="n">
        <f aca="false">C149-H149</f>
        <v>171.708936578394</v>
      </c>
      <c r="D150" s="69" t="n">
        <v>160</v>
      </c>
      <c r="E150" s="77" t="n">
        <f aca="false">C150-D150</f>
        <v>11.7089365783945</v>
      </c>
      <c r="F150" s="69" t="n">
        <f aca="false">13*C150</f>
        <v>2232.21617551913</v>
      </c>
      <c r="G150" s="77" t="n">
        <f aca="false">E150*31</f>
        <v>362.977033930229</v>
      </c>
      <c r="H150" s="70" t="n">
        <f aca="false">MIN($G150/3500,$F150/3500)</f>
        <v>0.103707723980065</v>
      </c>
      <c r="I150" s="58"/>
    </row>
    <row r="151" customFormat="false" ht="15" hidden="false" customHeight="false" outlineLevel="0" collapsed="false">
      <c r="A151" s="67" t="n">
        <v>43084</v>
      </c>
      <c r="B151" s="68" t="n">
        <f aca="false">B150+1</f>
        <v>149</v>
      </c>
      <c r="C151" s="69" t="n">
        <f aca="false">C150-H150</f>
        <v>171.605228854414</v>
      </c>
      <c r="D151" s="69" t="n">
        <v>160</v>
      </c>
      <c r="E151" s="77" t="n">
        <f aca="false">C151-D151</f>
        <v>11.6052288544144</v>
      </c>
      <c r="F151" s="69" t="n">
        <f aca="false">13*C151</f>
        <v>2230.86797510739</v>
      </c>
      <c r="G151" s="77" t="n">
        <f aca="false">E151*31</f>
        <v>359.762094486847</v>
      </c>
      <c r="H151" s="70" t="n">
        <f aca="false">MIN($G151/3500,$F151/3500)</f>
        <v>0.102789169853385</v>
      </c>
      <c r="I151" s="58"/>
    </row>
    <row r="152" customFormat="false" ht="15" hidden="false" customHeight="false" outlineLevel="0" collapsed="false">
      <c r="A152" s="67" t="n">
        <v>43084</v>
      </c>
      <c r="B152" s="68" t="n">
        <f aca="false">B151+1</f>
        <v>150</v>
      </c>
      <c r="C152" s="69" t="n">
        <f aca="false">C151-H151</f>
        <v>171.502439684561</v>
      </c>
      <c r="D152" s="69" t="n">
        <v>160</v>
      </c>
      <c r="E152" s="77" t="n">
        <f aca="false">C152-D152</f>
        <v>11.502439684561</v>
      </c>
      <c r="F152" s="69" t="n">
        <f aca="false">13*C152</f>
        <v>2229.53171589929</v>
      </c>
      <c r="G152" s="77" t="n">
        <f aca="false">E152*31</f>
        <v>356.575630221391</v>
      </c>
      <c r="H152" s="70" t="n">
        <f aca="false">MIN($G152/3500,$F152/3500)</f>
        <v>0.101878751491826</v>
      </c>
      <c r="I152" s="58"/>
    </row>
    <row r="153" customFormat="false" ht="15" hidden="false" customHeight="false" outlineLevel="0" collapsed="false">
      <c r="A153" s="67" t="n">
        <v>43084</v>
      </c>
      <c r="B153" s="68" t="n">
        <f aca="false">B152+1</f>
        <v>151</v>
      </c>
      <c r="C153" s="69" t="n">
        <f aca="false">C152-H152</f>
        <v>171.400560933069</v>
      </c>
      <c r="D153" s="69" t="n">
        <v>160</v>
      </c>
      <c r="E153" s="77" t="n">
        <f aca="false">C153-D153</f>
        <v>11.4005609330692</v>
      </c>
      <c r="F153" s="69" t="n">
        <f aca="false">13*C153</f>
        <v>2228.2072921299</v>
      </c>
      <c r="G153" s="77" t="n">
        <f aca="false">E153*31</f>
        <v>353.417388925145</v>
      </c>
      <c r="H153" s="70" t="n">
        <f aca="false">MIN($G153/3500,$F153/3500)</f>
        <v>0.100976396835756</v>
      </c>
      <c r="I153" s="58"/>
    </row>
    <row r="154" customFormat="false" ht="15" hidden="false" customHeight="false" outlineLevel="0" collapsed="false">
      <c r="A154" s="67" t="n">
        <v>43084</v>
      </c>
      <c r="B154" s="68" t="n">
        <f aca="false">B153+1</f>
        <v>152</v>
      </c>
      <c r="C154" s="69" t="n">
        <f aca="false">C153-H153</f>
        <v>171.299584536233</v>
      </c>
      <c r="D154" s="69" t="n">
        <v>160</v>
      </c>
      <c r="E154" s="77" t="n">
        <f aca="false">C154-D154</f>
        <v>11.2995845362334</v>
      </c>
      <c r="F154" s="69" t="n">
        <f aca="false">13*C154</f>
        <v>2226.89459897103</v>
      </c>
      <c r="G154" s="77" t="n">
        <f aca="false">E154*31</f>
        <v>350.287120623236</v>
      </c>
      <c r="H154" s="70" t="n">
        <f aca="false">MIN($G154/3500,$F154/3500)</f>
        <v>0.100082034463782</v>
      </c>
      <c r="I154" s="58"/>
    </row>
    <row r="155" customFormat="false" ht="15" hidden="false" customHeight="false" outlineLevel="0" collapsed="false">
      <c r="A155" s="67" t="n">
        <v>43084</v>
      </c>
      <c r="B155" s="68" t="n">
        <f aca="false">B154+1</f>
        <v>153</v>
      </c>
      <c r="C155" s="69" t="n">
        <f aca="false">C154-H154</f>
        <v>171.19950250177</v>
      </c>
      <c r="D155" s="69" t="n">
        <v>160</v>
      </c>
      <c r="E155" s="77" t="n">
        <f aca="false">C155-D155</f>
        <v>11.1995025017696</v>
      </c>
      <c r="F155" s="69" t="n">
        <f aca="false">13*C155</f>
        <v>2225.59353252301</v>
      </c>
      <c r="G155" s="77" t="n">
        <f aca="false">E155*31</f>
        <v>347.184577554859</v>
      </c>
      <c r="H155" s="70" t="n">
        <f aca="false">MIN($G155/3500,$F155/3500)</f>
        <v>0.0991955935871026</v>
      </c>
      <c r="I155" s="58"/>
    </row>
    <row r="156" customFormat="false" ht="15" hidden="false" customHeight="false" outlineLevel="0" collapsed="false">
      <c r="A156" s="67" t="n">
        <v>43084</v>
      </c>
      <c r="B156" s="68" t="n">
        <f aca="false">B155+1</f>
        <v>154</v>
      </c>
      <c r="C156" s="69" t="n">
        <f aca="false">C155-H155</f>
        <v>171.100306908183</v>
      </c>
      <c r="D156" s="69" t="n">
        <v>160</v>
      </c>
      <c r="E156" s="77" t="n">
        <f aca="false">C156-D156</f>
        <v>11.1003069081825</v>
      </c>
      <c r="F156" s="69" t="n">
        <f aca="false">13*C156</f>
        <v>2224.30398980637</v>
      </c>
      <c r="G156" s="77" t="n">
        <f aca="false">E156*31</f>
        <v>344.109514153659</v>
      </c>
      <c r="H156" s="70" t="n">
        <f aca="false">MIN($G156/3500,$F156/3500)</f>
        <v>0.0983170040439025</v>
      </c>
      <c r="I156" s="58"/>
    </row>
    <row r="157" customFormat="false" ht="15" hidden="false" customHeight="false" outlineLevel="0" collapsed="false">
      <c r="A157" s="67" t="n">
        <v>43084</v>
      </c>
      <c r="B157" s="68" t="n">
        <f aca="false">B156+1</f>
        <v>155</v>
      </c>
      <c r="C157" s="69" t="n">
        <f aca="false">C156-H156</f>
        <v>171.001989904139</v>
      </c>
      <c r="D157" s="69" t="n">
        <v>160</v>
      </c>
      <c r="E157" s="77" t="n">
        <f aca="false">C157-D157</f>
        <v>11.0019899041386</v>
      </c>
      <c r="F157" s="69" t="n">
        <f aca="false">13*C157</f>
        <v>2223.0258687538</v>
      </c>
      <c r="G157" s="77" t="n">
        <f aca="false">E157*31</f>
        <v>341.061687028298</v>
      </c>
      <c r="H157" s="70" t="n">
        <f aca="false">MIN($G157/3500,$F157/3500)</f>
        <v>0.0974461962937994</v>
      </c>
      <c r="I157" s="58"/>
    </row>
    <row r="158" customFormat="false" ht="15" hidden="false" customHeight="false" outlineLevel="0" collapsed="false">
      <c r="A158" s="67" t="n">
        <v>43084</v>
      </c>
      <c r="B158" s="68" t="n">
        <f aca="false">B157+1</f>
        <v>156</v>
      </c>
      <c r="C158" s="69" t="n">
        <f aca="false">C157-H157</f>
        <v>170.904543707845</v>
      </c>
      <c r="D158" s="69" t="n">
        <v>160</v>
      </c>
      <c r="E158" s="77" t="n">
        <f aca="false">C158-D158</f>
        <v>10.9045437078449</v>
      </c>
      <c r="F158" s="69" t="n">
        <f aca="false">13*C158</f>
        <v>2221.75906820198</v>
      </c>
      <c r="G158" s="77" t="n">
        <f aca="false">E158*31</f>
        <v>338.04085494319</v>
      </c>
      <c r="H158" s="70" t="n">
        <f aca="false">MIN($G158/3500,$F158/3500)</f>
        <v>0.0965831014123401</v>
      </c>
      <c r="I158" s="58"/>
    </row>
    <row r="159" customFormat="false" ht="15" hidden="false" customHeight="false" outlineLevel="0" collapsed="false">
      <c r="A159" s="67" t="n">
        <v>43084</v>
      </c>
      <c r="B159" s="68" t="n">
        <f aca="false">B158+1</f>
        <v>157</v>
      </c>
      <c r="C159" s="69" t="n">
        <f aca="false">C158-H158</f>
        <v>170.807960606433</v>
      </c>
      <c r="D159" s="69" t="n">
        <v>160</v>
      </c>
      <c r="E159" s="77" t="n">
        <f aca="false">C159-D159</f>
        <v>10.8079606064325</v>
      </c>
      <c r="F159" s="69" t="n">
        <f aca="false">13*C159</f>
        <v>2220.50348788362</v>
      </c>
      <c r="G159" s="77" t="n">
        <f aca="false">E159*31</f>
        <v>335.046778799408</v>
      </c>
      <c r="H159" s="70" t="n">
        <f aca="false">MIN($G159/3500,$F159/3500)</f>
        <v>0.0957276510855451</v>
      </c>
      <c r="I159" s="58"/>
    </row>
    <row r="160" customFormat="false" ht="15" hidden="false" customHeight="false" outlineLevel="0" collapsed="false">
      <c r="A160" s="67" t="n">
        <v>43084</v>
      </c>
      <c r="B160" s="68" t="n">
        <f aca="false">B159+1</f>
        <v>158</v>
      </c>
      <c r="C160" s="69" t="n">
        <f aca="false">C159-H159</f>
        <v>170.712232955347</v>
      </c>
      <c r="D160" s="69" t="n">
        <v>160</v>
      </c>
      <c r="E160" s="77" t="n">
        <f aca="false">C160-D160</f>
        <v>10.712232955347</v>
      </c>
      <c r="F160" s="69" t="n">
        <f aca="false">13*C160</f>
        <v>2219.25902841951</v>
      </c>
      <c r="G160" s="77" t="n">
        <f aca="false">E160*31</f>
        <v>332.079221615756</v>
      </c>
      <c r="H160" s="70" t="n">
        <f aca="false">MIN($G160/3500,$F160/3500)</f>
        <v>0.0948797776045017</v>
      </c>
      <c r="I160" s="58"/>
    </row>
    <row r="161" customFormat="false" ht="15" hidden="false" customHeight="false" outlineLevel="0" collapsed="false">
      <c r="A161" s="67" t="n">
        <v>43084</v>
      </c>
      <c r="B161" s="68" t="n">
        <f aca="false">B160+1</f>
        <v>159</v>
      </c>
      <c r="C161" s="69" t="n">
        <f aca="false">C160-H160</f>
        <v>170.617353177742</v>
      </c>
      <c r="D161" s="69" t="n">
        <v>160</v>
      </c>
      <c r="E161" s="77" t="n">
        <f aca="false">C161-D161</f>
        <v>10.6173531777425</v>
      </c>
      <c r="F161" s="69" t="n">
        <f aca="false">13*C161</f>
        <v>2218.02559131065</v>
      </c>
      <c r="G161" s="77" t="n">
        <f aca="false">E161*31</f>
        <v>329.137948510017</v>
      </c>
      <c r="H161" s="70" t="n">
        <f aca="false">MIN($G161/3500,$F161/3500)</f>
        <v>0.0940394138600048</v>
      </c>
      <c r="I161" s="58"/>
    </row>
    <row r="162" customFormat="false" ht="15" hidden="false" customHeight="false" outlineLevel="0" collapsed="false">
      <c r="A162" s="67" t="n">
        <v>43084</v>
      </c>
      <c r="B162" s="68" t="n">
        <f aca="false">B161+1</f>
        <v>160</v>
      </c>
      <c r="C162" s="69" t="n">
        <f aca="false">C161-H161</f>
        <v>170.523313763882</v>
      </c>
      <c r="D162" s="69" t="n">
        <v>160</v>
      </c>
      <c r="E162" s="77" t="n">
        <f aca="false">C162-D162</f>
        <v>10.5233137638825</v>
      </c>
      <c r="F162" s="69" t="n">
        <f aca="false">13*C162</f>
        <v>2216.80307893047</v>
      </c>
      <c r="G162" s="77" t="n">
        <f aca="false">E162*31</f>
        <v>326.222726680357</v>
      </c>
      <c r="H162" s="70" t="n">
        <f aca="false">MIN($G162/3500,$F162/3500)</f>
        <v>0.0932064933372447</v>
      </c>
      <c r="I162" s="58"/>
    </row>
    <row r="163" customFormat="false" ht="15" hidden="false" customHeight="false" outlineLevel="0" collapsed="false">
      <c r="A163" s="67" t="n">
        <v>43084</v>
      </c>
      <c r="B163" s="68" t="n">
        <f aca="false">B162+1</f>
        <v>161</v>
      </c>
      <c r="C163" s="69" t="n">
        <f aca="false">C162-H162</f>
        <v>170.430107270545</v>
      </c>
      <c r="D163" s="69" t="n">
        <v>160</v>
      </c>
      <c r="E163" s="77" t="n">
        <f aca="false">C163-D163</f>
        <v>10.4301072705452</v>
      </c>
      <c r="F163" s="69" t="n">
        <f aca="false">13*C163</f>
        <v>2215.59139451709</v>
      </c>
      <c r="G163" s="77" t="n">
        <f aca="false">E163*31</f>
        <v>323.333325386902</v>
      </c>
      <c r="H163" s="70" t="n">
        <f aca="false">MIN($G163/3500,$F163/3500)</f>
        <v>0.0923809501105434</v>
      </c>
      <c r="I163" s="58"/>
    </row>
    <row r="164" customFormat="false" ht="15" hidden="false" customHeight="false" outlineLevel="0" collapsed="false">
      <c r="A164" s="67" t="n">
        <v>43084</v>
      </c>
      <c r="B164" s="68" t="n">
        <f aca="false">B163+1</f>
        <v>162</v>
      </c>
      <c r="C164" s="69" t="n">
        <f aca="false">C163-H163</f>
        <v>170.337726320435</v>
      </c>
      <c r="D164" s="69" t="n">
        <v>160</v>
      </c>
      <c r="E164" s="77" t="n">
        <f aca="false">C164-D164</f>
        <v>10.3377263204347</v>
      </c>
      <c r="F164" s="69" t="n">
        <f aca="false">13*C164</f>
        <v>2214.39044216565</v>
      </c>
      <c r="G164" s="77" t="n">
        <f aca="false">E164*31</f>
        <v>320.469515933475</v>
      </c>
      <c r="H164" s="70" t="n">
        <f aca="false">MIN($G164/3500,$F164/3500)</f>
        <v>0.0915627188381358</v>
      </c>
      <c r="I164" s="58"/>
    </row>
    <row r="165" customFormat="false" ht="15" hidden="false" customHeight="false" outlineLevel="0" collapsed="false">
      <c r="A165" s="67" t="n">
        <v>43084</v>
      </c>
      <c r="B165" s="68" t="n">
        <f aca="false">B164+1</f>
        <v>163</v>
      </c>
      <c r="C165" s="69" t="n">
        <f aca="false">C164-H164</f>
        <v>170.246163601597</v>
      </c>
      <c r="D165" s="69" t="n">
        <v>160</v>
      </c>
      <c r="E165" s="77" t="n">
        <f aca="false">C165-D165</f>
        <v>10.2461636015966</v>
      </c>
      <c r="F165" s="69" t="n">
        <f aca="false">13*C165</f>
        <v>2213.20012682075</v>
      </c>
      <c r="G165" s="77" t="n">
        <f aca="false">E165*31</f>
        <v>317.631071649493</v>
      </c>
      <c r="H165" s="70" t="n">
        <f aca="false">MIN($G165/3500,$F165/3500)</f>
        <v>0.090751734756998</v>
      </c>
      <c r="I165" s="58"/>
    </row>
    <row r="166" customFormat="false" ht="15" hidden="false" customHeight="false" outlineLevel="0" collapsed="false">
      <c r="A166" s="67" t="n">
        <v>43084</v>
      </c>
      <c r="B166" s="68" t="n">
        <f aca="false">B165+1</f>
        <v>164</v>
      </c>
      <c r="C166" s="69" t="n">
        <f aca="false">C165-H165</f>
        <v>170.15541186684</v>
      </c>
      <c r="D166" s="69" t="n">
        <v>160</v>
      </c>
      <c r="E166" s="77" t="n">
        <f aca="false">C166-D166</f>
        <v>10.1554118668396</v>
      </c>
      <c r="F166" s="69" t="n">
        <f aca="false">13*C166</f>
        <v>2212.02035426891</v>
      </c>
      <c r="G166" s="77" t="n">
        <f aca="false">E166*31</f>
        <v>314.817767872026</v>
      </c>
      <c r="H166" s="70" t="n">
        <f aca="false">MIN($G166/3500,$F166/3500)</f>
        <v>0.0899479336777218</v>
      </c>
      <c r="I166" s="58"/>
    </row>
    <row r="167" customFormat="false" ht="15" hidden="false" customHeight="false" outlineLevel="0" collapsed="false">
      <c r="A167" s="67" t="n">
        <v>43084</v>
      </c>
      <c r="B167" s="68" t="n">
        <f aca="false">B166+1</f>
        <v>165</v>
      </c>
      <c r="C167" s="69" t="n">
        <f aca="false">C166-H166</f>
        <v>170.065463933162</v>
      </c>
      <c r="D167" s="69" t="n">
        <v>160</v>
      </c>
      <c r="E167" s="77" t="n">
        <f aca="false">C167-D167</f>
        <v>10.0654639331618</v>
      </c>
      <c r="F167" s="69" t="n">
        <f aca="false">13*C167</f>
        <v>2210.8510311311</v>
      </c>
      <c r="G167" s="77" t="n">
        <f aca="false">E167*31</f>
        <v>312.029381928017</v>
      </c>
      <c r="H167" s="70" t="n">
        <f aca="false">MIN($G167/3500,$F167/3500)</f>
        <v>0.0891512519794333</v>
      </c>
      <c r="I167" s="58"/>
    </row>
    <row r="168" customFormat="false" ht="15" hidden="false" customHeight="false" outlineLevel="0" collapsed="false">
      <c r="A168" s="67" t="n">
        <v>43084</v>
      </c>
      <c r="B168" s="68" t="n">
        <f aca="false">B167+1</f>
        <v>166</v>
      </c>
      <c r="C168" s="69" t="n">
        <f aca="false">C167-H167</f>
        <v>169.976312681182</v>
      </c>
      <c r="D168" s="69" t="n">
        <v>160</v>
      </c>
      <c r="E168" s="77" t="n">
        <f aca="false">C168-D168</f>
        <v>9.97631268118238</v>
      </c>
      <c r="F168" s="69" t="n">
        <f aca="false">13*C168</f>
        <v>2209.69206485537</v>
      </c>
      <c r="G168" s="77" t="n">
        <f aca="false">E168*31</f>
        <v>309.265693116654</v>
      </c>
      <c r="H168" s="70" t="n">
        <f aca="false">MIN($G168/3500,$F168/3500)</f>
        <v>0.0883616266047582</v>
      </c>
      <c r="I168" s="58"/>
    </row>
    <row r="169" customFormat="false" ht="15" hidden="false" customHeight="false" outlineLevel="0" collapsed="false">
      <c r="A169" s="67" t="n">
        <v>43084</v>
      </c>
      <c r="B169" s="68" t="n">
        <f aca="false">B168+1</f>
        <v>167</v>
      </c>
      <c r="C169" s="69" t="n">
        <f aca="false">C168-H168</f>
        <v>169.887951054578</v>
      </c>
      <c r="D169" s="69" t="n">
        <v>160</v>
      </c>
      <c r="E169" s="77" t="n">
        <f aca="false">C169-D169</f>
        <v>9.88795105457763</v>
      </c>
      <c r="F169" s="69" t="n">
        <f aca="false">13*C169</f>
        <v>2208.54336370951</v>
      </c>
      <c r="G169" s="77" t="n">
        <f aca="false">E169*31</f>
        <v>306.526482691906</v>
      </c>
      <c r="H169" s="70" t="n">
        <f aca="false">MIN($G169/3500,$F169/3500)</f>
        <v>0.0875789950548304</v>
      </c>
      <c r="I169" s="58"/>
    </row>
    <row r="170" customFormat="false" ht="15" hidden="false" customHeight="false" outlineLevel="0" collapsed="false">
      <c r="A170" s="67" t="n">
        <v>43084</v>
      </c>
      <c r="B170" s="68" t="n">
        <f aca="false">B169+1</f>
        <v>168</v>
      </c>
      <c r="C170" s="69" t="n">
        <f aca="false">C169-H169</f>
        <v>169.800372059523</v>
      </c>
      <c r="D170" s="69" t="n">
        <v>160</v>
      </c>
      <c r="E170" s="77" t="n">
        <f aca="false">C170-D170</f>
        <v>9.8003720595228</v>
      </c>
      <c r="F170" s="69" t="n">
        <f aca="false">13*C170</f>
        <v>2207.4048367738</v>
      </c>
      <c r="G170" s="77" t="n">
        <f aca="false">E170*31</f>
        <v>303.811533845207</v>
      </c>
      <c r="H170" s="70" t="n">
        <f aca="false">MIN($G170/3500,$F170/3500)</f>
        <v>0.0868032953843448</v>
      </c>
      <c r="I170" s="58"/>
    </row>
    <row r="171" customFormat="false" ht="15" hidden="false" customHeight="false" outlineLevel="0" collapsed="false">
      <c r="A171" s="67" t="n">
        <v>43084</v>
      </c>
      <c r="B171" s="68" t="n">
        <f aca="false">B170+1</f>
        <v>169</v>
      </c>
      <c r="C171" s="69" t="n">
        <f aca="false">C170-H170</f>
        <v>169.713568764138</v>
      </c>
      <c r="D171" s="69" t="n">
        <v>160</v>
      </c>
      <c r="E171" s="77" t="n">
        <f aca="false">C171-D171</f>
        <v>9.71356876413844</v>
      </c>
      <c r="F171" s="69" t="n">
        <f aca="false">13*C171</f>
        <v>2206.2763939338</v>
      </c>
      <c r="G171" s="77" t="n">
        <f aca="false">E171*31</f>
        <v>301.120631688292</v>
      </c>
      <c r="H171" s="70" t="n">
        <f aca="false">MIN($G171/3500,$F171/3500)</f>
        <v>0.0860344661966548</v>
      </c>
      <c r="I171" s="58"/>
    </row>
    <row r="172" customFormat="false" ht="15" hidden="false" customHeight="false" outlineLevel="0" collapsed="false">
      <c r="A172" s="67" t="n">
        <v>43084</v>
      </c>
      <c r="B172" s="68" t="n">
        <f aca="false">B171+1</f>
        <v>170</v>
      </c>
      <c r="C172" s="69" t="n">
        <f aca="false">C171-H171</f>
        <v>169.627534297942</v>
      </c>
      <c r="D172" s="69" t="n">
        <v>160</v>
      </c>
      <c r="E172" s="77" t="n">
        <f aca="false">C172-D172</f>
        <v>9.62753429794179</v>
      </c>
      <c r="F172" s="69" t="n">
        <f aca="false">13*C172</f>
        <v>2205.15794587324</v>
      </c>
      <c r="G172" s="77" t="n">
        <f aca="false">E172*31</f>
        <v>298.453563236196</v>
      </c>
      <c r="H172" s="70" t="n">
        <f aca="false">MIN($G172/3500,$F172/3500)</f>
        <v>0.085272446638913</v>
      </c>
      <c r="I172" s="58"/>
    </row>
    <row r="173" customFormat="false" ht="15" hidden="false" customHeight="false" outlineLevel="0" collapsed="false">
      <c r="A173" s="67" t="n">
        <v>43084</v>
      </c>
      <c r="B173" s="68" t="n">
        <f aca="false">B172+1</f>
        <v>171</v>
      </c>
      <c r="C173" s="69" t="n">
        <f aca="false">C172-H172</f>
        <v>169.542261851303</v>
      </c>
      <c r="D173" s="69" t="n">
        <v>160</v>
      </c>
      <c r="E173" s="77" t="n">
        <f aca="false">C173-D173</f>
        <v>9.54226185130287</v>
      </c>
      <c r="F173" s="69" t="n">
        <f aca="false">13*C173</f>
        <v>2204.04940406694</v>
      </c>
      <c r="G173" s="77" t="n">
        <f aca="false">E173*31</f>
        <v>295.810117390389</v>
      </c>
      <c r="H173" s="70" t="n">
        <f aca="false">MIN($G173/3500,$F173/3500)</f>
        <v>0.084517176397254</v>
      </c>
      <c r="I173" s="58"/>
    </row>
    <row r="174" customFormat="false" ht="15" hidden="false" customHeight="false" outlineLevel="0" collapsed="false">
      <c r="A174" s="67" t="n">
        <v>43084</v>
      </c>
      <c r="B174" s="68" t="n">
        <f aca="false">B173+1</f>
        <v>172</v>
      </c>
      <c r="C174" s="69" t="n">
        <f aca="false">C173-H173</f>
        <v>169.457744674906</v>
      </c>
      <c r="D174" s="69" t="n">
        <v>160</v>
      </c>
      <c r="E174" s="77" t="n">
        <f aca="false">C174-D174</f>
        <v>9.45774467490563</v>
      </c>
      <c r="F174" s="69" t="n">
        <f aca="false">13*C174</f>
        <v>2202.95068077377</v>
      </c>
      <c r="G174" s="77" t="n">
        <f aca="false">E174*31</f>
        <v>293.190084922074</v>
      </c>
      <c r="H174" s="70" t="n">
        <f aca="false">MIN($G174/3500,$F174/3500)</f>
        <v>0.0837685956920213</v>
      </c>
      <c r="I174" s="58"/>
    </row>
    <row r="175" customFormat="false" ht="15" hidden="false" customHeight="false" outlineLevel="0" collapsed="false">
      <c r="A175" s="67" t="n">
        <v>43084</v>
      </c>
      <c r="B175" s="68" t="n">
        <f aca="false">B174+1</f>
        <v>173</v>
      </c>
      <c r="C175" s="69" t="n">
        <f aca="false">C174-H174</f>
        <v>169.373976079214</v>
      </c>
      <c r="D175" s="69" t="n">
        <v>160</v>
      </c>
      <c r="E175" s="77" t="n">
        <f aca="false">C175-D175</f>
        <v>9.37397607921361</v>
      </c>
      <c r="F175" s="69" t="n">
        <f aca="false">13*C175</f>
        <v>2201.86168902978</v>
      </c>
      <c r="G175" s="77" t="n">
        <f aca="false">E175*31</f>
        <v>290.593258455622</v>
      </c>
      <c r="H175" s="70" t="n">
        <f aca="false">MIN($G175/3500,$F175/3500)</f>
        <v>0.0830266452730348</v>
      </c>
      <c r="I175" s="58"/>
    </row>
    <row r="176" customFormat="false" ht="15" hidden="false" customHeight="false" outlineLevel="0" collapsed="false">
      <c r="A176" s="67" t="n">
        <v>43084</v>
      </c>
      <c r="B176" s="68" t="n">
        <f aca="false">B175+1</f>
        <v>174</v>
      </c>
      <c r="C176" s="69" t="n">
        <f aca="false">C175-H175</f>
        <v>169.290949433941</v>
      </c>
      <c r="D176" s="69" t="n">
        <v>160</v>
      </c>
      <c r="E176" s="77" t="n">
        <f aca="false">C176-D176</f>
        <v>9.29094943394057</v>
      </c>
      <c r="F176" s="69" t="n">
        <f aca="false">13*C176</f>
        <v>2200.78234264123</v>
      </c>
      <c r="G176" s="77" t="n">
        <f aca="false">E176*31</f>
        <v>288.019432452158</v>
      </c>
      <c r="H176" s="70" t="n">
        <f aca="false">MIN($G176/3500,$F176/3500)</f>
        <v>0.0822912664149022</v>
      </c>
      <c r="I176" s="58"/>
    </row>
    <row r="177" customFormat="false" ht="15" hidden="false" customHeight="false" outlineLevel="0" collapsed="false">
      <c r="A177" s="67" t="n">
        <v>43084</v>
      </c>
      <c r="B177" s="68" t="n">
        <f aca="false">B176+1</f>
        <v>175</v>
      </c>
      <c r="C177" s="69" t="n">
        <f aca="false">C176-H176</f>
        <v>169.208658167526</v>
      </c>
      <c r="D177" s="69" t="n">
        <v>160</v>
      </c>
      <c r="E177" s="77" t="n">
        <f aca="false">C177-D177</f>
        <v>9.20865816752567</v>
      </c>
      <c r="F177" s="69" t="n">
        <f aca="false">13*C177</f>
        <v>2199.71255617783</v>
      </c>
      <c r="G177" s="77" t="n">
        <f aca="false">E177*31</f>
        <v>285.468403193296</v>
      </c>
      <c r="H177" s="70" t="n">
        <f aca="false">MIN($G177/3500,$F177/3500)</f>
        <v>0.0815624009123702</v>
      </c>
      <c r="I177" s="58"/>
    </row>
    <row r="178" customFormat="false" ht="15" hidden="false" customHeight="false" outlineLevel="0" collapsed="false">
      <c r="A178" s="67" t="n">
        <v>43084</v>
      </c>
      <c r="B178" s="68" t="n">
        <f aca="false">B177+1</f>
        <v>176</v>
      </c>
      <c r="C178" s="69" t="n">
        <f aca="false">C177-H177</f>
        <v>169.127095766613</v>
      </c>
      <c r="D178" s="69" t="n">
        <v>160</v>
      </c>
      <c r="E178" s="77" t="n">
        <f aca="false">C178-D178</f>
        <v>9.12709576661331</v>
      </c>
      <c r="F178" s="69" t="n">
        <f aca="false">13*C178</f>
        <v>2198.65224496597</v>
      </c>
      <c r="G178" s="77" t="n">
        <f aca="false">E178*31</f>
        <v>282.939968765013</v>
      </c>
      <c r="H178" s="70" t="n">
        <f aca="false">MIN($G178/3500,$F178/3500)</f>
        <v>0.0808399910757179</v>
      </c>
      <c r="I178" s="58"/>
    </row>
    <row r="179" customFormat="false" ht="15" hidden="false" customHeight="false" outlineLevel="0" collapsed="false">
      <c r="A179" s="67" t="n">
        <v>43084</v>
      </c>
      <c r="B179" s="68" t="n">
        <f aca="false">B178+1</f>
        <v>177</v>
      </c>
      <c r="C179" s="69" t="n">
        <f aca="false">C178-H178</f>
        <v>169.046255775538</v>
      </c>
      <c r="D179" s="69" t="n">
        <v>160</v>
      </c>
      <c r="E179" s="77" t="n">
        <f aca="false">C179-D179</f>
        <v>9.04625577553759</v>
      </c>
      <c r="F179" s="69" t="n">
        <f aca="false">13*C179</f>
        <v>2197.60132508199</v>
      </c>
      <c r="G179" s="77" t="n">
        <f aca="false">E179*31</f>
        <v>280.433929041665</v>
      </c>
      <c r="H179" s="70" t="n">
        <f aca="false">MIN($G179/3500,$F179/3500)</f>
        <v>0.0801239797261901</v>
      </c>
      <c r="I179" s="58"/>
    </row>
    <row r="180" customFormat="false" ht="15" hidden="false" customHeight="false" outlineLevel="0" collapsed="false">
      <c r="A180" s="67" t="n">
        <v>43084</v>
      </c>
      <c r="B180" s="68" t="n">
        <f aca="false">B179+1</f>
        <v>178</v>
      </c>
      <c r="C180" s="69" t="n">
        <f aca="false">C179-H179</f>
        <v>168.966131795811</v>
      </c>
      <c r="D180" s="69" t="n">
        <v>160</v>
      </c>
      <c r="E180" s="77" t="n">
        <f aca="false">C180-D180</f>
        <v>8.96613179581141</v>
      </c>
      <c r="F180" s="69" t="n">
        <f aca="false">13*C180</f>
        <v>2196.55971334555</v>
      </c>
      <c r="G180" s="77" t="n">
        <f aca="false">E180*31</f>
        <v>277.950085670154</v>
      </c>
      <c r="H180" s="70" t="n">
        <f aca="false">MIN($G180/3500,$F180/3500)</f>
        <v>0.0794143101914725</v>
      </c>
      <c r="I180" s="58"/>
    </row>
    <row r="181" customFormat="false" ht="15" hidden="false" customHeight="false" outlineLevel="0" collapsed="false">
      <c r="A181" s="67" t="n">
        <v>43084</v>
      </c>
      <c r="B181" s="68" t="n">
        <f aca="false">B180+1</f>
        <v>179</v>
      </c>
      <c r="C181" s="69" t="n">
        <f aca="false">C180-H180</f>
        <v>168.88671748562</v>
      </c>
      <c r="D181" s="69" t="n">
        <v>160</v>
      </c>
      <c r="E181" s="77" t="n">
        <f aca="false">C181-D181</f>
        <v>8.88671748561993</v>
      </c>
      <c r="F181" s="69" t="n">
        <f aca="false">13*C181</f>
        <v>2195.52732731306</v>
      </c>
      <c r="G181" s="77" t="n">
        <f aca="false">E181*31</f>
        <v>275.488242054218</v>
      </c>
      <c r="H181" s="70" t="n">
        <f aca="false">MIN($G181/3500,$F181/3500)</f>
        <v>0.0787109263012051</v>
      </c>
      <c r="I181" s="58"/>
    </row>
    <row r="182" customFormat="false" ht="15" hidden="false" customHeight="false" outlineLevel="0" collapsed="false">
      <c r="A182" s="67" t="n">
        <v>43084</v>
      </c>
      <c r="B182" s="68" t="n">
        <f aca="false">B181+1</f>
        <v>180</v>
      </c>
      <c r="C182" s="69" t="n">
        <f aca="false">C181-H181</f>
        <v>168.808006559319</v>
      </c>
      <c r="D182" s="69" t="n">
        <v>160</v>
      </c>
      <c r="E182" s="77" t="n">
        <f aca="false">C182-D182</f>
        <v>8.80800655931873</v>
      </c>
      <c r="F182" s="69" t="n">
        <f aca="false">13*C182</f>
        <v>2194.50408527114</v>
      </c>
      <c r="G182" s="77" t="n">
        <f aca="false">E182*31</f>
        <v>273.04820333888</v>
      </c>
      <c r="H182" s="70" t="n">
        <f aca="false">MIN($G182/3500,$F182/3500)</f>
        <v>0.0780137723825373</v>
      </c>
      <c r="I182" s="58"/>
    </row>
    <row r="183" customFormat="false" ht="15" hidden="false" customHeight="false" outlineLevel="0" collapsed="false">
      <c r="A183" s="67" t="n">
        <v>43084</v>
      </c>
      <c r="B183" s="68" t="n">
        <f aca="false">B182+1</f>
        <v>181</v>
      </c>
      <c r="C183" s="69" t="n">
        <f aca="false">C182-H182</f>
        <v>168.729992786936</v>
      </c>
      <c r="D183" s="69" t="n">
        <v>160</v>
      </c>
      <c r="E183" s="77" t="n">
        <f aca="false">C183-D183</f>
        <v>8.72999278693618</v>
      </c>
      <c r="F183" s="69" t="n">
        <f aca="false">13*C183</f>
        <v>2193.48990623017</v>
      </c>
      <c r="G183" s="77" t="n">
        <f aca="false">E183*31</f>
        <v>270.629776395022</v>
      </c>
      <c r="H183" s="70" t="n">
        <f aca="false">MIN($G183/3500,$F183/3500)</f>
        <v>0.0773227932557204</v>
      </c>
      <c r="I183" s="58"/>
    </row>
    <row r="184" customFormat="false" ht="15" hidden="false" customHeight="false" outlineLevel="0" collapsed="false">
      <c r="A184" s="67" t="n">
        <v>43084</v>
      </c>
      <c r="B184" s="68" t="n">
        <f aca="false">B183+1</f>
        <v>182</v>
      </c>
      <c r="C184" s="69" t="n">
        <f aca="false">C183-H183</f>
        <v>168.65266999368</v>
      </c>
      <c r="D184" s="69" t="n">
        <v>160</v>
      </c>
      <c r="E184" s="77" t="n">
        <f aca="false">C184-D184</f>
        <v>8.65266999368046</v>
      </c>
      <c r="F184" s="69" t="n">
        <f aca="false">13*C184</f>
        <v>2192.48470991785</v>
      </c>
      <c r="G184" s="77" t="n">
        <f aca="false">E184*31</f>
        <v>268.232769804094</v>
      </c>
      <c r="H184" s="70" t="n">
        <f aca="false">MIN($G184/3500,$F184/3500)</f>
        <v>0.0766379342297412</v>
      </c>
      <c r="I184" s="58"/>
    </row>
    <row r="185" customFormat="false" ht="15" hidden="false" customHeight="false" outlineLevel="0" collapsed="false">
      <c r="A185" s="67" t="n">
        <v>43084</v>
      </c>
      <c r="B185" s="68" t="n">
        <f aca="false">B184+1</f>
        <v>183</v>
      </c>
      <c r="C185" s="69" t="n">
        <f aca="false">C184-H184</f>
        <v>168.576032059451</v>
      </c>
      <c r="D185" s="69" t="n">
        <v>160</v>
      </c>
      <c r="E185" s="77" t="n">
        <f aca="false">C185-D185</f>
        <v>8.57603205945071</v>
      </c>
      <c r="F185" s="69" t="n">
        <f aca="false">13*C185</f>
        <v>2191.48841677286</v>
      </c>
      <c r="G185" s="77" t="n">
        <f aca="false">E185*31</f>
        <v>265.856993842972</v>
      </c>
      <c r="H185" s="70" t="n">
        <f aca="false">MIN($G185/3500,$F185/3500)</f>
        <v>0.075959141097992</v>
      </c>
      <c r="I185" s="58"/>
    </row>
    <row r="186" customFormat="false" ht="15" hidden="false" customHeight="false" outlineLevel="0" collapsed="false">
      <c r="A186" s="67" t="n">
        <v>43084</v>
      </c>
      <c r="B186" s="68" t="n">
        <f aca="false">B185+1</f>
        <v>184</v>
      </c>
      <c r="C186" s="69" t="n">
        <f aca="false">C185-H185</f>
        <v>168.500072918353</v>
      </c>
      <c r="D186" s="69" t="n">
        <v>160</v>
      </c>
      <c r="E186" s="77" t="n">
        <f aca="false">C186-D186</f>
        <v>8.50007291835271</v>
      </c>
      <c r="F186" s="69" t="n">
        <f aca="false">13*C186</f>
        <v>2190.50094793859</v>
      </c>
      <c r="G186" s="77" t="n">
        <f aca="false">E186*31</f>
        <v>263.502260468934</v>
      </c>
      <c r="H186" s="70" t="n">
        <f aca="false">MIN($G186/3500,$F186/3500)</f>
        <v>0.0752863601339812</v>
      </c>
      <c r="I186" s="58"/>
    </row>
    <row r="187" customFormat="false" ht="15" hidden="false" customHeight="false" outlineLevel="0" collapsed="false">
      <c r="A187" s="67" t="n">
        <v>43084</v>
      </c>
      <c r="B187" s="68" t="n">
        <f aca="false">B186+1</f>
        <v>185</v>
      </c>
      <c r="C187" s="69" t="n">
        <f aca="false">C186-H186</f>
        <v>168.424786558219</v>
      </c>
      <c r="D187" s="69" t="n">
        <v>160</v>
      </c>
      <c r="E187" s="77" t="n">
        <f aca="false">C187-D187</f>
        <v>8.42478655821873</v>
      </c>
      <c r="F187" s="69" t="n">
        <f aca="false">13*C187</f>
        <v>2189.52222525684</v>
      </c>
      <c r="G187" s="77" t="n">
        <f aca="false">E187*31</f>
        <v>261.168383304781</v>
      </c>
      <c r="H187" s="70" t="n">
        <f aca="false">MIN($G187/3500,$F187/3500)</f>
        <v>0.0746195380870802</v>
      </c>
      <c r="I187" s="58"/>
    </row>
    <row r="188" customFormat="false" ht="15" hidden="false" customHeight="false" outlineLevel="0" collapsed="false">
      <c r="A188" s="67" t="n">
        <v>43084</v>
      </c>
      <c r="B188" s="68" t="n">
        <f aca="false">B187+1</f>
        <v>186</v>
      </c>
      <c r="C188" s="69" t="n">
        <f aca="false">C187-H187</f>
        <v>168.350167020132</v>
      </c>
      <c r="D188" s="69" t="n">
        <v>160</v>
      </c>
      <c r="E188" s="77" t="n">
        <f aca="false">C188-D188</f>
        <v>8.35016702013164</v>
      </c>
      <c r="F188" s="69" t="n">
        <f aca="false">13*C188</f>
        <v>2188.55217126171</v>
      </c>
      <c r="G188" s="77" t="n">
        <f aca="false">E188*31</f>
        <v>258.855177624081</v>
      </c>
      <c r="H188" s="70" t="n">
        <f aca="false">MIN($G188/3500,$F188/3500)</f>
        <v>0.0739586221783088</v>
      </c>
      <c r="I188" s="58"/>
    </row>
    <row r="189" customFormat="false" ht="15" hidden="false" customHeight="false" outlineLevel="0" collapsed="false">
      <c r="A189" s="67" t="n">
        <v>43084</v>
      </c>
      <c r="B189" s="68" t="n">
        <f aca="false">B188+1</f>
        <v>187</v>
      </c>
      <c r="C189" s="69" t="n">
        <f aca="false">C188-H188</f>
        <v>168.276208397953</v>
      </c>
      <c r="D189" s="69" t="n">
        <v>160</v>
      </c>
      <c r="E189" s="77" t="n">
        <f aca="false">C189-D189</f>
        <v>8.27620839795333</v>
      </c>
      <c r="F189" s="69" t="n">
        <f aca="false">13*C189</f>
        <v>2187.59070917339</v>
      </c>
      <c r="G189" s="77" t="n">
        <f aca="false">E189*31</f>
        <v>256.562460336553</v>
      </c>
      <c r="H189" s="70" t="n">
        <f aca="false">MIN($G189/3500,$F189/3500)</f>
        <v>0.073303560096158</v>
      </c>
      <c r="I189" s="58"/>
    </row>
    <row r="190" customFormat="false" ht="15" hidden="false" customHeight="false" outlineLevel="0" collapsed="false">
      <c r="A190" s="67" t="n">
        <v>43084</v>
      </c>
      <c r="B190" s="68" t="n">
        <f aca="false">B189+1</f>
        <v>188</v>
      </c>
      <c r="C190" s="69" t="n">
        <f aca="false">C189-H189</f>
        <v>168.202904837857</v>
      </c>
      <c r="D190" s="69" t="n">
        <v>160</v>
      </c>
      <c r="E190" s="77" t="n">
        <f aca="false">C190-D190</f>
        <v>8.20290483785718</v>
      </c>
      <c r="F190" s="69" t="n">
        <f aca="false">13*C190</f>
        <v>2186.63776289214</v>
      </c>
      <c r="G190" s="77" t="n">
        <f aca="false">E190*31</f>
        <v>254.290049973572</v>
      </c>
      <c r="H190" s="70" t="n">
        <f aca="false">MIN($G190/3500,$F190/3500)</f>
        <v>0.0726542999924493</v>
      </c>
      <c r="I190" s="58"/>
    </row>
    <row r="191" customFormat="false" ht="15" hidden="false" customHeight="false" outlineLevel="0" collapsed="false">
      <c r="A191" s="67" t="n">
        <v>43084</v>
      </c>
      <c r="B191" s="68" t="n">
        <f aca="false">B190+1</f>
        <v>189</v>
      </c>
      <c r="C191" s="69" t="n">
        <f aca="false">C190-H190</f>
        <v>168.130250537865</v>
      </c>
      <c r="D191" s="69" t="n">
        <v>160</v>
      </c>
      <c r="E191" s="77" t="n">
        <f aca="false">C191-D191</f>
        <v>8.13025053786473</v>
      </c>
      <c r="F191" s="69" t="n">
        <f aca="false">13*C191</f>
        <v>2185.69325699224</v>
      </c>
      <c r="G191" s="77" t="n">
        <f aca="false">E191*31</f>
        <v>252.037766673806</v>
      </c>
      <c r="H191" s="70" t="n">
        <f aca="false">MIN($G191/3500,$F191/3500)</f>
        <v>0.0720107904782304</v>
      </c>
      <c r="I191" s="58"/>
    </row>
    <row r="192" customFormat="false" ht="15" hidden="false" customHeight="false" outlineLevel="0" collapsed="false">
      <c r="A192" s="67" t="n">
        <v>43084</v>
      </c>
      <c r="B192" s="68" t="n">
        <f aca="false">B191+1</f>
        <v>190</v>
      </c>
      <c r="C192" s="69" t="n">
        <f aca="false">C191-H191</f>
        <v>168.058239747387</v>
      </c>
      <c r="D192" s="69" t="n">
        <v>160</v>
      </c>
      <c r="E192" s="77" t="n">
        <f aca="false">C192-D192</f>
        <v>8.05823974738649</v>
      </c>
      <c r="F192" s="69" t="n">
        <f aca="false">13*C192</f>
        <v>2184.75711671602</v>
      </c>
      <c r="G192" s="77" t="n">
        <f aca="false">E192*31</f>
        <v>249.805432168981</v>
      </c>
      <c r="H192" s="70" t="n">
        <f aca="false">MIN($G192/3500,$F192/3500)</f>
        <v>0.071372980619709</v>
      </c>
      <c r="I192" s="58"/>
    </row>
    <row r="193" customFormat="false" ht="15" hidden="false" customHeight="false" outlineLevel="0" collapsed="false">
      <c r="A193" s="67" t="n">
        <v>43084</v>
      </c>
      <c r="B193" s="68" t="n">
        <f aca="false">B192+1</f>
        <v>191</v>
      </c>
      <c r="C193" s="69" t="n">
        <f aca="false">C192-H192</f>
        <v>167.986866766767</v>
      </c>
      <c r="D193" s="69" t="n">
        <v>160</v>
      </c>
      <c r="E193" s="77" t="n">
        <f aca="false">C193-D193</f>
        <v>7.98686676676678</v>
      </c>
      <c r="F193" s="69" t="n">
        <f aca="false">13*C193</f>
        <v>2183.82926796797</v>
      </c>
      <c r="G193" s="77" t="n">
        <f aca="false">E193*31</f>
        <v>247.59286976977</v>
      </c>
      <c r="H193" s="70" t="n">
        <f aca="false">MIN($G193/3500,$F193/3500)</f>
        <v>0.0707408199342201</v>
      </c>
      <c r="I193" s="58"/>
    </row>
    <row r="194" customFormat="false" ht="15" hidden="false" customHeight="false" outlineLevel="0" collapsed="false">
      <c r="A194" s="67" t="n">
        <v>43084</v>
      </c>
      <c r="B194" s="68" t="n">
        <f aca="false">B193+1</f>
        <v>192</v>
      </c>
      <c r="C194" s="69" t="n">
        <f aca="false">C193-H193</f>
        <v>167.916125946833</v>
      </c>
      <c r="D194" s="69" t="n">
        <v>160</v>
      </c>
      <c r="E194" s="77" t="n">
        <f aca="false">C194-D194</f>
        <v>7.91612594683255</v>
      </c>
      <c r="F194" s="69" t="n">
        <f aca="false">13*C194</f>
        <v>2182.90963730882</v>
      </c>
      <c r="G194" s="77" t="n">
        <f aca="false">E194*31</f>
        <v>245.399904351809</v>
      </c>
      <c r="H194" s="70" t="n">
        <f aca="false">MIN($G194/3500,$F194/3500)</f>
        <v>0.0701142583862312</v>
      </c>
      <c r="I194" s="58"/>
    </row>
    <row r="195" customFormat="false" ht="15" hidden="false" customHeight="false" outlineLevel="0" collapsed="false">
      <c r="A195" s="67" t="n">
        <v>43084</v>
      </c>
      <c r="B195" s="68" t="n">
        <f aca="false">B194+1</f>
        <v>193</v>
      </c>
      <c r="C195" s="69" t="n">
        <f aca="false">C194-H194</f>
        <v>167.846011688446</v>
      </c>
      <c r="D195" s="69" t="n">
        <v>160</v>
      </c>
      <c r="E195" s="77" t="n">
        <f aca="false">C195-D195</f>
        <v>7.84601168844631</v>
      </c>
      <c r="F195" s="69" t="n">
        <f aca="false">13*C195</f>
        <v>2181.9981519498</v>
      </c>
      <c r="G195" s="77" t="n">
        <f aca="false">E195*31</f>
        <v>243.226362341836</v>
      </c>
      <c r="H195" s="70" t="n">
        <f aca="false">MIN($G195/3500,$F195/3500)</f>
        <v>0.0694932463833816</v>
      </c>
      <c r="I195" s="58"/>
    </row>
    <row r="196" customFormat="false" ht="15" hidden="false" customHeight="false" outlineLevel="0" collapsed="false">
      <c r="A196" s="67" t="n">
        <v>43084</v>
      </c>
      <c r="B196" s="68" t="n">
        <f aca="false">B195+1</f>
        <v>194</v>
      </c>
      <c r="C196" s="69" t="n">
        <f aca="false">C195-H195</f>
        <v>167.776518442063</v>
      </c>
      <c r="D196" s="69" t="n">
        <v>160</v>
      </c>
      <c r="E196" s="77" t="n">
        <f aca="false">C196-D196</f>
        <v>7.77651844206292</v>
      </c>
      <c r="F196" s="69" t="n">
        <f aca="false">13*C196</f>
        <v>2181.09473974682</v>
      </c>
      <c r="G196" s="77" t="n">
        <f aca="false">E196*31</f>
        <v>241.072071703951</v>
      </c>
      <c r="H196" s="70" t="n">
        <f aca="false">MIN($G196/3500,$F196/3500)</f>
        <v>0.0688777347725573</v>
      </c>
      <c r="I196" s="58"/>
    </row>
    <row r="197" customFormat="false" ht="15" hidden="false" customHeight="false" outlineLevel="0" collapsed="false">
      <c r="A197" s="67" t="n">
        <v>43084</v>
      </c>
      <c r="B197" s="68" t="n">
        <f aca="false">B196+1</f>
        <v>195</v>
      </c>
      <c r="C197" s="69" t="n">
        <f aca="false">C196-H196</f>
        <v>167.70764070729</v>
      </c>
      <c r="D197" s="69" t="n">
        <v>160</v>
      </c>
      <c r="E197" s="77" t="n">
        <f aca="false">C197-D197</f>
        <v>7.70764070729035</v>
      </c>
      <c r="F197" s="69" t="n">
        <f aca="false">13*C197</f>
        <v>2180.19932919477</v>
      </c>
      <c r="G197" s="77" t="n">
        <f aca="false">E197*31</f>
        <v>238.936861926001</v>
      </c>
      <c r="H197" s="70" t="n">
        <f aca="false">MIN($G197/3500,$F197/3500)</f>
        <v>0.0682676748360003</v>
      </c>
      <c r="I197" s="58"/>
    </row>
    <row r="198" customFormat="false" ht="15" hidden="false" customHeight="false" outlineLevel="0" collapsed="false">
      <c r="A198" s="67" t="n">
        <v>43084</v>
      </c>
      <c r="B198" s="68" t="n">
        <f aca="false">B197+1</f>
        <v>196</v>
      </c>
      <c r="C198" s="69" t="n">
        <f aca="false">C197-H197</f>
        <v>167.639373032454</v>
      </c>
      <c r="D198" s="69" t="n">
        <v>160</v>
      </c>
      <c r="E198" s="77" t="n">
        <f aca="false">C198-D198</f>
        <v>7.63937303245436</v>
      </c>
      <c r="F198" s="69" t="n">
        <f aca="false">13*C198</f>
        <v>2179.31184942191</v>
      </c>
      <c r="G198" s="77" t="n">
        <f aca="false">E198*31</f>
        <v>236.820564006085</v>
      </c>
      <c r="H198" s="70" t="n">
        <f aca="false">MIN($G198/3500,$F198/3500)</f>
        <v>0.0676630182874529</v>
      </c>
      <c r="I198" s="58"/>
    </row>
    <row r="199" customFormat="false" ht="15" hidden="false" customHeight="false" outlineLevel="0" collapsed="false">
      <c r="A199" s="67" t="n">
        <v>43084</v>
      </c>
      <c r="B199" s="68" t="n">
        <f aca="false">B198+1</f>
        <v>197</v>
      </c>
      <c r="C199" s="69" t="n">
        <f aca="false">C198-H198</f>
        <v>167.571710014167</v>
      </c>
      <c r="D199" s="69" t="n">
        <v>160</v>
      </c>
      <c r="E199" s="77" t="n">
        <f aca="false">C199-D199</f>
        <v>7.57171001416691</v>
      </c>
      <c r="F199" s="69" t="n">
        <f aca="false">13*C199</f>
        <v>2178.43223018417</v>
      </c>
      <c r="G199" s="77" t="n">
        <f aca="false">E199*31</f>
        <v>234.723010439174</v>
      </c>
      <c r="H199" s="70" t="n">
        <f aca="false">MIN($G199/3500,$F199/3500)</f>
        <v>0.0670637172683355</v>
      </c>
      <c r="I199" s="58"/>
    </row>
    <row r="200" customFormat="false" ht="15" hidden="false" customHeight="false" outlineLevel="0" collapsed="false">
      <c r="A200" s="67" t="n">
        <v>43084</v>
      </c>
      <c r="B200" s="68" t="n">
        <f aca="false">B199+1</f>
        <v>198</v>
      </c>
      <c r="C200" s="69" t="n">
        <f aca="false">C199-H199</f>
        <v>167.504646296899</v>
      </c>
      <c r="D200" s="69" t="n">
        <v>160</v>
      </c>
      <c r="E200" s="77" t="n">
        <f aca="false">C200-D200</f>
        <v>7.50464629689859</v>
      </c>
      <c r="F200" s="69" t="n">
        <f aca="false">13*C200</f>
        <v>2177.56040185968</v>
      </c>
      <c r="G200" s="77" t="n">
        <f aca="false">E200*31</f>
        <v>232.644035203856</v>
      </c>
      <c r="H200" s="70" t="n">
        <f aca="false">MIN($G200/3500,$F200/3500)</f>
        <v>0.0664697243439589</v>
      </c>
      <c r="I200" s="58"/>
    </row>
    <row r="201" customFormat="false" ht="15" hidden="false" customHeight="false" outlineLevel="0" collapsed="false">
      <c r="A201" s="67" t="n">
        <v>43084</v>
      </c>
      <c r="B201" s="68" t="n">
        <f aca="false">B200+1</f>
        <v>199</v>
      </c>
      <c r="C201" s="69" t="n">
        <f aca="false">C200-H200</f>
        <v>167.438176572555</v>
      </c>
      <c r="D201" s="69" t="n">
        <v>160</v>
      </c>
      <c r="E201" s="77" t="n">
        <f aca="false">C201-D201</f>
        <v>7.43817657255462</v>
      </c>
      <c r="F201" s="69" t="n">
        <f aca="false">13*C201</f>
        <v>2176.69629544321</v>
      </c>
      <c r="G201" s="77" t="n">
        <f aca="false">E201*31</f>
        <v>230.583473749193</v>
      </c>
      <c r="H201" s="70" t="n">
        <f aca="false">MIN($G201/3500,$F201/3500)</f>
        <v>0.0658809924997695</v>
      </c>
      <c r="I201" s="58"/>
    </row>
    <row r="202" customFormat="false" ht="15" hidden="false" customHeight="false" outlineLevel="0" collapsed="false">
      <c r="A202" s="67" t="n">
        <v>43084</v>
      </c>
      <c r="B202" s="68" t="n">
        <f aca="false">B201+1</f>
        <v>200</v>
      </c>
      <c r="C202" s="69" t="n">
        <f aca="false">C201-H201</f>
        <v>167.372295580055</v>
      </c>
      <c r="D202" s="69" t="n">
        <v>160</v>
      </c>
      <c r="E202" s="77" t="n">
        <f aca="false">C202-D202</f>
        <v>7.37229558005487</v>
      </c>
      <c r="F202" s="69" t="n">
        <f aca="false">13*C202</f>
        <v>2175.83984254071</v>
      </c>
      <c r="G202" s="77" t="n">
        <f aca="false">E202*31</f>
        <v>228.541162981701</v>
      </c>
      <c r="H202" s="70" t="n">
        <f aca="false">MIN($G202/3500,$F202/3500)</f>
        <v>0.0652974751376288</v>
      </c>
      <c r="I202" s="58"/>
    </row>
    <row r="203" customFormat="false" ht="15" hidden="false" customHeight="false" outlineLevel="0" collapsed="false">
      <c r="A203" s="67" t="n">
        <v>43084</v>
      </c>
      <c r="B203" s="68" t="n">
        <f aca="false">B202+1</f>
        <v>201</v>
      </c>
      <c r="C203" s="69" t="n">
        <f aca="false">C202-H202</f>
        <v>167.306998104917</v>
      </c>
      <c r="D203" s="69" t="n">
        <v>160</v>
      </c>
      <c r="E203" s="77" t="n">
        <f aca="false">C203-D203</f>
        <v>7.30699810491723</v>
      </c>
      <c r="F203" s="69" t="n">
        <f aca="false">13*C203</f>
        <v>2174.99097536392</v>
      </c>
      <c r="G203" s="77" t="n">
        <f aca="false">E203*31</f>
        <v>226.516941252434</v>
      </c>
      <c r="H203" s="70" t="n">
        <f aca="false">MIN($G203/3500,$F203/3500)</f>
        <v>0.064719126072124</v>
      </c>
      <c r="I203" s="58"/>
    </row>
    <row r="204" customFormat="false" ht="15" hidden="false" customHeight="false" outlineLevel="0" collapsed="false">
      <c r="A204" s="67" t="n">
        <v>43084</v>
      </c>
      <c r="B204" s="68" t="n">
        <f aca="false">B203+1</f>
        <v>202</v>
      </c>
      <c r="C204" s="69" t="n">
        <f aca="false">C203-H203</f>
        <v>167.242278978845</v>
      </c>
      <c r="D204" s="69" t="n">
        <v>160</v>
      </c>
      <c r="E204" s="77" t="n">
        <f aca="false">C204-D204</f>
        <v>7.24227897884509</v>
      </c>
      <c r="F204" s="69" t="n">
        <f aca="false">13*C204</f>
        <v>2174.14962672499</v>
      </c>
      <c r="G204" s="77" t="n">
        <f aca="false">E204*31</f>
        <v>224.510648344198</v>
      </c>
      <c r="H204" s="70" t="n">
        <f aca="false">MIN($G204/3500,$F204/3500)</f>
        <v>0.0641458995269137</v>
      </c>
      <c r="I204" s="58"/>
    </row>
    <row r="205" customFormat="false" ht="15" hidden="false" customHeight="false" outlineLevel="0" collapsed="false">
      <c r="A205" s="67" t="n">
        <v>43084</v>
      </c>
      <c r="B205" s="68" t="n">
        <f aca="false">B204+1</f>
        <v>203</v>
      </c>
      <c r="C205" s="69" t="n">
        <f aca="false">C204-H204</f>
        <v>167.178133079318</v>
      </c>
      <c r="D205" s="69" t="n">
        <v>160</v>
      </c>
      <c r="E205" s="77" t="n">
        <f aca="false">C205-D205</f>
        <v>7.17813307931817</v>
      </c>
      <c r="F205" s="69" t="n">
        <f aca="false">13*C205</f>
        <v>2173.31573003114</v>
      </c>
      <c r="G205" s="77" t="n">
        <f aca="false">E205*31</f>
        <v>222.522125458863</v>
      </c>
      <c r="H205" s="70" t="n">
        <f aca="false">MIN($G205/3500,$F205/3500)</f>
        <v>0.0635777501311038</v>
      </c>
      <c r="I205" s="58"/>
    </row>
    <row r="206" customFormat="false" ht="15" hidden="false" customHeight="false" outlineLevel="0" collapsed="false">
      <c r="A206" s="67" t="n">
        <v>43084</v>
      </c>
      <c r="B206" s="68" t="n">
        <f aca="false">B205+1</f>
        <v>204</v>
      </c>
      <c r="C206" s="69" t="n">
        <f aca="false">C205-H205</f>
        <v>167.114555329187</v>
      </c>
      <c r="D206" s="69" t="n">
        <v>160</v>
      </c>
      <c r="E206" s="77" t="n">
        <f aca="false">C206-D206</f>
        <v>7.11455532918706</v>
      </c>
      <c r="F206" s="69" t="n">
        <f aca="false">13*C206</f>
        <v>2172.48921927943</v>
      </c>
      <c r="G206" s="77" t="n">
        <f aca="false">E206*31</f>
        <v>220.551215204799</v>
      </c>
      <c r="H206" s="70" t="n">
        <f aca="false">MIN($G206/3500,$F206/3500)</f>
        <v>0.0630146329156568</v>
      </c>
      <c r="I206" s="58"/>
    </row>
    <row r="207" customFormat="false" ht="15" hidden="false" customHeight="false" outlineLevel="0" collapsed="false">
      <c r="A207" s="67" t="n">
        <v>43084</v>
      </c>
      <c r="B207" s="68" t="n">
        <f aca="false">B206+1</f>
        <v>205</v>
      </c>
      <c r="C207" s="69" t="n">
        <f aca="false">C206-H206</f>
        <v>167.051540696271</v>
      </c>
      <c r="D207" s="69" t="n">
        <v>160</v>
      </c>
      <c r="E207" s="77" t="n">
        <f aca="false">C207-D207</f>
        <v>7.05154069627139</v>
      </c>
      <c r="F207" s="69" t="n">
        <f aca="false">13*C207</f>
        <v>2171.67002905153</v>
      </c>
      <c r="G207" s="77" t="n">
        <f aca="false">E207*31</f>
        <v>218.597761584413</v>
      </c>
      <c r="H207" s="70" t="n">
        <f aca="false">MIN($G207/3500,$F207/3500)</f>
        <v>0.0624565033098323</v>
      </c>
      <c r="I207" s="58"/>
    </row>
    <row r="208" customFormat="false" ht="15" hidden="false" customHeight="false" outlineLevel="0" collapsed="false">
      <c r="A208" s="67" t="n">
        <v>43084</v>
      </c>
      <c r="B208" s="68" t="n">
        <f aca="false">B207+1</f>
        <v>206</v>
      </c>
      <c r="C208" s="69" t="n">
        <f aca="false">C207-H207</f>
        <v>166.989084192962</v>
      </c>
      <c r="D208" s="69" t="n">
        <v>160</v>
      </c>
      <c r="E208" s="77" t="n">
        <f aca="false">C208-D208</f>
        <v>6.98908419296154</v>
      </c>
      <c r="F208" s="69" t="n">
        <f aca="false">13*C208</f>
        <v>2170.8580945085</v>
      </c>
      <c r="G208" s="77" t="n">
        <f aca="false">E208*31</f>
        <v>216.661609981808</v>
      </c>
      <c r="H208" s="70" t="n">
        <f aca="false">MIN($G208/3500,$F208/3500)</f>
        <v>0.0619033171376594</v>
      </c>
      <c r="I208" s="58"/>
    </row>
    <row r="209" customFormat="false" ht="15" hidden="false" customHeight="false" outlineLevel="0" collapsed="false">
      <c r="A209" s="67" t="n">
        <v>43084</v>
      </c>
      <c r="B209" s="68" t="n">
        <f aca="false">B208+1</f>
        <v>207</v>
      </c>
      <c r="C209" s="69" t="n">
        <f aca="false">C208-H208</f>
        <v>166.927180875824</v>
      </c>
      <c r="D209" s="69" t="n">
        <v>160</v>
      </c>
      <c r="E209" s="77" t="n">
        <f aca="false">C209-D209</f>
        <v>6.92718087582389</v>
      </c>
      <c r="F209" s="69" t="n">
        <f aca="false">13*C209</f>
        <v>2170.05335138571</v>
      </c>
      <c r="G209" s="77" t="n">
        <f aca="false">E209*31</f>
        <v>214.742607150541</v>
      </c>
      <c r="H209" s="70" t="n">
        <f aca="false">MIN($G209/3500,$F209/3500)</f>
        <v>0.0613550306144402</v>
      </c>
      <c r="I209" s="58"/>
    </row>
    <row r="210" customFormat="false" ht="15" hidden="false" customHeight="false" outlineLevel="0" collapsed="false">
      <c r="A210" s="67" t="n">
        <v>43084</v>
      </c>
      <c r="B210" s="68" t="n">
        <f aca="false">B209+1</f>
        <v>208</v>
      </c>
      <c r="C210" s="69" t="n">
        <f aca="false">C209-H209</f>
        <v>166.865825845209</v>
      </c>
      <c r="D210" s="69" t="n">
        <v>160</v>
      </c>
      <c r="E210" s="77" t="n">
        <f aca="false">C210-D210</f>
        <v>6.86582584520946</v>
      </c>
      <c r="F210" s="69" t="n">
        <f aca="false">13*C210</f>
        <v>2169.25573598772</v>
      </c>
      <c r="G210" s="77" t="n">
        <f aca="false">E210*31</f>
        <v>212.840601201493</v>
      </c>
      <c r="H210" s="70" t="n">
        <f aca="false">MIN($G210/3500,$F210/3500)</f>
        <v>0.0608116003432838</v>
      </c>
      <c r="I210" s="58"/>
    </row>
    <row r="211" customFormat="false" ht="15" hidden="false" customHeight="false" outlineLevel="0" collapsed="false">
      <c r="A211" s="67" t="n">
        <v>43084</v>
      </c>
      <c r="B211" s="68" t="n">
        <f aca="false">B210+1</f>
        <v>209</v>
      </c>
      <c r="C211" s="69" t="n">
        <f aca="false">C210-H210</f>
        <v>166.805014244866</v>
      </c>
      <c r="D211" s="69" t="n">
        <v>160</v>
      </c>
      <c r="E211" s="77" t="n">
        <f aca="false">C211-D211</f>
        <v>6.80501424486619</v>
      </c>
      <c r="F211" s="69" t="n">
        <f aca="false">13*C211</f>
        <v>2168.46518518326</v>
      </c>
      <c r="G211" s="77" t="n">
        <f aca="false">E211*31</f>
        <v>210.955441590852</v>
      </c>
      <c r="H211" s="70" t="n">
        <f aca="false">MIN($G211/3500,$F211/3500)</f>
        <v>0.0602729833116719</v>
      </c>
      <c r="I211" s="58"/>
    </row>
    <row r="212" customFormat="false" ht="15" hidden="false" customHeight="false" outlineLevel="0" collapsed="false">
      <c r="A212" s="67" t="n">
        <v>43084</v>
      </c>
      <c r="B212" s="68" t="n">
        <f aca="false">B211+1</f>
        <v>210</v>
      </c>
      <c r="C212" s="69" t="n">
        <f aca="false">C211-H211</f>
        <v>166.744741261555</v>
      </c>
      <c r="D212" s="69" t="n">
        <v>160</v>
      </c>
      <c r="E212" s="77" t="n">
        <f aca="false">C212-D212</f>
        <v>6.74474126155451</v>
      </c>
      <c r="F212" s="69" t="n">
        <f aca="false">13*C212</f>
        <v>2167.68163640021</v>
      </c>
      <c r="G212" s="77" t="n">
        <f aca="false">E212*31</f>
        <v>209.08697910819</v>
      </c>
      <c r="H212" s="70" t="n">
        <f aca="false">MIN($G212/3500,$F212/3500)</f>
        <v>0.0597391368880542</v>
      </c>
      <c r="I212" s="58"/>
    </row>
    <row r="213" customFormat="false" ht="15" hidden="false" customHeight="false" outlineLevel="0" collapsed="false">
      <c r="A213" s="67" t="n">
        <v>43084</v>
      </c>
      <c r="B213" s="68" t="n">
        <f aca="false">B212+1</f>
        <v>211</v>
      </c>
      <c r="C213" s="69" t="n">
        <f aca="false">C212-H212</f>
        <v>166.685002124666</v>
      </c>
      <c r="D213" s="69" t="n">
        <v>160</v>
      </c>
      <c r="E213" s="77" t="n">
        <f aca="false">C213-D213</f>
        <v>6.68500212466645</v>
      </c>
      <c r="F213" s="69" t="n">
        <f aca="false">13*C213</f>
        <v>2166.90502762066</v>
      </c>
      <c r="G213" s="77" t="n">
        <f aca="false">E213*31</f>
        <v>207.23506586466</v>
      </c>
      <c r="H213" s="70" t="n">
        <f aca="false">MIN($G213/3500,$F213/3500)</f>
        <v>0.0592100188184743</v>
      </c>
      <c r="I213" s="58"/>
    </row>
    <row r="214" customFormat="false" ht="15" hidden="false" customHeight="false" outlineLevel="0" collapsed="false">
      <c r="A214" s="67" t="n">
        <v>43084</v>
      </c>
      <c r="B214" s="68" t="n">
        <f aca="false">B213+1</f>
        <v>212</v>
      </c>
      <c r="C214" s="69" t="n">
        <f aca="false">C213-H213</f>
        <v>166.625792105848</v>
      </c>
      <c r="D214" s="69" t="n">
        <v>160</v>
      </c>
      <c r="E214" s="77" t="n">
        <f aca="false">C214-D214</f>
        <v>6.62579210584798</v>
      </c>
      <c r="F214" s="69" t="n">
        <f aca="false">13*C214</f>
        <v>2166.13529737602</v>
      </c>
      <c r="G214" s="77" t="n">
        <f aca="false">E214*31</f>
        <v>205.399555281287</v>
      </c>
      <c r="H214" s="70" t="n">
        <f aca="false">MIN($G214/3500,$F214/3500)</f>
        <v>0.0586855872232249</v>
      </c>
      <c r="I214" s="58"/>
    </row>
    <row r="215" customFormat="false" ht="15" hidden="false" customHeight="false" outlineLevel="0" collapsed="false">
      <c r="A215" s="67" t="n">
        <v>43084</v>
      </c>
      <c r="B215" s="68" t="n">
        <f aca="false">B214+1</f>
        <v>213</v>
      </c>
      <c r="C215" s="69" t="n">
        <f aca="false">C214-H214</f>
        <v>166.567106518625</v>
      </c>
      <c r="D215" s="69" t="n">
        <v>160</v>
      </c>
      <c r="E215" s="77" t="n">
        <f aca="false">C215-D215</f>
        <v>6.56710651862474</v>
      </c>
      <c r="F215" s="69" t="n">
        <f aca="false">13*C215</f>
        <v>2165.37238474212</v>
      </c>
      <c r="G215" s="77" t="n">
        <f aca="false">E215*31</f>
        <v>203.580302077367</v>
      </c>
      <c r="H215" s="70" t="n">
        <f aca="false">MIN($G215/3500,$F215/3500)</f>
        <v>0.0581658005935334</v>
      </c>
      <c r="I215" s="58"/>
    </row>
    <row r="216" customFormat="false" ht="15" hidden="false" customHeight="false" outlineLevel="0" collapsed="false">
      <c r="A216" s="67" t="n">
        <v>43084</v>
      </c>
      <c r="B216" s="68" t="n">
        <f aca="false">B215+1</f>
        <v>214</v>
      </c>
      <c r="C216" s="69" t="n">
        <f aca="false">C215-H215</f>
        <v>166.508940718031</v>
      </c>
      <c r="D216" s="69" t="n">
        <v>160</v>
      </c>
      <c r="E216" s="77" t="n">
        <f aca="false">C216-D216</f>
        <v>6.5089407180312</v>
      </c>
      <c r="F216" s="69" t="n">
        <f aca="false">13*C216</f>
        <v>2164.61622933441</v>
      </c>
      <c r="G216" s="77" t="n">
        <f aca="false">E216*31</f>
        <v>201.777162258967</v>
      </c>
      <c r="H216" s="70" t="n">
        <f aca="false">MIN($G216/3500,$F216/3500)</f>
        <v>0.0576506177882763</v>
      </c>
      <c r="I216" s="58"/>
    </row>
    <row r="217" customFormat="false" ht="15" hidden="false" customHeight="false" outlineLevel="0" collapsed="false">
      <c r="A217" s="67" t="n">
        <v>43084</v>
      </c>
      <c r="B217" s="68" t="n">
        <f aca="false">B216+1</f>
        <v>215</v>
      </c>
      <c r="C217" s="69" t="n">
        <f aca="false">C216-H216</f>
        <v>166.451290100243</v>
      </c>
      <c r="D217" s="69" t="n">
        <v>160</v>
      </c>
      <c r="E217" s="77" t="n">
        <f aca="false">C217-D217</f>
        <v>6.45129010024291</v>
      </c>
      <c r="F217" s="69" t="n">
        <f aca="false">13*C217</f>
        <v>2163.86677130316</v>
      </c>
      <c r="G217" s="77" t="n">
        <f aca="false">E217*31</f>
        <v>199.98999310753</v>
      </c>
      <c r="H217" s="70" t="n">
        <f aca="false">MIN($G217/3500,$F217/3500)</f>
        <v>0.057139998030723</v>
      </c>
      <c r="I217" s="58"/>
    </row>
    <row r="218" customFormat="false" ht="15" hidden="false" customHeight="false" outlineLevel="0" collapsed="false">
      <c r="A218" s="67" t="n">
        <v>43084</v>
      </c>
      <c r="B218" s="68" t="n">
        <f aca="false">B217+1</f>
        <v>216</v>
      </c>
      <c r="C218" s="69" t="n">
        <f aca="false">C217-H217</f>
        <v>166.394150102212</v>
      </c>
      <c r="D218" s="69" t="n">
        <v>160</v>
      </c>
      <c r="E218" s="77" t="n">
        <f aca="false">C218-D218</f>
        <v>6.39415010221219</v>
      </c>
      <c r="F218" s="69" t="n">
        <f aca="false">13*C218</f>
        <v>2163.12395132876</v>
      </c>
      <c r="G218" s="77" t="n">
        <f aca="false">E218*31</f>
        <v>198.218653168578</v>
      </c>
      <c r="H218" s="70" t="n">
        <f aca="false">MIN($G218/3500,$F218/3500)</f>
        <v>0.056633900905308</v>
      </c>
      <c r="I218" s="58"/>
    </row>
    <row r="219" customFormat="false" ht="15" hidden="false" customHeight="false" outlineLevel="0" collapsed="false">
      <c r="A219" s="67" t="n">
        <v>43084</v>
      </c>
      <c r="B219" s="68" t="n">
        <f aca="false">B218+1</f>
        <v>217</v>
      </c>
      <c r="C219" s="69" t="n">
        <f aca="false">C218-H218</f>
        <v>166.337516201307</v>
      </c>
      <c r="D219" s="69" t="n">
        <v>160</v>
      </c>
      <c r="E219" s="77" t="n">
        <f aca="false">C219-D219</f>
        <v>6.3375162013069</v>
      </c>
      <c r="F219" s="69" t="n">
        <f aca="false">13*C219</f>
        <v>2162.38771061699</v>
      </c>
      <c r="G219" s="77" t="n">
        <f aca="false">E219*31</f>
        <v>196.463002240514</v>
      </c>
      <c r="H219" s="70" t="n">
        <f aca="false">MIN($G219/3500,$F219/3500)</f>
        <v>0.0561322863544325</v>
      </c>
      <c r="I219" s="58"/>
    </row>
    <row r="220" customFormat="false" ht="15" hidden="false" customHeight="false" outlineLevel="0" collapsed="false">
      <c r="A220" s="67" t="n">
        <v>43084</v>
      </c>
      <c r="B220" s="68" t="n">
        <f aca="false">B219+1</f>
        <v>218</v>
      </c>
      <c r="C220" s="69" t="n">
        <f aca="false">C219-H219</f>
        <v>166.281383914952</v>
      </c>
      <c r="D220" s="69" t="n">
        <v>160</v>
      </c>
      <c r="E220" s="77" t="n">
        <f aca="false">C220-D220</f>
        <v>6.28138391495247</v>
      </c>
      <c r="F220" s="69" t="n">
        <f aca="false">13*C220</f>
        <v>2161.65799089438</v>
      </c>
      <c r="G220" s="77" t="n">
        <f aca="false">E220*31</f>
        <v>194.722901363527</v>
      </c>
      <c r="H220" s="70" t="n">
        <f aca="false">MIN($G220/3500,$F220/3500)</f>
        <v>0.0556351146752933</v>
      </c>
      <c r="I220" s="58"/>
    </row>
    <row r="221" customFormat="false" ht="15" hidden="false" customHeight="false" outlineLevel="0" collapsed="false">
      <c r="A221" s="67" t="n">
        <v>43084</v>
      </c>
      <c r="B221" s="68" t="n">
        <f aca="false">B220+1</f>
        <v>219</v>
      </c>
      <c r="C221" s="69" t="n">
        <f aca="false">C220-H220</f>
        <v>166.225748800277</v>
      </c>
      <c r="D221" s="69" t="n">
        <v>160</v>
      </c>
      <c r="E221" s="77" t="n">
        <f aca="false">C221-D221</f>
        <v>6.22574880027719</v>
      </c>
      <c r="F221" s="69" t="n">
        <f aca="false">13*C221</f>
        <v>2160.9347344036</v>
      </c>
      <c r="G221" s="77" t="n">
        <f aca="false">E221*31</f>
        <v>192.998212808593</v>
      </c>
      <c r="H221" s="70" t="n">
        <f aca="false">MIN($G221/3500,$F221/3500)</f>
        <v>0.0551423465167408</v>
      </c>
      <c r="I221" s="58"/>
    </row>
    <row r="222" customFormat="false" ht="15" hidden="false" customHeight="false" outlineLevel="0" collapsed="false">
      <c r="A222" s="67" t="n">
        <v>43084</v>
      </c>
      <c r="B222" s="68" t="n">
        <f aca="false">B221+1</f>
        <v>220</v>
      </c>
      <c r="C222" s="69" t="n">
        <f aca="false">C221-H221</f>
        <v>166.17060645376</v>
      </c>
      <c r="D222" s="69" t="n">
        <v>160</v>
      </c>
      <c r="E222" s="77" t="n">
        <f aca="false">C222-D222</f>
        <v>6.17060645376046</v>
      </c>
      <c r="F222" s="69" t="n">
        <f aca="false">13*C222</f>
        <v>2160.21788389889</v>
      </c>
      <c r="G222" s="77" t="n">
        <f aca="false">E222*31</f>
        <v>191.288800066574</v>
      </c>
      <c r="H222" s="70" t="n">
        <f aca="false">MIN($G222/3500,$F222/3500)</f>
        <v>0.054653942876164</v>
      </c>
      <c r="I222" s="58"/>
    </row>
    <row r="223" customFormat="false" ht="15" hidden="false" customHeight="false" outlineLevel="0" collapsed="false">
      <c r="A223" s="67" t="n">
        <v>43084</v>
      </c>
      <c r="B223" s="68" t="n">
        <f aca="false">B222+1</f>
        <v>221</v>
      </c>
      <c r="C223" s="69" t="n">
        <f aca="false">C222-H222</f>
        <v>166.115952510884</v>
      </c>
      <c r="D223" s="69" t="n">
        <v>160</v>
      </c>
      <c r="E223" s="77" t="n">
        <f aca="false">C223-D223</f>
        <v>6.11595251088428</v>
      </c>
      <c r="F223" s="69" t="n">
        <f aca="false">13*C223</f>
        <v>2159.5073826415</v>
      </c>
      <c r="G223" s="77" t="n">
        <f aca="false">E223*31</f>
        <v>189.594527837413</v>
      </c>
      <c r="H223" s="70" t="n">
        <f aca="false">MIN($G223/3500,$F223/3500)</f>
        <v>0.0541698650964037</v>
      </c>
      <c r="I223" s="58"/>
    </row>
    <row r="224" customFormat="false" ht="15" hidden="false" customHeight="false" outlineLevel="0" collapsed="false">
      <c r="A224" s="67" t="n">
        <v>43084</v>
      </c>
      <c r="B224" s="68" t="n">
        <f aca="false">B223+1</f>
        <v>222</v>
      </c>
      <c r="C224" s="69" t="n">
        <f aca="false">C223-H223</f>
        <v>166.061782645788</v>
      </c>
      <c r="D224" s="69" t="n">
        <v>160</v>
      </c>
      <c r="E224" s="77" t="n">
        <f aca="false">C224-D224</f>
        <v>6.06178264578787</v>
      </c>
      <c r="F224" s="69" t="n">
        <f aca="false">13*C224</f>
        <v>2158.80317439524</v>
      </c>
      <c r="G224" s="77" t="n">
        <f aca="false">E224*31</f>
        <v>187.915262019424</v>
      </c>
      <c r="H224" s="70" t="n">
        <f aca="false">MIN($G224/3500,$F224/3500)</f>
        <v>0.0536900748626926</v>
      </c>
      <c r="I224" s="58"/>
    </row>
    <row r="225" customFormat="false" ht="15" hidden="false" customHeight="false" outlineLevel="0" collapsed="false">
      <c r="A225" s="67" t="n">
        <v>43084</v>
      </c>
      <c r="B225" s="68" t="n">
        <f aca="false">B224+1</f>
        <v>223</v>
      </c>
      <c r="C225" s="69" t="n">
        <f aca="false">C224-H224</f>
        <v>166.008092570925</v>
      </c>
      <c r="D225" s="69" t="n">
        <v>160</v>
      </c>
      <c r="E225" s="77" t="n">
        <f aca="false">C225-D225</f>
        <v>6.00809257092519</v>
      </c>
      <c r="F225" s="69" t="n">
        <f aca="false">13*C225</f>
        <v>2158.10520342203</v>
      </c>
      <c r="G225" s="77" t="n">
        <f aca="false">E225*31</f>
        <v>186.250869698681</v>
      </c>
      <c r="H225" s="70" t="n">
        <f aca="false">MIN($G225/3500,$F225/3500)</f>
        <v>0.0532145341996231</v>
      </c>
      <c r="I225" s="58"/>
    </row>
    <row r="226" customFormat="false" ht="15" hidden="false" customHeight="false" outlineLevel="0" collapsed="false">
      <c r="A226" s="67" t="n">
        <v>43084</v>
      </c>
      <c r="B226" s="68" t="n">
        <f aca="false">B225+1</f>
        <v>224</v>
      </c>
      <c r="C226" s="69" t="n">
        <f aca="false">C225-H225</f>
        <v>165.954878036726</v>
      </c>
      <c r="D226" s="69" t="n">
        <v>160</v>
      </c>
      <c r="E226" s="77" t="n">
        <f aca="false">C226-D226</f>
        <v>5.95487803672557</v>
      </c>
      <c r="F226" s="69" t="n">
        <f aca="false">13*C226</f>
        <v>2157.41341447743</v>
      </c>
      <c r="G226" s="77" t="n">
        <f aca="false">E226*31</f>
        <v>184.601219138493</v>
      </c>
      <c r="H226" s="70" t="n">
        <f aca="false">MIN($G226/3500,$F226/3500)</f>
        <v>0.0527432054681408</v>
      </c>
      <c r="I226" s="58"/>
    </row>
    <row r="227" customFormat="false" ht="15" hidden="false" customHeight="false" outlineLevel="0" collapsed="false">
      <c r="A227" s="67" t="n">
        <v>43084</v>
      </c>
      <c r="B227" s="68" t="n">
        <f aca="false">B226+1</f>
        <v>225</v>
      </c>
      <c r="C227" s="69" t="n">
        <f aca="false">C226-H226</f>
        <v>165.902134831257</v>
      </c>
      <c r="D227" s="69" t="n">
        <v>160</v>
      </c>
      <c r="E227" s="77" t="n">
        <f aca="false">C227-D227</f>
        <v>5.90213483125743</v>
      </c>
      <c r="F227" s="69" t="n">
        <f aca="false">13*C227</f>
        <v>2156.72775280635</v>
      </c>
      <c r="G227" s="77" t="n">
        <f aca="false">E227*31</f>
        <v>182.96617976898</v>
      </c>
      <c r="H227" s="70" t="n">
        <f aca="false">MIN($G227/3500,$F227/3500)</f>
        <v>0.0522760513625658</v>
      </c>
      <c r="I227" s="58"/>
    </row>
    <row r="228" customFormat="false" ht="15" hidden="false" customHeight="false" outlineLevel="0" collapsed="false">
      <c r="A228" s="67" t="n">
        <v>43084</v>
      </c>
      <c r="B228" s="68" t="n">
        <f aca="false">B227+1</f>
        <v>226</v>
      </c>
      <c r="C228" s="69" t="n">
        <f aca="false">C227-H227</f>
        <v>165.849858779895</v>
      </c>
      <c r="D228" s="69" t="n">
        <v>160</v>
      </c>
      <c r="E228" s="77" t="n">
        <f aca="false">C228-D228</f>
        <v>5.84985877989487</v>
      </c>
      <c r="F228" s="69" t="n">
        <f aca="false">13*C228</f>
        <v>2156.04816413863</v>
      </c>
      <c r="G228" s="77" t="n">
        <f aca="false">E228*31</f>
        <v>181.345622176741</v>
      </c>
      <c r="H228" s="70" t="n">
        <f aca="false">MIN($G228/3500,$F228/3500)</f>
        <v>0.0518130349076403</v>
      </c>
      <c r="I228" s="58"/>
    </row>
    <row r="229" customFormat="false" ht="15" hidden="false" customHeight="false" outlineLevel="0" collapsed="false">
      <c r="A229" s="67" t="n">
        <v>43084</v>
      </c>
      <c r="B229" s="68" t="n">
        <f aca="false">B228+1</f>
        <v>227</v>
      </c>
      <c r="C229" s="69" t="n">
        <f aca="false">C228-H228</f>
        <v>165.798045744987</v>
      </c>
      <c r="D229" s="69" t="n">
        <v>160</v>
      </c>
      <c r="E229" s="77" t="n">
        <f aca="false">C229-D229</f>
        <v>5.79804574498724</v>
      </c>
      <c r="F229" s="69" t="n">
        <f aca="false">13*C229</f>
        <v>2155.37459468483</v>
      </c>
      <c r="G229" s="77" t="n">
        <f aca="false">E229*31</f>
        <v>179.739418094604</v>
      </c>
      <c r="H229" s="70" t="n">
        <f aca="false">MIN($G229/3500,$F229/3500)</f>
        <v>0.0513541194556012</v>
      </c>
      <c r="I229" s="58"/>
    </row>
    <row r="230" customFormat="false" ht="15" hidden="false" customHeight="false" outlineLevel="0" collapsed="false">
      <c r="A230" s="67" t="n">
        <v>43084</v>
      </c>
      <c r="B230" s="68" t="n">
        <f aca="false">B229+1</f>
        <v>228</v>
      </c>
      <c r="C230" s="69" t="n">
        <f aca="false">C229-H229</f>
        <v>165.746691625532</v>
      </c>
      <c r="D230" s="69" t="n">
        <v>160</v>
      </c>
      <c r="E230" s="77" t="n">
        <f aca="false">C230-D230</f>
        <v>5.74669162553164</v>
      </c>
      <c r="F230" s="69" t="n">
        <f aca="false">13*C230</f>
        <v>2154.70699113191</v>
      </c>
      <c r="G230" s="77" t="n">
        <f aca="false">E230*31</f>
        <v>178.147440391481</v>
      </c>
      <c r="H230" s="70" t="n">
        <f aca="false">MIN($G230/3500,$F230/3500)</f>
        <v>0.0508992686832802</v>
      </c>
      <c r="I230" s="58"/>
    </row>
    <row r="231" customFormat="false" ht="15" hidden="false" customHeight="false" outlineLevel="0" collapsed="false">
      <c r="A231" s="67" t="n">
        <v>43084</v>
      </c>
      <c r="B231" s="68" t="n">
        <f aca="false">B230+1</f>
        <v>229</v>
      </c>
      <c r="C231" s="69" t="n">
        <f aca="false">C230-H230</f>
        <v>165.695792356848</v>
      </c>
      <c r="D231" s="69" t="n">
        <v>160</v>
      </c>
      <c r="E231" s="77" t="n">
        <f aca="false">C231-D231</f>
        <v>5.69579235684836</v>
      </c>
      <c r="F231" s="69" t="n">
        <f aca="false">13*C231</f>
        <v>2154.04530063903</v>
      </c>
      <c r="G231" s="77" t="n">
        <f aca="false">E231*31</f>
        <v>176.569563062299</v>
      </c>
      <c r="H231" s="70" t="n">
        <f aca="false">MIN($G231/3500,$F231/3500)</f>
        <v>0.0504484465892283</v>
      </c>
      <c r="I231" s="58"/>
    </row>
    <row r="232" customFormat="false" ht="15" hidden="false" customHeight="false" outlineLevel="0" collapsed="false">
      <c r="A232" s="67" t="n">
        <v>43084</v>
      </c>
      <c r="B232" s="68" t="n">
        <f aca="false">B231+1</f>
        <v>230</v>
      </c>
      <c r="C232" s="69" t="n">
        <f aca="false">C231-H231</f>
        <v>165.645343910259</v>
      </c>
      <c r="D232" s="69" t="n">
        <v>160</v>
      </c>
      <c r="E232" s="77" t="n">
        <f aca="false">C232-D232</f>
        <v>5.64534391025913</v>
      </c>
      <c r="F232" s="69" t="n">
        <f aca="false">13*C232</f>
        <v>2153.38947083337</v>
      </c>
      <c r="G232" s="77" t="n">
        <f aca="false">E232*31</f>
        <v>175.005661218033</v>
      </c>
      <c r="H232" s="70" t="n">
        <f aca="false">MIN($G232/3500,$F232/3500)</f>
        <v>0.0500016174908666</v>
      </c>
      <c r="I232" s="58"/>
    </row>
    <row r="233" customFormat="false" ht="15" hidden="false" customHeight="false" outlineLevel="0" collapsed="false">
      <c r="A233" s="67" t="n">
        <v>43084</v>
      </c>
      <c r="B233" s="68" t="n">
        <f aca="false">B232+1</f>
        <v>231</v>
      </c>
      <c r="C233" s="69" t="n">
        <f aca="false">C232-H232</f>
        <v>165.595342292768</v>
      </c>
      <c r="D233" s="69" t="n">
        <v>160</v>
      </c>
      <c r="E233" s="77" t="n">
        <f aca="false">C233-D233</f>
        <v>5.59534229276827</v>
      </c>
      <c r="F233" s="69" t="n">
        <f aca="false">13*C233</f>
        <v>2152.73944980599</v>
      </c>
      <c r="G233" s="77" t="n">
        <f aca="false">E233*31</f>
        <v>173.455611075816</v>
      </c>
      <c r="H233" s="70" t="n">
        <f aca="false">MIN($G233/3500,$F233/3500)</f>
        <v>0.0495587460216618</v>
      </c>
      <c r="I233" s="58"/>
    </row>
    <row r="234" customFormat="false" ht="15" hidden="false" customHeight="false" outlineLevel="0" collapsed="false">
      <c r="A234" s="67" t="n">
        <v>43084</v>
      </c>
      <c r="B234" s="68" t="n">
        <f aca="false">B233+1</f>
        <v>232</v>
      </c>
      <c r="C234" s="69" t="n">
        <f aca="false">C233-H233</f>
        <v>165.545783546747</v>
      </c>
      <c r="D234" s="69" t="n">
        <v>160</v>
      </c>
      <c r="E234" s="77" t="n">
        <f aca="false">C234-D234</f>
        <v>5.54578354674661</v>
      </c>
      <c r="F234" s="69" t="n">
        <f aca="false">13*C234</f>
        <v>2152.09518610771</v>
      </c>
      <c r="G234" s="77" t="n">
        <f aca="false">E234*31</f>
        <v>171.919289949145</v>
      </c>
      <c r="H234" s="70" t="n">
        <f aca="false">MIN($G234/3500,$F234/3500)</f>
        <v>0.0491197971283271</v>
      </c>
      <c r="I234" s="58"/>
    </row>
    <row r="235" customFormat="false" ht="15" hidden="false" customHeight="false" outlineLevel="0" collapsed="false">
      <c r="A235" s="67" t="n">
        <v>43084</v>
      </c>
      <c r="B235" s="68" t="n">
        <f aca="false">B234+1</f>
        <v>233</v>
      </c>
      <c r="C235" s="69" t="n">
        <f aca="false">C234-H234</f>
        <v>165.496663749618</v>
      </c>
      <c r="D235" s="69" t="n">
        <v>160</v>
      </c>
      <c r="E235" s="77" t="n">
        <f aca="false">C235-D235</f>
        <v>5.49666374961828</v>
      </c>
      <c r="F235" s="69" t="n">
        <f aca="false">13*C235</f>
        <v>2151.45662874504</v>
      </c>
      <c r="G235" s="77" t="n">
        <f aca="false">E235*31</f>
        <v>170.396576238167</v>
      </c>
      <c r="H235" s="70" t="n">
        <f aca="false">MIN($G235/3500,$F235/3500)</f>
        <v>0.0486847360680476</v>
      </c>
      <c r="I235" s="58"/>
    </row>
    <row r="236" customFormat="false" ht="15" hidden="false" customHeight="false" outlineLevel="0" collapsed="false">
      <c r="A236" s="67" t="n">
        <v>43084</v>
      </c>
      <c r="B236" s="68" t="n">
        <f aca="false">B235+1</f>
        <v>234</v>
      </c>
      <c r="C236" s="69" t="n">
        <f aca="false">C235-H235</f>
        <v>165.44797901355</v>
      </c>
      <c r="D236" s="69" t="n">
        <v>160</v>
      </c>
      <c r="E236" s="77" t="n">
        <f aca="false">C236-D236</f>
        <v>5.44797901355022</v>
      </c>
      <c r="F236" s="69" t="n">
        <f aca="false">13*C236</f>
        <v>2150.82372717615</v>
      </c>
      <c r="G236" s="77" t="n">
        <f aca="false">E236*31</f>
        <v>168.887349420057</v>
      </c>
      <c r="H236" s="70" t="n">
        <f aca="false">MIN($G236/3500,$F236/3500)</f>
        <v>0.0482535284057306</v>
      </c>
      <c r="I236" s="58"/>
    </row>
    <row r="237" customFormat="false" ht="15" hidden="false" customHeight="false" outlineLevel="0" collapsed="false">
      <c r="A237" s="67" t="n">
        <v>43084</v>
      </c>
      <c r="B237" s="68" t="n">
        <f aca="false">B236+1</f>
        <v>235</v>
      </c>
      <c r="C237" s="69" t="n">
        <f aca="false">C236-H236</f>
        <v>165.399725485145</v>
      </c>
      <c r="D237" s="69" t="n">
        <v>160</v>
      </c>
      <c r="E237" s="77" t="n">
        <f aca="false">C237-D237</f>
        <v>5.3997254851445</v>
      </c>
      <c r="F237" s="69" t="n">
        <f aca="false">13*C237</f>
        <v>2150.19643130688</v>
      </c>
      <c r="G237" s="77" t="n">
        <f aca="false">E237*31</f>
        <v>167.39149003948</v>
      </c>
      <c r="H237" s="70" t="n">
        <f aca="false">MIN($G237/3500,$F237/3500)</f>
        <v>0.0478261400112799</v>
      </c>
      <c r="I237" s="58"/>
    </row>
    <row r="238" customFormat="false" ht="15" hidden="false" customHeight="false" outlineLevel="0" collapsed="false">
      <c r="A238" s="67" t="n">
        <v>43084</v>
      </c>
      <c r="B238" s="68" t="n">
        <f aca="false">B237+1</f>
        <v>236</v>
      </c>
      <c r="C238" s="69" t="n">
        <f aca="false">C237-H237</f>
        <v>165.351899345133</v>
      </c>
      <c r="D238" s="69" t="n">
        <v>160</v>
      </c>
      <c r="E238" s="77" t="n">
        <f aca="false">C238-D238</f>
        <v>5.35189934513323</v>
      </c>
      <c r="F238" s="69" t="n">
        <f aca="false">13*C238</f>
        <v>2149.57469148673</v>
      </c>
      <c r="G238" s="77" t="n">
        <f aca="false">E238*31</f>
        <v>165.90887969913</v>
      </c>
      <c r="H238" s="70" t="n">
        <f aca="false">MIN($G238/3500,$F238/3500)</f>
        <v>0.0474025370568944</v>
      </c>
      <c r="I238" s="58"/>
    </row>
    <row r="239" customFormat="false" ht="15" hidden="false" customHeight="false" outlineLevel="0" collapsed="false">
      <c r="A239" s="67" t="n">
        <v>43084</v>
      </c>
      <c r="B239" s="68" t="n">
        <f aca="false">B238+1</f>
        <v>237</v>
      </c>
      <c r="C239" s="69" t="n">
        <f aca="false">C238-H238</f>
        <v>165.304496808076</v>
      </c>
      <c r="D239" s="69" t="n">
        <v>160</v>
      </c>
      <c r="E239" s="77" t="n">
        <f aca="false">C239-D239</f>
        <v>5.30449680807635</v>
      </c>
      <c r="F239" s="69" t="n">
        <f aca="false">13*C239</f>
        <v>2148.95845850499</v>
      </c>
      <c r="G239" s="77" t="n">
        <f aca="false">E239*31</f>
        <v>164.439401050367</v>
      </c>
      <c r="H239" s="70" t="n">
        <f aca="false">MIN($G239/3500,$F239/3500)</f>
        <v>0.0469826860143905</v>
      </c>
      <c r="I239" s="58"/>
    </row>
    <row r="240" customFormat="false" ht="15" hidden="false" customHeight="false" outlineLevel="0" collapsed="false">
      <c r="A240" s="67" t="n">
        <v>43084</v>
      </c>
      <c r="B240" s="68" t="n">
        <f aca="false">B239+1</f>
        <v>238</v>
      </c>
      <c r="C240" s="69" t="n">
        <f aca="false">C239-H239</f>
        <v>165.257514122062</v>
      </c>
      <c r="D240" s="69" t="n">
        <v>160</v>
      </c>
      <c r="E240" s="77" t="n">
        <f aca="false">C240-D240</f>
        <v>5.25751412206196</v>
      </c>
      <c r="F240" s="69" t="n">
        <f aca="false">13*C240</f>
        <v>2148.34768358681</v>
      </c>
      <c r="G240" s="77" t="n">
        <f aca="false">E240*31</f>
        <v>162.982937783921</v>
      </c>
      <c r="H240" s="70" t="n">
        <f aca="false">MIN($G240/3500,$F240/3500)</f>
        <v>0.0465665536525488</v>
      </c>
      <c r="I240" s="58"/>
    </row>
    <row r="241" customFormat="false" ht="15" hidden="false" customHeight="false" outlineLevel="0" collapsed="false">
      <c r="A241" s="67" t="n">
        <v>43084</v>
      </c>
      <c r="B241" s="68" t="n">
        <f aca="false">B240+1</f>
        <v>239</v>
      </c>
      <c r="C241" s="69" t="n">
        <f aca="false">C240-H240</f>
        <v>165.210947568409</v>
      </c>
      <c r="D241" s="69" t="n">
        <v>160</v>
      </c>
      <c r="E241" s="77" t="n">
        <f aca="false">C241-D241</f>
        <v>5.21094756840941</v>
      </c>
      <c r="F241" s="69" t="n">
        <f aca="false">13*C241</f>
        <v>2147.74231838932</v>
      </c>
      <c r="G241" s="77" t="n">
        <f aca="false">E241*31</f>
        <v>161.539374620692</v>
      </c>
      <c r="H241" s="70" t="n">
        <f aca="false">MIN($G241/3500,$F241/3500)</f>
        <v>0.0461541070344833</v>
      </c>
      <c r="I241" s="58"/>
    </row>
    <row r="242" customFormat="false" ht="15" hidden="false" customHeight="false" outlineLevel="0" collapsed="false">
      <c r="A242" s="67" t="n">
        <v>43084</v>
      </c>
      <c r="B242" s="68" t="n">
        <f aca="false">B241+1</f>
        <v>240</v>
      </c>
      <c r="C242" s="69" t="n">
        <f aca="false">C241-H241</f>
        <v>165.164793461375</v>
      </c>
      <c r="D242" s="69" t="n">
        <v>160</v>
      </c>
      <c r="E242" s="77" t="n">
        <f aca="false">C242-D242</f>
        <v>5.16479346137493</v>
      </c>
      <c r="F242" s="69" t="n">
        <f aca="false">13*C242</f>
        <v>2147.14231499787</v>
      </c>
      <c r="G242" s="77" t="n">
        <f aca="false">E242*31</f>
        <v>160.108597302623</v>
      </c>
      <c r="H242" s="70" t="n">
        <f aca="false">MIN($G242/3500,$F242/3500)</f>
        <v>0.0457453135150351</v>
      </c>
      <c r="I242" s="58"/>
    </row>
    <row r="243" customFormat="false" ht="15" hidden="false" customHeight="false" outlineLevel="0" collapsed="false">
      <c r="A243" s="67" t="n">
        <v>43084</v>
      </c>
      <c r="B243" s="68" t="n">
        <f aca="false">B242+1</f>
        <v>241</v>
      </c>
      <c r="C243" s="69" t="n">
        <f aca="false">C242-H242</f>
        <v>165.11904814786</v>
      </c>
      <c r="D243" s="69" t="n">
        <v>160</v>
      </c>
      <c r="E243" s="77" t="n">
        <f aca="false">C243-D243</f>
        <v>5.1190481478599</v>
      </c>
      <c r="F243" s="69" t="n">
        <f aca="false">13*C243</f>
        <v>2146.54762592218</v>
      </c>
      <c r="G243" s="77" t="n">
        <f aca="false">E243*31</f>
        <v>158.690492583657</v>
      </c>
      <c r="H243" s="70" t="n">
        <f aca="false">MIN($G243/3500,$F243/3500)</f>
        <v>0.0453401407381877</v>
      </c>
      <c r="I243" s="58"/>
    </row>
    <row r="244" customFormat="false" ht="15" hidden="false" customHeight="false" outlineLevel="0" collapsed="false">
      <c r="A244" s="67" t="n">
        <v>43084</v>
      </c>
      <c r="B244" s="68" t="n">
        <f aca="false">B243+1</f>
        <v>242</v>
      </c>
      <c r="C244" s="69" t="n">
        <f aca="false">C243-H243</f>
        <v>165.073708007122</v>
      </c>
      <c r="D244" s="69" t="n">
        <v>160</v>
      </c>
      <c r="E244" s="77" t="n">
        <f aca="false">C244-D244</f>
        <v>5.07370800712172</v>
      </c>
      <c r="F244" s="69" t="n">
        <f aca="false">13*C244</f>
        <v>2145.95820409258</v>
      </c>
      <c r="G244" s="77" t="n">
        <f aca="false">E244*31</f>
        <v>157.284948220773</v>
      </c>
      <c r="H244" s="70" t="n">
        <f aca="false">MIN($G244/3500,$F244/3500)</f>
        <v>0.0449385566345067</v>
      </c>
      <c r="I244" s="58"/>
    </row>
    <row r="245" customFormat="false" ht="15" hidden="false" customHeight="false" outlineLevel="0" collapsed="false">
      <c r="A245" s="67" t="n">
        <v>43084</v>
      </c>
      <c r="B245" s="68" t="n">
        <f aca="false">B244+1</f>
        <v>243</v>
      </c>
      <c r="C245" s="69" t="n">
        <f aca="false">C244-H244</f>
        <v>165.028769450487</v>
      </c>
      <c r="D245" s="69" t="n">
        <v>160</v>
      </c>
      <c r="E245" s="77" t="n">
        <f aca="false">C245-D245</f>
        <v>5.0287694504872</v>
      </c>
      <c r="F245" s="69" t="n">
        <f aca="false">13*C245</f>
        <v>2145.37400285633</v>
      </c>
      <c r="G245" s="77" t="n">
        <f aca="false">E245*31</f>
        <v>155.891852965103</v>
      </c>
      <c r="H245" s="70" t="n">
        <f aca="false">MIN($G245/3500,$F245/3500)</f>
        <v>0.044540529418601</v>
      </c>
      <c r="I245" s="58"/>
    </row>
    <row r="246" customFormat="false" ht="15" hidden="false" customHeight="false" outlineLevel="0" collapsed="false">
      <c r="A246" s="67" t="n">
        <v>43084</v>
      </c>
      <c r="B246" s="68" t="n">
        <f aca="false">B245+1</f>
        <v>244</v>
      </c>
      <c r="C246" s="69" t="n">
        <f aca="false">C245-H245</f>
        <v>164.984228921069</v>
      </c>
      <c r="D246" s="69" t="n">
        <v>160</v>
      </c>
      <c r="E246" s="77" t="n">
        <f aca="false">C246-D246</f>
        <v>4.98422892106859</v>
      </c>
      <c r="F246" s="69" t="n">
        <f aca="false">13*C246</f>
        <v>2144.79497597389</v>
      </c>
      <c r="G246" s="77" t="n">
        <f aca="false">E246*31</f>
        <v>154.511096553126</v>
      </c>
      <c r="H246" s="70" t="n">
        <f aca="false">MIN($G246/3500,$F246/3500)</f>
        <v>0.0441460275866075</v>
      </c>
      <c r="I246" s="58"/>
    </row>
    <row r="247" customFormat="false" ht="15" hidden="false" customHeight="false" outlineLevel="0" collapsed="false">
      <c r="A247" s="67" t="n">
        <v>43084</v>
      </c>
      <c r="B247" s="68" t="n">
        <f aca="false">B246+1</f>
        <v>245</v>
      </c>
      <c r="C247" s="69" t="n">
        <f aca="false">C246-H246</f>
        <v>164.940082893482</v>
      </c>
      <c r="D247" s="69" t="n">
        <v>160</v>
      </c>
      <c r="E247" s="77" t="n">
        <f aca="false">C247-D247</f>
        <v>4.94008289348199</v>
      </c>
      <c r="F247" s="69" t="n">
        <f aca="false">13*C247</f>
        <v>2144.22107761527</v>
      </c>
      <c r="G247" s="77" t="n">
        <f aca="false">E247*31</f>
        <v>153.142569697942</v>
      </c>
      <c r="H247" s="70" t="n">
        <f aca="false">MIN($G247/3500,$F247/3500)</f>
        <v>0.0437550199136976</v>
      </c>
      <c r="I247" s="58"/>
    </row>
    <row r="248" customFormat="false" ht="15" hidden="false" customHeight="false" outlineLevel="0" collapsed="false">
      <c r="A248" s="67" t="n">
        <v>43084</v>
      </c>
      <c r="B248" s="68" t="n">
        <f aca="false">B247+1</f>
        <v>246</v>
      </c>
      <c r="C248" s="69" t="n">
        <f aca="false">C247-H247</f>
        <v>164.896327873568</v>
      </c>
      <c r="D248" s="69" t="n">
        <v>160</v>
      </c>
      <c r="E248" s="77" t="n">
        <f aca="false">C248-D248</f>
        <v>4.89632787356828</v>
      </c>
      <c r="F248" s="69" t="n">
        <f aca="false">13*C248</f>
        <v>2143.65226235639</v>
      </c>
      <c r="G248" s="77" t="n">
        <f aca="false">E248*31</f>
        <v>151.786164080617</v>
      </c>
      <c r="H248" s="70" t="n">
        <f aca="false">MIN($G248/3500,$F248/3500)</f>
        <v>0.0433674754516048</v>
      </c>
      <c r="I248" s="58"/>
    </row>
    <row r="249" customFormat="false" ht="15" hidden="false" customHeight="false" outlineLevel="0" collapsed="false">
      <c r="A249" s="67" t="n">
        <v>43084</v>
      </c>
      <c r="B249" s="68" t="n">
        <f aca="false">B248+1</f>
        <v>247</v>
      </c>
      <c r="C249" s="69" t="n">
        <f aca="false">C248-H248</f>
        <v>164.852960398117</v>
      </c>
      <c r="D249" s="69" t="n">
        <v>160</v>
      </c>
      <c r="E249" s="77" t="n">
        <f aca="false">C249-D249</f>
        <v>4.85296039811666</v>
      </c>
      <c r="F249" s="69" t="n">
        <f aca="false">13*C249</f>
        <v>2143.08848517552</v>
      </c>
      <c r="G249" s="77" t="n">
        <f aca="false">E249*31</f>
        <v>150.441772341617</v>
      </c>
      <c r="H249" s="70" t="n">
        <f aca="false">MIN($G249/3500,$F249/3500)</f>
        <v>0.0429833635261762</v>
      </c>
      <c r="I249" s="58"/>
    </row>
    <row r="250" customFormat="false" ht="15" hidden="false" customHeight="false" outlineLevel="0" collapsed="false">
      <c r="A250" s="67" t="n">
        <v>43084</v>
      </c>
      <c r="B250" s="68" t="n">
        <f aca="false">B249+1</f>
        <v>248</v>
      </c>
      <c r="C250" s="69" t="n">
        <f aca="false">C249-H249</f>
        <v>164.80997703459</v>
      </c>
      <c r="D250" s="69" t="n">
        <v>160</v>
      </c>
      <c r="E250" s="77" t="n">
        <f aca="false">C250-D250</f>
        <v>4.80997703459047</v>
      </c>
      <c r="F250" s="69" t="n">
        <f aca="false">13*C250</f>
        <v>2142.52970144968</v>
      </c>
      <c r="G250" s="77" t="n">
        <f aca="false">E250*31</f>
        <v>149.109288072305</v>
      </c>
      <c r="H250" s="70" t="n">
        <f aca="false">MIN($G250/3500,$F250/3500)</f>
        <v>0.0426026537349442</v>
      </c>
      <c r="I250" s="58"/>
    </row>
    <row r="251" customFormat="false" ht="15" hidden="false" customHeight="false" outlineLevel="0" collapsed="false">
      <c r="A251" s="67" t="n">
        <v>43084</v>
      </c>
      <c r="B251" s="68" t="n">
        <f aca="false">B250+1</f>
        <v>249</v>
      </c>
      <c r="C251" s="69" t="n">
        <f aca="false">C250-H250</f>
        <v>164.767374380856</v>
      </c>
      <c r="D251" s="69" t="n">
        <v>160</v>
      </c>
      <c r="E251" s="77" t="n">
        <f aca="false">C251-D251</f>
        <v>4.76737438085553</v>
      </c>
      <c r="F251" s="69" t="n">
        <f aca="false">13*C251</f>
        <v>2141.97586695112</v>
      </c>
      <c r="G251" s="77" t="n">
        <f aca="false">E251*31</f>
        <v>147.788605806521</v>
      </c>
      <c r="H251" s="70" t="n">
        <f aca="false">MIN($G251/3500,$F251/3500)</f>
        <v>0.0422253159447204</v>
      </c>
      <c r="I251" s="58"/>
    </row>
    <row r="252" customFormat="false" ht="15" hidden="false" customHeight="false" outlineLevel="0" collapsed="false">
      <c r="A252" s="67" t="n">
        <v>43084</v>
      </c>
      <c r="B252" s="68" t="n">
        <f aca="false">B251+1</f>
        <v>250</v>
      </c>
      <c r="C252" s="69" t="n">
        <f aca="false">C251-H251</f>
        <v>164.725149064911</v>
      </c>
      <c r="D252" s="69" t="n">
        <v>160</v>
      </c>
      <c r="E252" s="77" t="n">
        <f aca="false">C252-D252</f>
        <v>4.7251490649108</v>
      </c>
      <c r="F252" s="69" t="n">
        <f aca="false">13*C252</f>
        <v>2141.42693784384</v>
      </c>
      <c r="G252" s="77" t="n">
        <f aca="false">E252*31</f>
        <v>146.479621012235</v>
      </c>
      <c r="H252" s="70" t="n">
        <f aca="false">MIN($G252/3500,$F252/3500)</f>
        <v>0.0418513202892099</v>
      </c>
      <c r="I252" s="58"/>
    </row>
    <row r="253" customFormat="false" ht="15" hidden="false" customHeight="false" outlineLevel="0" collapsed="false">
      <c r="A253" s="67" t="n">
        <v>43084</v>
      </c>
      <c r="B253" s="68" t="n">
        <f aca="false">B252+1</f>
        <v>251</v>
      </c>
      <c r="C253" s="69" t="n">
        <f aca="false">C252-H252</f>
        <v>164.683297744622</v>
      </c>
      <c r="D253" s="69" t="n">
        <v>160</v>
      </c>
      <c r="E253" s="77" t="n">
        <f aca="false">C253-D253</f>
        <v>4.6832977446216</v>
      </c>
      <c r="F253" s="69" t="n">
        <f aca="false">13*C253</f>
        <v>2140.88287068008</v>
      </c>
      <c r="G253" s="77" t="n">
        <f aca="false">E253*31</f>
        <v>145.18223008327</v>
      </c>
      <c r="H253" s="70" t="n">
        <f aca="false">MIN($G253/3500,$F253/3500)</f>
        <v>0.0414806371666484</v>
      </c>
      <c r="I253" s="58"/>
    </row>
    <row r="254" customFormat="false" ht="15" hidden="false" customHeight="false" outlineLevel="0" collapsed="false">
      <c r="A254" s="67" t="n">
        <v>43084</v>
      </c>
      <c r="B254" s="68" t="n">
        <f aca="false">B253+1</f>
        <v>252</v>
      </c>
      <c r="C254" s="69" t="n">
        <f aca="false">C253-H253</f>
        <v>164.641817107455</v>
      </c>
      <c r="D254" s="69" t="n">
        <v>160</v>
      </c>
      <c r="E254" s="77" t="n">
        <f aca="false">C254-D254</f>
        <v>4.64181710745496</v>
      </c>
      <c r="F254" s="69" t="n">
        <f aca="false">13*C254</f>
        <v>2140.34362239691</v>
      </c>
      <c r="G254" s="77" t="n">
        <f aca="false">E254*31</f>
        <v>143.896330331104</v>
      </c>
      <c r="H254" s="70" t="n">
        <f aca="false">MIN($G254/3500,$F254/3500)</f>
        <v>0.0411132372374582</v>
      </c>
      <c r="I254" s="58"/>
    </row>
    <row r="255" customFormat="false" ht="15" hidden="false" customHeight="false" outlineLevel="0" collapsed="false">
      <c r="A255" s="67" t="n">
        <v>43084</v>
      </c>
      <c r="B255" s="68" t="n">
        <f aca="false">B254+1</f>
        <v>253</v>
      </c>
      <c r="C255" s="69" t="n">
        <f aca="false">C254-H254</f>
        <v>164.600703870218</v>
      </c>
      <c r="D255" s="69" t="n">
        <v>160</v>
      </c>
      <c r="E255" s="77" t="n">
        <f aca="false">C255-D255</f>
        <v>4.6007038702175</v>
      </c>
      <c r="F255" s="69" t="n">
        <f aca="false">13*C255</f>
        <v>2139.80915031283</v>
      </c>
      <c r="G255" s="77" t="n">
        <f aca="false">E255*31</f>
        <v>142.621819976743</v>
      </c>
      <c r="H255" s="70" t="n">
        <f aca="false">MIN($G255/3500,$F255/3500)</f>
        <v>0.0407490914219264</v>
      </c>
      <c r="I255" s="58"/>
    </row>
    <row r="256" customFormat="false" ht="15" hidden="false" customHeight="false" outlineLevel="0" collapsed="false">
      <c r="A256" s="67" t="n">
        <v>43084</v>
      </c>
      <c r="B256" s="68" t="n">
        <f aca="false">B255+1</f>
        <v>254</v>
      </c>
      <c r="C256" s="69" t="n">
        <f aca="false">C255-H255</f>
        <v>164.559954778796</v>
      </c>
      <c r="D256" s="69" t="n">
        <v>160</v>
      </c>
      <c r="E256" s="77" t="n">
        <f aca="false">C256-D256</f>
        <v>4.55995477879557</v>
      </c>
      <c r="F256" s="69" t="n">
        <f aca="false">13*C256</f>
        <v>2139.27941212434</v>
      </c>
      <c r="G256" s="77" t="n">
        <f aca="false">E256*31</f>
        <v>141.358598142663</v>
      </c>
      <c r="H256" s="70" t="n">
        <f aca="false">MIN($G256/3500,$F256/3500)</f>
        <v>0.0403881708979036</v>
      </c>
      <c r="I256" s="58"/>
    </row>
    <row r="257" customFormat="false" ht="15" hidden="false" customHeight="false" outlineLevel="0" collapsed="false">
      <c r="A257" s="67" t="n">
        <v>43084</v>
      </c>
      <c r="B257" s="68" t="n">
        <f aca="false">B256+1</f>
        <v>255</v>
      </c>
      <c r="C257" s="69" t="n">
        <f aca="false">C256-H256</f>
        <v>164.519566607898</v>
      </c>
      <c r="D257" s="69" t="n">
        <v>160</v>
      </c>
      <c r="E257" s="77" t="n">
        <f aca="false">C257-D257</f>
        <v>4.51956660789767</v>
      </c>
      <c r="F257" s="69" t="n">
        <f aca="false">13*C257</f>
        <v>2138.75436590267</v>
      </c>
      <c r="G257" s="77" t="n">
        <f aca="false">E257*31</f>
        <v>140.106564844828</v>
      </c>
      <c r="H257" s="70" t="n">
        <f aca="false">MIN($G257/3500,$F257/3500)</f>
        <v>0.0400304470985222</v>
      </c>
      <c r="I257" s="58"/>
    </row>
    <row r="258" customFormat="false" ht="15" hidden="false" customHeight="false" outlineLevel="0" collapsed="false">
      <c r="A258" s="67" t="n">
        <v>43084</v>
      </c>
      <c r="B258" s="68" t="n">
        <f aca="false">B257+1</f>
        <v>256</v>
      </c>
      <c r="C258" s="69" t="n">
        <f aca="false">C257-H257</f>
        <v>164.479536160799</v>
      </c>
      <c r="D258" s="69" t="n">
        <v>160</v>
      </c>
      <c r="E258" s="77" t="n">
        <f aca="false">C258-D258</f>
        <v>4.47953616079914</v>
      </c>
      <c r="F258" s="69" t="n">
        <f aca="false">13*C258</f>
        <v>2138.23397009039</v>
      </c>
      <c r="G258" s="77" t="n">
        <f aca="false">E258*31</f>
        <v>138.865620984773</v>
      </c>
      <c r="H258" s="70" t="n">
        <f aca="false">MIN($G258/3500,$F258/3500)</f>
        <v>0.0396758917099353</v>
      </c>
      <c r="I258" s="58"/>
    </row>
    <row r="259" customFormat="false" ht="15" hidden="false" customHeight="false" outlineLevel="0" collapsed="false">
      <c r="A259" s="67" t="n">
        <v>43084</v>
      </c>
      <c r="B259" s="68" t="n">
        <f aca="false">B258+1</f>
        <v>257</v>
      </c>
      <c r="C259" s="69" t="n">
        <f aca="false">C258-H258</f>
        <v>164.439860269089</v>
      </c>
      <c r="D259" s="69" t="n">
        <v>160</v>
      </c>
      <c r="E259" s="77" t="n">
        <f aca="false">C259-D259</f>
        <v>4.4398602690892</v>
      </c>
      <c r="F259" s="69" t="n">
        <f aca="false">13*C259</f>
        <v>2137.71818349816</v>
      </c>
      <c r="G259" s="77" t="n">
        <f aca="false">E259*31</f>
        <v>137.635668341765</v>
      </c>
      <c r="H259" s="70" t="n">
        <f aca="false">MIN($G259/3500,$F259/3500)</f>
        <v>0.0393244766690757</v>
      </c>
      <c r="I259" s="58"/>
    </row>
    <row r="260" customFormat="false" ht="15" hidden="false" customHeight="false" outlineLevel="0" collapsed="false">
      <c r="A260" s="67" t="n">
        <v>43084</v>
      </c>
      <c r="B260" s="68" t="n">
        <f aca="false">B259+1</f>
        <v>258</v>
      </c>
      <c r="C260" s="69" t="n">
        <f aca="false">C259-H259</f>
        <v>164.40053579242</v>
      </c>
      <c r="D260" s="69" t="n">
        <v>160</v>
      </c>
      <c r="E260" s="77" t="n">
        <f aca="false">C260-D260</f>
        <v>4.40053579242013</v>
      </c>
      <c r="F260" s="69" t="n">
        <f aca="false">13*C260</f>
        <v>2137.20696530146</v>
      </c>
      <c r="G260" s="77" t="n">
        <f aca="false">E260*31</f>
        <v>136.416609565024</v>
      </c>
      <c r="H260" s="70" t="n">
        <f aca="false">MIN($G260/3500,$F260/3500)</f>
        <v>0.0389761741614354</v>
      </c>
      <c r="I260" s="58"/>
    </row>
    <row r="261" customFormat="false" ht="15" hidden="false" customHeight="false" outlineLevel="0" collapsed="false">
      <c r="A261" s="67" t="n">
        <v>43084</v>
      </c>
      <c r="B261" s="68" t="n">
        <f aca="false">B260+1</f>
        <v>259</v>
      </c>
      <c r="C261" s="69" t="n">
        <f aca="false">C260-H260</f>
        <v>164.361559618259</v>
      </c>
      <c r="D261" s="69" t="n">
        <v>160</v>
      </c>
      <c r="E261" s="77" t="n">
        <f aca="false">C261-D261</f>
        <v>4.3615596182587</v>
      </c>
      <c r="F261" s="69" t="n">
        <f aca="false">13*C261</f>
        <v>2136.70027503736</v>
      </c>
      <c r="G261" s="77" t="n">
        <f aca="false">E261*31</f>
        <v>135.20834816602</v>
      </c>
      <c r="H261" s="70" t="n">
        <f aca="false">MIN($G261/3500,$F261/3500)</f>
        <v>0.0386309566188627</v>
      </c>
      <c r="I261" s="58"/>
    </row>
    <row r="262" customFormat="false" ht="15" hidden="false" customHeight="false" outlineLevel="0" collapsed="false">
      <c r="A262" s="67" t="n">
        <v>43084</v>
      </c>
      <c r="B262" s="68" t="n">
        <f aca="false">B261+1</f>
        <v>260</v>
      </c>
      <c r="C262" s="69" t="n">
        <f aca="false">C261-H261</f>
        <v>164.32292866164</v>
      </c>
      <c r="D262" s="69" t="n">
        <v>160</v>
      </c>
      <c r="E262" s="77" t="n">
        <f aca="false">C262-D262</f>
        <v>4.32292866163982</v>
      </c>
      <c r="F262" s="69" t="n">
        <f aca="false">13*C262</f>
        <v>2136.19807260132</v>
      </c>
      <c r="G262" s="77" t="n">
        <f aca="false">E262*31</f>
        <v>134.010788510834</v>
      </c>
      <c r="H262" s="70" t="n">
        <f aca="false">MIN($G262/3500,$F262/3500)</f>
        <v>0.0382887967173813</v>
      </c>
      <c r="I262" s="58"/>
    </row>
    <row r="263" customFormat="false" ht="15" hidden="false" customHeight="false" outlineLevel="0" collapsed="false">
      <c r="A263" s="67" t="n">
        <v>43084</v>
      </c>
      <c r="B263" s="68" t="n">
        <f aca="false">B262+1</f>
        <v>261</v>
      </c>
      <c r="C263" s="69" t="n">
        <f aca="false">C262-H262</f>
        <v>164.284639864922</v>
      </c>
      <c r="D263" s="69" t="n">
        <v>160</v>
      </c>
      <c r="E263" s="77" t="n">
        <f aca="false">C263-D263</f>
        <v>4.28463986492244</v>
      </c>
      <c r="F263" s="69" t="n">
        <f aca="false">13*C263</f>
        <v>2135.70031824399</v>
      </c>
      <c r="G263" s="77" t="n">
        <f aca="false">E263*31</f>
        <v>132.823835812596</v>
      </c>
      <c r="H263" s="70" t="n">
        <f aca="false">MIN($G263/3500,$F263/3500)</f>
        <v>0.0379496673750273</v>
      </c>
      <c r="I263" s="58"/>
    </row>
    <row r="264" customFormat="false" ht="15" hidden="false" customHeight="false" outlineLevel="0" collapsed="false">
      <c r="A264" s="67" t="n">
        <v>43084</v>
      </c>
      <c r="B264" s="68" t="n">
        <f aca="false">B263+1</f>
        <v>262</v>
      </c>
      <c r="C264" s="69" t="n">
        <f aca="false">C263-H263</f>
        <v>164.246690197547</v>
      </c>
      <c r="D264" s="69" t="n">
        <v>160</v>
      </c>
      <c r="E264" s="77" t="n">
        <f aca="false">C264-D264</f>
        <v>4.24669019754742</v>
      </c>
      <c r="F264" s="69" t="n">
        <f aca="false">13*C264</f>
        <v>2135.20697256812</v>
      </c>
      <c r="G264" s="77" t="n">
        <f aca="false">E264*31</f>
        <v>131.64739612397</v>
      </c>
      <c r="H264" s="70" t="n">
        <f aca="false">MIN($G264/3500,$F264/3500)</f>
        <v>0.0376135417497057</v>
      </c>
      <c r="I264" s="58"/>
    </row>
    <row r="265" customFormat="false" ht="15" hidden="false" customHeight="false" outlineLevel="0" collapsed="false">
      <c r="A265" s="67" t="n">
        <v>43084</v>
      </c>
      <c r="B265" s="68" t="n">
        <f aca="false">B264+1</f>
        <v>263</v>
      </c>
      <c r="C265" s="69" t="n">
        <f aca="false">C264-H264</f>
        <v>164.209076655798</v>
      </c>
      <c r="D265" s="69" t="n">
        <v>160</v>
      </c>
      <c r="E265" s="77" t="n">
        <f aca="false">C265-D265</f>
        <v>4.20907665579773</v>
      </c>
      <c r="F265" s="69" t="n">
        <f aca="false">13*C265</f>
        <v>2134.71799652537</v>
      </c>
      <c r="G265" s="77" t="n">
        <f aca="false">E265*31</f>
        <v>130.48137632973</v>
      </c>
      <c r="H265" s="70" t="n">
        <f aca="false">MIN($G265/3500,$F265/3500)</f>
        <v>0.0372803932370656</v>
      </c>
      <c r="I265" s="58"/>
    </row>
    <row r="266" customFormat="false" ht="15" hidden="false" customHeight="false" outlineLevel="0" collapsed="false">
      <c r="A266" s="67" t="n">
        <v>43084</v>
      </c>
      <c r="B266" s="68" t="n">
        <f aca="false">B265+1</f>
        <v>264</v>
      </c>
      <c r="C266" s="69" t="n">
        <f aca="false">C265-H265</f>
        <v>164.171796262561</v>
      </c>
      <c r="D266" s="69" t="n">
        <v>160</v>
      </c>
      <c r="E266" s="77" t="n">
        <f aca="false">C266-D266</f>
        <v>4.17179626256066</v>
      </c>
      <c r="F266" s="69" t="n">
        <f aca="false">13*C266</f>
        <v>2134.23335141329</v>
      </c>
      <c r="G266" s="77" t="n">
        <f aca="false">E266*31</f>
        <v>129.325684139381</v>
      </c>
      <c r="H266" s="70" t="n">
        <f aca="false">MIN($G266/3500,$F266/3500)</f>
        <v>0.0369501954683944</v>
      </c>
      <c r="I266" s="58"/>
    </row>
    <row r="267" customFormat="false" ht="15" hidden="false" customHeight="false" outlineLevel="0" collapsed="false">
      <c r="A267" s="67" t="n">
        <v>43084</v>
      </c>
      <c r="B267" s="68" t="n">
        <f aca="false">B266+1</f>
        <v>265</v>
      </c>
      <c r="C267" s="69" t="n">
        <f aca="false">C266-H266</f>
        <v>164.134846067092</v>
      </c>
      <c r="D267" s="69" t="n">
        <v>160</v>
      </c>
      <c r="E267" s="77" t="n">
        <f aca="false">C267-D267</f>
        <v>4.13484606709227</v>
      </c>
      <c r="F267" s="69" t="n">
        <f aca="false">13*C267</f>
        <v>2133.7529988722</v>
      </c>
      <c r="G267" s="77" t="n">
        <f aca="false">E267*31</f>
        <v>128.18022807986</v>
      </c>
      <c r="H267" s="70" t="n">
        <f aca="false">MIN($G267/3500,$F267/3500)</f>
        <v>0.0366229223085315</v>
      </c>
      <c r="I267" s="58"/>
    </row>
    <row r="268" customFormat="false" ht="15" hidden="false" customHeight="false" outlineLevel="0" collapsed="false">
      <c r="A268" s="67" t="n">
        <v>43084</v>
      </c>
      <c r="B268" s="68" t="n">
        <f aca="false">B267+1</f>
        <v>266</v>
      </c>
      <c r="C268" s="69" t="n">
        <f aca="false">C267-H267</f>
        <v>164.098223144784</v>
      </c>
      <c r="D268" s="69" t="n">
        <v>160</v>
      </c>
      <c r="E268" s="77" t="n">
        <f aca="false">C268-D268</f>
        <v>4.09822314478373</v>
      </c>
      <c r="F268" s="69" t="n">
        <f aca="false">13*C268</f>
        <v>2133.27690088219</v>
      </c>
      <c r="G268" s="77" t="n">
        <f aca="false">E268*31</f>
        <v>127.044917488296</v>
      </c>
      <c r="H268" s="70" t="n">
        <f aca="false">MIN($G268/3500,$F268/3500)</f>
        <v>0.0362985478537988</v>
      </c>
      <c r="I268" s="58"/>
    </row>
    <row r="269" customFormat="false" ht="15" hidden="false" customHeight="false" outlineLevel="0" collapsed="false">
      <c r="A269" s="67" t="n">
        <v>43084</v>
      </c>
      <c r="B269" s="68" t="n">
        <f aca="false">B268+1</f>
        <v>267</v>
      </c>
      <c r="C269" s="69" t="n">
        <f aca="false">C268-H268</f>
        <v>164.06192459693</v>
      </c>
      <c r="D269" s="69" t="n">
        <v>160</v>
      </c>
      <c r="E269" s="77" t="n">
        <f aca="false">C269-D269</f>
        <v>4.06192459692994</v>
      </c>
      <c r="F269" s="69" t="n">
        <f aca="false">13*C269</f>
        <v>2132.80501976009</v>
      </c>
      <c r="G269" s="77" t="n">
        <f aca="false">E269*31</f>
        <v>125.919662504828</v>
      </c>
      <c r="H269" s="70" t="n">
        <f aca="false">MIN($G269/3500,$F269/3500)</f>
        <v>0.0359770464299509</v>
      </c>
      <c r="I269" s="58"/>
    </row>
    <row r="270" customFormat="false" ht="15" hidden="false" customHeight="false" outlineLevel="0" collapsed="false">
      <c r="A270" s="67" t="n">
        <v>43084</v>
      </c>
      <c r="B270" s="68" t="n">
        <f aca="false">B269+1</f>
        <v>268</v>
      </c>
      <c r="C270" s="69" t="n">
        <f aca="false">C269-H269</f>
        <v>164.0259475505</v>
      </c>
      <c r="D270" s="69" t="n">
        <v>160</v>
      </c>
      <c r="E270" s="77" t="n">
        <f aca="false">C270-D270</f>
        <v>4.02594755049998</v>
      </c>
      <c r="F270" s="69" t="n">
        <f aca="false">13*C270</f>
        <v>2132.3373181565</v>
      </c>
      <c r="G270" s="77" t="n">
        <f aca="false">E270*31</f>
        <v>124.804374065499</v>
      </c>
      <c r="H270" s="70" t="n">
        <f aca="false">MIN($G270/3500,$F270/3500)</f>
        <v>0.0356583925901427</v>
      </c>
      <c r="I270" s="58"/>
    </row>
    <row r="271" customFormat="false" ht="15" hidden="false" customHeight="false" outlineLevel="0" collapsed="false">
      <c r="A271" s="67" t="n">
        <v>43084</v>
      </c>
      <c r="B271" s="68" t="n">
        <f aca="false">B270+1</f>
        <v>269</v>
      </c>
      <c r="C271" s="69" t="n">
        <f aca="false">C270-H270</f>
        <v>163.99028915791</v>
      </c>
      <c r="D271" s="69" t="n">
        <v>160</v>
      </c>
      <c r="E271" s="77" t="n">
        <f aca="false">C271-D271</f>
        <v>3.99028915790984</v>
      </c>
      <c r="F271" s="69" t="n">
        <f aca="false">13*C271</f>
        <v>2131.87375905283</v>
      </c>
      <c r="G271" s="77" t="n">
        <f aca="false">E271*31</f>
        <v>123.698963895205</v>
      </c>
      <c r="H271" s="70" t="n">
        <f aca="false">MIN($G271/3500,$F271/3500)</f>
        <v>0.0353425611129157</v>
      </c>
      <c r="I271" s="58"/>
    </row>
    <row r="272" customFormat="false" ht="15" hidden="false" customHeight="false" outlineLevel="0" collapsed="false">
      <c r="A272" s="67" t="n">
        <v>43084</v>
      </c>
      <c r="B272" s="68" t="n">
        <f aca="false">B271+1</f>
        <v>270</v>
      </c>
      <c r="C272" s="69" t="n">
        <f aca="false">C271-H271</f>
        <v>163.954946596797</v>
      </c>
      <c r="D272" s="69" t="n">
        <v>160</v>
      </c>
      <c r="E272" s="77" t="n">
        <f aca="false">C272-D272</f>
        <v>3.95494659679693</v>
      </c>
      <c r="F272" s="69" t="n">
        <f aca="false">13*C272</f>
        <v>2131.41430575836</v>
      </c>
      <c r="G272" s="77" t="n">
        <f aca="false">E272*31</f>
        <v>122.603344500705</v>
      </c>
      <c r="H272" s="70" t="n">
        <f aca="false">MIN($G272/3500,$F272/3500)</f>
        <v>0.0350295270002014</v>
      </c>
      <c r="I272" s="58"/>
    </row>
    <row r="273" customFormat="false" ht="15" hidden="false" customHeight="false" outlineLevel="0" collapsed="false">
      <c r="A273" s="67" t="n">
        <v>43084</v>
      </c>
      <c r="B273" s="68" t="n">
        <f aca="false">B272+1</f>
        <v>271</v>
      </c>
      <c r="C273" s="69" t="n">
        <f aca="false">C272-H272</f>
        <v>163.919917069797</v>
      </c>
      <c r="D273" s="69" t="n">
        <v>160</v>
      </c>
      <c r="E273" s="77" t="n">
        <f aca="false">C273-D273</f>
        <v>3.91991706979672</v>
      </c>
      <c r="F273" s="69" t="n">
        <f aca="false">13*C273</f>
        <v>2130.95892190736</v>
      </c>
      <c r="G273" s="77" t="n">
        <f aca="false">E273*31</f>
        <v>121.517429163698</v>
      </c>
      <c r="H273" s="70" t="n">
        <f aca="false">MIN($G273/3500,$F273/3500)</f>
        <v>0.0347192654753424</v>
      </c>
      <c r="I273" s="58"/>
    </row>
    <row r="274" customFormat="false" ht="15" hidden="false" customHeight="false" outlineLevel="0" collapsed="false">
      <c r="A274" s="67" t="n">
        <v>43084</v>
      </c>
      <c r="B274" s="68" t="n">
        <f aca="false">B273+1</f>
        <v>272</v>
      </c>
      <c r="C274" s="69" t="n">
        <f aca="false">C273-H273</f>
        <v>163.885197804321</v>
      </c>
      <c r="D274" s="69" t="n">
        <v>160</v>
      </c>
      <c r="E274" s="77" t="n">
        <f aca="false">C274-D274</f>
        <v>3.88519780432139</v>
      </c>
      <c r="F274" s="69" t="n">
        <f aca="false">13*C274</f>
        <v>2130.50757145618</v>
      </c>
      <c r="G274" s="77" t="n">
        <f aca="false">E274*31</f>
        <v>120.441131933963</v>
      </c>
      <c r="H274" s="70" t="n">
        <f aca="false">MIN($G274/3500,$F274/3500)</f>
        <v>0.0344117519811323</v>
      </c>
      <c r="I274" s="58"/>
    </row>
    <row r="275" customFormat="false" ht="15" hidden="false" customHeight="false" outlineLevel="0" collapsed="false">
      <c r="A275" s="67" t="n">
        <v>43084</v>
      </c>
      <c r="B275" s="68" t="n">
        <f aca="false">B274+1</f>
        <v>273</v>
      </c>
      <c r="C275" s="69" t="n">
        <f aca="false">C274-H274</f>
        <v>163.85078605234</v>
      </c>
      <c r="D275" s="69" t="n">
        <v>160</v>
      </c>
      <c r="E275" s="77" t="n">
        <f aca="false">C275-D275</f>
        <v>3.85078605234025</v>
      </c>
      <c r="F275" s="69" t="n">
        <f aca="false">13*C275</f>
        <v>2130.06021868042</v>
      </c>
      <c r="G275" s="77" t="n">
        <f aca="false">E275*31</f>
        <v>119.374367622548</v>
      </c>
      <c r="H275" s="70" t="n">
        <f aca="false">MIN($G275/3500,$F275/3500)</f>
        <v>0.0341069621778708</v>
      </c>
      <c r="I275" s="58"/>
    </row>
    <row r="276" customFormat="false" ht="15" hidden="false" customHeight="false" outlineLevel="0" collapsed="false">
      <c r="A276" s="67" t="n">
        <v>43084</v>
      </c>
      <c r="B276" s="68" t="n">
        <f aca="false">B275+1</f>
        <v>274</v>
      </c>
      <c r="C276" s="69" t="n">
        <f aca="false">C275-H275</f>
        <v>163.816679090162</v>
      </c>
      <c r="D276" s="69" t="n">
        <v>160</v>
      </c>
      <c r="E276" s="77" t="n">
        <f aca="false">C276-D276</f>
        <v>3.81667909016238</v>
      </c>
      <c r="F276" s="69" t="n">
        <f aca="false">13*C276</f>
        <v>2129.61682817211</v>
      </c>
      <c r="G276" s="77" t="n">
        <f aca="false">E276*31</f>
        <v>118.317051795034</v>
      </c>
      <c r="H276" s="70" t="n">
        <f aca="false">MIN($G276/3500,$F276/3500)</f>
        <v>0.0338048719414382</v>
      </c>
      <c r="I276" s="58"/>
    </row>
    <row r="277" customFormat="false" ht="15" hidden="false" customHeight="false" outlineLevel="0" collapsed="false">
      <c r="A277" s="67" t="n">
        <v>43084</v>
      </c>
      <c r="B277" s="68" t="n">
        <f aca="false">B276+1</f>
        <v>275</v>
      </c>
      <c r="C277" s="69" t="n">
        <f aca="false">C276-H276</f>
        <v>163.782874218221</v>
      </c>
      <c r="D277" s="69" t="n">
        <v>160</v>
      </c>
      <c r="E277" s="77" t="n">
        <f aca="false">C277-D277</f>
        <v>3.78287421822094</v>
      </c>
      <c r="F277" s="69" t="n">
        <f aca="false">13*C277</f>
        <v>2129.17736483687</v>
      </c>
      <c r="G277" s="77" t="n">
        <f aca="false">E277*31</f>
        <v>117.269100764849</v>
      </c>
      <c r="H277" s="70" t="n">
        <f aca="false">MIN($G277/3500,$F277/3500)</f>
        <v>0.0335054573613855</v>
      </c>
      <c r="I277" s="58"/>
    </row>
    <row r="278" customFormat="false" ht="15" hidden="false" customHeight="false" outlineLevel="0" collapsed="false">
      <c r="A278" s="67" t="n">
        <v>43084</v>
      </c>
      <c r="B278" s="68" t="n">
        <f aca="false">B277+1</f>
        <v>276</v>
      </c>
      <c r="C278" s="69" t="n">
        <f aca="false">C277-H277</f>
        <v>163.74936876086</v>
      </c>
      <c r="D278" s="69" t="n">
        <v>160</v>
      </c>
      <c r="E278" s="77" t="n">
        <f aca="false">C278-D278</f>
        <v>3.74936876085957</v>
      </c>
      <c r="F278" s="69" t="n">
        <f aca="false">13*C278</f>
        <v>2128.74179389117</v>
      </c>
      <c r="G278" s="77" t="n">
        <f aca="false">E278*31</f>
        <v>116.230431586647</v>
      </c>
      <c r="H278" s="70" t="n">
        <f aca="false">MIN($G278/3500,$F278/3500)</f>
        <v>0.0332086947390419</v>
      </c>
      <c r="I278" s="58"/>
    </row>
    <row r="279" customFormat="false" ht="15" hidden="false" customHeight="false" outlineLevel="0" collapsed="false">
      <c r="A279" s="67" t="n">
        <v>43084</v>
      </c>
      <c r="B279" s="68" t="n">
        <f aca="false">B278+1</f>
        <v>277</v>
      </c>
      <c r="C279" s="69" t="n">
        <f aca="false">C278-H278</f>
        <v>163.716160066121</v>
      </c>
      <c r="D279" s="69" t="n">
        <v>160</v>
      </c>
      <c r="E279" s="77" t="n">
        <f aca="false">C279-D279</f>
        <v>3.71616006612052</v>
      </c>
      <c r="F279" s="69" t="n">
        <f aca="false">13*C279</f>
        <v>2128.31008085957</v>
      </c>
      <c r="G279" s="77" t="n">
        <f aca="false">E279*31</f>
        <v>115.200962049736</v>
      </c>
      <c r="H279" s="70" t="n">
        <f aca="false">MIN($G279/3500,$F279/3500)</f>
        <v>0.0329145605856389</v>
      </c>
      <c r="I279" s="58"/>
    </row>
    <row r="280" customFormat="false" ht="15" hidden="false" customHeight="false" outlineLevel="0" collapsed="false">
      <c r="A280" s="67" t="n">
        <v>43084</v>
      </c>
      <c r="B280" s="68" t="n">
        <f aca="false">B279+1</f>
        <v>278</v>
      </c>
      <c r="C280" s="69" t="n">
        <f aca="false">C279-H279</f>
        <v>163.683245505535</v>
      </c>
      <c r="D280" s="69" t="n">
        <v>160</v>
      </c>
      <c r="E280" s="77" t="n">
        <f aca="false">C280-D280</f>
        <v>3.68324550553487</v>
      </c>
      <c r="F280" s="69" t="n">
        <f aca="false">13*C280</f>
        <v>2127.88219157195</v>
      </c>
      <c r="G280" s="77" t="n">
        <f aca="false">E280*31</f>
        <v>114.180610671581</v>
      </c>
      <c r="H280" s="70" t="n">
        <f aca="false">MIN($G280/3500,$F280/3500)</f>
        <v>0.0326230316204517</v>
      </c>
      <c r="I280" s="58"/>
    </row>
    <row r="281" customFormat="false" ht="15" hidden="false" customHeight="false" outlineLevel="0" collapsed="false">
      <c r="A281" s="67" t="n">
        <v>43084</v>
      </c>
      <c r="B281" s="68" t="n">
        <f aca="false">B280+1</f>
        <v>279</v>
      </c>
      <c r="C281" s="69" t="n">
        <f aca="false">C280-H280</f>
        <v>163.650622473914</v>
      </c>
      <c r="D281" s="69" t="n">
        <v>160</v>
      </c>
      <c r="E281" s="77" t="n">
        <f aca="false">C281-D281</f>
        <v>3.65062247391441</v>
      </c>
      <c r="F281" s="69" t="n">
        <f aca="false">13*C281</f>
        <v>2127.45809216089</v>
      </c>
      <c r="G281" s="77" t="n">
        <f aca="false">E281*31</f>
        <v>113.169296691347</v>
      </c>
      <c r="H281" s="70" t="n">
        <f aca="false">MIN($G281/3500,$F281/3500)</f>
        <v>0.0323340847689562</v>
      </c>
      <c r="I281" s="58"/>
    </row>
    <row r="282" customFormat="false" ht="15" hidden="false" customHeight="false" outlineLevel="0" collapsed="false">
      <c r="A282" s="67" t="n">
        <v>43084</v>
      </c>
      <c r="B282" s="68" t="n">
        <f aca="false">B281+1</f>
        <v>280</v>
      </c>
      <c r="C282" s="69" t="n">
        <f aca="false">C281-H281</f>
        <v>163.618288389145</v>
      </c>
      <c r="D282" s="69" t="n">
        <v>160</v>
      </c>
      <c r="E282" s="77" t="n">
        <f aca="false">C282-D282</f>
        <v>3.61828838914545</v>
      </c>
      <c r="F282" s="69" t="n">
        <f aca="false">13*C282</f>
        <v>2127.03774905889</v>
      </c>
      <c r="G282" s="77" t="n">
        <f aca="false">E282*31</f>
        <v>112.166940063509</v>
      </c>
      <c r="H282" s="70" t="n">
        <f aca="false">MIN($G282/3500,$F282/3500)</f>
        <v>0.0320476971610025</v>
      </c>
      <c r="I282" s="58"/>
    </row>
    <row r="283" customFormat="false" ht="15" hidden="false" customHeight="false" outlineLevel="0" collapsed="false">
      <c r="A283" s="67" t="n">
        <v>43084</v>
      </c>
      <c r="B283" s="68" t="n">
        <f aca="false">B282+1</f>
        <v>281</v>
      </c>
      <c r="C283" s="69" t="n">
        <f aca="false">C282-H282</f>
        <v>163.586240691984</v>
      </c>
      <c r="D283" s="69" t="n">
        <v>160</v>
      </c>
      <c r="E283" s="77" t="n">
        <f aca="false">C283-D283</f>
        <v>3.58624069198444</v>
      </c>
      <c r="F283" s="69" t="n">
        <f aca="false">13*C283</f>
        <v>2126.6211289958</v>
      </c>
      <c r="G283" s="77" t="n">
        <f aca="false">E283*31</f>
        <v>111.173461451518</v>
      </c>
      <c r="H283" s="70" t="n">
        <f aca="false">MIN($G283/3500,$F283/3500)</f>
        <v>0.0317638461290051</v>
      </c>
      <c r="I283" s="58"/>
    </row>
    <row r="284" customFormat="false" ht="15" hidden="false" customHeight="false" outlineLevel="0" collapsed="false">
      <c r="A284" s="67" t="n">
        <v>43084</v>
      </c>
      <c r="B284" s="68" t="n">
        <f aca="false">B283+1</f>
        <v>282</v>
      </c>
      <c r="C284" s="69" t="n">
        <f aca="false">C283-H283</f>
        <v>163.554476845855</v>
      </c>
      <c r="D284" s="69" t="n">
        <v>160</v>
      </c>
      <c r="E284" s="77" t="n">
        <f aca="false">C284-D284</f>
        <v>3.55447684585545</v>
      </c>
      <c r="F284" s="69" t="n">
        <f aca="false">13*C284</f>
        <v>2126.20819899612</v>
      </c>
      <c r="G284" s="77" t="n">
        <f aca="false">E284*31</f>
        <v>110.188782221519</v>
      </c>
      <c r="H284" s="70" t="n">
        <f aca="false">MIN($G284/3500,$F284/3500)</f>
        <v>0.0314825092061482</v>
      </c>
      <c r="I284" s="58"/>
    </row>
    <row r="285" customFormat="false" ht="15" hidden="false" customHeight="false" outlineLevel="0" collapsed="false">
      <c r="A285" s="67" t="n">
        <v>43084</v>
      </c>
      <c r="B285" s="68" t="n">
        <f aca="false">B284+1</f>
        <v>283</v>
      </c>
      <c r="C285" s="69" t="n">
        <f aca="false">C284-H284</f>
        <v>163.522994336649</v>
      </c>
      <c r="D285" s="69" t="n">
        <v>160</v>
      </c>
      <c r="E285" s="77" t="n">
        <f aca="false">C285-D285</f>
        <v>3.5229943366493</v>
      </c>
      <c r="F285" s="69" t="n">
        <f aca="false">13*C285</f>
        <v>2125.79892637644</v>
      </c>
      <c r="G285" s="77" t="n">
        <f aca="false">E285*31</f>
        <v>109.212824436128</v>
      </c>
      <c r="H285" s="70" t="n">
        <f aca="false">MIN($G285/3500,$F285/3500)</f>
        <v>0.0312036641246081</v>
      </c>
      <c r="I285" s="58"/>
    </row>
    <row r="286" customFormat="false" ht="15" hidden="false" customHeight="false" outlineLevel="0" collapsed="false">
      <c r="A286" s="67" t="n">
        <v>43084</v>
      </c>
      <c r="B286" s="68" t="n">
        <f aca="false">B285+1</f>
        <v>284</v>
      </c>
      <c r="C286" s="69" t="n">
        <f aca="false">C285-H285</f>
        <v>163.491790672525</v>
      </c>
      <c r="D286" s="69" t="n">
        <v>160</v>
      </c>
      <c r="E286" s="77" t="n">
        <f aca="false">C286-D286</f>
        <v>3.4917906725247</v>
      </c>
      <c r="F286" s="69" t="n">
        <f aca="false">13*C286</f>
        <v>2125.39327874282</v>
      </c>
      <c r="G286" s="77" t="n">
        <f aca="false">E286*31</f>
        <v>108.245510848266</v>
      </c>
      <c r="H286" s="70" t="n">
        <f aca="false">MIN($G286/3500,$F286/3500)</f>
        <v>0.0309272888137902</v>
      </c>
      <c r="I286" s="58"/>
    </row>
    <row r="287" customFormat="false" ht="15" hidden="false" customHeight="false" outlineLevel="0" collapsed="false">
      <c r="A287" s="67" t="n">
        <v>43084</v>
      </c>
      <c r="B287" s="68" t="n">
        <f aca="false">B286+1</f>
        <v>285</v>
      </c>
      <c r="C287" s="69" t="n">
        <f aca="false">C286-H286</f>
        <v>163.460863383711</v>
      </c>
      <c r="D287" s="69" t="n">
        <v>160</v>
      </c>
      <c r="E287" s="77" t="n">
        <f aca="false">C287-D287</f>
        <v>3.46086338371092</v>
      </c>
      <c r="F287" s="69" t="n">
        <f aca="false">13*C287</f>
        <v>2124.99122398824</v>
      </c>
      <c r="G287" s="77" t="n">
        <f aca="false">E287*31</f>
        <v>107.286764895038</v>
      </c>
      <c r="H287" s="70" t="n">
        <f aca="false">MIN($G287/3500,$F287/3500)</f>
        <v>0.0306533613985824</v>
      </c>
      <c r="I287" s="58"/>
    </row>
    <row r="288" customFormat="false" ht="15" hidden="false" customHeight="false" outlineLevel="0" collapsed="false">
      <c r="A288" s="67" t="n">
        <v>43084</v>
      </c>
      <c r="B288" s="68" t="n">
        <f aca="false">B287+1</f>
        <v>286</v>
      </c>
      <c r="C288" s="69" t="n">
        <f aca="false">C287-H287</f>
        <v>163.430210022312</v>
      </c>
      <c r="D288" s="69" t="n">
        <v>160</v>
      </c>
      <c r="E288" s="77" t="n">
        <f aca="false">C288-D288</f>
        <v>3.43021002231234</v>
      </c>
      <c r="F288" s="69" t="n">
        <f aca="false">13*C288</f>
        <v>2124.59273029006</v>
      </c>
      <c r="G288" s="77" t="n">
        <f aca="false">E288*31</f>
        <v>106.336510691682</v>
      </c>
      <c r="H288" s="70" t="n">
        <f aca="false">MIN($G288/3500,$F288/3500)</f>
        <v>0.0303818601976236</v>
      </c>
      <c r="I288" s="58"/>
    </row>
    <row r="289" customFormat="false" ht="15" hidden="false" customHeight="false" outlineLevel="0" collapsed="false">
      <c r="A289" s="67" t="n">
        <v>43084</v>
      </c>
      <c r="B289" s="68" t="n">
        <f aca="false">B288+1</f>
        <v>287</v>
      </c>
      <c r="C289" s="69" t="n">
        <f aca="false">C288-H288</f>
        <v>163.399828162115</v>
      </c>
      <c r="D289" s="69" t="n">
        <v>160</v>
      </c>
      <c r="E289" s="77" t="n">
        <f aca="false">C289-D289</f>
        <v>3.39982816211472</v>
      </c>
      <c r="F289" s="69" t="n">
        <f aca="false">13*C289</f>
        <v>2124.19776610749</v>
      </c>
      <c r="G289" s="77" t="n">
        <f aca="false">E289*31</f>
        <v>105.394673025556</v>
      </c>
      <c r="H289" s="70" t="n">
        <f aca="false">MIN($G289/3500,$F289/3500)</f>
        <v>0.0301127637215875</v>
      </c>
      <c r="I289" s="58"/>
    </row>
    <row r="290" customFormat="false" ht="15" hidden="false" customHeight="false" outlineLevel="0" collapsed="false">
      <c r="A290" s="67" t="n">
        <v>43084</v>
      </c>
      <c r="B290" s="68" t="n">
        <f aca="false">B289+1</f>
        <v>288</v>
      </c>
      <c r="C290" s="69" t="n">
        <f aca="false">C289-H289</f>
        <v>163.369715398393</v>
      </c>
      <c r="D290" s="69" t="n">
        <v>160</v>
      </c>
      <c r="E290" s="77" t="n">
        <f aca="false">C290-D290</f>
        <v>3.36971539839314</v>
      </c>
      <c r="F290" s="69" t="n">
        <f aca="false">13*C290</f>
        <v>2123.80630017911</v>
      </c>
      <c r="G290" s="77" t="n">
        <f aca="false">E290*31</f>
        <v>104.461177350187</v>
      </c>
      <c r="H290" s="70" t="n">
        <f aca="false">MIN($G290/3500,$F290/3500)</f>
        <v>0.0298460506714821</v>
      </c>
      <c r="I290" s="58"/>
    </row>
    <row r="291" customFormat="false" ht="15" hidden="false" customHeight="false" outlineLevel="0" collapsed="false">
      <c r="A291" s="67" t="n">
        <v>43084</v>
      </c>
      <c r="B291" s="68" t="n">
        <f aca="false">B290+1</f>
        <v>289</v>
      </c>
      <c r="C291" s="69" t="n">
        <f aca="false">C290-H290</f>
        <v>163.339869347722</v>
      </c>
      <c r="D291" s="69" t="n">
        <v>160</v>
      </c>
      <c r="E291" s="77" t="n">
        <f aca="false">C291-D291</f>
        <v>3.33986934772165</v>
      </c>
      <c r="F291" s="69" t="n">
        <f aca="false">13*C291</f>
        <v>2123.41830152038</v>
      </c>
      <c r="G291" s="77" t="n">
        <f aca="false">E291*31</f>
        <v>103.535949779371</v>
      </c>
      <c r="H291" s="70" t="n">
        <f aca="false">MIN($G291/3500,$F291/3500)</f>
        <v>0.0295816999369631</v>
      </c>
      <c r="I291" s="58"/>
    </row>
    <row r="292" customFormat="false" ht="15" hidden="false" customHeight="false" outlineLevel="0" collapsed="false">
      <c r="A292" s="67" t="n">
        <v>43084</v>
      </c>
      <c r="B292" s="68" t="n">
        <f aca="false">B291+1</f>
        <v>290</v>
      </c>
      <c r="C292" s="69" t="n">
        <f aca="false">C291-H291</f>
        <v>163.310287647785</v>
      </c>
      <c r="D292" s="69" t="n">
        <v>160</v>
      </c>
      <c r="E292" s="77" t="n">
        <f aca="false">C292-D292</f>
        <v>3.31028764778469</v>
      </c>
      <c r="F292" s="69" t="n">
        <f aca="false">13*C292</f>
        <v>2123.0337394212</v>
      </c>
      <c r="G292" s="77" t="n">
        <f aca="false">E292*31</f>
        <v>102.618917081325</v>
      </c>
      <c r="H292" s="70" t="n">
        <f aca="false">MIN($G292/3500,$F292/3500)</f>
        <v>0.0293196905946644</v>
      </c>
      <c r="I292" s="58"/>
    </row>
    <row r="293" customFormat="false" ht="15" hidden="false" customHeight="false" outlineLevel="0" collapsed="false">
      <c r="A293" s="67" t="n">
        <v>43084</v>
      </c>
      <c r="B293" s="68" t="n">
        <f aca="false">B292+1</f>
        <v>291</v>
      </c>
      <c r="C293" s="69" t="n">
        <f aca="false">C292-H292</f>
        <v>163.28096795719</v>
      </c>
      <c r="D293" s="69" t="n">
        <v>160</v>
      </c>
      <c r="E293" s="77" t="n">
        <f aca="false">C293-D293</f>
        <v>3.28096795719003</v>
      </c>
      <c r="F293" s="69" t="n">
        <f aca="false">13*C293</f>
        <v>2122.65258344347</v>
      </c>
      <c r="G293" s="77" t="n">
        <f aca="false">E293*31</f>
        <v>101.710006672891</v>
      </c>
      <c r="H293" s="70" t="n">
        <f aca="false">MIN($G293/3500,$F293/3500)</f>
        <v>0.0290600019065403</v>
      </c>
      <c r="I293" s="58"/>
    </row>
    <row r="294" customFormat="false" ht="15" hidden="false" customHeight="false" outlineLevel="0" collapsed="false">
      <c r="A294" s="67" t="n">
        <v>43084</v>
      </c>
      <c r="B294" s="68" t="n">
        <f aca="false">B293+1</f>
        <v>292</v>
      </c>
      <c r="C294" s="69" t="n">
        <f aca="false">C293-H293</f>
        <v>163.251907955283</v>
      </c>
      <c r="D294" s="69" t="n">
        <v>160</v>
      </c>
      <c r="E294" s="77" t="n">
        <f aca="false">C294-D294</f>
        <v>3.25190795528349</v>
      </c>
      <c r="F294" s="69" t="n">
        <f aca="false">13*C294</f>
        <v>2122.27480341869</v>
      </c>
      <c r="G294" s="77" t="n">
        <f aca="false">E294*31</f>
        <v>100.809146613788</v>
      </c>
      <c r="H294" s="70" t="n">
        <f aca="false">MIN($G294/3500,$F294/3500)</f>
        <v>0.0288026133182252</v>
      </c>
      <c r="I294" s="58"/>
    </row>
    <row r="295" customFormat="false" ht="15" hidden="false" customHeight="false" outlineLevel="0" collapsed="false">
      <c r="A295" s="67" t="n">
        <v>43084</v>
      </c>
      <c r="B295" s="68" t="n">
        <f aca="false">B294+1</f>
        <v>293</v>
      </c>
      <c r="C295" s="69" t="n">
        <f aca="false">C294-H294</f>
        <v>163.223105341965</v>
      </c>
      <c r="D295" s="69" t="n">
        <v>160</v>
      </c>
      <c r="E295" s="77" t="n">
        <f aca="false">C295-D295</f>
        <v>3.22310534196527</v>
      </c>
      <c r="F295" s="69" t="n">
        <f aca="false">13*C295</f>
        <v>2121.90036944555</v>
      </c>
      <c r="G295" s="77" t="n">
        <f aca="false">E295*31</f>
        <v>99.9162656009232</v>
      </c>
      <c r="H295" s="70" t="n">
        <f aca="false">MIN($G295/3500,$F295/3500)</f>
        <v>0.0285475044574066</v>
      </c>
      <c r="I295" s="58"/>
    </row>
    <row r="296" customFormat="false" ht="15" hidden="false" customHeight="false" outlineLevel="0" collapsed="false">
      <c r="A296" s="67" t="n">
        <v>43084</v>
      </c>
      <c r="B296" s="68" t="n">
        <f aca="false">B295+1</f>
        <v>294</v>
      </c>
      <c r="C296" s="69" t="n">
        <f aca="false">C295-H295</f>
        <v>163.194557837508</v>
      </c>
      <c r="D296" s="69" t="n">
        <v>160</v>
      </c>
      <c r="E296" s="77" t="n">
        <f aca="false">C296-D296</f>
        <v>3.19455783750786</v>
      </c>
      <c r="F296" s="69" t="n">
        <f aca="false">13*C296</f>
        <v>2121.5292518876</v>
      </c>
      <c r="G296" s="77" t="n">
        <f aca="false">E296*31</f>
        <v>99.0312929627436</v>
      </c>
      <c r="H296" s="70" t="n">
        <f aca="false">MIN($G296/3500,$F296/3500)</f>
        <v>0.0282946551322125</v>
      </c>
      <c r="I296" s="58"/>
    </row>
    <row r="297" customFormat="false" ht="15" hidden="false" customHeight="false" outlineLevel="0" collapsed="false">
      <c r="A297" s="67" t="n">
        <v>43084</v>
      </c>
      <c r="B297" s="68" t="n">
        <f aca="false">B296+1</f>
        <v>295</v>
      </c>
      <c r="C297" s="69" t="n">
        <f aca="false">C296-H296</f>
        <v>163.166263182376</v>
      </c>
      <c r="D297" s="69" t="n">
        <v>160</v>
      </c>
      <c r="E297" s="77" t="n">
        <f aca="false">C297-D297</f>
        <v>3.16626318237564</v>
      </c>
      <c r="F297" s="69" t="n">
        <f aca="false">13*C297</f>
        <v>2121.16142137088</v>
      </c>
      <c r="G297" s="77" t="n">
        <f aca="false">E297*31</f>
        <v>98.154158653645</v>
      </c>
      <c r="H297" s="70" t="n">
        <f aca="false">MIN($G297/3500,$F297/3500)</f>
        <v>0.0280440453296128</v>
      </c>
      <c r="I297" s="58"/>
    </row>
    <row r="298" customFormat="false" ht="15" hidden="false" customHeight="false" outlineLevel="0" collapsed="false">
      <c r="A298" s="67" t="n">
        <v>43084</v>
      </c>
      <c r="B298" s="68" t="n">
        <f aca="false">B297+1</f>
        <v>296</v>
      </c>
      <c r="C298" s="69" t="n">
        <f aca="false">C297-H297</f>
        <v>163.138219137046</v>
      </c>
      <c r="D298" s="69" t="n">
        <v>160</v>
      </c>
      <c r="E298" s="77" t="n">
        <f aca="false">C298-D298</f>
        <v>3.13821913704604</v>
      </c>
      <c r="F298" s="69" t="n">
        <f aca="false">13*C298</f>
        <v>2120.7968487816</v>
      </c>
      <c r="G298" s="77" t="n">
        <f aca="false">E298*31</f>
        <v>97.2847932484271</v>
      </c>
      <c r="H298" s="70" t="n">
        <f aca="false">MIN($G298/3500,$F298/3500)</f>
        <v>0.0277956552138363</v>
      </c>
      <c r="I298" s="58"/>
    </row>
    <row r="299" customFormat="false" ht="15" hidden="false" customHeight="false" outlineLevel="0" collapsed="false">
      <c r="A299" s="67" t="n">
        <v>43084</v>
      </c>
      <c r="B299" s="68" t="n">
        <f aca="false">B298+1</f>
        <v>297</v>
      </c>
      <c r="C299" s="69" t="n">
        <f aca="false">C298-H298</f>
        <v>163.110423481832</v>
      </c>
      <c r="D299" s="69" t="n">
        <v>160</v>
      </c>
      <c r="E299" s="77" t="n">
        <f aca="false">C299-D299</f>
        <v>3.11042348183219</v>
      </c>
      <c r="F299" s="69" t="n">
        <f aca="false">13*C299</f>
        <v>2120.43550526382</v>
      </c>
      <c r="G299" s="77" t="n">
        <f aca="false">E299*31</f>
        <v>96.4231279367978</v>
      </c>
      <c r="H299" s="70" t="n">
        <f aca="false">MIN($G299/3500,$F299/3500)</f>
        <v>0.0275494651247994</v>
      </c>
      <c r="I299" s="58"/>
    </row>
    <row r="300" customFormat="false" ht="15" hidden="false" customHeight="false" outlineLevel="0" collapsed="false">
      <c r="A300" s="67" t="n">
        <v>43084</v>
      </c>
      <c r="B300" s="68" t="n">
        <f aca="false">B299+1</f>
        <v>298</v>
      </c>
      <c r="C300" s="69" t="n">
        <f aca="false">C299-H299</f>
        <v>163.082874016707</v>
      </c>
      <c r="D300" s="69" t="n">
        <v>160</v>
      </c>
      <c r="E300" s="77" t="n">
        <f aca="false">C300-D300</f>
        <v>3.08287401670739</v>
      </c>
      <c r="F300" s="69" t="n">
        <f aca="false">13*C300</f>
        <v>2120.0773622172</v>
      </c>
      <c r="G300" s="77" t="n">
        <f aca="false">E300*31</f>
        <v>95.5690945179292</v>
      </c>
      <c r="H300" s="70" t="n">
        <f aca="false">MIN($G300/3500,$F300/3500)</f>
        <v>0.0273054555765512</v>
      </c>
      <c r="I300" s="58"/>
    </row>
    <row r="301" customFormat="false" ht="15" hidden="false" customHeight="false" outlineLevel="0" collapsed="false">
      <c r="A301" s="67" t="n">
        <v>43084</v>
      </c>
      <c r="B301" s="68" t="n">
        <f aca="false">B300+1</f>
        <v>299</v>
      </c>
      <c r="C301" s="69" t="n">
        <f aca="false">C300-H300</f>
        <v>163.055568561131</v>
      </c>
      <c r="D301" s="69" t="n">
        <v>160</v>
      </c>
      <c r="E301" s="77" t="n">
        <f aca="false">C301-D301</f>
        <v>3.05556856113085</v>
      </c>
      <c r="F301" s="69" t="n">
        <f aca="false">13*C301</f>
        <v>2119.7223912947</v>
      </c>
      <c r="G301" s="77" t="n">
        <f aca="false">E301*31</f>
        <v>94.7226253950565</v>
      </c>
      <c r="H301" s="70" t="n">
        <f aca="false">MIN($G301/3500,$F301/3500)</f>
        <v>0.0270636072557304</v>
      </c>
      <c r="I301" s="58"/>
    </row>
    <row r="302" customFormat="false" ht="15" hidden="false" customHeight="false" outlineLevel="0" collapsed="false">
      <c r="A302" s="67" t="n">
        <v>43084</v>
      </c>
      <c r="B302" s="68" t="n">
        <f aca="false">B301+1</f>
        <v>300</v>
      </c>
      <c r="C302" s="69" t="n">
        <f aca="false">C301-H301</f>
        <v>163.028504953875</v>
      </c>
      <c r="D302" s="69" t="n">
        <v>160</v>
      </c>
      <c r="E302" s="77" t="n">
        <f aca="false">C302-D302</f>
        <v>3.02850495387511</v>
      </c>
      <c r="F302" s="69" t="n">
        <f aca="false">13*C302</f>
        <v>2119.37056440038</v>
      </c>
      <c r="G302" s="77" t="n">
        <f aca="false">E302*31</f>
        <v>93.8836535701285</v>
      </c>
      <c r="H302" s="70" t="n">
        <f aca="false">MIN($G302/3500,$F302/3500)</f>
        <v>0.0268239010200367</v>
      </c>
      <c r="I302" s="58"/>
    </row>
    <row r="303" customFormat="false" ht="15" hidden="false" customHeight="false" outlineLevel="0" collapsed="false">
      <c r="A303" s="67" t="n">
        <v>43084</v>
      </c>
      <c r="B303" s="68" t="n">
        <f aca="false">B302+1</f>
        <v>301</v>
      </c>
      <c r="C303" s="69" t="n">
        <f aca="false">C302-H302</f>
        <v>163.001681052855</v>
      </c>
      <c r="D303" s="69" t="n">
        <v>160</v>
      </c>
      <c r="E303" s="77" t="n">
        <f aca="false">C303-D303</f>
        <v>3.00168105285508</v>
      </c>
      <c r="F303" s="69" t="n">
        <f aca="false">13*C303</f>
        <v>2119.02185368712</v>
      </c>
      <c r="G303" s="77" t="n">
        <f aca="false">E303*31</f>
        <v>93.0521126385074</v>
      </c>
      <c r="H303" s="70" t="n">
        <f aca="false">MIN($G303/3500,$F303/3500)</f>
        <v>0.0265863178967164</v>
      </c>
      <c r="I303" s="58"/>
    </row>
    <row r="304" customFormat="false" ht="15" hidden="false" customHeight="false" outlineLevel="0" collapsed="false">
      <c r="A304" s="67" t="n">
        <v>43084</v>
      </c>
      <c r="B304" s="68" t="n">
        <f aca="false">B303+1</f>
        <v>302</v>
      </c>
      <c r="C304" s="69" t="n">
        <f aca="false">C303-H303</f>
        <v>162.975094734958</v>
      </c>
      <c r="D304" s="69" t="n">
        <v>160</v>
      </c>
      <c r="E304" s="77" t="n">
        <f aca="false">C304-D304</f>
        <v>2.97509473495836</v>
      </c>
      <c r="F304" s="69" t="n">
        <f aca="false">13*C304</f>
        <v>2118.67623155446</v>
      </c>
      <c r="G304" s="77" t="n">
        <f aca="false">E304*31</f>
        <v>92.2279367837092</v>
      </c>
      <c r="H304" s="70" t="n">
        <f aca="false">MIN($G304/3500,$F304/3500)</f>
        <v>0.0263508390810598</v>
      </c>
      <c r="I304" s="58"/>
    </row>
    <row r="305" customFormat="false" ht="15" hidden="false" customHeight="false" outlineLevel="0" collapsed="false">
      <c r="A305" s="67" t="n">
        <v>43084</v>
      </c>
      <c r="B305" s="68" t="n">
        <f aca="false">B304+1</f>
        <v>303</v>
      </c>
      <c r="C305" s="69" t="n">
        <f aca="false">C304-H304</f>
        <v>162.948743895877</v>
      </c>
      <c r="D305" s="69" t="n">
        <v>160</v>
      </c>
      <c r="E305" s="77" t="n">
        <f aca="false">C305-D305</f>
        <v>2.9487438958773</v>
      </c>
      <c r="F305" s="69" t="n">
        <f aca="false">13*C305</f>
        <v>2118.3336706464</v>
      </c>
      <c r="G305" s="77" t="n">
        <f aca="false">E305*31</f>
        <v>91.4110607721963</v>
      </c>
      <c r="H305" s="70" t="n">
        <f aca="false">MIN($G305/3500,$F305/3500)</f>
        <v>0.0261174459349132</v>
      </c>
      <c r="I305" s="58"/>
    </row>
    <row r="306" customFormat="false" ht="15" hidden="false" customHeight="false" outlineLevel="0" collapsed="false">
      <c r="A306" s="67" t="n">
        <v>43084</v>
      </c>
      <c r="B306" s="68" t="n">
        <f aca="false">B305+1</f>
        <v>304</v>
      </c>
      <c r="C306" s="69" t="n">
        <f aca="false">C305-H305</f>
        <v>162.922626449942</v>
      </c>
      <c r="D306" s="69" t="n">
        <v>160</v>
      </c>
      <c r="E306" s="77" t="n">
        <f aca="false">C306-D306</f>
        <v>2.92262644994238</v>
      </c>
      <c r="F306" s="69" t="n">
        <f aca="false">13*C306</f>
        <v>2117.99414384925</v>
      </c>
      <c r="G306" s="77" t="n">
        <f aca="false">E306*31</f>
        <v>90.6014199482139</v>
      </c>
      <c r="H306" s="70" t="n">
        <f aca="false">MIN($G306/3500,$F306/3500)</f>
        <v>0.025886119985204</v>
      </c>
      <c r="I306" s="58"/>
    </row>
    <row r="307" customFormat="false" ht="15" hidden="false" customHeight="false" outlineLevel="0" collapsed="false">
      <c r="A307" s="67" t="n">
        <v>43084</v>
      </c>
      <c r="B307" s="68" t="n">
        <f aca="false">B306+1</f>
        <v>305</v>
      </c>
      <c r="C307" s="69" t="n">
        <f aca="false">C306-H306</f>
        <v>162.896740329957</v>
      </c>
      <c r="D307" s="69" t="n">
        <v>160</v>
      </c>
      <c r="E307" s="77" t="n">
        <f aca="false">C307-D307</f>
        <v>2.89674032995717</v>
      </c>
      <c r="F307" s="69" t="n">
        <f aca="false">13*C307</f>
        <v>2117.65762428944</v>
      </c>
      <c r="G307" s="77" t="n">
        <f aca="false">E307*31</f>
        <v>89.7989502286722</v>
      </c>
      <c r="H307" s="70" t="n">
        <f aca="false">MIN($G307/3500,$F307/3500)</f>
        <v>0.0256568429224778</v>
      </c>
      <c r="I307" s="58"/>
    </row>
    <row r="308" customFormat="false" ht="15" hidden="false" customHeight="false" outlineLevel="0" collapsed="false">
      <c r="A308" s="67" t="n">
        <v>43084</v>
      </c>
      <c r="B308" s="68" t="n">
        <f aca="false">B307+1</f>
        <v>306</v>
      </c>
      <c r="C308" s="69" t="n">
        <f aca="false">C307-H307</f>
        <v>162.871083487035</v>
      </c>
      <c r="D308" s="69" t="n">
        <v>160</v>
      </c>
      <c r="E308" s="77" t="n">
        <f aca="false">C308-D308</f>
        <v>2.8710834870347</v>
      </c>
      <c r="F308" s="69" t="n">
        <f aca="false">13*C308</f>
        <v>2117.32408533145</v>
      </c>
      <c r="G308" s="77" t="n">
        <f aca="false">E308*31</f>
        <v>89.0035880980756</v>
      </c>
      <c r="H308" s="70" t="n">
        <f aca="false">MIN($G308/3500,$F308/3500)</f>
        <v>0.0254295965994502</v>
      </c>
      <c r="I308" s="58"/>
    </row>
    <row r="309" customFormat="false" ht="15" hidden="false" customHeight="false" outlineLevel="0" collapsed="false">
      <c r="A309" s="67" t="n">
        <v>43084</v>
      </c>
      <c r="B309" s="68" t="n">
        <f aca="false">B308+1</f>
        <v>307</v>
      </c>
      <c r="C309" s="69" t="n">
        <f aca="false">C308-H308</f>
        <v>162.845653890435</v>
      </c>
      <c r="D309" s="69" t="n">
        <v>160</v>
      </c>
      <c r="E309" s="77" t="n">
        <f aca="false">C309-D309</f>
        <v>2.84565389043524</v>
      </c>
      <c r="F309" s="69" t="n">
        <f aca="false">13*C309</f>
        <v>2116.99350057566</v>
      </c>
      <c r="G309" s="77" t="n">
        <f aca="false">E309*31</f>
        <v>88.2152706034926</v>
      </c>
      <c r="H309" s="70" t="n">
        <f aca="false">MIN($G309/3500,$F309/3500)</f>
        <v>0.0252043630295693</v>
      </c>
      <c r="I309" s="58"/>
    </row>
    <row r="310" customFormat="false" ht="15" hidden="false" customHeight="false" outlineLevel="0" collapsed="false">
      <c r="A310" s="67" t="n">
        <v>43084</v>
      </c>
      <c r="B310" s="68" t="n">
        <f aca="false">B309+1</f>
        <v>308</v>
      </c>
      <c r="C310" s="69" t="n">
        <f aca="false">C309-H309</f>
        <v>162.820449527406</v>
      </c>
      <c r="D310" s="69" t="n">
        <v>160</v>
      </c>
      <c r="E310" s="77" t="n">
        <f aca="false">C310-D310</f>
        <v>2.82044952740569</v>
      </c>
      <c r="F310" s="69" t="n">
        <f aca="false">13*C310</f>
        <v>2116.66584385627</v>
      </c>
      <c r="G310" s="77" t="n">
        <f aca="false">E310*31</f>
        <v>87.4339353495762</v>
      </c>
      <c r="H310" s="70" t="n">
        <f aca="false">MIN($G310/3500,$F310/3500)</f>
        <v>0.0249811243855932</v>
      </c>
      <c r="I310" s="58"/>
    </row>
    <row r="311" customFormat="false" ht="15" hidden="false" customHeight="false" outlineLevel="0" collapsed="false">
      <c r="A311" s="67" t="n">
        <v>43084</v>
      </c>
      <c r="B311" s="68" t="n">
        <f aca="false">B310+1</f>
        <v>309</v>
      </c>
      <c r="C311" s="69" t="n">
        <f aca="false">C310-H310</f>
        <v>162.79546840302</v>
      </c>
      <c r="D311" s="69" t="n">
        <v>160</v>
      </c>
      <c r="E311" s="77" t="n">
        <f aca="false">C311-D311</f>
        <v>2.7954684030201</v>
      </c>
      <c r="F311" s="69" t="n">
        <f aca="false">13*C311</f>
        <v>2116.34108923926</v>
      </c>
      <c r="G311" s="77" t="n">
        <f aca="false">E311*31</f>
        <v>86.6595204936229</v>
      </c>
      <c r="H311" s="70" t="n">
        <f aca="false">MIN($G311/3500,$F311/3500)</f>
        <v>0.024759862998178</v>
      </c>
      <c r="I311" s="58"/>
    </row>
    <row r="312" customFormat="false" ht="15" hidden="false" customHeight="false" outlineLevel="0" collapsed="false">
      <c r="A312" s="67" t="n">
        <v>43084</v>
      </c>
      <c r="B312" s="68" t="n">
        <f aca="false">B311+1</f>
        <v>310</v>
      </c>
      <c r="C312" s="69" t="n">
        <f aca="false">C311-H311</f>
        <v>162.770708540022</v>
      </c>
      <c r="D312" s="69" t="n">
        <v>160</v>
      </c>
      <c r="E312" s="77" t="n">
        <f aca="false">C312-D312</f>
        <v>2.77070854002193</v>
      </c>
      <c r="F312" s="69" t="n">
        <f aca="false">13*C312</f>
        <v>2116.01921102029</v>
      </c>
      <c r="G312" s="77" t="n">
        <f aca="false">E312*31</f>
        <v>85.8919647406798</v>
      </c>
      <c r="H312" s="70" t="n">
        <f aca="false">MIN($G312/3500,$F312/3500)</f>
        <v>0.0245405613544799</v>
      </c>
      <c r="I312" s="58"/>
    </row>
    <row r="313" customFormat="false" ht="15" hidden="false" customHeight="false" outlineLevel="0" collapsed="false">
      <c r="A313" s="67" t="n">
        <v>43084</v>
      </c>
      <c r="B313" s="68" t="n">
        <f aca="false">B312+1</f>
        <v>311</v>
      </c>
      <c r="C313" s="69" t="n">
        <f aca="false">C312-H312</f>
        <v>162.746167978667</v>
      </c>
      <c r="D313" s="69" t="n">
        <v>160</v>
      </c>
      <c r="E313" s="77" t="n">
        <f aca="false">C313-D313</f>
        <v>2.74616797866744</v>
      </c>
      <c r="F313" s="69" t="n">
        <f aca="false">13*C313</f>
        <v>2115.70018372268</v>
      </c>
      <c r="G313" s="77" t="n">
        <f aca="false">E313*31</f>
        <v>85.1312073386908</v>
      </c>
      <c r="H313" s="70" t="n">
        <f aca="false">MIN($G313/3500,$F313/3500)</f>
        <v>0.0243232020967688</v>
      </c>
      <c r="I313" s="58"/>
    </row>
    <row r="314" customFormat="false" ht="15" hidden="false" customHeight="false" outlineLevel="0" collapsed="false">
      <c r="A314" s="67" t="n">
        <v>43084</v>
      </c>
      <c r="B314" s="68" t="n">
        <f aca="false">B313+1</f>
        <v>312</v>
      </c>
      <c r="C314" s="69" t="n">
        <f aca="false">C313-H313</f>
        <v>162.721844776571</v>
      </c>
      <c r="D314" s="69" t="n">
        <v>160</v>
      </c>
      <c r="E314" s="77" t="n">
        <f aca="false">C314-D314</f>
        <v>2.72184477657066</v>
      </c>
      <c r="F314" s="69" t="n">
        <f aca="false">13*C314</f>
        <v>2115.38398209542</v>
      </c>
      <c r="G314" s="77" t="n">
        <f aca="false">E314*31</f>
        <v>84.3771880736906</v>
      </c>
      <c r="H314" s="70" t="n">
        <f aca="false">MIN($G314/3500,$F314/3500)</f>
        <v>0.0241077680210544</v>
      </c>
      <c r="I314" s="58"/>
    </row>
    <row r="315" customFormat="false" ht="15" hidden="false" customHeight="false" outlineLevel="0" collapsed="false">
      <c r="A315" s="67" t="n">
        <v>43084</v>
      </c>
      <c r="B315" s="68" t="n">
        <f aca="false">B314+1</f>
        <v>313</v>
      </c>
      <c r="C315" s="69" t="n">
        <f aca="false">C314-H314</f>
        <v>162.69773700855</v>
      </c>
      <c r="D315" s="69" t="n">
        <v>160</v>
      </c>
      <c r="E315" s="77" t="n">
        <f aca="false">C315-D315</f>
        <v>2.69773700854961</v>
      </c>
      <c r="F315" s="69" t="n">
        <f aca="false">13*C315</f>
        <v>2115.07058111114</v>
      </c>
      <c r="G315" s="77" t="n">
        <f aca="false">E315*31</f>
        <v>83.6298472650379</v>
      </c>
      <c r="H315" s="70" t="n">
        <f aca="false">MIN($G315/3500,$F315/3500)</f>
        <v>0.0238942420757251</v>
      </c>
      <c r="I315" s="58"/>
    </row>
    <row r="316" customFormat="false" ht="15" hidden="false" customHeight="false" outlineLevel="0" collapsed="false">
      <c r="A316" s="67" t="n">
        <v>43084</v>
      </c>
      <c r="B316" s="68" t="n">
        <f aca="false">B315+1</f>
        <v>314</v>
      </c>
      <c r="C316" s="69" t="n">
        <f aca="false">C315-H315</f>
        <v>162.673842766474</v>
      </c>
      <c r="D316" s="69" t="n">
        <v>160</v>
      </c>
      <c r="E316" s="77" t="n">
        <f aca="false">C316-D316</f>
        <v>2.67384276647388</v>
      </c>
      <c r="F316" s="69" t="n">
        <f aca="false">13*C316</f>
        <v>2114.75995596416</v>
      </c>
      <c r="G316" s="77" t="n">
        <f aca="false">E316*31</f>
        <v>82.8891257606903</v>
      </c>
      <c r="H316" s="70" t="n">
        <f aca="false">MIN($G316/3500,$F316/3500)</f>
        <v>0.0236826073601972</v>
      </c>
      <c r="I316" s="58"/>
    </row>
    <row r="317" customFormat="false" ht="15" hidden="false" customHeight="false" outlineLevel="0" collapsed="false">
      <c r="A317" s="67" t="n">
        <v>43084</v>
      </c>
      <c r="B317" s="68" t="n">
        <f aca="false">B316+1</f>
        <v>315</v>
      </c>
      <c r="C317" s="69" t="n">
        <f aca="false">C316-H316</f>
        <v>162.650160159114</v>
      </c>
      <c r="D317" s="69" t="n">
        <v>160</v>
      </c>
      <c r="E317" s="77" t="n">
        <f aca="false">C317-D317</f>
        <v>2.65016015911368</v>
      </c>
      <c r="F317" s="69" t="n">
        <f aca="false">13*C317</f>
        <v>2114.45208206848</v>
      </c>
      <c r="G317" s="77" t="n">
        <f aca="false">E317*31</f>
        <v>82.1549649325241</v>
      </c>
      <c r="H317" s="70" t="n">
        <f aca="false">MIN($G317/3500,$F317/3500)</f>
        <v>0.0234728471235783</v>
      </c>
      <c r="I317" s="58"/>
    </row>
    <row r="318" customFormat="false" ht="15" hidden="false" customHeight="false" outlineLevel="0" collapsed="false">
      <c r="A318" s="67" t="n">
        <v>43084</v>
      </c>
      <c r="B318" s="68" t="n">
        <f aca="false">B317+1</f>
        <v>316</v>
      </c>
      <c r="C318" s="69" t="n">
        <f aca="false">C317-H317</f>
        <v>162.62668731199</v>
      </c>
      <c r="D318" s="69" t="n">
        <v>160</v>
      </c>
      <c r="E318" s="77" t="n">
        <f aca="false">C318-D318</f>
        <v>2.62668731199011</v>
      </c>
      <c r="F318" s="69" t="n">
        <f aca="false">13*C318</f>
        <v>2114.14693505587</v>
      </c>
      <c r="G318" s="77" t="n">
        <f aca="false">E318*31</f>
        <v>81.4273066716934</v>
      </c>
      <c r="H318" s="70" t="n">
        <f aca="false">MIN($G318/3500,$F318/3500)</f>
        <v>0.023264944763341</v>
      </c>
      <c r="I318" s="58"/>
    </row>
    <row r="319" customFormat="false" ht="15" hidden="false" customHeight="false" outlineLevel="0" collapsed="false">
      <c r="A319" s="67" t="n">
        <v>43084</v>
      </c>
      <c r="B319" s="68" t="n">
        <f aca="false">B318+1</f>
        <v>317</v>
      </c>
      <c r="C319" s="69" t="n">
        <f aca="false">C318-H318</f>
        <v>162.603422367227</v>
      </c>
      <c r="D319" s="69" t="n">
        <v>160</v>
      </c>
      <c r="E319" s="77" t="n">
        <f aca="false">C319-D319</f>
        <v>2.60342236722676</v>
      </c>
      <c r="F319" s="69" t="n">
        <f aca="false">13*C319</f>
        <v>2113.84449077395</v>
      </c>
      <c r="G319" s="77" t="n">
        <f aca="false">E319*31</f>
        <v>80.7060933840294</v>
      </c>
      <c r="H319" s="70" t="n">
        <f aca="false">MIN($G319/3500,$F319/3500)</f>
        <v>0.0230588838240084</v>
      </c>
      <c r="I319" s="58"/>
    </row>
    <row r="320" customFormat="false" ht="15" hidden="false" customHeight="false" outlineLevel="0" collapsed="false">
      <c r="A320" s="67" t="n">
        <v>43084</v>
      </c>
      <c r="B320" s="68" t="n">
        <f aca="false">B319+1</f>
        <v>318</v>
      </c>
      <c r="C320" s="69" t="n">
        <f aca="false">C319-H319</f>
        <v>162.580363483403</v>
      </c>
      <c r="D320" s="69" t="n">
        <v>160</v>
      </c>
      <c r="E320" s="77" t="n">
        <f aca="false">C320-D320</f>
        <v>2.58036348340275</v>
      </c>
      <c r="F320" s="69" t="n">
        <f aca="false">13*C320</f>
        <v>2113.54472528424</v>
      </c>
      <c r="G320" s="77" t="n">
        <f aca="false">E320*31</f>
        <v>79.9912679854852</v>
      </c>
      <c r="H320" s="70" t="n">
        <f aca="false">MIN($G320/3500,$F320/3500)</f>
        <v>0.0228546479958529</v>
      </c>
      <c r="I320" s="58"/>
    </row>
    <row r="321" customFormat="false" ht="15" hidden="false" customHeight="false" outlineLevel="0" collapsed="false">
      <c r="A321" s="67" t="n">
        <v>43084</v>
      </c>
      <c r="B321" s="68" t="n">
        <f aca="false">B320+1</f>
        <v>319</v>
      </c>
      <c r="C321" s="69" t="n">
        <f aca="false">C320-H320</f>
        <v>162.557508835407</v>
      </c>
      <c r="D321" s="69" t="n">
        <v>160</v>
      </c>
      <c r="E321" s="77" t="n">
        <f aca="false">C321-D321</f>
        <v>2.55750883540691</v>
      </c>
      <c r="F321" s="69" t="n">
        <f aca="false">13*C321</f>
        <v>2113.24761486029</v>
      </c>
      <c r="G321" s="77" t="n">
        <f aca="false">E321*31</f>
        <v>79.2827738976141</v>
      </c>
      <c r="H321" s="70" t="n">
        <f aca="false">MIN($G321/3500,$F321/3500)</f>
        <v>0.022652221113604</v>
      </c>
      <c r="I321" s="58"/>
    </row>
    <row r="322" customFormat="false" ht="15" hidden="false" customHeight="false" outlineLevel="0" collapsed="false">
      <c r="A322" s="67" t="n">
        <v>43084</v>
      </c>
      <c r="B322" s="68" t="n">
        <f aca="false">B321+1</f>
        <v>320</v>
      </c>
      <c r="C322" s="69" t="n">
        <f aca="false">C321-H321</f>
        <v>162.534856614293</v>
      </c>
      <c r="D322" s="69" t="n">
        <v>160</v>
      </c>
      <c r="E322" s="77" t="n">
        <f aca="false">C322-D322</f>
        <v>2.53485661429329</v>
      </c>
      <c r="F322" s="69" t="n">
        <f aca="false">13*C322</f>
        <v>2112.95313598581</v>
      </c>
      <c r="G322" s="77" t="n">
        <f aca="false">E322*31</f>
        <v>78.580555043092</v>
      </c>
      <c r="H322" s="70" t="n">
        <f aca="false">MIN($G322/3500,$F322/3500)</f>
        <v>0.0224515871551691</v>
      </c>
      <c r="I322" s="58"/>
    </row>
    <row r="323" customFormat="false" ht="15" hidden="false" customHeight="false" outlineLevel="0" collapsed="false">
      <c r="A323" s="67" t="n">
        <v>43084</v>
      </c>
      <c r="B323" s="68" t="n">
        <f aca="false">B322+1</f>
        <v>321</v>
      </c>
      <c r="C323" s="69" t="n">
        <f aca="false">C322-H322</f>
        <v>162.512405027138</v>
      </c>
      <c r="D323" s="69" t="n">
        <v>160</v>
      </c>
      <c r="E323" s="77" t="n">
        <f aca="false">C323-D323</f>
        <v>2.51240502713813</v>
      </c>
      <c r="F323" s="69" t="n">
        <f aca="false">13*C323</f>
        <v>2112.6612653528</v>
      </c>
      <c r="G323" s="77" t="n">
        <f aca="false">E323*31</f>
        <v>77.884555841282</v>
      </c>
      <c r="H323" s="70" t="n">
        <f aca="false">MIN($G323/3500,$F323/3500)</f>
        <v>0.0222527302403663</v>
      </c>
      <c r="I323" s="58"/>
    </row>
    <row r="324" customFormat="false" ht="15" hidden="false" customHeight="false" outlineLevel="0" collapsed="false">
      <c r="A324" s="67" t="n">
        <v>43084</v>
      </c>
      <c r="B324" s="68" t="n">
        <f aca="false">B323+1</f>
        <v>322</v>
      </c>
      <c r="C324" s="69" t="n">
        <f aca="false">C323-H323</f>
        <v>162.490152296898</v>
      </c>
      <c r="D324" s="69" t="n">
        <v>160</v>
      </c>
      <c r="E324" s="77" t="n">
        <f aca="false">C324-D324</f>
        <v>2.49015229689778</v>
      </c>
      <c r="F324" s="69" t="n">
        <f aca="false">13*C324</f>
        <v>2112.37197985967</v>
      </c>
      <c r="G324" s="77" t="n">
        <f aca="false">E324*31</f>
        <v>77.1947212038311</v>
      </c>
      <c r="H324" s="70" t="n">
        <f aca="false">MIN($G324/3500,$F324/3500)</f>
        <v>0.022055634629666</v>
      </c>
      <c r="I324" s="58"/>
    </row>
    <row r="325" customFormat="false" ht="15" hidden="false" customHeight="false" outlineLevel="0" collapsed="false">
      <c r="A325" s="67" t="n">
        <v>43084</v>
      </c>
      <c r="B325" s="68" t="n">
        <f aca="false">B324+1</f>
        <v>323</v>
      </c>
      <c r="C325" s="69" t="n">
        <f aca="false">C324-H324</f>
        <v>162.468096662268</v>
      </c>
      <c r="D325" s="69" t="n">
        <v>160</v>
      </c>
      <c r="E325" s="77" t="n">
        <f aca="false">C325-D325</f>
        <v>2.46809666226812</v>
      </c>
      <c r="F325" s="69" t="n">
        <f aca="false">13*C325</f>
        <v>2112.08525660949</v>
      </c>
      <c r="G325" s="77" t="n">
        <f aca="false">E325*31</f>
        <v>76.5109965303118</v>
      </c>
      <c r="H325" s="70" t="n">
        <f aca="false">MIN($G325/3500,$F325/3500)</f>
        <v>0.0218602847229462</v>
      </c>
      <c r="I325" s="58"/>
    </row>
    <row r="326" customFormat="false" ht="15" hidden="false" customHeight="false" outlineLevel="0" collapsed="false">
      <c r="A326" s="67" t="n">
        <v>43084</v>
      </c>
      <c r="B326" s="68" t="n">
        <f aca="false">B325+1</f>
        <v>324</v>
      </c>
      <c r="C326" s="69" t="n">
        <f aca="false">C325-H325</f>
        <v>162.446236377545</v>
      </c>
      <c r="D326" s="69" t="n">
        <v>160</v>
      </c>
      <c r="E326" s="77" t="n">
        <f aca="false">C326-D326</f>
        <v>2.44623637754518</v>
      </c>
      <c r="F326" s="69" t="n">
        <f aca="false">13*C326</f>
        <v>2111.80107290809</v>
      </c>
      <c r="G326" s="77" t="n">
        <f aca="false">E326*31</f>
        <v>75.8333277039005</v>
      </c>
      <c r="H326" s="70" t="n">
        <f aca="false">MIN($G326/3500,$F326/3500)</f>
        <v>0.0216666650582573</v>
      </c>
      <c r="I326" s="58"/>
    </row>
    <row r="327" customFormat="false" ht="15" hidden="false" customHeight="false" outlineLevel="0" collapsed="false">
      <c r="A327" s="67" t="n">
        <v>43084</v>
      </c>
      <c r="B327" s="68" t="n">
        <f aca="false">B326+1</f>
        <v>325</v>
      </c>
      <c r="C327" s="69" t="n">
        <f aca="false">C326-H326</f>
        <v>162.424569712487</v>
      </c>
      <c r="D327" s="69" t="n">
        <v>160</v>
      </c>
      <c r="E327" s="77" t="n">
        <f aca="false">C327-D327</f>
        <v>2.42456971248691</v>
      </c>
      <c r="F327" s="69" t="n">
        <f aca="false">13*C327</f>
        <v>2111.51940626233</v>
      </c>
      <c r="G327" s="77" t="n">
        <f aca="false">E327*31</f>
        <v>75.1616610870943</v>
      </c>
      <c r="H327" s="70" t="n">
        <f aca="false">MIN($G327/3500,$F327/3500)</f>
        <v>0.0214747603105984</v>
      </c>
      <c r="I327" s="58"/>
    </row>
    <row r="328" customFormat="false" ht="15" hidden="false" customHeight="false" outlineLevel="0" collapsed="false">
      <c r="A328" s="67" t="n">
        <v>43084</v>
      </c>
      <c r="B328" s="68" t="n">
        <f aca="false">B327+1</f>
        <v>326</v>
      </c>
      <c r="C328" s="69" t="n">
        <f aca="false">C327-H327</f>
        <v>162.403094952176</v>
      </c>
      <c r="D328" s="69" t="n">
        <v>160</v>
      </c>
      <c r="E328" s="77" t="n">
        <f aca="false">C328-D328</f>
        <v>2.4030949521763</v>
      </c>
      <c r="F328" s="69" t="n">
        <f aca="false">13*C328</f>
        <v>2111.24023437829</v>
      </c>
      <c r="G328" s="77" t="n">
        <f aca="false">E328*31</f>
        <v>74.4959435174654</v>
      </c>
      <c r="H328" s="70" t="n">
        <f aca="false">MIN($G328/3500,$F328/3500)</f>
        <v>0.0212845552907044</v>
      </c>
      <c r="I328" s="58"/>
    </row>
    <row r="329" customFormat="false" ht="15" hidden="false" customHeight="false" outlineLevel="0" collapsed="false">
      <c r="A329" s="67" t="n">
        <v>43084</v>
      </c>
      <c r="B329" s="68" t="n">
        <f aca="false">B328+1</f>
        <v>327</v>
      </c>
      <c r="C329" s="69" t="n">
        <f aca="false">C328-H328</f>
        <v>162.381810396886</v>
      </c>
      <c r="D329" s="69" t="n">
        <v>160</v>
      </c>
      <c r="E329" s="77" t="n">
        <f aca="false">C329-D329</f>
        <v>2.38181039688561</v>
      </c>
      <c r="F329" s="69" t="n">
        <f aca="false">13*C329</f>
        <v>2110.96353515951</v>
      </c>
      <c r="G329" s="77" t="n">
        <f aca="false">E329*31</f>
        <v>73.836122303454</v>
      </c>
      <c r="H329" s="70" t="n">
        <f aca="false">MIN($G329/3500,$F329/3500)</f>
        <v>0.021096034943844</v>
      </c>
      <c r="I329" s="58"/>
    </row>
    <row r="330" customFormat="false" ht="15" hidden="false" customHeight="false" outlineLevel="0" collapsed="false">
      <c r="A330" s="67" t="n">
        <v>43084</v>
      </c>
      <c r="B330" s="68" t="n">
        <f aca="false">B329+1</f>
        <v>328</v>
      </c>
      <c r="C330" s="69" t="n">
        <f aca="false">C329-H329</f>
        <v>162.360714361942</v>
      </c>
      <c r="D330" s="69" t="n">
        <v>160</v>
      </c>
      <c r="E330" s="77" t="n">
        <f aca="false">C330-D330</f>
        <v>2.36071436194177</v>
      </c>
      <c r="F330" s="69" t="n">
        <f aca="false">13*C330</f>
        <v>2110.68928670524</v>
      </c>
      <c r="G330" s="77" t="n">
        <f aca="false">E330*31</f>
        <v>73.182145220195</v>
      </c>
      <c r="H330" s="70" t="n">
        <f aca="false">MIN($G330/3500,$F330/3500)</f>
        <v>0.0209091843486271</v>
      </c>
      <c r="I330" s="58"/>
    </row>
    <row r="331" customFormat="false" ht="15" hidden="false" customHeight="false" outlineLevel="0" collapsed="false">
      <c r="A331" s="67" t="n">
        <v>43084</v>
      </c>
      <c r="B331" s="68" t="n">
        <f aca="false">B330+1</f>
        <v>329</v>
      </c>
      <c r="C331" s="69" t="n">
        <f aca="false">C330-H330</f>
        <v>162.339805177593</v>
      </c>
      <c r="D331" s="69" t="n">
        <v>160</v>
      </c>
      <c r="E331" s="77" t="n">
        <f aca="false">C331-D331</f>
        <v>2.33980517759315</v>
      </c>
      <c r="F331" s="69" t="n">
        <f aca="false">13*C331</f>
        <v>2110.41746730871</v>
      </c>
      <c r="G331" s="77" t="n">
        <f aca="false">E331*31</f>
        <v>72.5339605053876</v>
      </c>
      <c r="H331" s="70" t="n">
        <f aca="false">MIN($G331/3500,$F331/3500)</f>
        <v>0.020723988715825</v>
      </c>
      <c r="I331" s="58"/>
    </row>
    <row r="332" customFormat="false" ht="15" hidden="false" customHeight="false" outlineLevel="0" collapsed="false">
      <c r="A332" s="67" t="n">
        <v>43084</v>
      </c>
      <c r="B332" s="68" t="n">
        <f aca="false">B331+1</f>
        <v>330</v>
      </c>
      <c r="C332" s="69" t="n">
        <f aca="false">C331-H331</f>
        <v>162.319081188877</v>
      </c>
      <c r="D332" s="69" t="n">
        <v>160</v>
      </c>
      <c r="E332" s="77" t="n">
        <f aca="false">C332-D332</f>
        <v>2.31908118887733</v>
      </c>
      <c r="F332" s="69" t="n">
        <f aca="false">13*C332</f>
        <v>2110.14805545541</v>
      </c>
      <c r="G332" s="77" t="n">
        <f aca="false">E332*31</f>
        <v>71.8915168551974</v>
      </c>
      <c r="H332" s="70" t="n">
        <f aca="false">MIN($G332/3500,$F332/3500)</f>
        <v>0.0205404333871992</v>
      </c>
      <c r="I332" s="58"/>
    </row>
    <row r="333" customFormat="false" ht="15" hidden="false" customHeight="false" outlineLevel="0" collapsed="false">
      <c r="A333" s="67" t="n">
        <v>43084</v>
      </c>
      <c r="B333" s="68" t="n">
        <f aca="false">B332+1</f>
        <v>331</v>
      </c>
      <c r="C333" s="69" t="n">
        <f aca="false">C332-H332</f>
        <v>162.29854075549</v>
      </c>
      <c r="D333" s="69" t="n">
        <v>160</v>
      </c>
      <c r="E333" s="77" t="n">
        <f aca="false">C333-D333</f>
        <v>2.29854075549014</v>
      </c>
      <c r="F333" s="69" t="n">
        <f aca="false">13*C333</f>
        <v>2109.88102982137</v>
      </c>
      <c r="G333" s="77" t="n">
        <f aca="false">E333*31</f>
        <v>71.2547634201943</v>
      </c>
      <c r="H333" s="70" t="n">
        <f aca="false">MIN($G333/3500,$F333/3500)</f>
        <v>0.0203585038343412</v>
      </c>
      <c r="I333" s="58"/>
    </row>
    <row r="334" customFormat="false" ht="15" hidden="false" customHeight="false" outlineLevel="0" collapsed="false">
      <c r="A334" s="67" t="n">
        <v>43084</v>
      </c>
      <c r="B334" s="68" t="n">
        <f aca="false">B333+1</f>
        <v>332</v>
      </c>
      <c r="C334" s="69" t="n">
        <f aca="false">C333-H333</f>
        <v>162.278182251656</v>
      </c>
      <c r="D334" s="69" t="n">
        <v>160</v>
      </c>
      <c r="E334" s="77" t="n">
        <f aca="false">C334-D334</f>
        <v>2.27818225165581</v>
      </c>
      <c r="F334" s="69" t="n">
        <f aca="false">13*C334</f>
        <v>2109.61636927153</v>
      </c>
      <c r="G334" s="77" t="n">
        <f aca="false">E334*31</f>
        <v>70.62364980133</v>
      </c>
      <c r="H334" s="70" t="n">
        <f aca="false">MIN($G334/3500,$F334/3500)</f>
        <v>0.0201781856575229</v>
      </c>
      <c r="I334" s="58"/>
    </row>
    <row r="335" customFormat="false" ht="15" hidden="false" customHeight="false" outlineLevel="0" collapsed="false">
      <c r="A335" s="67" t="n">
        <v>43084</v>
      </c>
      <c r="B335" s="68" t="n">
        <f aca="false">B334+1</f>
        <v>333</v>
      </c>
      <c r="C335" s="69" t="n">
        <f aca="false">C334-H334</f>
        <v>162.258004065998</v>
      </c>
      <c r="D335" s="69" t="n">
        <v>160</v>
      </c>
      <c r="E335" s="77" t="n">
        <f aca="false">C335-D335</f>
        <v>2.25800406599828</v>
      </c>
      <c r="F335" s="69" t="n">
        <f aca="false">13*C335</f>
        <v>2109.35405285798</v>
      </c>
      <c r="G335" s="77" t="n">
        <f aca="false">E335*31</f>
        <v>69.9981260459466</v>
      </c>
      <c r="H335" s="70" t="n">
        <f aca="false">MIN($G335/3500,$F335/3500)</f>
        <v>0.0199994645845562</v>
      </c>
      <c r="I335" s="58"/>
    </row>
    <row r="336" customFormat="false" ht="15" hidden="false" customHeight="false" outlineLevel="0" collapsed="false">
      <c r="A336" s="67" t="n">
        <v>43084</v>
      </c>
      <c r="B336" s="68" t="n">
        <f aca="false">B335+1</f>
        <v>334</v>
      </c>
      <c r="C336" s="69" t="n">
        <f aca="false">C335-H335</f>
        <v>162.238004601414</v>
      </c>
      <c r="D336" s="69" t="n">
        <v>160</v>
      </c>
      <c r="E336" s="77" t="n">
        <f aca="false">C336-D336</f>
        <v>2.23800460141373</v>
      </c>
      <c r="F336" s="69" t="n">
        <f aca="false">13*C336</f>
        <v>2109.09405981838</v>
      </c>
      <c r="G336" s="77" t="n">
        <f aca="false">E336*31</f>
        <v>69.3781426438258</v>
      </c>
      <c r="H336" s="70" t="n">
        <f aca="false">MIN($G336/3500,$F336/3500)</f>
        <v>0.0198223264696645</v>
      </c>
      <c r="I336" s="58"/>
    </row>
    <row r="337" customFormat="false" ht="15" hidden="false" customHeight="false" outlineLevel="0" collapsed="false">
      <c r="A337" s="67" t="n">
        <v>43084</v>
      </c>
      <c r="B337" s="68" t="n">
        <f aca="false">B336+1</f>
        <v>335</v>
      </c>
      <c r="C337" s="69" t="n">
        <f aca="false">C336-H336</f>
        <v>162.218182274944</v>
      </c>
      <c r="D337" s="69" t="n">
        <v>160</v>
      </c>
      <c r="E337" s="77" t="n">
        <f aca="false">C337-D337</f>
        <v>2.21818227494407</v>
      </c>
      <c r="F337" s="69" t="n">
        <f aca="false">13*C337</f>
        <v>2108.83636957427</v>
      </c>
      <c r="G337" s="77" t="n">
        <f aca="false">E337*31</f>
        <v>68.7636505232662</v>
      </c>
      <c r="H337" s="70" t="n">
        <f aca="false">MIN($G337/3500,$F337/3500)</f>
        <v>0.0196467572923618</v>
      </c>
      <c r="I337" s="58"/>
    </row>
    <row r="338" customFormat="false" ht="15" hidden="false" customHeight="false" outlineLevel="0" collapsed="false">
      <c r="A338" s="67" t="n">
        <v>43084</v>
      </c>
      <c r="B338" s="68" t="n">
        <f aca="false">B337+1</f>
        <v>336</v>
      </c>
      <c r="C338" s="69" t="n">
        <f aca="false">C337-H337</f>
        <v>162.198535517652</v>
      </c>
      <c r="D338" s="69" t="n">
        <v>160</v>
      </c>
      <c r="E338" s="77" t="n">
        <f aca="false">C338-D338</f>
        <v>2.19853551765172</v>
      </c>
      <c r="F338" s="69" t="n">
        <f aca="false">13*C338</f>
        <v>2108.58096172947</v>
      </c>
      <c r="G338" s="77" t="n">
        <f aca="false">E338*31</f>
        <v>68.1546010472033</v>
      </c>
      <c r="H338" s="70" t="n">
        <f aca="false">MIN($G338/3500,$F338/3500)</f>
        <v>0.0194727431563438</v>
      </c>
      <c r="I338" s="58"/>
    </row>
    <row r="339" customFormat="false" ht="15" hidden="false" customHeight="false" outlineLevel="0" collapsed="false">
      <c r="A339" s="67" t="n">
        <v>43084</v>
      </c>
      <c r="B339" s="68" t="n">
        <f aca="false">B338+1</f>
        <v>337</v>
      </c>
      <c r="C339" s="69" t="n">
        <f aca="false">C338-H338</f>
        <v>162.179062774495</v>
      </c>
      <c r="D339" s="69" t="n">
        <v>160</v>
      </c>
      <c r="E339" s="77" t="n">
        <f aca="false">C339-D339</f>
        <v>2.17906277449538</v>
      </c>
      <c r="F339" s="69" t="n">
        <f aca="false">13*C339</f>
        <v>2108.32781606844</v>
      </c>
      <c r="G339" s="77" t="n">
        <f aca="false">E339*31</f>
        <v>67.5509460093567</v>
      </c>
      <c r="H339" s="70" t="n">
        <f aca="false">MIN($G339/3500,$F339/3500)</f>
        <v>0.0193002702883876</v>
      </c>
      <c r="I339" s="58"/>
    </row>
    <row r="340" customFormat="false" ht="15" hidden="false" customHeight="false" outlineLevel="0" collapsed="false">
      <c r="A340" s="67" t="n">
        <v>43084</v>
      </c>
      <c r="B340" s="68" t="n">
        <f aca="false">B339+1</f>
        <v>338</v>
      </c>
      <c r="C340" s="69" t="n">
        <f aca="false">C339-H339</f>
        <v>162.159762504207</v>
      </c>
      <c r="D340" s="69" t="n">
        <v>160</v>
      </c>
      <c r="E340" s="77" t="n">
        <f aca="false">C340-D340</f>
        <v>2.15976250420698</v>
      </c>
      <c r="F340" s="69" t="n">
        <f aca="false">13*C340</f>
        <v>2108.07691255469</v>
      </c>
      <c r="G340" s="77" t="n">
        <f aca="false">E340*31</f>
        <v>66.9526376304164</v>
      </c>
      <c r="H340" s="70" t="n">
        <f aca="false">MIN($G340/3500,$F340/3500)</f>
        <v>0.0191293250372618</v>
      </c>
      <c r="I340" s="58"/>
    </row>
    <row r="341" customFormat="false" ht="15" hidden="false" customHeight="false" outlineLevel="0" collapsed="false">
      <c r="A341" s="67" t="n">
        <v>43084</v>
      </c>
      <c r="B341" s="68" t="n">
        <f aca="false">B340+1</f>
        <v>339</v>
      </c>
      <c r="C341" s="69" t="n">
        <f aca="false">C340-H340</f>
        <v>162.14063317917</v>
      </c>
      <c r="D341" s="69" t="n">
        <v>160</v>
      </c>
      <c r="E341" s="77" t="n">
        <f aca="false">C341-D341</f>
        <v>2.14063317916973</v>
      </c>
      <c r="F341" s="69" t="n">
        <f aca="false">13*C341</f>
        <v>2107.82823132921</v>
      </c>
      <c r="G341" s="77" t="n">
        <f aca="false">E341*31</f>
        <v>66.3596285542615</v>
      </c>
      <c r="H341" s="70" t="n">
        <f aca="false">MIN($G341/3500,$F341/3500)</f>
        <v>0.0189598938726461</v>
      </c>
      <c r="I341" s="58"/>
    </row>
    <row r="342" customFormat="false" ht="15" hidden="false" customHeight="false" outlineLevel="0" collapsed="false">
      <c r="A342" s="67" t="n">
        <v>43084</v>
      </c>
      <c r="B342" s="68" t="n">
        <f aca="false">B341+1</f>
        <v>340</v>
      </c>
      <c r="C342" s="69" t="n">
        <f aca="false">C341-H341</f>
        <v>162.121673285297</v>
      </c>
      <c r="D342" s="69" t="n">
        <v>160</v>
      </c>
      <c r="E342" s="77" t="n">
        <f aca="false">C342-D342</f>
        <v>2.12167328529708</v>
      </c>
      <c r="F342" s="69" t="n">
        <f aca="false">13*C342</f>
        <v>2107.58175270886</v>
      </c>
      <c r="G342" s="77" t="n">
        <f aca="false">E342*31</f>
        <v>65.7718718442094</v>
      </c>
      <c r="H342" s="70" t="n">
        <f aca="false">MIN($G342/3500,$F342/3500)</f>
        <v>0.0187919633840598</v>
      </c>
      <c r="I342" s="58"/>
    </row>
    <row r="343" customFormat="false" ht="15" hidden="false" customHeight="false" outlineLevel="0" collapsed="false">
      <c r="A343" s="67" t="n">
        <v>43084</v>
      </c>
      <c r="B343" s="68" t="n">
        <f aca="false">B342+1</f>
        <v>341</v>
      </c>
      <c r="C343" s="69" t="n">
        <f aca="false">C342-H342</f>
        <v>162.102881321913</v>
      </c>
      <c r="D343" s="69" t="n">
        <v>160</v>
      </c>
      <c r="E343" s="77" t="n">
        <f aca="false">C343-D343</f>
        <v>2.10288132191303</v>
      </c>
      <c r="F343" s="69" t="n">
        <f aca="false">13*C343</f>
        <v>2107.33745718487</v>
      </c>
      <c r="G343" s="77" t="n">
        <f aca="false">E343*31</f>
        <v>65.189320979304</v>
      </c>
      <c r="H343" s="70" t="n">
        <f aca="false">MIN($G343/3500,$F343/3500)</f>
        <v>0.0186255202798011</v>
      </c>
      <c r="I343" s="58"/>
    </row>
    <row r="344" customFormat="false" ht="15" hidden="false" customHeight="false" outlineLevel="0" collapsed="false">
      <c r="A344" s="67" t="n">
        <v>43084</v>
      </c>
      <c r="B344" s="68" t="n">
        <f aca="false">B343+1</f>
        <v>342</v>
      </c>
      <c r="C344" s="69" t="n">
        <f aca="false">C343-H343</f>
        <v>162.084255801633</v>
      </c>
      <c r="D344" s="69" t="n">
        <v>160</v>
      </c>
      <c r="E344" s="77" t="n">
        <f aca="false">C344-D344</f>
        <v>2.08425580163322</v>
      </c>
      <c r="F344" s="69" t="n">
        <f aca="false">13*C344</f>
        <v>2107.09532542123</v>
      </c>
      <c r="G344" s="77" t="n">
        <f aca="false">E344*31</f>
        <v>64.6119298506298</v>
      </c>
      <c r="H344" s="70" t="n">
        <f aca="false">MIN($G344/3500,$F344/3500)</f>
        <v>0.0184605513858942</v>
      </c>
      <c r="I344" s="58"/>
    </row>
    <row r="345" customFormat="false" ht="15" hidden="false" customHeight="false" outlineLevel="0" collapsed="false">
      <c r="A345" s="67" t="n">
        <v>43084</v>
      </c>
      <c r="B345" s="68" t="n">
        <f aca="false">B344+1</f>
        <v>343</v>
      </c>
      <c r="C345" s="69" t="n">
        <f aca="false">C344-H344</f>
        <v>162.065795250247</v>
      </c>
      <c r="D345" s="69" t="n">
        <v>160</v>
      </c>
      <c r="E345" s="77" t="n">
        <f aca="false">C345-D345</f>
        <v>2.06579525024733</v>
      </c>
      <c r="F345" s="69" t="n">
        <f aca="false">13*C345</f>
        <v>2106.85533825322</v>
      </c>
      <c r="G345" s="77" t="n">
        <f aca="false">E345*31</f>
        <v>64.0396527576673</v>
      </c>
      <c r="H345" s="70" t="n">
        <f aca="false">MIN($G345/3500,$F345/3500)</f>
        <v>0.0182970436450478</v>
      </c>
      <c r="I345" s="58"/>
    </row>
    <row r="346" customFormat="false" ht="15" hidden="false" customHeight="false" outlineLevel="0" collapsed="false">
      <c r="A346" s="67" t="n">
        <v>43084</v>
      </c>
      <c r="B346" s="68" t="n">
        <f aca="false">B345+1</f>
        <v>344</v>
      </c>
      <c r="C346" s="69" t="n">
        <f aca="false">C345-H345</f>
        <v>162.047498206602</v>
      </c>
      <c r="D346" s="69" t="n">
        <v>160</v>
      </c>
      <c r="E346" s="77" t="n">
        <f aca="false">C346-D346</f>
        <v>2.04749820660228</v>
      </c>
      <c r="F346" s="69" t="n">
        <f aca="false">13*C346</f>
        <v>2106.61747668583</v>
      </c>
      <c r="G346" s="77" t="n">
        <f aca="false">E346*31</f>
        <v>63.4724444046708</v>
      </c>
      <c r="H346" s="70" t="n">
        <f aca="false">MIN($G346/3500,$F346/3500)</f>
        <v>0.0181349841156202</v>
      </c>
      <c r="I346" s="58"/>
    </row>
    <row r="347" customFormat="false" ht="15" hidden="false" customHeight="false" outlineLevel="0" collapsed="false">
      <c r="A347" s="67" t="n">
        <v>43084</v>
      </c>
      <c r="B347" s="68" t="n">
        <f aca="false">B346+1</f>
        <v>345</v>
      </c>
      <c r="C347" s="69" t="n">
        <f aca="false">C346-H346</f>
        <v>162.029363222487</v>
      </c>
      <c r="D347" s="69" t="n">
        <v>160</v>
      </c>
      <c r="E347" s="77" t="n">
        <f aca="false">C347-D347</f>
        <v>2.02936322248667</v>
      </c>
      <c r="F347" s="69" t="n">
        <f aca="false">13*C347</f>
        <v>2106.38172189233</v>
      </c>
      <c r="G347" s="77" t="n">
        <f aca="false">E347*31</f>
        <v>62.9102598970866</v>
      </c>
      <c r="H347" s="70" t="n">
        <f aca="false">MIN($G347/3500,$F347/3500)</f>
        <v>0.0179743599705962</v>
      </c>
      <c r="I347" s="58"/>
    </row>
    <row r="348" customFormat="false" ht="15" hidden="false" customHeight="false" outlineLevel="0" collapsed="false">
      <c r="A348" s="67" t="n">
        <v>43084</v>
      </c>
      <c r="B348" s="68" t="n">
        <f aca="false">B347+1</f>
        <v>346</v>
      </c>
      <c r="C348" s="69" t="n">
        <f aca="false">C347-H347</f>
        <v>162.011388862516</v>
      </c>
      <c r="D348" s="69" t="n">
        <v>160</v>
      </c>
      <c r="E348" s="77" t="n">
        <f aca="false">C348-D348</f>
        <v>2.01138886251607</v>
      </c>
      <c r="F348" s="69" t="n">
        <f aca="false">13*C348</f>
        <v>2106.14805521271</v>
      </c>
      <c r="G348" s="77" t="n">
        <f aca="false">E348*31</f>
        <v>62.3530547379982</v>
      </c>
      <c r="H348" s="70" t="n">
        <f aca="false">MIN($G348/3500,$F348/3500)</f>
        <v>0.0178151584965709</v>
      </c>
      <c r="I348" s="58"/>
    </row>
    <row r="349" customFormat="false" ht="15" hidden="false" customHeight="false" outlineLevel="0" collapsed="false">
      <c r="A349" s="67" t="n">
        <v>43084</v>
      </c>
      <c r="B349" s="68" t="n">
        <f aca="false">B348+1</f>
        <v>347</v>
      </c>
      <c r="C349" s="69" t="n">
        <f aca="false">C348-H348</f>
        <v>161.99357370402</v>
      </c>
      <c r="D349" s="69" t="n">
        <v>160</v>
      </c>
      <c r="E349" s="77" t="n">
        <f aca="false">C349-D349</f>
        <v>1.9935737040195</v>
      </c>
      <c r="F349" s="69" t="n">
        <f aca="false">13*C349</f>
        <v>2105.91645815225</v>
      </c>
      <c r="G349" s="77" t="n">
        <f aca="false">E349*31</f>
        <v>61.8007848246044</v>
      </c>
      <c r="H349" s="70" t="n">
        <f aca="false">MIN($G349/3500,$F349/3500)</f>
        <v>0.0176573670927441</v>
      </c>
      <c r="I349" s="58"/>
    </row>
    <row r="350" customFormat="false" ht="15" hidden="false" customHeight="false" outlineLevel="0" collapsed="false">
      <c r="A350" s="67" t="n">
        <v>43084</v>
      </c>
      <c r="B350" s="68" t="n">
        <f aca="false">B349+1</f>
        <v>348</v>
      </c>
      <c r="C350" s="69" t="n">
        <f aca="false">C349-H349</f>
        <v>161.975916336927</v>
      </c>
      <c r="D350" s="69" t="n">
        <v>160</v>
      </c>
      <c r="E350" s="77" t="n">
        <f aca="false">C350-D350</f>
        <v>1.97591633692676</v>
      </c>
      <c r="F350" s="69" t="n">
        <f aca="false">13*C350</f>
        <v>2105.68691238005</v>
      </c>
      <c r="G350" s="77" t="n">
        <f aca="false">E350*31</f>
        <v>61.2534064447295</v>
      </c>
      <c r="H350" s="70" t="n">
        <f aca="false">MIN($G350/3500,$F350/3500)</f>
        <v>0.0175009732699227</v>
      </c>
      <c r="I350" s="58"/>
    </row>
    <row r="351" customFormat="false" ht="15" hidden="false" customHeight="false" outlineLevel="0" collapsed="false">
      <c r="A351" s="67" t="n">
        <v>43084</v>
      </c>
      <c r="B351" s="68" t="n">
        <f aca="false">B350+1</f>
        <v>349</v>
      </c>
      <c r="C351" s="69" t="n">
        <f aca="false">C350-H350</f>
        <v>161.958415363657</v>
      </c>
      <c r="D351" s="69" t="n">
        <v>160</v>
      </c>
      <c r="E351" s="77" t="n">
        <f aca="false">C351-D351</f>
        <v>1.95841536365683</v>
      </c>
      <c r="F351" s="69" t="n">
        <f aca="false">13*C351</f>
        <v>2105.45939972754</v>
      </c>
      <c r="G351" s="77" t="n">
        <f aca="false">E351*31</f>
        <v>60.7108762733616</v>
      </c>
      <c r="H351" s="70" t="n">
        <f aca="false">MIN($G351/3500,$F351/3500)</f>
        <v>0.0173459646495319</v>
      </c>
      <c r="I351" s="58"/>
    </row>
    <row r="352" customFormat="false" ht="15" hidden="false" customHeight="false" outlineLevel="0" collapsed="false">
      <c r="A352" s="67" t="n">
        <v>43084</v>
      </c>
      <c r="B352" s="68" t="n">
        <f aca="false">B351+1</f>
        <v>350</v>
      </c>
      <c r="C352" s="69" t="n">
        <f aca="false">C351-H351</f>
        <v>161.941069399007</v>
      </c>
      <c r="D352" s="69" t="n">
        <v>160</v>
      </c>
      <c r="E352" s="77" t="n">
        <f aca="false">C352-D352</f>
        <v>1.94106939900729</v>
      </c>
      <c r="F352" s="69" t="n">
        <f aca="false">13*C352</f>
        <v>2105.23390218709</v>
      </c>
      <c r="G352" s="77" t="n">
        <f aca="false">E352*31</f>
        <v>60.173151369226</v>
      </c>
      <c r="H352" s="70" t="n">
        <f aca="false">MIN($G352/3500,$F352/3500)</f>
        <v>0.017192328962636</v>
      </c>
      <c r="I352" s="58"/>
    </row>
    <row r="353" customFormat="false" ht="15" hidden="false" customHeight="false" outlineLevel="0" collapsed="false">
      <c r="A353" s="67" t="n">
        <v>43084</v>
      </c>
      <c r="B353" s="68" t="n">
        <f aca="false">B352+1</f>
        <v>351</v>
      </c>
      <c r="C353" s="69" t="n">
        <f aca="false">C352-H352</f>
        <v>161.923877070045</v>
      </c>
      <c r="D353" s="69" t="n">
        <v>160</v>
      </c>
      <c r="E353" s="77" t="n">
        <f aca="false">C353-D353</f>
        <v>1.92387707004465</v>
      </c>
      <c r="F353" s="69" t="n">
        <f aca="false">13*C353</f>
        <v>2105.01040191058</v>
      </c>
      <c r="G353" s="77" t="n">
        <f aca="false">E353*31</f>
        <v>59.6401891713843</v>
      </c>
      <c r="H353" s="70" t="n">
        <f aca="false">MIN($G353/3500,$F353/3500)</f>
        <v>0.0170400540489669</v>
      </c>
      <c r="I353" s="58"/>
    </row>
    <row r="354" customFormat="false" ht="15" hidden="false" customHeight="false" outlineLevel="0" collapsed="false">
      <c r="A354" s="67" t="n">
        <v>43084</v>
      </c>
      <c r="B354" s="68" t="n">
        <f aca="false">B353+1</f>
        <v>352</v>
      </c>
      <c r="C354" s="69" t="n">
        <f aca="false">C353-H353</f>
        <v>161.906837015996</v>
      </c>
      <c r="D354" s="69" t="n">
        <v>160</v>
      </c>
      <c r="E354" s="77" t="n">
        <f aca="false">C354-D354</f>
        <v>1.90683701599568</v>
      </c>
      <c r="F354" s="69" t="n">
        <f aca="false">13*C354</f>
        <v>2104.78888120794</v>
      </c>
      <c r="G354" s="77" t="n">
        <f aca="false">E354*31</f>
        <v>59.111947495866</v>
      </c>
      <c r="H354" s="70" t="n">
        <f aca="false">MIN($G354/3500,$F354/3500)</f>
        <v>0.0168891278559617</v>
      </c>
      <c r="I354" s="58"/>
    </row>
    <row r="355" customFormat="false" ht="15" hidden="false" customHeight="false" outlineLevel="0" collapsed="false">
      <c r="A355" s="67" t="n">
        <v>43084</v>
      </c>
      <c r="B355" s="68" t="n">
        <f aca="false">B354+1</f>
        <v>353</v>
      </c>
      <c r="C355" s="69" t="n">
        <f aca="false">C354-H354</f>
        <v>161.88994788814</v>
      </c>
      <c r="D355" s="69" t="n">
        <v>160</v>
      </c>
      <c r="E355" s="77" t="n">
        <f aca="false">C355-D355</f>
        <v>1.88994788813972</v>
      </c>
      <c r="F355" s="69" t="n">
        <f aca="false">13*C355</f>
        <v>2104.56932254582</v>
      </c>
      <c r="G355" s="77" t="n">
        <f aca="false">E355*31</f>
        <v>58.5883845323312</v>
      </c>
      <c r="H355" s="70" t="n">
        <f aca="false">MIN($G355/3500,$F355/3500)</f>
        <v>0.0167395384378089</v>
      </c>
      <c r="I355" s="58"/>
    </row>
    <row r="356" customFormat="false" ht="15" hidden="false" customHeight="false" outlineLevel="0" collapsed="false">
      <c r="A356" s="67" t="n">
        <v>43084</v>
      </c>
      <c r="B356" s="68" t="n">
        <f aca="false">B355+1</f>
        <v>354</v>
      </c>
      <c r="C356" s="69" t="n">
        <f aca="false">C355-H355</f>
        <v>161.873208349702</v>
      </c>
      <c r="D356" s="69" t="n">
        <v>160</v>
      </c>
      <c r="E356" s="77" t="n">
        <f aca="false">C356-D356</f>
        <v>1.87320834970191</v>
      </c>
      <c r="F356" s="69" t="n">
        <f aca="false">13*C356</f>
        <v>2104.35170854612</v>
      </c>
      <c r="G356" s="77" t="n">
        <f aca="false">E356*31</f>
        <v>58.0694588407593</v>
      </c>
      <c r="H356" s="70" t="n">
        <f aca="false">MIN($G356/3500,$F356/3500)</f>
        <v>0.0165912739545026</v>
      </c>
      <c r="I356" s="58"/>
    </row>
    <row r="357" customFormat="false" ht="15" hidden="false" customHeight="false" outlineLevel="0" collapsed="false">
      <c r="A357" s="67" t="n">
        <v>43084</v>
      </c>
      <c r="B357" s="68" t="n">
        <f aca="false">B356+1</f>
        <v>355</v>
      </c>
      <c r="C357" s="69" t="n">
        <f aca="false">C356-H356</f>
        <v>161.856617075747</v>
      </c>
      <c r="D357" s="69" t="n">
        <v>160</v>
      </c>
      <c r="E357" s="77" t="n">
        <f aca="false">C357-D357</f>
        <v>1.85661707574741</v>
      </c>
      <c r="F357" s="69" t="n">
        <f aca="false">13*C357</f>
        <v>2104.13602198472</v>
      </c>
      <c r="G357" s="77" t="n">
        <f aca="false">E357*31</f>
        <v>57.5551293481697</v>
      </c>
      <c r="H357" s="70" t="n">
        <f aca="false">MIN($G357/3500,$F357/3500)</f>
        <v>0.0164443226709056</v>
      </c>
      <c r="I357" s="58"/>
    </row>
    <row r="358" customFormat="false" ht="15" hidden="false" customHeight="false" outlineLevel="0" collapsed="false">
      <c r="A358" s="67" t="n">
        <v>43084</v>
      </c>
      <c r="B358" s="68" t="n">
        <f aca="false">B357+1</f>
        <v>356</v>
      </c>
      <c r="C358" s="69" t="n">
        <f aca="false">C357-H357</f>
        <v>161.840172753077</v>
      </c>
      <c r="D358" s="69" t="n">
        <v>160</v>
      </c>
      <c r="E358" s="77" t="n">
        <f aca="false">C358-D358</f>
        <v>1.8401727530765</v>
      </c>
      <c r="F358" s="69" t="n">
        <f aca="false">13*C358</f>
        <v>2103.92224578999</v>
      </c>
      <c r="G358" s="77" t="n">
        <f aca="false">E358*31</f>
        <v>57.0453553453716</v>
      </c>
      <c r="H358" s="70" t="n">
        <f aca="false">MIN($G358/3500,$F358/3500)</f>
        <v>0.0162986729558204</v>
      </c>
      <c r="I358" s="58"/>
    </row>
    <row r="359" customFormat="false" ht="15" hidden="false" customHeight="false" outlineLevel="0" collapsed="false">
      <c r="A359" s="67" t="n">
        <v>43084</v>
      </c>
      <c r="B359" s="68" t="n">
        <f aca="false">B358+1</f>
        <v>357</v>
      </c>
      <c r="C359" s="69" t="n">
        <f aca="false">C358-H358</f>
        <v>161.823874080121</v>
      </c>
      <c r="D359" s="69" t="n">
        <v>160</v>
      </c>
      <c r="E359" s="77" t="n">
        <f aca="false">C359-D359</f>
        <v>1.82387408012067</v>
      </c>
      <c r="F359" s="69" t="n">
        <f aca="false">13*C359</f>
        <v>2103.71036304157</v>
      </c>
      <c r="G359" s="77" t="n">
        <f aca="false">E359*31</f>
        <v>56.5400964837409</v>
      </c>
      <c r="H359" s="70" t="n">
        <f aca="false">MIN($G359/3500,$F359/3500)</f>
        <v>0.0161543132810688</v>
      </c>
      <c r="I359" s="58"/>
    </row>
    <row r="360" customFormat="false" ht="15" hidden="false" customHeight="false" outlineLevel="0" collapsed="false">
      <c r="A360" s="67" t="n">
        <v>43084</v>
      </c>
      <c r="B360" s="68" t="n">
        <f aca="false">B359+1</f>
        <v>358</v>
      </c>
      <c r="C360" s="69" t="n">
        <f aca="false">C359-H359</f>
        <v>161.80771976684</v>
      </c>
      <c r="D360" s="69" t="n">
        <v>160</v>
      </c>
      <c r="E360" s="77" t="n">
        <f aca="false">C360-D360</f>
        <v>1.8077197668396</v>
      </c>
      <c r="F360" s="69" t="n">
        <f aca="false">13*C360</f>
        <v>2103.50035696891</v>
      </c>
      <c r="G360" s="77" t="n">
        <f aca="false">E360*31</f>
        <v>56.0393127720275</v>
      </c>
      <c r="H360" s="70" t="n">
        <f aca="false">MIN($G360/3500,$F360/3500)</f>
        <v>0.0160112322205793</v>
      </c>
      <c r="I360" s="58"/>
    </row>
    <row r="361" customFormat="false" ht="15" hidden="false" customHeight="false" outlineLevel="0" collapsed="false">
      <c r="A361" s="67" t="n">
        <v>43084</v>
      </c>
      <c r="B361" s="68" t="n">
        <f aca="false">B360+1</f>
        <v>359</v>
      </c>
      <c r="C361" s="69" t="n">
        <f aca="false">C360-H360</f>
        <v>161.791708534619</v>
      </c>
      <c r="D361" s="69" t="n">
        <v>160</v>
      </c>
      <c r="E361" s="77" t="n">
        <f aca="false">C361-D361</f>
        <v>1.79170853461901</v>
      </c>
      <c r="F361" s="69" t="n">
        <f aca="false">13*C361</f>
        <v>2103.29221095005</v>
      </c>
      <c r="G361" s="77" t="n">
        <f aca="false">E361*31</f>
        <v>55.5429645731892</v>
      </c>
      <c r="H361" s="70" t="n">
        <f aca="false">MIN($G361/3500,$F361/3500)</f>
        <v>0.0158694184494826</v>
      </c>
      <c r="I361" s="58"/>
    </row>
    <row r="362" customFormat="false" ht="15" hidden="false" customHeight="false" outlineLevel="0" collapsed="false">
      <c r="A362" s="67" t="n">
        <v>43084</v>
      </c>
      <c r="B362" s="68" t="n">
        <f aca="false">B361+1</f>
        <v>360</v>
      </c>
      <c r="C362" s="69" t="n">
        <f aca="false">C361-H361</f>
        <v>161.77583911617</v>
      </c>
      <c r="D362" s="69" t="n">
        <v>160</v>
      </c>
      <c r="E362" s="77" t="n">
        <f aca="false">C362-D362</f>
        <v>1.77583911616952</v>
      </c>
      <c r="F362" s="69" t="n">
        <f aca="false">13*C362</f>
        <v>2103.0859085102</v>
      </c>
      <c r="G362" s="77" t="n">
        <f aca="false">E362*31</f>
        <v>55.0510126012552</v>
      </c>
      <c r="H362" s="70" t="n">
        <f aca="false">MIN($G362/3500,$F362/3500)</f>
        <v>0.0157288607432158</v>
      </c>
      <c r="I362" s="58"/>
    </row>
    <row r="363" customFormat="false" ht="15" hidden="false" customHeight="false" outlineLevel="0" collapsed="false">
      <c r="A363" s="67" t="n">
        <v>43084</v>
      </c>
      <c r="B363" s="68" t="n">
        <f aca="false">B362+1</f>
        <v>361</v>
      </c>
      <c r="C363" s="69" t="n">
        <f aca="false">C362-H362</f>
        <v>161.760110255426</v>
      </c>
      <c r="D363" s="69" t="n">
        <v>160</v>
      </c>
      <c r="E363" s="77" t="n">
        <f aca="false">C363-D363</f>
        <v>1.7601102554263</v>
      </c>
      <c r="F363" s="69" t="n">
        <f aca="false">13*C363</f>
        <v>2102.88143332054</v>
      </c>
      <c r="G363" s="77" t="n">
        <f aca="false">E363*31</f>
        <v>54.5634179182152</v>
      </c>
      <c r="H363" s="70" t="n">
        <f aca="false">MIN($G363/3500,$F363/3500)</f>
        <v>0.0155895479766329</v>
      </c>
      <c r="I363" s="58"/>
    </row>
    <row r="364" customFormat="false" ht="15" hidden="false" customHeight="false" outlineLevel="0" collapsed="false">
      <c r="A364" s="67" t="n">
        <v>43084</v>
      </c>
      <c r="B364" s="68" t="n">
        <f aca="false">B363+1</f>
        <v>362</v>
      </c>
      <c r="C364" s="69" t="n">
        <f aca="false">C363-H363</f>
        <v>161.74452070745</v>
      </c>
      <c r="D364" s="69" t="n">
        <v>160</v>
      </c>
      <c r="E364" s="77" t="n">
        <f aca="false">C364-D364</f>
        <v>1.74452070744965</v>
      </c>
      <c r="F364" s="69" t="n">
        <f aca="false">13*C364</f>
        <v>2102.67876919685</v>
      </c>
      <c r="G364" s="77" t="n">
        <f aca="false">E364*31</f>
        <v>54.0801419309392</v>
      </c>
      <c r="H364" s="70" t="n">
        <f aca="false">MIN($G364/3500,$F364/3500)</f>
        <v>0.0154514691231255</v>
      </c>
      <c r="I364" s="58"/>
    </row>
    <row r="365" customFormat="false" ht="15" hidden="false" customHeight="false" outlineLevel="0" collapsed="false">
      <c r="A365" s="67" t="n">
        <v>43084</v>
      </c>
      <c r="B365" s="68" t="n">
        <f aca="false">B364+1</f>
        <v>363</v>
      </c>
      <c r="C365" s="69" t="n">
        <f aca="false">C364-H364</f>
        <v>161.729069238327</v>
      </c>
      <c r="D365" s="69" t="n">
        <v>160</v>
      </c>
      <c r="E365" s="77" t="n">
        <f aca="false">C365-D365</f>
        <v>1.72906923832653</v>
      </c>
      <c r="F365" s="69" t="n">
        <f aca="false">13*C365</f>
        <v>2102.47790009824</v>
      </c>
      <c r="G365" s="77" t="n">
        <f aca="false">E365*31</f>
        <v>53.6011463881225</v>
      </c>
      <c r="H365" s="70" t="n">
        <f aca="false">MIN($G365/3500,$F365/3500)</f>
        <v>0.0153146132537493</v>
      </c>
      <c r="I365" s="58"/>
    </row>
    <row r="366" customFormat="false" ht="15" hidden="false" customHeight="false" outlineLevel="0" collapsed="false">
      <c r="A366" s="67" t="n">
        <v>43084</v>
      </c>
      <c r="B366" s="68" t="n">
        <f aca="false">B365+1</f>
        <v>364</v>
      </c>
      <c r="C366" s="69" t="n">
        <f aca="false">C365-H365</f>
        <v>161.713754625073</v>
      </c>
      <c r="D366" s="69" t="n">
        <v>160</v>
      </c>
      <c r="E366" s="77" t="n">
        <f aca="false">C366-D366</f>
        <v>1.7137546250728</v>
      </c>
      <c r="F366" s="69" t="n">
        <f aca="false">13*C366</f>
        <v>2102.27881012595</v>
      </c>
      <c r="G366" s="77" t="n">
        <f aca="false">E366*31</f>
        <v>53.1263933772567</v>
      </c>
      <c r="H366" s="70" t="n">
        <f aca="false">MIN($G366/3500,$F366/3500)</f>
        <v>0.015178969536359</v>
      </c>
      <c r="I366" s="58"/>
    </row>
    <row r="367" customFormat="false" ht="15" hidden="false" customHeight="false" outlineLevel="0" collapsed="false">
      <c r="A367" s="67" t="n">
        <v>43084</v>
      </c>
      <c r="B367" s="68" t="n">
        <f aca="false">B366+1</f>
        <v>365</v>
      </c>
      <c r="C367" s="69" t="n">
        <f aca="false">C366-H366</f>
        <v>161.698575655536</v>
      </c>
      <c r="D367" s="69" t="n">
        <v>160</v>
      </c>
      <c r="E367" s="77" t="n">
        <f aca="false">C367-D367</f>
        <v>1.69857565553644</v>
      </c>
      <c r="F367" s="69" t="n">
        <f aca="false">13*C367</f>
        <v>2102.08148352197</v>
      </c>
      <c r="G367" s="77" t="n">
        <f aca="false">E367*31</f>
        <v>52.6558453216298</v>
      </c>
      <c r="H367" s="70" t="n">
        <f aca="false">MIN($G367/3500,$F367/3500)</f>
        <v>0.0150445272347514</v>
      </c>
      <c r="I367" s="58"/>
    </row>
    <row r="368" customFormat="false" ht="15" hidden="false" customHeight="false" outlineLevel="0" collapsed="false">
      <c r="A368" s="67" t="n">
        <v>43084</v>
      </c>
      <c r="B368" s="68" t="n">
        <f aca="false">B367+1</f>
        <v>366</v>
      </c>
      <c r="C368" s="69" t="n">
        <f aca="false">C367-H367</f>
        <v>161.683531128302</v>
      </c>
      <c r="D368" s="69" t="n">
        <v>160</v>
      </c>
      <c r="E368" s="77" t="n">
        <f aca="false">C368-D368</f>
        <v>1.6835311283017</v>
      </c>
      <c r="F368" s="69" t="n">
        <f aca="false">13*C368</f>
        <v>2101.88590466792</v>
      </c>
      <c r="G368" s="77" t="n">
        <f aca="false">E368*31</f>
        <v>52.1894649773525</v>
      </c>
      <c r="H368" s="70" t="n">
        <f aca="false">MIN($G368/3500,$F368/3500)</f>
        <v>0.014911275707815</v>
      </c>
      <c r="I368" s="58"/>
    </row>
    <row r="369" customFormat="false" ht="15" hidden="false" customHeight="false" outlineLevel="0" collapsed="false">
      <c r="A369" s="67" t="n">
        <v>43084</v>
      </c>
      <c r="B369" s="68" t="n">
        <f aca="false">B368+1</f>
        <v>367</v>
      </c>
      <c r="C369" s="69" t="n">
        <f aca="false">C368-H368</f>
        <v>161.668619852594</v>
      </c>
      <c r="D369" s="69" t="n">
        <v>160</v>
      </c>
      <c r="E369" s="77" t="n">
        <f aca="false">C369-D369</f>
        <v>1.66861985259388</v>
      </c>
      <c r="F369" s="69" t="n">
        <f aca="false">13*C369</f>
        <v>2101.69205808372</v>
      </c>
      <c r="G369" s="77" t="n">
        <f aca="false">E369*31</f>
        <v>51.7272154304102</v>
      </c>
      <c r="H369" s="70" t="n">
        <f aca="false">MIN($G369/3500,$F369/3500)</f>
        <v>0.0147792044086886</v>
      </c>
      <c r="I369" s="58"/>
    </row>
    <row r="370" customFormat="false" ht="15" hidden="false" customHeight="false" outlineLevel="0" collapsed="false">
      <c r="A370" s="67" t="n">
        <v>43084</v>
      </c>
      <c r="B370" s="68" t="n">
        <f aca="false">B369+1</f>
        <v>368</v>
      </c>
      <c r="C370" s="69" t="n">
        <f aca="false">C369-H369</f>
        <v>161.653840648185</v>
      </c>
      <c r="D370" s="69" t="n">
        <v>160</v>
      </c>
      <c r="E370" s="77" t="n">
        <f aca="false">C370-D370</f>
        <v>1.6538406481852</v>
      </c>
      <c r="F370" s="69" t="n">
        <f aca="false">13*C370</f>
        <v>2101.49992842641</v>
      </c>
      <c r="G370" s="77" t="n">
        <f aca="false">E370*31</f>
        <v>51.2690600937411</v>
      </c>
      <c r="H370" s="70" t="n">
        <f aca="false">MIN($G370/3500,$F370/3500)</f>
        <v>0.014648302883926</v>
      </c>
      <c r="I370" s="58"/>
    </row>
    <row r="371" customFormat="false" ht="15" hidden="false" customHeight="false" outlineLevel="0" collapsed="false">
      <c r="A371" s="67" t="n">
        <v>43084</v>
      </c>
      <c r="B371" s="68" t="n">
        <f aca="false">B370+1</f>
        <v>369</v>
      </c>
      <c r="C371" s="69" t="n">
        <f aca="false">C370-H370</f>
        <v>161.639192345301</v>
      </c>
      <c r="D371" s="69" t="n">
        <v>160</v>
      </c>
      <c r="E371" s="77" t="n">
        <f aca="false">C371-D371</f>
        <v>1.63919234530127</v>
      </c>
      <c r="F371" s="69" t="n">
        <f aca="false">13*C371</f>
        <v>2101.30950048892</v>
      </c>
      <c r="G371" s="77" t="n">
        <f aca="false">E371*31</f>
        <v>50.8149627043393</v>
      </c>
      <c r="H371" s="70" t="n">
        <f aca="false">MIN($G371/3500,$F371/3500)</f>
        <v>0.0145185607726684</v>
      </c>
      <c r="I371" s="58"/>
    </row>
    <row r="372" customFormat="false" ht="15" hidden="false" customHeight="false" outlineLevel="0" collapsed="false">
      <c r="A372" s="67" t="n">
        <v>43084</v>
      </c>
      <c r="B372" s="68" t="n">
        <f aca="false">B371+1</f>
        <v>370</v>
      </c>
      <c r="C372" s="69" t="n">
        <f aca="false">C371-H371</f>
        <v>161.624673784529</v>
      </c>
      <c r="D372" s="69" t="n">
        <v>160</v>
      </c>
      <c r="E372" s="77" t="n">
        <f aca="false">C372-D372</f>
        <v>1.6246737845286</v>
      </c>
      <c r="F372" s="69" t="n">
        <f aca="false">13*C372</f>
        <v>2101.12075919887</v>
      </c>
      <c r="G372" s="77" t="n">
        <f aca="false">E372*31</f>
        <v>50.3648873203865</v>
      </c>
      <c r="H372" s="70" t="n">
        <f aca="false">MIN($G372/3500,$F372/3500)</f>
        <v>0.0143899678058247</v>
      </c>
      <c r="I372" s="58"/>
    </row>
    <row r="373" customFormat="false" ht="15" hidden="false" customHeight="false" outlineLevel="0" collapsed="false">
      <c r="A373" s="67" t="n">
        <v>43084</v>
      </c>
      <c r="B373" s="68" t="n">
        <f aca="false">B372+1</f>
        <v>371</v>
      </c>
      <c r="C373" s="69" t="n">
        <f aca="false">C372-H372</f>
        <v>161.610283816723</v>
      </c>
      <c r="D373" s="69" t="n">
        <v>160</v>
      </c>
      <c r="E373" s="77" t="n">
        <f aca="false">C373-D373</f>
        <v>1.61028381672278</v>
      </c>
      <c r="F373" s="69" t="n">
        <f aca="false">13*C373</f>
        <v>2100.9336896174</v>
      </c>
      <c r="G373" s="77" t="n">
        <f aca="false">E373*31</f>
        <v>49.9187983184063</v>
      </c>
      <c r="H373" s="70" t="n">
        <f aca="false">MIN($G373/3500,$F373/3500)</f>
        <v>0.0142625138052589</v>
      </c>
      <c r="I373" s="58"/>
    </row>
    <row r="374" customFormat="false" ht="15" hidden="false" customHeight="false" outlineLevel="0" collapsed="false">
      <c r="A374" s="67" t="n">
        <v>43084</v>
      </c>
      <c r="B374" s="68" t="n">
        <f aca="false">B373+1</f>
        <v>372</v>
      </c>
      <c r="C374" s="69" t="n">
        <f aca="false">C373-H373</f>
        <v>161.596021302918</v>
      </c>
      <c r="D374" s="69" t="n">
        <v>160</v>
      </c>
      <c r="E374" s="77" t="n">
        <f aca="false">C374-D374</f>
        <v>1.59602130291754</v>
      </c>
      <c r="F374" s="69" t="n">
        <f aca="false">13*C374</f>
        <v>2100.74827693793</v>
      </c>
      <c r="G374" s="77" t="n">
        <f aca="false">E374*31</f>
        <v>49.4766603904436</v>
      </c>
      <c r="H374" s="70" t="n">
        <f aca="false">MIN($G374/3500,$F374/3500)</f>
        <v>0.0141361886829839</v>
      </c>
      <c r="I374" s="58"/>
    </row>
    <row r="375" customFormat="false" ht="15" hidden="false" customHeight="false" outlineLevel="0" collapsed="false">
      <c r="A375" s="67" t="n">
        <v>43084</v>
      </c>
      <c r="B375" s="68" t="n">
        <f aca="false">B374+1</f>
        <v>373</v>
      </c>
      <c r="C375" s="69" t="n">
        <f aca="false">C374-H374</f>
        <v>161.581885114235</v>
      </c>
      <c r="D375" s="69" t="n">
        <v>160</v>
      </c>
      <c r="E375" s="77" t="n">
        <f aca="false">C375-D375</f>
        <v>1.58188511423455</v>
      </c>
      <c r="F375" s="69" t="n">
        <f aca="false">13*C375</f>
        <v>2100.56450648505</v>
      </c>
      <c r="G375" s="77" t="n">
        <f aca="false">E375*31</f>
        <v>49.0384385412711</v>
      </c>
      <c r="H375" s="70" t="n">
        <f aca="false">MIN($G375/3500,$F375/3500)</f>
        <v>0.0140109824403632</v>
      </c>
      <c r="I375" s="58"/>
    </row>
    <row r="376" customFormat="false" ht="15" hidden="false" customHeight="false" outlineLevel="0" collapsed="false">
      <c r="A376" s="67" t="n">
        <v>43084</v>
      </c>
      <c r="B376" s="68" t="n">
        <f aca="false">B375+1</f>
        <v>374</v>
      </c>
      <c r="C376" s="69" t="n">
        <f aca="false">C375-H375</f>
        <v>161.567874131794</v>
      </c>
      <c r="D376" s="69" t="n">
        <v>160</v>
      </c>
      <c r="E376" s="77" t="n">
        <f aca="false">C376-D376</f>
        <v>1.56787413179418</v>
      </c>
      <c r="F376" s="69" t="n">
        <f aca="false">13*C376</f>
        <v>2100.38236371332</v>
      </c>
      <c r="G376" s="77" t="n">
        <f aca="false">E376*31</f>
        <v>48.6040980856197</v>
      </c>
      <c r="H376" s="70" t="n">
        <f aca="false">MIN($G376/3500,$F376/3500)</f>
        <v>0.0138868851673199</v>
      </c>
      <c r="I376" s="58"/>
    </row>
    <row r="377" customFormat="false" ht="15" hidden="false" customHeight="false" outlineLevel="0" collapsed="false">
      <c r="A377" s="67" t="n">
        <v>43084</v>
      </c>
      <c r="B377" s="68" t="n">
        <f aca="false">B376+1</f>
        <v>375</v>
      </c>
      <c r="C377" s="69" t="n">
        <f aca="false">C376-H376</f>
        <v>161.553987246627</v>
      </c>
      <c r="D377" s="69" t="n">
        <v>160</v>
      </c>
      <c r="E377" s="77" t="n">
        <f aca="false">C377-D377</f>
        <v>1.55398724662686</v>
      </c>
      <c r="F377" s="69" t="n">
        <f aca="false">13*C377</f>
        <v>2100.20183420615</v>
      </c>
      <c r="G377" s="77" t="n">
        <f aca="false">E377*31</f>
        <v>48.1736046454327</v>
      </c>
      <c r="H377" s="70" t="n">
        <f aca="false">MIN($G377/3500,$F377/3500)</f>
        <v>0.0137638870415522</v>
      </c>
      <c r="I377" s="58"/>
    </row>
    <row r="378" customFormat="false" ht="15" hidden="false" customHeight="false" outlineLevel="0" collapsed="false">
      <c r="A378" s="67" t="n">
        <v>43084</v>
      </c>
      <c r="B378" s="68" t="n">
        <f aca="false">B377+1</f>
        <v>376</v>
      </c>
      <c r="C378" s="69" t="n">
        <f aca="false">C377-H377</f>
        <v>161.540223359585</v>
      </c>
      <c r="D378" s="69" t="n">
        <v>160</v>
      </c>
      <c r="E378" s="77" t="n">
        <f aca="false">C378-D378</f>
        <v>1.5402233595853</v>
      </c>
      <c r="F378" s="69" t="n">
        <f aca="false">13*C378</f>
        <v>2100.02290367461</v>
      </c>
      <c r="G378" s="77" t="n">
        <f aca="false">E378*31</f>
        <v>47.7469241471442</v>
      </c>
      <c r="H378" s="70" t="n">
        <f aca="false">MIN($G378/3500,$F378/3500)</f>
        <v>0.0136419783277555</v>
      </c>
      <c r="I378" s="58"/>
    </row>
    <row r="379" customFormat="false" ht="15" hidden="false" customHeight="false" outlineLevel="0" collapsed="false">
      <c r="A379" s="67" t="n">
        <v>43084</v>
      </c>
      <c r="B379" s="68" t="n">
        <f aca="false">B378+1</f>
        <v>377</v>
      </c>
      <c r="C379" s="69" t="n">
        <f aca="false">C378-H378</f>
        <v>161.526581381258</v>
      </c>
      <c r="D379" s="69" t="n">
        <v>160</v>
      </c>
      <c r="E379" s="77" t="n">
        <f aca="false">C379-D379</f>
        <v>1.52658138125753</v>
      </c>
      <c r="F379" s="69" t="n">
        <f aca="false">13*C379</f>
        <v>2099.84555795635</v>
      </c>
      <c r="G379" s="77" t="n">
        <f aca="false">E379*31</f>
        <v>47.3240228189834</v>
      </c>
      <c r="H379" s="70" t="n">
        <f aca="false">MIN($G379/3500,$F379/3500)</f>
        <v>0.0135211493768524</v>
      </c>
      <c r="I379" s="58"/>
    </row>
    <row r="380" customFormat="false" ht="15" hidden="false" customHeight="false" outlineLevel="0" collapsed="false">
      <c r="A380" s="67" t="n">
        <v>43084</v>
      </c>
      <c r="B380" s="68" t="n">
        <f aca="false">B379+1</f>
        <v>378</v>
      </c>
      <c r="C380" s="69" t="n">
        <f aca="false">C379-H379</f>
        <v>161.513060231881</v>
      </c>
      <c r="D380" s="69" t="n">
        <v>160</v>
      </c>
      <c r="E380" s="77" t="n">
        <f aca="false">C380-D380</f>
        <v>1.51306023188067</v>
      </c>
      <c r="F380" s="69" t="n">
        <f aca="false">13*C380</f>
        <v>2099.66978301445</v>
      </c>
      <c r="G380" s="77" t="n">
        <f aca="false">E380*31</f>
        <v>46.9048671883008</v>
      </c>
      <c r="H380" s="70" t="n">
        <f aca="false">MIN($G380/3500,$F380/3500)</f>
        <v>0.0134013906252288</v>
      </c>
      <c r="I380" s="58"/>
    </row>
    <row r="381" customFormat="false" ht="15" hidden="false" customHeight="false" outlineLevel="0" collapsed="false">
      <c r="A381" s="67" t="n">
        <v>43084</v>
      </c>
      <c r="B381" s="68" t="n">
        <f aca="false">B380+1</f>
        <v>379</v>
      </c>
      <c r="C381" s="69" t="n">
        <f aca="false">C380-H380</f>
        <v>161.499658841255</v>
      </c>
      <c r="D381" s="69" t="n">
        <v>160</v>
      </c>
      <c r="E381" s="77" t="n">
        <f aca="false">C381-D381</f>
        <v>1.49965884125544</v>
      </c>
      <c r="F381" s="69" t="n">
        <f aca="false">13*C381</f>
        <v>2099.49556493632</v>
      </c>
      <c r="G381" s="77" t="n">
        <f aca="false">E381*31</f>
        <v>46.4894240789186</v>
      </c>
      <c r="H381" s="70" t="n">
        <f aca="false">MIN($G381/3500,$F381/3500)</f>
        <v>0.0132826925939767</v>
      </c>
      <c r="I381" s="58"/>
    </row>
    <row r="382" customFormat="false" ht="15" hidden="false" customHeight="false" outlineLevel="0" collapsed="false">
      <c r="A382" s="67" t="n">
        <v>43084</v>
      </c>
      <c r="B382" s="68" t="n">
        <f aca="false">B381+1</f>
        <v>380</v>
      </c>
      <c r="C382" s="69" t="n">
        <f aca="false">C381-H381</f>
        <v>161.486376148661</v>
      </c>
      <c r="D382" s="69" t="n">
        <v>160</v>
      </c>
      <c r="E382" s="77" t="n">
        <f aca="false">C382-D382</f>
        <v>1.48637614866146</v>
      </c>
      <c r="F382" s="69" t="n">
        <f aca="false">13*C382</f>
        <v>2099.3228899326</v>
      </c>
      <c r="G382" s="77" t="n">
        <f aca="false">E382*31</f>
        <v>46.0776606085054</v>
      </c>
      <c r="H382" s="70" t="n">
        <f aca="false">MIN($G382/3500,$F382/3500)</f>
        <v>0.0131650458881444</v>
      </c>
      <c r="I382" s="58"/>
    </row>
    <row r="383" customFormat="false" ht="15" hidden="false" customHeight="false" outlineLevel="0" collapsed="false">
      <c r="A383" s="67" t="n">
        <v>43084</v>
      </c>
      <c r="B383" s="68" t="n">
        <f aca="false">B382+1</f>
        <v>381</v>
      </c>
      <c r="C383" s="69" t="n">
        <f aca="false">C382-H382</f>
        <v>161.473211102773</v>
      </c>
      <c r="D383" s="69" t="n">
        <v>160</v>
      </c>
      <c r="E383" s="77" t="n">
        <f aca="false">C383-D383</f>
        <v>1.47321110277332</v>
      </c>
      <c r="F383" s="69" t="n">
        <f aca="false">13*C383</f>
        <v>2099.15174433605</v>
      </c>
      <c r="G383" s="77" t="n">
        <f aca="false">E383*31</f>
        <v>45.6695441859729</v>
      </c>
      <c r="H383" s="70" t="n">
        <f aca="false">MIN($G383/3500,$F383/3500)</f>
        <v>0.0130484411959923</v>
      </c>
      <c r="I383" s="58"/>
    </row>
    <row r="384" customFormat="false" ht="15" hidden="false" customHeight="false" outlineLevel="0" collapsed="false">
      <c r="A384" s="67" t="n">
        <v>43084</v>
      </c>
      <c r="B384" s="68" t="n">
        <f aca="false">B383+1</f>
        <v>382</v>
      </c>
      <c r="C384" s="69" t="n">
        <f aca="false">C383-H383</f>
        <v>161.460162661577</v>
      </c>
      <c r="D384" s="69" t="n">
        <v>160</v>
      </c>
      <c r="E384" s="77" t="n">
        <f aca="false">C384-D384</f>
        <v>1.46016266157733</v>
      </c>
      <c r="F384" s="69" t="n">
        <f aca="false">13*C384</f>
        <v>2098.9821146005</v>
      </c>
      <c r="G384" s="77" t="n">
        <f aca="false">E384*31</f>
        <v>45.2650425088972</v>
      </c>
      <c r="H384" s="70" t="n">
        <f aca="false">MIN($G384/3500,$F384/3500)</f>
        <v>0.0129328692882563</v>
      </c>
      <c r="I384" s="58"/>
    </row>
    <row r="385" customFormat="false" ht="15" hidden="false" customHeight="false" outlineLevel="0" collapsed="false">
      <c r="A385" s="67" t="n">
        <v>43084</v>
      </c>
      <c r="B385" s="68" t="n">
        <f aca="false">B384+1</f>
        <v>383</v>
      </c>
      <c r="C385" s="69" t="n">
        <f aca="false">C384-H384</f>
        <v>161.447229792289</v>
      </c>
      <c r="D385" s="69" t="n">
        <v>160</v>
      </c>
      <c r="E385" s="77" t="n">
        <f aca="false">C385-D385</f>
        <v>1.44722979228908</v>
      </c>
      <c r="F385" s="69" t="n">
        <f aca="false">13*C385</f>
        <v>2098.81398729976</v>
      </c>
      <c r="G385" s="77" t="n">
        <f aca="false">E385*31</f>
        <v>44.8641235609614</v>
      </c>
      <c r="H385" s="70" t="n">
        <f aca="false">MIN($G385/3500,$F385/3500)</f>
        <v>0.0128183210174176</v>
      </c>
      <c r="I385" s="58"/>
    </row>
    <row r="386" customFormat="false" ht="15" hidden="false" customHeight="false" outlineLevel="0" collapsed="false">
      <c r="A386" s="67" t="n">
        <v>43084</v>
      </c>
      <c r="B386" s="68" t="n">
        <f aca="false">B385+1</f>
        <v>384</v>
      </c>
      <c r="C386" s="69" t="n">
        <f aca="false">C385-H385</f>
        <v>161.434411471272</v>
      </c>
      <c r="D386" s="69" t="n">
        <v>160</v>
      </c>
      <c r="E386" s="77" t="n">
        <f aca="false">C386-D386</f>
        <v>1.43441147127166</v>
      </c>
      <c r="F386" s="69" t="n">
        <f aca="false">13*C386</f>
        <v>2098.64734912653</v>
      </c>
      <c r="G386" s="77" t="n">
        <f aca="false">E386*31</f>
        <v>44.4667556094214</v>
      </c>
      <c r="H386" s="70" t="n">
        <f aca="false">MIN($G386/3500,$F386/3500)</f>
        <v>0.0127047873169776</v>
      </c>
      <c r="I386" s="58"/>
    </row>
    <row r="387" customFormat="false" ht="15" hidden="false" customHeight="false" outlineLevel="0" collapsed="false">
      <c r="A387" s="67" t="n">
        <v>43084</v>
      </c>
      <c r="B387" s="68" t="n">
        <f aca="false">B386+1</f>
        <v>385</v>
      </c>
      <c r="C387" s="69" t="n">
        <f aca="false">C386-H386</f>
        <v>161.421706683955</v>
      </c>
      <c r="D387" s="69" t="n">
        <v>160</v>
      </c>
      <c r="E387" s="77" t="n">
        <f aca="false">C387-D387</f>
        <v>1.42170668395468</v>
      </c>
      <c r="F387" s="69" t="n">
        <f aca="false">13*C387</f>
        <v>2098.48218689141</v>
      </c>
      <c r="G387" s="77" t="n">
        <f aca="false">E387*31</f>
        <v>44.0729072025951</v>
      </c>
      <c r="H387" s="70" t="n">
        <f aca="false">MIN($G387/3500,$F387/3500)</f>
        <v>0.0125922592007415</v>
      </c>
      <c r="I387" s="58"/>
    </row>
    <row r="388" customFormat="false" ht="15" hidden="false" customHeight="false" outlineLevel="0" collapsed="false">
      <c r="A388" s="117" t="n">
        <v>43084</v>
      </c>
      <c r="B388" s="81" t="n">
        <f aca="false">B387+1</f>
        <v>386</v>
      </c>
      <c r="C388" s="82" t="n">
        <f aca="false">C387-H387</f>
        <v>161.409114424754</v>
      </c>
      <c r="D388" s="82" t="n">
        <v>160</v>
      </c>
      <c r="E388" s="83" t="n">
        <f aca="false">C388-D388</f>
        <v>1.40911442475394</v>
      </c>
      <c r="F388" s="82" t="n">
        <f aca="false">13*C388</f>
        <v>2098.3184875218</v>
      </c>
      <c r="G388" s="83" t="n">
        <f aca="false">E388*31</f>
        <v>43.6825471673721</v>
      </c>
      <c r="H388" s="86" t="n">
        <f aca="false">MIN($G388/3500,$F388/3500)</f>
        <v>0.0124807277621063</v>
      </c>
      <c r="I388" s="58"/>
    </row>
  </sheetData>
  <sheetProtection sheet="true" objects="true" scenarios="true"/>
  <mergeCells count="3">
    <mergeCell ref="J1:M1"/>
    <mergeCell ref="N1:Q1"/>
    <mergeCell ref="S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19.3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2529.6625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12.4430029513035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92.4090909090909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1839.75454545455</v>
      </c>
      <c r="C10" s="13" t="n">
        <f aca="false">655+(9.6*$B$8)+(1.8*$B$7)-(4.7*Measured!$B$4)</f>
        <v>1596.55327272727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1839.75454545455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sheetProtection sheet="true" objects="true" scenarios="true"/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7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26.6318134935812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203.3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149.157523167549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15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38.75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50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26.6318134935812</v>
      </c>
      <c r="C13" s="19" t="s">
        <v>42</v>
      </c>
      <c r="D13" s="19"/>
      <c r="E13" s="19"/>
      <c r="G13" s="1" t="n">
        <v>-78.387</v>
      </c>
    </row>
    <row r="14" customFormat="false" ht="15" hidden="false" customHeight="false" outlineLevel="0" collapsed="false">
      <c r="A14" s="19" t="s">
        <v>28</v>
      </c>
      <c r="B14" s="20" t="n">
        <f aca="false">(163.205*LOG10($B$11+$B$10-$B$9))-(97.684*LOG10($B$8))-78.387</f>
        <v>45.9025955288483</v>
      </c>
      <c r="C14" s="19" t="s">
        <v>43</v>
      </c>
      <c r="D14" s="19"/>
      <c r="E14" s="19"/>
      <c r="G14" s="1" t="n">
        <f aca="false">163.205*LOG10($B$11+$B$10-$B$9)</f>
        <v>304.828101233036</v>
      </c>
    </row>
    <row r="15" customFormat="false" ht="15" hidden="false" customHeight="false" outlineLevel="0" collapsed="false">
      <c r="G15" s="1" t="n">
        <f aca="false">-(97.684*LOG10($B$8))</f>
        <v>-180.538505704188</v>
      </c>
    </row>
  </sheetData>
  <sheetProtection sheet="true" objects="true" scenarios="true"/>
  <hyperlinks>
    <hyperlink ref="A2" r:id="rId1" display="http://www.healthydietbase.com/five-ways-to-estimate-body-fat-percentage-using-a-tape-measur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149.157523167549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119.32601853404</v>
      </c>
      <c r="C6" s="0" t="s">
        <v>50</v>
      </c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  <c r="E8" s="24"/>
      <c r="F8" s="24"/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  <c r="E9" s="24"/>
      <c r="F9" s="24"/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  <c r="E10" s="24"/>
      <c r="F10" s="24"/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  <c r="E11" s="24"/>
      <c r="F11" s="24"/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  <c r="E12" s="24"/>
      <c r="F12" s="24"/>
    </row>
  </sheetData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4" min="4" style="0" width="8.71"/>
    <col collapsed="false" customWidth="true" hidden="false" outlineLevel="0" max="5" min="5" style="0" width="25.29"/>
    <col collapsed="false" customWidth="true" hidden="false" outlineLevel="0" max="1025" min="6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($B$7^1.5)*((SQRT($B$9)/22.667) + (SQRT($B$8)/17.0104))*(($B$10/224)+1)</f>
        <v>185.109026679692</v>
      </c>
      <c r="C4" s="27" t="s">
        <v>6</v>
      </c>
      <c r="E4" s="30"/>
    </row>
    <row r="5" customFormat="false" ht="15" hidden="false" customHeight="false" outlineLevel="0" collapsed="false">
      <c r="A5" s="27" t="s">
        <v>54</v>
      </c>
      <c r="B5" s="31" t="n">
        <f aca="false">(1+(B10/100))*B4</f>
        <v>212.875380681646</v>
      </c>
      <c r="C5" s="27" t="s">
        <v>6</v>
      </c>
    </row>
    <row r="7" customFormat="false" ht="15" hidden="false" customHeight="false" outlineLevel="0" collapsed="false">
      <c r="A7" s="32" t="s">
        <v>55</v>
      </c>
      <c r="B7" s="32" t="n">
        <f aca="false">Measured!B6</f>
        <v>70.5</v>
      </c>
      <c r="C7" s="32" t="s">
        <v>56</v>
      </c>
    </row>
    <row r="8" customFormat="false" ht="15" hidden="false" customHeight="false" outlineLevel="0" collapsed="false">
      <c r="A8" s="32" t="s">
        <v>11</v>
      </c>
      <c r="B8" s="32" t="n">
        <f aca="false">Measured!B9</f>
        <v>9</v>
      </c>
      <c r="C8" s="32" t="s">
        <v>56</v>
      </c>
    </row>
    <row r="9" customFormat="false" ht="15" hidden="false" customHeight="false" outlineLevel="0" collapsed="false">
      <c r="A9" s="32" t="s">
        <v>12</v>
      </c>
      <c r="B9" s="32" t="n">
        <f aca="false">Measured!B10</f>
        <v>7</v>
      </c>
      <c r="C9" s="32" t="s">
        <v>56</v>
      </c>
    </row>
    <row r="10" customFormat="false" ht="15" hidden="false" customHeight="false" outlineLevel="0" collapsed="false">
      <c r="A10" s="32" t="s">
        <v>57</v>
      </c>
      <c r="B10" s="32" t="n">
        <f aca="false">Measured!B16</f>
        <v>15</v>
      </c>
      <c r="C10" s="32" t="s">
        <v>18</v>
      </c>
    </row>
  </sheetData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11"/>
  <sheetViews>
    <sheetView showFormulas="false" showGridLines="true" showRowColHeaders="true" showZeros="true" rightToLeft="false" tabSelected="false" showOutlineSymbols="true" defaultGridColor="true" view="normal" topLeftCell="D1" colorId="64" zoomScale="150" zoomScaleNormal="150" zoomScalePageLayoutView="100" workbookViewId="0">
      <pane xSplit="0" ySplit="2" topLeftCell="A21" activePane="bottomLeft" state="frozen"/>
      <selection pane="topLeft" activeCell="D1" activeCellId="0" sqref="D1"/>
      <selection pane="bottomLeft" activeCell="Y29" activeCellId="0" sqref="Y29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57"/>
    <col collapsed="false" customWidth="true" hidden="false" outlineLevel="0" max="4" min="4" style="0" width="6.01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"/>
    <col collapsed="false" customWidth="true" hidden="false" outlineLevel="0" max="8" min="8" style="0" width="10.85"/>
    <col collapsed="false" customWidth="true" hidden="false" outlineLevel="0" max="9" min="9" style="0" width="7"/>
    <col collapsed="false" customWidth="true" hidden="false" outlineLevel="0" max="10" min="10" style="0" width="7.57"/>
    <col collapsed="false" customWidth="true" hidden="false" outlineLevel="0" max="11" min="11" style="0" width="5.7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"/>
    <col collapsed="false" customWidth="true" hidden="false" outlineLevel="0" max="18" min="18" style="0" width="1.42"/>
    <col collapsed="false" customWidth="true" hidden="false" outlineLevel="0" max="19" min="19" style="33" width="7.15"/>
    <col collapsed="false" customWidth="true" hidden="false" outlineLevel="0" max="20" min="20" style="33" width="5.14"/>
    <col collapsed="false" customWidth="true" hidden="false" outlineLevel="0" max="21" min="21" style="33" width="7.57"/>
    <col collapsed="false" customWidth="true" hidden="false" outlineLevel="0" max="22" min="22" style="33" width="8.14"/>
    <col collapsed="false" customWidth="true" hidden="false" outlineLevel="0" max="23" min="23" style="33" width="6.57"/>
    <col collapsed="false" customWidth="true" hidden="false" outlineLevel="0" max="24" min="24" style="33" width="5.57"/>
    <col collapsed="false" customWidth="true" hidden="false" outlineLevel="0" max="25" min="25" style="33" width="7.57"/>
    <col collapsed="false" customWidth="true" hidden="false" outlineLevel="0" max="26" min="26" style="33" width="8.14"/>
    <col collapsed="false" customWidth="true" hidden="false" outlineLevel="0" max="27" min="27" style="0" width="7.57"/>
    <col collapsed="false" customWidth="true" hidden="false" outlineLevel="0" max="28" min="28" style="33" width="7"/>
    <col collapsed="false" customWidth="true" hidden="false" outlineLevel="0" max="1025" min="29" style="0" width="8.71"/>
  </cols>
  <sheetData>
    <row r="1" customFormat="false" ht="15" hidden="false" customHeight="false" outlineLevel="0" collapsed="false">
      <c r="A1" s="21" t="s">
        <v>58</v>
      </c>
      <c r="B1" s="23" t="n">
        <f aca="false">BF_DoD!B6*(1+(Measured!B16/100))</f>
        <v>171.531151642682</v>
      </c>
      <c r="C1" s="34"/>
      <c r="D1" s="34"/>
      <c r="E1" s="34"/>
      <c r="F1" s="34"/>
      <c r="G1" s="35" t="s">
        <v>59</v>
      </c>
      <c r="H1" s="35"/>
      <c r="I1" s="35"/>
      <c r="J1" s="35"/>
      <c r="K1" s="35"/>
      <c r="L1" s="35"/>
      <c r="M1" s="35"/>
      <c r="N1" s="35"/>
      <c r="O1" s="35"/>
      <c r="P1" s="35"/>
      <c r="Q1" s="35"/>
      <c r="S1" s="36" t="s">
        <v>60</v>
      </c>
      <c r="T1" s="36"/>
      <c r="U1" s="36"/>
      <c r="V1" s="36"/>
      <c r="W1" s="37" t="s">
        <v>61</v>
      </c>
      <c r="X1" s="37"/>
      <c r="Y1" s="37"/>
      <c r="Z1" s="37"/>
      <c r="AB1" s="37" t="s">
        <v>62</v>
      </c>
    </row>
    <row r="2" s="53" customFormat="true" ht="45" hidden="false" customHeight="false" outlineLevel="0" collapsed="false">
      <c r="A2" s="38" t="s">
        <v>63</v>
      </c>
      <c r="B2" s="39" t="s">
        <v>64</v>
      </c>
      <c r="C2" s="40" t="s">
        <v>65</v>
      </c>
      <c r="D2" s="39" t="s">
        <v>48</v>
      </c>
      <c r="E2" s="41" t="s">
        <v>66</v>
      </c>
      <c r="F2" s="42"/>
      <c r="G2" s="43" t="s">
        <v>67</v>
      </c>
      <c r="H2" s="40" t="s">
        <v>68</v>
      </c>
      <c r="I2" s="40" t="s">
        <v>69</v>
      </c>
      <c r="J2" s="40" t="s">
        <v>70</v>
      </c>
      <c r="K2" s="40" t="s">
        <v>71</v>
      </c>
      <c r="L2" s="40" t="s">
        <v>72</v>
      </c>
      <c r="M2" s="40" t="s">
        <v>73</v>
      </c>
      <c r="N2" s="40" t="s">
        <v>74</v>
      </c>
      <c r="O2" s="40" t="s">
        <v>75</v>
      </c>
      <c r="P2" s="40" t="s">
        <v>76</v>
      </c>
      <c r="Q2" s="44" t="s">
        <v>77</v>
      </c>
      <c r="R2" s="45"/>
      <c r="S2" s="46" t="str">
        <f aca="false">FoodLog!$G$1</f>
        <v>Fat
(Cal)</v>
      </c>
      <c r="T2" s="47" t="str">
        <f aca="false">FoodLog!$H$1</f>
        <v>Carb
(Cal)</v>
      </c>
      <c r="U2" s="47" t="str">
        <f aca="false">FoodLog!$I$1</f>
        <v>Protein
(Cal)</v>
      </c>
      <c r="V2" s="48" t="str">
        <f aca="false">FoodLog!$J$1</f>
        <v>Total
Calories</v>
      </c>
      <c r="W2" s="49" t="str">
        <f aca="false">FoodLog!$G$1</f>
        <v>Fat
(Cal)</v>
      </c>
      <c r="X2" s="50" t="str">
        <f aca="false">FoodLog!$H$1</f>
        <v>Carb
(Cal)</v>
      </c>
      <c r="Y2" s="50" t="str">
        <f aca="false">FoodLog!$I$1</f>
        <v>Protein
(Cal)</v>
      </c>
      <c r="Z2" s="51" t="str">
        <f aca="false">FoodLog!$J$1</f>
        <v>Total
Calories</v>
      </c>
      <c r="AA2" s="52" t="s">
        <v>78</v>
      </c>
      <c r="AB2" s="49" t="s">
        <v>5</v>
      </c>
      <c r="AC2" s="52" t="s">
        <v>79</v>
      </c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f aca="false">BF_DoD!B6</f>
        <v>149.157523167549</v>
      </c>
      <c r="E3" s="57" t="n">
        <f aca="false">C3-D3</f>
        <v>54.1424768324506</v>
      </c>
      <c r="F3" s="58"/>
      <c r="G3" s="59" t="n">
        <f aca="false">C3*TDEE!$B$5</f>
        <v>2529.6625</v>
      </c>
      <c r="H3" s="56" t="n">
        <f aca="false">E3*31</f>
        <v>1678.41678180597</v>
      </c>
      <c r="I3" s="56" t="n">
        <f aca="false">G3-H3</f>
        <v>851.245718194033</v>
      </c>
      <c r="J3" s="60" t="n">
        <f aca="false">H3/3500</f>
        <v>0.479547651944562</v>
      </c>
      <c r="K3" s="56" t="n">
        <f aca="false">N3/9</f>
        <v>32.6601826730971</v>
      </c>
      <c r="L3" s="56" t="n">
        <v>20</v>
      </c>
      <c r="M3" s="56" t="n">
        <f aca="false">Protein_Amt!$B$6</f>
        <v>119.32601853404</v>
      </c>
      <c r="N3" s="56" t="n">
        <f aca="false">MAX(0,I3-(O3+P3))</f>
        <v>293.941644057874</v>
      </c>
      <c r="O3" s="56" t="n">
        <f aca="false">4*L3</f>
        <v>80</v>
      </c>
      <c r="P3" s="56" t="n">
        <f aca="false">4*M3</f>
        <v>477.304074136158</v>
      </c>
      <c r="Q3" s="57" t="n">
        <f aca="false">SUM(N3:P3)</f>
        <v>851.245718194033</v>
      </c>
      <c r="S3" s="61" t="n">
        <f aca="false">FoodLog!G6</f>
        <v>171</v>
      </c>
      <c r="T3" s="62" t="n">
        <f aca="false">FoodLog!H6</f>
        <v>52</v>
      </c>
      <c r="U3" s="62" t="n">
        <f aca="false">FoodLog!I6</f>
        <v>455.6</v>
      </c>
      <c r="V3" s="62" t="n">
        <f aca="false">FoodLog!J6</f>
        <v>678.6</v>
      </c>
      <c r="W3" s="62" t="n">
        <f aca="false">-N3+S3</f>
        <v>-122.941644057874</v>
      </c>
      <c r="X3" s="62" t="n">
        <f aca="false">-O3+T3</f>
        <v>-28</v>
      </c>
      <c r="Y3" s="62" t="n">
        <f aca="false">-P3+U3</f>
        <v>-21.7040741361582</v>
      </c>
      <c r="Z3" s="63" t="n">
        <f aca="false">SUM(W3:Y3)</f>
        <v>-172.645718194033</v>
      </c>
      <c r="AA3" s="64" t="n">
        <f aca="false">MIN($H3,($H3+Z3))/3500</f>
        <v>0.430220303889124</v>
      </c>
      <c r="AB3" s="65" t="n">
        <f aca="false">Scale!C3</f>
        <v>202.8</v>
      </c>
      <c r="AC3" s="66" t="n">
        <f aca="false">C3-AB3</f>
        <v>0.5</v>
      </c>
    </row>
    <row r="4" customFormat="false" ht="15" hidden="false" customHeight="false" outlineLevel="0" collapsed="false">
      <c r="A4" s="67" t="n">
        <f aca="false">A3+1</f>
        <v>42993</v>
      </c>
      <c r="B4" s="68" t="n">
        <f aca="false">B3+1</f>
        <v>2</v>
      </c>
      <c r="C4" s="69" t="n">
        <f aca="false">C3-AA3</f>
        <v>202.869779696111</v>
      </c>
      <c r="D4" s="69" t="n">
        <f aca="false">$D$3</f>
        <v>149.157523167549</v>
      </c>
      <c r="E4" s="70" t="n">
        <f aca="false">C4-D4</f>
        <v>53.7122565285615</v>
      </c>
      <c r="F4" s="58"/>
      <c r="G4" s="71" t="n">
        <f aca="false">C4*TDEE!$B$5</f>
        <v>2524.309267489</v>
      </c>
      <c r="H4" s="69" t="n">
        <f aca="false">$E4*31</f>
        <v>1665.07995238541</v>
      </c>
      <c r="I4" s="69" t="n">
        <f aca="false">$G4-$H4</f>
        <v>859.229315103592</v>
      </c>
      <c r="J4" s="60" t="n">
        <f aca="false">H4/3500</f>
        <v>0.475737129252973</v>
      </c>
      <c r="K4" s="69" t="n">
        <f aca="false">N4/9</f>
        <v>33.5472489963815</v>
      </c>
      <c r="L4" s="69" t="n">
        <v>20</v>
      </c>
      <c r="M4" s="56" t="n">
        <f aca="false">Protein_Amt!$B$6</f>
        <v>119.32601853404</v>
      </c>
      <c r="N4" s="69" t="n">
        <f aca="false">MAX(0,I4-(O4+P4))</f>
        <v>301.925240967434</v>
      </c>
      <c r="O4" s="69" t="n">
        <f aca="false">4*L4</f>
        <v>80</v>
      </c>
      <c r="P4" s="69" t="n">
        <f aca="false">4*M4</f>
        <v>477.304074136158</v>
      </c>
      <c r="Q4" s="70" t="n">
        <f aca="false">SUM(N4:P4)</f>
        <v>859.229315103592</v>
      </c>
      <c r="S4" s="72" t="n">
        <f aca="false">FoodLog!G11</f>
        <v>173.61</v>
      </c>
      <c r="T4" s="73" t="n">
        <f aca="false">FoodLog!H11</f>
        <v>0</v>
      </c>
      <c r="U4" s="73" t="n">
        <f aca="false">FoodLog!I11</f>
        <v>402.24</v>
      </c>
      <c r="V4" s="73" t="n">
        <f aca="false">FoodLog!J11</f>
        <v>575.85</v>
      </c>
      <c r="W4" s="74" t="n">
        <f aca="false">-N4+S4</f>
        <v>-128.315240967434</v>
      </c>
      <c r="X4" s="74" t="n">
        <f aca="false">-O4+T4</f>
        <v>-80</v>
      </c>
      <c r="Y4" s="74" t="n">
        <f aca="false">-P4+U4</f>
        <v>-75.0640741361582</v>
      </c>
      <c r="Z4" s="75" t="n">
        <f aca="false">SUM(W4:Y4)</f>
        <v>-283.379315103592</v>
      </c>
      <c r="AA4" s="64" t="n">
        <f aca="false">MIN($H4,($H4+Z4))/3500</f>
        <v>0.394771610651946</v>
      </c>
      <c r="AB4" s="65" t="n">
        <f aca="false">Scale!C4</f>
        <v>200.2</v>
      </c>
      <c r="AC4" s="66" t="n">
        <f aca="false">C4-AB4</f>
        <v>2.66977969611091</v>
      </c>
    </row>
    <row r="5" customFormat="false" ht="15" hidden="false" customHeight="false" outlineLevel="0" collapsed="false">
      <c r="A5" s="67" t="n">
        <f aca="false">A4+1</f>
        <v>42994</v>
      </c>
      <c r="B5" s="68" t="n">
        <f aca="false">B4+1</f>
        <v>3</v>
      </c>
      <c r="C5" s="69" t="n">
        <f aca="false">C4-AA4</f>
        <v>202.475008085459</v>
      </c>
      <c r="D5" s="69" t="n">
        <f aca="false">$D$3</f>
        <v>149.157523167549</v>
      </c>
      <c r="E5" s="70" t="n">
        <f aca="false">C5-D5</f>
        <v>53.3174849179095</v>
      </c>
      <c r="F5" s="58"/>
      <c r="G5" s="71" t="n">
        <f aca="false">C5*TDEE!$B$5</f>
        <v>2519.39712317256</v>
      </c>
      <c r="H5" s="69" t="n">
        <f aca="false">$E5*31</f>
        <v>1652.84203245519</v>
      </c>
      <c r="I5" s="69" t="n">
        <f aca="false">$G5-$H5</f>
        <v>866.55509071737</v>
      </c>
      <c r="J5" s="60" t="n">
        <f aca="false">H5/3500</f>
        <v>0.472240580701484</v>
      </c>
      <c r="K5" s="69" t="n">
        <f aca="false">N5/9</f>
        <v>34.361224064579</v>
      </c>
      <c r="L5" s="69" t="n">
        <v>20</v>
      </c>
      <c r="M5" s="56" t="n">
        <f aca="false">Protein_Amt!$B$6</f>
        <v>119.32601853404</v>
      </c>
      <c r="N5" s="69" t="n">
        <f aca="false">MAX(0,I5-(O5+P5))</f>
        <v>309.251016581211</v>
      </c>
      <c r="O5" s="69" t="n">
        <f aca="false">4*L5</f>
        <v>80</v>
      </c>
      <c r="P5" s="69" t="n">
        <f aca="false">4*M5</f>
        <v>477.304074136158</v>
      </c>
      <c r="Q5" s="70" t="n">
        <f aca="false">SUM(N5:P5)</f>
        <v>866.55509071737</v>
      </c>
      <c r="S5" s="72" t="n">
        <f aca="false">FoodLog!G17</f>
        <v>282.6</v>
      </c>
      <c r="T5" s="73" t="n">
        <f aca="false">FoodLog!H17</f>
        <v>28</v>
      </c>
      <c r="U5" s="73" t="n">
        <f aca="false">FoodLog!I17</f>
        <v>387.2</v>
      </c>
      <c r="V5" s="73" t="n">
        <f aca="false">FoodLog!J17</f>
        <v>697.8</v>
      </c>
      <c r="W5" s="74" t="n">
        <f aca="false">-N5+S5</f>
        <v>-26.6510165812114</v>
      </c>
      <c r="X5" s="74" t="n">
        <f aca="false">-O5+T5</f>
        <v>-52</v>
      </c>
      <c r="Y5" s="74" t="n">
        <f aca="false">-P5+U5</f>
        <v>-90.1040741361583</v>
      </c>
      <c r="Z5" s="75" t="n">
        <f aca="false">SUM(W5:Y5)</f>
        <v>-168.75509071737</v>
      </c>
      <c r="AA5" s="64" t="n">
        <f aca="false">MIN($H5,($H5+Z5))/3500</f>
        <v>0.424024840496521</v>
      </c>
      <c r="AB5" s="65" t="n">
        <f aca="false">Scale!C5</f>
        <v>198.4</v>
      </c>
      <c r="AC5" s="66" t="n">
        <f aca="false">C5-AB5</f>
        <v>4.07500808545893</v>
      </c>
    </row>
    <row r="6" customFormat="false" ht="15" hidden="false" customHeight="false" outlineLevel="0" collapsed="false">
      <c r="A6" s="67" t="n">
        <f aca="false">A5+1</f>
        <v>42995</v>
      </c>
      <c r="B6" s="68" t="n">
        <f aca="false">B5+1</f>
        <v>4</v>
      </c>
      <c r="C6" s="69" t="n">
        <f aca="false">C5-AA5</f>
        <v>202.050983244962</v>
      </c>
      <c r="D6" s="69" t="n">
        <f aca="false">$D$3</f>
        <v>149.157523167549</v>
      </c>
      <c r="E6" s="70" t="n">
        <f aca="false">C6-D6</f>
        <v>52.893460077413</v>
      </c>
      <c r="F6" s="58"/>
      <c r="G6" s="71" t="n">
        <f aca="false">C6*TDEE!$B$5</f>
        <v>2514.12098083084</v>
      </c>
      <c r="H6" s="69" t="n">
        <f aca="false">$E6*31</f>
        <v>1639.6972623998</v>
      </c>
      <c r="I6" s="69" t="n">
        <f aca="false">$G6-$H6</f>
        <v>874.423718431038</v>
      </c>
      <c r="J6" s="60" t="n">
        <f aca="false">H6/3500</f>
        <v>0.468484932114229</v>
      </c>
      <c r="K6" s="69" t="n">
        <f aca="false">N6/9</f>
        <v>35.2355160327644</v>
      </c>
      <c r="L6" s="69" t="n">
        <v>20</v>
      </c>
      <c r="M6" s="56" t="n">
        <f aca="false">Protein_Amt!$B$6</f>
        <v>119.32601853404</v>
      </c>
      <c r="N6" s="69" t="n">
        <f aca="false">MAX(0,I6-(O6+P6))</f>
        <v>317.119644294879</v>
      </c>
      <c r="O6" s="69" t="n">
        <f aca="false">4*L6</f>
        <v>80</v>
      </c>
      <c r="P6" s="69" t="n">
        <f aca="false">4*M6</f>
        <v>477.304074136158</v>
      </c>
      <c r="Q6" s="70" t="n">
        <f aca="false">SUM(N6:P6)</f>
        <v>874.423718431038</v>
      </c>
      <c r="S6" s="72" t="n">
        <f aca="false">FoodLog!G24</f>
        <v>175.86</v>
      </c>
      <c r="T6" s="73" t="n">
        <f aca="false">FoodLog!H24</f>
        <v>56</v>
      </c>
      <c r="U6" s="73" t="n">
        <f aca="false">FoodLog!I24</f>
        <v>535.84</v>
      </c>
      <c r="V6" s="73" t="n">
        <f aca="false">FoodLog!J24</f>
        <v>767.7</v>
      </c>
      <c r="W6" s="74" t="n">
        <f aca="false">-N6+S6</f>
        <v>-141.259644294879</v>
      </c>
      <c r="X6" s="74" t="n">
        <f aca="false">-O6+T6</f>
        <v>-24</v>
      </c>
      <c r="Y6" s="74" t="n">
        <f aca="false">-P6+U6</f>
        <v>58.5359258638418</v>
      </c>
      <c r="Z6" s="75" t="n">
        <f aca="false">SUM(W6:Y6)</f>
        <v>-106.723718431037</v>
      </c>
      <c r="AA6" s="64" t="n">
        <f aca="false">MIN($H6,($H6+Z6))/3500</f>
        <v>0.437992441133933</v>
      </c>
      <c r="AB6" s="65" t="n">
        <f aca="false">Scale!C6</f>
        <v>199.4</v>
      </c>
      <c r="AC6" s="66" t="n">
        <f aca="false">C6-AB6</f>
        <v>2.65098324496242</v>
      </c>
    </row>
    <row r="7" customFormat="false" ht="15" hidden="false" customHeight="false" outlineLevel="0" collapsed="false">
      <c r="A7" s="67" t="n">
        <f aca="false">A6+1</f>
        <v>42996</v>
      </c>
      <c r="B7" s="68" t="n">
        <f aca="false">B6+1</f>
        <v>5</v>
      </c>
      <c r="C7" s="69" t="n">
        <f aca="false">C6-AA6</f>
        <v>201.612990803828</v>
      </c>
      <c r="D7" s="69" t="n">
        <f aca="false">$D$3</f>
        <v>149.157523167549</v>
      </c>
      <c r="E7" s="70" t="n">
        <f aca="false">C7-D7</f>
        <v>52.4554676362791</v>
      </c>
      <c r="F7" s="58"/>
      <c r="G7" s="71" t="n">
        <f aca="false">C7*TDEE!$B$5</f>
        <v>2508.67103959316</v>
      </c>
      <c r="H7" s="69" t="n">
        <f aca="false">$E7*31</f>
        <v>1626.11949672465</v>
      </c>
      <c r="I7" s="69" t="n">
        <f aca="false">$G7-$H7</f>
        <v>882.551542868511</v>
      </c>
      <c r="J7" s="60" t="n">
        <f aca="false">H7/3500</f>
        <v>0.464605570492757</v>
      </c>
      <c r="K7" s="69" t="n">
        <f aca="false">N7/9</f>
        <v>36.1386076369281</v>
      </c>
      <c r="L7" s="69" t="n">
        <v>20</v>
      </c>
      <c r="M7" s="56" t="n">
        <f aca="false">Protein_Amt!$B$6</f>
        <v>119.32601853404</v>
      </c>
      <c r="N7" s="69" t="n">
        <f aca="false">MAX(0,I7-(O7+P7))</f>
        <v>325.247468732353</v>
      </c>
      <c r="O7" s="69" t="n">
        <f aca="false">4*L7</f>
        <v>80</v>
      </c>
      <c r="P7" s="69" t="n">
        <f aca="false">4*M7</f>
        <v>477.304074136158</v>
      </c>
      <c r="Q7" s="70" t="n">
        <f aca="false">SUM(N7:P7)</f>
        <v>882.551542868511</v>
      </c>
      <c r="S7" s="72" t="n">
        <f aca="false">FoodLog!G34</f>
        <v>235.62</v>
      </c>
      <c r="T7" s="73" t="n">
        <f aca="false">FoodLog!H34</f>
        <v>58.8571428571429</v>
      </c>
      <c r="U7" s="73" t="n">
        <f aca="false">FoodLog!I34</f>
        <v>531.748571428571</v>
      </c>
      <c r="V7" s="73" t="n">
        <f aca="false">FoodLog!J34</f>
        <v>826.225714285714</v>
      </c>
      <c r="W7" s="73" t="n">
        <f aca="false">FoodLog!G36</f>
        <v>89.6274687323529</v>
      </c>
      <c r="X7" s="73" t="n">
        <f aca="false">FoodLog!H36</f>
        <v>21.1428571428571</v>
      </c>
      <c r="Y7" s="73" t="n">
        <f aca="false">FoodLog!I36</f>
        <v>-54.4444972924131</v>
      </c>
      <c r="Z7" s="76" t="n">
        <f aca="false">FoodLog!J36</f>
        <v>56.3258285827969</v>
      </c>
      <c r="AA7" s="64" t="n">
        <f aca="false">MIN($H7,($H7+Z7))/3500</f>
        <v>0.464605570492757</v>
      </c>
      <c r="AB7" s="65" t="n">
        <f aca="false">Scale!C7</f>
        <v>200.3</v>
      </c>
      <c r="AC7" s="66" t="n">
        <f aca="false">C7-AB7</f>
        <v>1.31299080382848</v>
      </c>
    </row>
    <row r="8" customFormat="false" ht="15" hidden="false" customHeight="false" outlineLevel="0" collapsed="false">
      <c r="A8" s="67" t="n">
        <f aca="false">A7+1</f>
        <v>42997</v>
      </c>
      <c r="B8" s="68" t="n">
        <f aca="false">B7+1</f>
        <v>6</v>
      </c>
      <c r="C8" s="69" t="n">
        <f aca="false">C7-AA7</f>
        <v>201.148385233336</v>
      </c>
      <c r="D8" s="69" t="n">
        <f aca="false">$D$3</f>
        <v>149.157523167549</v>
      </c>
      <c r="E8" s="70" t="n">
        <f aca="false">C8-D8</f>
        <v>51.9908620657863</v>
      </c>
      <c r="F8" s="58"/>
      <c r="G8" s="71" t="n">
        <f aca="false">C8*TDEE!$B$5</f>
        <v>2502.88995110833</v>
      </c>
      <c r="H8" s="69" t="n">
        <f aca="false">$E8*31</f>
        <v>1611.71672403938</v>
      </c>
      <c r="I8" s="69" t="n">
        <f aca="false">$G8-$H8</f>
        <v>891.173227068953</v>
      </c>
      <c r="J8" s="60" t="n">
        <f aca="false">H8/3500</f>
        <v>0.460490492582679</v>
      </c>
      <c r="K8" s="69" t="n">
        <f aca="false">N8/9</f>
        <v>37.0965725480883</v>
      </c>
      <c r="L8" s="69" t="n">
        <v>20</v>
      </c>
      <c r="M8" s="56" t="n">
        <f aca="false">Protein_Amt!$B$6</f>
        <v>119.32601853404</v>
      </c>
      <c r="N8" s="69" t="n">
        <f aca="false">MAX(0,I8-(O8+P8))</f>
        <v>333.869152932795</v>
      </c>
      <c r="O8" s="69" t="n">
        <f aca="false">4*L8</f>
        <v>80</v>
      </c>
      <c r="P8" s="69" t="n">
        <f aca="false">4*M8</f>
        <v>477.304074136158</v>
      </c>
      <c r="Q8" s="70" t="n">
        <f aca="false">SUM(N8:P8)</f>
        <v>891.173227068953</v>
      </c>
      <c r="S8" s="72" t="n">
        <f aca="false">FoodLog!G44</f>
        <v>238.5</v>
      </c>
      <c r="T8" s="72" t="n">
        <f aca="false">FoodLog!H44</f>
        <v>56.8</v>
      </c>
      <c r="U8" s="72" t="n">
        <f aca="false">FoodLog!I44</f>
        <v>537.92</v>
      </c>
      <c r="V8" s="72" t="n">
        <f aca="false">FoodLog!J44</f>
        <v>833.22</v>
      </c>
      <c r="W8" s="72" t="n">
        <f aca="false">FoodLog!G46</f>
        <v>95.369152932795</v>
      </c>
      <c r="X8" s="72" t="n">
        <f aca="false">FoodLog!H46</f>
        <v>23.2</v>
      </c>
      <c r="Y8" s="72" t="n">
        <f aca="false">FoodLog!I46</f>
        <v>-60.6159258638417</v>
      </c>
      <c r="Z8" s="72" t="n">
        <f aca="false">FoodLog!J46</f>
        <v>57.9532270689533</v>
      </c>
      <c r="AA8" s="64" t="n">
        <f aca="false">MIN($H8,($H8+Z8))/3500</f>
        <v>0.460490492582679</v>
      </c>
      <c r="AB8" s="65" t="n">
        <f aca="false">Scale!C8</f>
        <v>200.4</v>
      </c>
      <c r="AC8" s="66" t="n">
        <f aca="false">C8-AB8</f>
        <v>0.748385233335739</v>
      </c>
    </row>
    <row r="9" customFormat="false" ht="15" hidden="false" customHeight="false" outlineLevel="0" collapsed="false">
      <c r="A9" s="67" t="n">
        <f aca="false">A8+1</f>
        <v>42998</v>
      </c>
      <c r="B9" s="68" t="n">
        <f aca="false">B8+1</f>
        <v>7</v>
      </c>
      <c r="C9" s="69" t="n">
        <f aca="false">C8-AA8</f>
        <v>200.687894740753</v>
      </c>
      <c r="D9" s="69" t="n">
        <f aca="false">$D$3</f>
        <v>149.157523167549</v>
      </c>
      <c r="E9" s="70" t="n">
        <f aca="false">C9-D9</f>
        <v>51.5303715732036</v>
      </c>
      <c r="F9" s="58"/>
      <c r="G9" s="71" t="n">
        <f aca="false">C9*TDEE!$B$5</f>
        <v>2497.16006655008</v>
      </c>
      <c r="H9" s="69" t="n">
        <f aca="false">$E9*31</f>
        <v>1597.44151876931</v>
      </c>
      <c r="I9" s="69" t="n">
        <f aca="false">$G9-$H9</f>
        <v>899.718547780763</v>
      </c>
      <c r="J9" s="60" t="n">
        <f aca="false">H9/3500</f>
        <v>0.456411862505518</v>
      </c>
      <c r="K9" s="69" t="n">
        <f aca="false">N9/9</f>
        <v>38.0460526271783</v>
      </c>
      <c r="L9" s="69" t="n">
        <v>20</v>
      </c>
      <c r="M9" s="56" t="n">
        <f aca="false">Protein_Amt!$B$6</f>
        <v>119.32601853404</v>
      </c>
      <c r="N9" s="69" t="n">
        <f aca="false">MAX(0,I9-(O9+P9))</f>
        <v>342.414473644604</v>
      </c>
      <c r="O9" s="69" t="n">
        <f aca="false">4*L9</f>
        <v>80</v>
      </c>
      <c r="P9" s="69" t="n">
        <f aca="false">4*M9</f>
        <v>477.304074136158</v>
      </c>
      <c r="Q9" s="70" t="n">
        <f aca="false">SUM(N9:P9)</f>
        <v>899.718547780763</v>
      </c>
      <c r="S9" s="72" t="n">
        <f aca="false">FoodLog!G56</f>
        <v>401.4</v>
      </c>
      <c r="T9" s="72" t="n">
        <f aca="false">FoodLog!H56</f>
        <v>64.5714285714286</v>
      </c>
      <c r="U9" s="72" t="n">
        <f aca="false">FoodLog!I56</f>
        <v>550.605714285714</v>
      </c>
      <c r="V9" s="72" t="n">
        <f aca="false">FoodLog!J56</f>
        <v>1016.57714285714</v>
      </c>
      <c r="W9" s="72" t="n">
        <f aca="false">FoodLog!G58</f>
        <v>-58.985526355396</v>
      </c>
      <c r="X9" s="72" t="n">
        <f aca="false">FoodLog!H58</f>
        <v>15.4285714285714</v>
      </c>
      <c r="Y9" s="72" t="n">
        <f aca="false">FoodLog!I58</f>
        <v>-73.301640149556</v>
      </c>
      <c r="Z9" s="72" t="n">
        <f aca="false">FoodLog!J58</f>
        <v>-116.858595076377</v>
      </c>
      <c r="AA9" s="64" t="n">
        <f aca="false">MIN($H9,($H9+Z9))/3500</f>
        <v>0.423023692483695</v>
      </c>
      <c r="AB9" s="65" t="n">
        <f aca="false">Scale!C9</f>
        <v>199.8</v>
      </c>
      <c r="AC9" s="66" t="n">
        <f aca="false">C9-AB9</f>
        <v>0.887894740753069</v>
      </c>
    </row>
    <row r="10" customFormat="false" ht="15" hidden="false" customHeight="false" outlineLevel="0" collapsed="false">
      <c r="A10" s="67" t="n">
        <f aca="false">A9+1</f>
        <v>42999</v>
      </c>
      <c r="B10" s="68" t="n">
        <f aca="false">B9+1</f>
        <v>8</v>
      </c>
      <c r="C10" s="69" t="n">
        <f aca="false">C9-AA9</f>
        <v>200.264871048269</v>
      </c>
      <c r="D10" s="69" t="n">
        <f aca="false">$D$3</f>
        <v>149.157523167549</v>
      </c>
      <c r="E10" s="70" t="n">
        <f aca="false">C10-D10</f>
        <v>51.1073478807203</v>
      </c>
      <c r="F10" s="58"/>
      <c r="G10" s="71" t="n">
        <f aca="false">C10*TDEE!$B$5</f>
        <v>2491.89638149603</v>
      </c>
      <c r="H10" s="69" t="n">
        <f aca="false">$E10*31</f>
        <v>1584.32778430233</v>
      </c>
      <c r="I10" s="69" t="n">
        <f aca="false">$G10-$H10</f>
        <v>907.5685971937</v>
      </c>
      <c r="J10" s="60" t="n">
        <f aca="false">H10/3500</f>
        <v>0.452665081229237</v>
      </c>
      <c r="K10" s="69" t="n">
        <f aca="false">N10/9</f>
        <v>38.9182803397269</v>
      </c>
      <c r="L10" s="69" t="n">
        <v>20</v>
      </c>
      <c r="M10" s="56" t="n">
        <f aca="false">Protein_Amt!$B$6</f>
        <v>119.32601853404</v>
      </c>
      <c r="N10" s="69" t="n">
        <f aca="false">MAX(0,I10-(O10+P10))</f>
        <v>350.264523057542</v>
      </c>
      <c r="O10" s="69" t="n">
        <f aca="false">4*L10</f>
        <v>80</v>
      </c>
      <c r="P10" s="69" t="n">
        <f aca="false">4*M10</f>
        <v>477.304074136158</v>
      </c>
      <c r="Q10" s="70" t="n">
        <f aca="false">SUM(N10:P10)</f>
        <v>907.5685971937</v>
      </c>
      <c r="S10" s="72" t="n">
        <f aca="false">FoodLog!G68</f>
        <v>340.56</v>
      </c>
      <c r="T10" s="72" t="n">
        <f aca="false">FoodLog!H68</f>
        <v>44</v>
      </c>
      <c r="U10" s="72" t="n">
        <f aca="false">FoodLog!I68</f>
        <v>492.64</v>
      </c>
      <c r="V10" s="72" t="n">
        <f aca="false">FoodLog!J68</f>
        <v>877.2</v>
      </c>
      <c r="W10" s="72" t="n">
        <f aca="false">FoodLog!G70</f>
        <v>9.70452305754196</v>
      </c>
      <c r="X10" s="72" t="n">
        <f aca="false">FoodLog!H70</f>
        <v>36</v>
      </c>
      <c r="Y10" s="72" t="n">
        <f aca="false">FoodLog!I70</f>
        <v>-15.335925863842</v>
      </c>
      <c r="Z10" s="72" t="n">
        <f aca="false">FoodLog!J70</f>
        <v>30.3685971937</v>
      </c>
      <c r="AA10" s="64" t="n">
        <f aca="false">MIN($H10,($H10+Z10))/3500</f>
        <v>0.452665081229237</v>
      </c>
      <c r="AB10" s="65" t="n">
        <f aca="false">Scale!C10</f>
        <v>199.8</v>
      </c>
      <c r="AC10" s="66" t="n">
        <f aca="false">C10-AB10</f>
        <v>0.464871048269288</v>
      </c>
    </row>
    <row r="11" customFormat="false" ht="15" hidden="false" customHeight="false" outlineLevel="0" collapsed="false">
      <c r="A11" s="67" t="n">
        <f aca="false">A10+1</f>
        <v>43000</v>
      </c>
      <c r="B11" s="68" t="n">
        <f aca="false">B10+1</f>
        <v>9</v>
      </c>
      <c r="C11" s="69" t="n">
        <f aca="false">C10-AA10</f>
        <v>199.81220596704</v>
      </c>
      <c r="D11" s="69" t="n">
        <f aca="false">$D$3</f>
        <v>149.157523167549</v>
      </c>
      <c r="E11" s="70" t="n">
        <f aca="false">C11-D11</f>
        <v>50.6546827994911</v>
      </c>
      <c r="F11" s="58"/>
      <c r="G11" s="71" t="n">
        <f aca="false">C11*TDEE!$B$5</f>
        <v>2486.26386855434</v>
      </c>
      <c r="H11" s="69" t="n">
        <f aca="false">$E11*31</f>
        <v>1570.29516678422</v>
      </c>
      <c r="I11" s="69" t="n">
        <f aca="false">$G11-$H11</f>
        <v>915.968701770119</v>
      </c>
      <c r="J11" s="60" t="n">
        <f aca="false">H11/3500</f>
        <v>0.448655761938349</v>
      </c>
      <c r="K11" s="69" t="n">
        <f aca="false">N11/9</f>
        <v>39.8516252926623</v>
      </c>
      <c r="L11" s="69" t="n">
        <v>20</v>
      </c>
      <c r="M11" s="56" t="n">
        <f aca="false">Protein_Amt!$B$6</f>
        <v>119.32601853404</v>
      </c>
      <c r="N11" s="69" t="n">
        <f aca="false">MAX(0,I11-(O11+P11))</f>
        <v>358.664627633961</v>
      </c>
      <c r="O11" s="69" t="n">
        <f aca="false">4*L11</f>
        <v>80</v>
      </c>
      <c r="P11" s="69" t="n">
        <f aca="false">4*M11</f>
        <v>477.304074136158</v>
      </c>
      <c r="Q11" s="70" t="n">
        <f aca="false">SUM(N11:P11)</f>
        <v>915.968701770119</v>
      </c>
      <c r="S11" s="72" t="n">
        <f aca="false">FoodLog!G80</f>
        <v>469.26</v>
      </c>
      <c r="T11" s="72" t="n">
        <f aca="false">FoodLog!H80</f>
        <v>79.4285714285714</v>
      </c>
      <c r="U11" s="72" t="n">
        <f aca="false">FoodLog!I80</f>
        <v>491.314285714286</v>
      </c>
      <c r="V11" s="72" t="n">
        <f aca="false">FoodLog!J80</f>
        <v>1040.00285714286</v>
      </c>
      <c r="W11" s="72" t="n">
        <f aca="false">FoodLog!G82</f>
        <v>-110.595372366039</v>
      </c>
      <c r="X11" s="72" t="n">
        <f aca="false">FoodLog!H82</f>
        <v>0.571428571428598</v>
      </c>
      <c r="Y11" s="72" t="n">
        <f aca="false">FoodLog!I82</f>
        <v>-14.010211578128</v>
      </c>
      <c r="Z11" s="72" t="n">
        <f aca="false">FoodLog!J82</f>
        <v>-124.034155372741</v>
      </c>
      <c r="AA11" s="64" t="n">
        <f aca="false">MIN($H11,($H11+Z11))/3500</f>
        <v>0.413217431831852</v>
      </c>
      <c r="AB11" s="65" t="n">
        <f aca="false">Scale!C11</f>
        <v>198.4</v>
      </c>
      <c r="AC11" s="66" t="n">
        <f aca="false">C11-AB11</f>
        <v>1.41220596704005</v>
      </c>
    </row>
    <row r="12" customFormat="false" ht="15" hidden="false" customHeight="false" outlineLevel="0" collapsed="false">
      <c r="A12" s="67" t="n">
        <f aca="false">A11+1</f>
        <v>43001</v>
      </c>
      <c r="B12" s="68" t="n">
        <f aca="false">B11+1</f>
        <v>10</v>
      </c>
      <c r="C12" s="69" t="n">
        <f aca="false">C11-AA11</f>
        <v>199.398988535208</v>
      </c>
      <c r="D12" s="69" t="n">
        <f aca="false">$D$3</f>
        <v>149.157523167549</v>
      </c>
      <c r="E12" s="70" t="n">
        <f aca="false">C12-D12</f>
        <v>50.2414653676592</v>
      </c>
      <c r="F12" s="58"/>
      <c r="G12" s="71" t="n">
        <f aca="false">C12*TDEE!$B$5</f>
        <v>2481.12220283053</v>
      </c>
      <c r="H12" s="69" t="n">
        <f aca="false">$E12*31</f>
        <v>1557.48542639744</v>
      </c>
      <c r="I12" s="69" t="n">
        <f aca="false">$G12-$H12</f>
        <v>923.636776433093</v>
      </c>
      <c r="J12" s="60" t="n">
        <f aca="false">H12/3500</f>
        <v>0.444995836113553</v>
      </c>
      <c r="K12" s="69" t="n">
        <f aca="false">N12/9</f>
        <v>40.7036335885483</v>
      </c>
      <c r="L12" s="69" t="n">
        <v>20</v>
      </c>
      <c r="M12" s="56" t="n">
        <f aca="false">Protein_Amt!$B$6</f>
        <v>119.32601853404</v>
      </c>
      <c r="N12" s="69" t="n">
        <f aca="false">MAX(0,I12-(O12+P12))</f>
        <v>366.332702296934</v>
      </c>
      <c r="O12" s="69" t="n">
        <f aca="false">4*L12</f>
        <v>80</v>
      </c>
      <c r="P12" s="69" t="n">
        <f aca="false">4*M12</f>
        <v>477.304074136158</v>
      </c>
      <c r="Q12" s="70" t="n">
        <f aca="false">SUM(N12:P12)</f>
        <v>923.636776433093</v>
      </c>
      <c r="S12" s="72" t="n">
        <f aca="false">VLOOKUP($A12,FoodLog!$A$1:$Z$439,12,0)</f>
        <v>493.92</v>
      </c>
      <c r="T12" s="72" t="n">
        <f aca="false">VLOOKUP($A12,FoodLog!$A$1:$Z$439,13,0)</f>
        <v>28</v>
      </c>
      <c r="U12" s="72" t="n">
        <f aca="false">VLOOKUP($A12,FoodLog!$A$1:$Z$439,14,0)</f>
        <v>458.4</v>
      </c>
      <c r="V12" s="72" t="n">
        <f aca="false">VLOOKUP($A12,FoodLog!$A$1:$Z$439,15,0)</f>
        <v>980.32</v>
      </c>
      <c r="W12" s="72" t="n">
        <f aca="false">VLOOKUP($A12,FoodLog!$A$1:$Z$439,20,0)</f>
        <v>-127.587297703066</v>
      </c>
      <c r="X12" s="72" t="n">
        <f aca="false">VLOOKUP($A12,FoodLog!$A$1:$Z$439,21,0)</f>
        <v>52</v>
      </c>
      <c r="Y12" s="72" t="n">
        <f aca="false">VLOOKUP($A12,FoodLog!$A$1:$Z$439,22,0)</f>
        <v>18.904074136158</v>
      </c>
      <c r="Z12" s="72" t="n">
        <f aca="false">VLOOKUP($A12,FoodLog!$A$1:$Z$439,23,0)</f>
        <v>-56.6832235669075</v>
      </c>
      <c r="AA12" s="64" t="n">
        <f aca="false">MIN($H12,($H12+Z12))/3500</f>
        <v>0.428800629380151</v>
      </c>
      <c r="AB12" s="66" t="n">
        <f aca="false">Scale!C12</f>
        <v>197.6</v>
      </c>
      <c r="AC12" s="66" t="n">
        <f aca="false">C12-AB12</f>
        <v>1.79898853520822</v>
      </c>
    </row>
    <row r="13" customFormat="false" ht="15" hidden="false" customHeight="false" outlineLevel="0" collapsed="false">
      <c r="A13" s="67" t="n">
        <f aca="false">A12+1</f>
        <v>43002</v>
      </c>
      <c r="B13" s="68" t="n">
        <f aca="false">B12+1</f>
        <v>11</v>
      </c>
      <c r="C13" s="69" t="n">
        <f aca="false">C12-AA12</f>
        <v>198.970187905828</v>
      </c>
      <c r="D13" s="69" t="n">
        <f aca="false">$D$3</f>
        <v>149.157523167549</v>
      </c>
      <c r="E13" s="70" t="n">
        <f aca="false">C13-D13</f>
        <v>49.8126647382791</v>
      </c>
      <c r="F13" s="58"/>
      <c r="G13" s="71" t="n">
        <f aca="false">C13*TDEE!$B$5</f>
        <v>2475.78663533363</v>
      </c>
      <c r="H13" s="69" t="n">
        <f aca="false">$E13*31</f>
        <v>1544.19260688665</v>
      </c>
      <c r="I13" s="69" t="n">
        <f aca="false">$G13-$H13</f>
        <v>931.594028446979</v>
      </c>
      <c r="J13" s="60" t="n">
        <f aca="false">H13/3500</f>
        <v>0.4411978876819</v>
      </c>
      <c r="K13" s="69" t="n">
        <f aca="false">N13/9</f>
        <v>41.5877727012024</v>
      </c>
      <c r="L13" s="69" t="n">
        <v>20</v>
      </c>
      <c r="M13" s="56" t="n">
        <f aca="false">Protein_Amt!$B$6</f>
        <v>119.32601853404</v>
      </c>
      <c r="N13" s="69" t="n">
        <f aca="false">MAX(0,I13-(O13+P13))</f>
        <v>374.289954310821</v>
      </c>
      <c r="O13" s="69" t="n">
        <f aca="false">4*L13</f>
        <v>80</v>
      </c>
      <c r="P13" s="69" t="n">
        <f aca="false">4*M13</f>
        <v>477.304074136158</v>
      </c>
      <c r="Q13" s="70" t="n">
        <f aca="false">SUM(N13:P13)</f>
        <v>931.594028446979</v>
      </c>
      <c r="S13" s="72" t="n">
        <f aca="false">VLOOKUP($A13,FoodLog!$A$1:$Z$439,12,0)</f>
        <v>402.12</v>
      </c>
      <c r="T13" s="72" t="n">
        <f aca="false">VLOOKUP($A13,FoodLog!$A$1:$Z$439,13,0)</f>
        <v>80.5714285714286</v>
      </c>
      <c r="U13" s="72" t="n">
        <f aca="false">VLOOKUP($A13,FoodLog!$A$1:$Z$439,14,0)</f>
        <v>444.205714285714</v>
      </c>
      <c r="V13" s="72" t="n">
        <f aca="false">VLOOKUP($A13,FoodLog!$A$1:$Z$439,15,0)</f>
        <v>926.897142857143</v>
      </c>
      <c r="W13" s="72" t="n">
        <f aca="false">VLOOKUP($A13,FoodLog!$A$1:$Z$439,16,0)</f>
        <v>-27.8300456891787</v>
      </c>
      <c r="X13" s="72" t="n">
        <f aca="false">VLOOKUP($A13,FoodLog!$A$1:$Z$439,17,0)</f>
        <v>-0.571428571428598</v>
      </c>
      <c r="Y13" s="72" t="n">
        <f aca="false">VLOOKUP($A13,FoodLog!$A$1:$Z$439,18,0)</f>
        <v>33.098359850444</v>
      </c>
      <c r="Z13" s="72" t="n">
        <f aca="false">VLOOKUP($A13,FoodLog!$A$1:$Z$439,19,0)</f>
        <v>4.69688558983637</v>
      </c>
      <c r="AA13" s="64" t="n">
        <f aca="false">MIN($H13,($H13+Z13))/3500</f>
        <v>0.4411978876819</v>
      </c>
      <c r="AB13" s="66" t="n">
        <f aca="false">Scale!C13</f>
        <v>198</v>
      </c>
      <c r="AC13" s="66" t="n">
        <f aca="false">C13-AB13</f>
        <v>0.970187905828055</v>
      </c>
    </row>
    <row r="14" customFormat="false" ht="15" hidden="false" customHeight="false" outlineLevel="0" collapsed="false">
      <c r="A14" s="67" t="n">
        <f aca="false">A13+1</f>
        <v>43003</v>
      </c>
      <c r="B14" s="68" t="n">
        <f aca="false">B13+1</f>
        <v>12</v>
      </c>
      <c r="C14" s="69" t="n">
        <f aca="false">C13-AA13</f>
        <v>198.528990018146</v>
      </c>
      <c r="D14" s="69" t="n">
        <f aca="false">$D$3</f>
        <v>149.157523167549</v>
      </c>
      <c r="E14" s="70" t="n">
        <f aca="false">C14-D14</f>
        <v>49.3714668505972</v>
      </c>
      <c r="F14" s="58"/>
      <c r="G14" s="71" t="n">
        <f aca="false">C14*TDEE!$B$5</f>
        <v>2470.2968087151</v>
      </c>
      <c r="H14" s="69" t="n">
        <f aca="false">$E14*31</f>
        <v>1530.51547236851</v>
      </c>
      <c r="I14" s="69" t="n">
        <f aca="false">$G14-$H14</f>
        <v>939.781336346584</v>
      </c>
      <c r="J14" s="60" t="n">
        <f aca="false">H14/3500</f>
        <v>0.437290134962432</v>
      </c>
      <c r="K14" s="69" t="n">
        <f aca="false">N14/9</f>
        <v>42.4974735789362</v>
      </c>
      <c r="L14" s="69" t="n">
        <v>20</v>
      </c>
      <c r="M14" s="56" t="n">
        <f aca="false">Protein_Amt!$B$6</f>
        <v>119.32601853404</v>
      </c>
      <c r="N14" s="69" t="n">
        <f aca="false">MAX(0,I14-(O14+P14))</f>
        <v>382.477262210426</v>
      </c>
      <c r="O14" s="69" t="n">
        <f aca="false">4*L14</f>
        <v>80</v>
      </c>
      <c r="P14" s="69" t="n">
        <f aca="false">4*M14</f>
        <v>477.304074136158</v>
      </c>
      <c r="Q14" s="70" t="n">
        <f aca="false">SUM(N14:P14)</f>
        <v>939.781336346584</v>
      </c>
      <c r="S14" s="72" t="n">
        <f aca="false">VLOOKUP($A14,FoodLog!$A$1:$Z$439,12,0)</f>
        <v>462.6</v>
      </c>
      <c r="T14" s="72" t="n">
        <f aca="false">VLOOKUP($A14,FoodLog!$A$1:$Z$439,13,0)</f>
        <v>52.5714285714286</v>
      </c>
      <c r="U14" s="72" t="n">
        <f aca="false">VLOOKUP($A14,FoodLog!$A$1:$Z$439,14,0)</f>
        <v>498.285714285714</v>
      </c>
      <c r="V14" s="72" t="n">
        <f aca="false">VLOOKUP($A14,FoodLog!$A$1:$Z$439,15,0)</f>
        <v>1013.45714285714</v>
      </c>
      <c r="W14" s="72" t="n">
        <f aca="false">VLOOKUP($A14,FoodLog!$A$1:$Z$439,16,0)</f>
        <v>-80.1227377895742</v>
      </c>
      <c r="X14" s="72" t="n">
        <f aca="false">VLOOKUP($A14,FoodLog!$A$1:$Z$439,17,0)</f>
        <v>27.4285714285714</v>
      </c>
      <c r="Y14" s="72" t="n">
        <f aca="false">VLOOKUP($A14,FoodLog!$A$1:$Z$439,18,0)</f>
        <v>-20.981640149556</v>
      </c>
      <c r="Z14" s="72" t="n">
        <f aca="false">VLOOKUP($A14,FoodLog!$A$1:$Z$439,19,0)</f>
        <v>-73.6758065105561</v>
      </c>
      <c r="AA14" s="64" t="n">
        <f aca="false">MIN($H14,($H14+Z14))/3500</f>
        <v>0.416239904530845</v>
      </c>
      <c r="AB14" s="66" t="n">
        <f aca="false">Scale!C14</f>
        <v>198</v>
      </c>
      <c r="AC14" s="66" t="n">
        <f aca="false">C14-AB14</f>
        <v>0.528990018146146</v>
      </c>
    </row>
    <row r="15" customFormat="false" ht="15" hidden="false" customHeight="false" outlineLevel="0" collapsed="false">
      <c r="A15" s="67" t="n">
        <f aca="false">A14+1</f>
        <v>43004</v>
      </c>
      <c r="B15" s="68" t="n">
        <f aca="false">B14+1</f>
        <v>13</v>
      </c>
      <c r="C15" s="69" t="n">
        <f aca="false">C14-AA14</f>
        <v>198.112750113615</v>
      </c>
      <c r="D15" s="69" t="n">
        <f aca="false">$D$3</f>
        <v>149.157523167549</v>
      </c>
      <c r="E15" s="70" t="n">
        <f aca="false">C15-D15</f>
        <v>48.9552269460663</v>
      </c>
      <c r="F15" s="58"/>
      <c r="G15" s="71" t="n">
        <f aca="false">C15*TDEE!$B$5</f>
        <v>2465.11753435457</v>
      </c>
      <c r="H15" s="69" t="n">
        <f aca="false">$E15*31</f>
        <v>1517.61203532806</v>
      </c>
      <c r="I15" s="69" t="n">
        <f aca="false">$G15-$H15</f>
        <v>947.505499026512</v>
      </c>
      <c r="J15" s="60" t="n">
        <f aca="false">H15/3500</f>
        <v>0.433603438665159</v>
      </c>
      <c r="K15" s="69" t="n">
        <f aca="false">N15/9</f>
        <v>43.355713876706</v>
      </c>
      <c r="L15" s="69" t="n">
        <v>20</v>
      </c>
      <c r="M15" s="56" t="n">
        <f aca="false">Protein_Amt!$B$6</f>
        <v>119.32601853404</v>
      </c>
      <c r="N15" s="69" t="n">
        <f aca="false">MAX(0,I15-(O15+P15))</f>
        <v>390.201424890354</v>
      </c>
      <c r="O15" s="69" t="n">
        <f aca="false">4*L15</f>
        <v>80</v>
      </c>
      <c r="P15" s="69" t="n">
        <f aca="false">4*M15</f>
        <v>477.304074136158</v>
      </c>
      <c r="Q15" s="70" t="n">
        <f aca="false">SUM(N15:P15)</f>
        <v>947.505499026512</v>
      </c>
      <c r="S15" s="72" t="n">
        <f aca="false">VLOOKUP($A15,FoodLog!$A$1:$Z$10007,12,0)</f>
        <v>469.35</v>
      </c>
      <c r="T15" s="72" t="n">
        <f aca="false">VLOOKUP($A15,FoodLog!$A$1:$Z$10007,13,0)</f>
        <v>60.5714285714286</v>
      </c>
      <c r="U15" s="72" t="n">
        <f aca="false">VLOOKUP($A15,FoodLog!$A$1:$Z$10007,14,0)</f>
        <v>518.285714285714</v>
      </c>
      <c r="V15" s="72" t="n">
        <f aca="false">VLOOKUP($A15,FoodLog!$A$1:$Z$10007,15,0)</f>
        <v>1048.20714285714</v>
      </c>
      <c r="W15" s="72" t="n">
        <f aca="false">VLOOKUP($A15,FoodLog!$A$1:$Z$10007,16,0)</f>
        <v>-79.148575109646</v>
      </c>
      <c r="X15" s="72" t="n">
        <f aca="false">VLOOKUP($A15,FoodLog!$A$1:$Z$10007,17,0)</f>
        <v>19.4285714285714</v>
      </c>
      <c r="Y15" s="72" t="n">
        <f aca="false">VLOOKUP($A15,FoodLog!$A$1:$Z$10007,18,0)</f>
        <v>-40.981640149556</v>
      </c>
      <c r="Z15" s="72" t="n">
        <f aca="false">VLOOKUP($A15,FoodLog!$A$1:$Z$10007,19,0)</f>
        <v>-100.701643830628</v>
      </c>
      <c r="AA15" s="64" t="n">
        <f aca="false">MIN($H15,($H15+Z15))/3500</f>
        <v>0.404831540427837</v>
      </c>
      <c r="AB15" s="66" t="n">
        <f aca="false">Scale!C15</f>
        <v>198.8</v>
      </c>
      <c r="AC15" s="66" t="n">
        <f aca="false">C15-AB15</f>
        <v>-0.687249886384706</v>
      </c>
    </row>
    <row r="16" customFormat="false" ht="15" hidden="false" customHeight="false" outlineLevel="0" collapsed="false">
      <c r="A16" s="67" t="n">
        <f aca="false">A15+1</f>
        <v>43005</v>
      </c>
      <c r="B16" s="68" t="n">
        <f aca="false">B15+1</f>
        <v>14</v>
      </c>
      <c r="C16" s="69" t="n">
        <f aca="false">C15-AA15</f>
        <v>197.707918573187</v>
      </c>
      <c r="D16" s="69" t="n">
        <f aca="false">$D$3</f>
        <v>149.157523167549</v>
      </c>
      <c r="E16" s="70" t="n">
        <f aca="false">C16-D16</f>
        <v>48.5503954056385</v>
      </c>
      <c r="F16" s="58"/>
      <c r="G16" s="71" t="n">
        <f aca="false">C16*TDEE!$B$5</f>
        <v>2460.08021430224</v>
      </c>
      <c r="H16" s="69" t="n">
        <f aca="false">$E16*31</f>
        <v>1505.06225757479</v>
      </c>
      <c r="I16" s="69" t="n">
        <f aca="false">$G16-$H16</f>
        <v>955.017956727451</v>
      </c>
      <c r="J16" s="60" t="n">
        <f aca="false">H16/3500</f>
        <v>0.430017787878512</v>
      </c>
      <c r="K16" s="69" t="n">
        <f aca="false">N16/9</f>
        <v>44.1904313990325</v>
      </c>
      <c r="L16" s="69" t="n">
        <v>20</v>
      </c>
      <c r="M16" s="56" t="n">
        <f aca="false">Protein_Amt!$B$6</f>
        <v>119.32601853404</v>
      </c>
      <c r="N16" s="69" t="n">
        <f aca="false">MAX(0,I16-(O16+P16))</f>
        <v>397.713882591293</v>
      </c>
      <c r="O16" s="69" t="n">
        <f aca="false">4*L16</f>
        <v>80</v>
      </c>
      <c r="P16" s="69" t="n">
        <f aca="false">4*M16</f>
        <v>477.304074136158</v>
      </c>
      <c r="Q16" s="70" t="n">
        <f aca="false">SUM(N16:P16)</f>
        <v>955.017956727451</v>
      </c>
      <c r="S16" s="72" t="n">
        <f aca="false">VLOOKUP($A16,FoodLog!$A$1:$Z$10007,12,0)</f>
        <v>452.07</v>
      </c>
      <c r="T16" s="72" t="n">
        <f aca="false">VLOOKUP($A16,FoodLog!$A$1:$Z$10007,13,0)</f>
        <v>20</v>
      </c>
      <c r="U16" s="72" t="n">
        <f aca="false">VLOOKUP($A16,FoodLog!$A$1:$Z$10007,14,0)</f>
        <v>525.6</v>
      </c>
      <c r="V16" s="72" t="n">
        <f aca="false">VLOOKUP($A16,FoodLog!$A$1:$Z$10007,15,0)</f>
        <v>997.67</v>
      </c>
      <c r="W16" s="72" t="n">
        <f aca="false">VLOOKUP($A16,FoodLog!$A$1:$Z$10007,16,0)</f>
        <v>-54.3561174087072</v>
      </c>
      <c r="X16" s="72" t="n">
        <f aca="false">VLOOKUP($A16,FoodLog!$A$1:$Z$10007,17,0)</f>
        <v>60</v>
      </c>
      <c r="Y16" s="72" t="n">
        <f aca="false">VLOOKUP($A16,FoodLog!$A$1:$Z$10007,18,0)</f>
        <v>-48.295925863842</v>
      </c>
      <c r="Z16" s="72" t="n">
        <f aca="false">VLOOKUP($A16,FoodLog!$A$1:$Z$10007,19,0)</f>
        <v>-42.6520432725491</v>
      </c>
      <c r="AA16" s="64" t="n">
        <f aca="false">MIN($H16,($H16+Z16))/3500</f>
        <v>0.417831489800641</v>
      </c>
      <c r="AB16" s="66" t="n">
        <f aca="false">Scale!C16</f>
        <v>198.6</v>
      </c>
      <c r="AC16" s="66" t="n">
        <f aca="false">C16-AB16</f>
        <v>-0.892081426812524</v>
      </c>
    </row>
    <row r="17" customFormat="false" ht="15" hidden="false" customHeight="false" outlineLevel="0" collapsed="false">
      <c r="A17" s="67" t="n">
        <f aca="false">A16+1</f>
        <v>43006</v>
      </c>
      <c r="B17" s="68" t="n">
        <f aca="false">B16+1</f>
        <v>15</v>
      </c>
      <c r="C17" s="69" t="n">
        <f aca="false">C16-AA16</f>
        <v>197.290087083387</v>
      </c>
      <c r="D17" s="69" t="n">
        <f aca="false">$D$3</f>
        <v>149.157523167549</v>
      </c>
      <c r="E17" s="70" t="n">
        <f aca="false">C17-D17</f>
        <v>48.1325639158378</v>
      </c>
      <c r="F17" s="58"/>
      <c r="G17" s="71" t="n">
        <f aca="false">C17*TDEE!$B$5</f>
        <v>2454.88113584151</v>
      </c>
      <c r="H17" s="69" t="n">
        <f aca="false">$E17*31</f>
        <v>1492.10948139097</v>
      </c>
      <c r="I17" s="69" t="n">
        <f aca="false">$G17-$H17</f>
        <v>962.771654450534</v>
      </c>
      <c r="J17" s="60" t="n">
        <f aca="false">H17/3500</f>
        <v>0.426316994683135</v>
      </c>
      <c r="K17" s="69" t="n">
        <f aca="false">N17/9</f>
        <v>45.051953368264</v>
      </c>
      <c r="L17" s="69" t="n">
        <v>20</v>
      </c>
      <c r="M17" s="56" t="n">
        <f aca="false">Protein_Amt!$B$6</f>
        <v>119.32601853404</v>
      </c>
      <c r="N17" s="69" t="n">
        <f aca="false">MAX(0,I17-(O17+P17))</f>
        <v>405.467580314376</v>
      </c>
      <c r="O17" s="69" t="n">
        <f aca="false">4*L17</f>
        <v>80</v>
      </c>
      <c r="P17" s="69" t="n">
        <f aca="false">4*M17</f>
        <v>477.304074136158</v>
      </c>
      <c r="Q17" s="70" t="n">
        <f aca="false">SUM(N17:P17)</f>
        <v>962.771654450534</v>
      </c>
      <c r="S17" s="72" t="n">
        <f aca="false">VLOOKUP($A17,FoodLog!$A$1:$Z$10007,12,0)</f>
        <v>519.75</v>
      </c>
      <c r="T17" s="72" t="n">
        <f aca="false">VLOOKUP($A17,FoodLog!$A$1:$Z$10007,13,0)</f>
        <v>55.5428571428571</v>
      </c>
      <c r="U17" s="72" t="n">
        <f aca="false">VLOOKUP($A17,FoodLog!$A$1:$Z$10007,14,0)</f>
        <v>463.371428571429</v>
      </c>
      <c r="V17" s="72" t="n">
        <f aca="false">VLOOKUP($A17,FoodLog!$A$1:$Z$10007,15,0)</f>
        <v>1038.66428571429</v>
      </c>
      <c r="W17" s="72" t="n">
        <f aca="false">VLOOKUP($A17,FoodLog!$A$1:$Z$10007,16,0)</f>
        <v>-114.282419685624</v>
      </c>
      <c r="X17" s="72" t="n">
        <f aca="false">VLOOKUP($A17,FoodLog!$A$1:$Z$10007,17,0)</f>
        <v>24.4571428571429</v>
      </c>
      <c r="Y17" s="72" t="n">
        <f aca="false">VLOOKUP($A17,FoodLog!$A$1:$Z$10007,18,0)</f>
        <v>13.932645564729</v>
      </c>
      <c r="Z17" s="72" t="n">
        <f aca="false">VLOOKUP($A17,FoodLog!$A$1:$Z$10007,19,0)</f>
        <v>-75.8926312637559</v>
      </c>
      <c r="AA17" s="64" t="n">
        <f aca="false">MIN($H17,($H17+Z17))/3500</f>
        <v>0.404633385750633</v>
      </c>
      <c r="AB17" s="66" t="n">
        <f aca="false">Scale!C17</f>
        <v>198.2</v>
      </c>
      <c r="AC17" s="66" t="n">
        <f aca="false">C17-AB17</f>
        <v>-0.909912916613166</v>
      </c>
    </row>
    <row r="18" customFormat="false" ht="15" hidden="false" customHeight="false" outlineLevel="0" collapsed="false">
      <c r="A18" s="67" t="n">
        <f aca="false">A17+1</f>
        <v>43007</v>
      </c>
      <c r="B18" s="68" t="n">
        <f aca="false">B17+1</f>
        <v>16</v>
      </c>
      <c r="C18" s="69" t="n">
        <f aca="false">C17-AA17</f>
        <v>196.885453697636</v>
      </c>
      <c r="D18" s="69" t="n">
        <f aca="false">$D$3</f>
        <v>149.157523167549</v>
      </c>
      <c r="E18" s="70" t="n">
        <f aca="false">C18-D18</f>
        <v>47.7279305300872</v>
      </c>
      <c r="F18" s="58"/>
      <c r="G18" s="71" t="n">
        <f aca="false">C18*TDEE!$B$5</f>
        <v>2449.84628142842</v>
      </c>
      <c r="H18" s="69" t="n">
        <f aca="false">$E18*31</f>
        <v>1479.5658464327</v>
      </c>
      <c r="I18" s="69" t="n">
        <f aca="false">$G18-$H18</f>
        <v>970.280434995712</v>
      </c>
      <c r="J18" s="60" t="n">
        <f aca="false">H18/3500</f>
        <v>0.422733098980772</v>
      </c>
      <c r="K18" s="69" t="n">
        <f aca="false">N18/9</f>
        <v>45.8862623177282</v>
      </c>
      <c r="L18" s="69" t="n">
        <v>20</v>
      </c>
      <c r="M18" s="56" t="n">
        <f aca="false">Protein_Amt!$B$6</f>
        <v>119.32601853404</v>
      </c>
      <c r="N18" s="69" t="n">
        <f aca="false">MAX(0,I18-(O18+P18))</f>
        <v>412.976360859554</v>
      </c>
      <c r="O18" s="69" t="n">
        <f aca="false">4*L18</f>
        <v>80</v>
      </c>
      <c r="P18" s="69" t="n">
        <f aca="false">4*M18</f>
        <v>477.304074136158</v>
      </c>
      <c r="Q18" s="70" t="n">
        <f aca="false">SUM(N18:P18)</f>
        <v>970.280434995712</v>
      </c>
      <c r="S18" s="72" t="n">
        <f aca="false">VLOOKUP($A18,FoodLog!$A$1:$Z$10007,12,0)</f>
        <v>526.5</v>
      </c>
      <c r="T18" s="72" t="n">
        <f aca="false">VLOOKUP($A18,FoodLog!$A$1:$Z$10007,13,0)</f>
        <v>65.4857142857143</v>
      </c>
      <c r="U18" s="72" t="n">
        <f aca="false">VLOOKUP($A18,FoodLog!$A$1:$Z$10007,14,0)</f>
        <v>498.742857142857</v>
      </c>
      <c r="V18" s="72" t="n">
        <f aca="false">VLOOKUP($A18,FoodLog!$A$1:$Z$10007,15,0)</f>
        <v>1090.72857142857</v>
      </c>
      <c r="W18" s="72" t="n">
        <f aca="false">VLOOKUP($A18,FoodLog!$A$1:$Z$10007,16,0)</f>
        <v>-113.523639140446</v>
      </c>
      <c r="X18" s="72" t="n">
        <f aca="false">VLOOKUP($A18,FoodLog!$A$1:$Z$10007,17,0)</f>
        <v>14.5142857142857</v>
      </c>
      <c r="Y18" s="72" t="n">
        <f aca="false">VLOOKUP($A18,FoodLog!$A$1:$Z$10007,18,0)</f>
        <v>-21.438783006699</v>
      </c>
      <c r="Z18" s="72" t="n">
        <f aca="false">VLOOKUP($A18,FoodLog!$A$1:$Z$10007,19,0)</f>
        <v>-120.448136432858</v>
      </c>
      <c r="AA18" s="64" t="n">
        <f aca="false">MIN($H18,($H18+Z18))/3500</f>
        <v>0.388319345714242</v>
      </c>
      <c r="AB18" s="65" t="n">
        <f aca="false">Scale!C18</f>
        <v>197.2</v>
      </c>
      <c r="AC18" s="66" t="n">
        <f aca="false">C18-AB18</f>
        <v>-0.314546302363794</v>
      </c>
    </row>
    <row r="19" customFormat="false" ht="15" hidden="false" customHeight="false" outlineLevel="0" collapsed="false">
      <c r="A19" s="67" t="n">
        <f aca="false">A18+1</f>
        <v>43008</v>
      </c>
      <c r="B19" s="68" t="n">
        <f aca="false">B18+1</f>
        <v>17</v>
      </c>
      <c r="C19" s="69" t="n">
        <f aca="false">C18-AA18</f>
        <v>196.497134351922</v>
      </c>
      <c r="D19" s="69" t="n">
        <f aca="false">$D$3</f>
        <v>149.157523167549</v>
      </c>
      <c r="E19" s="70" t="n">
        <f aca="false">C19-D19</f>
        <v>47.339611184373</v>
      </c>
      <c r="F19" s="58"/>
      <c r="G19" s="71" t="n">
        <f aca="false">C19*TDEE!$B$5</f>
        <v>2445.01442266365</v>
      </c>
      <c r="H19" s="69" t="n">
        <f aca="false">$E19*31</f>
        <v>1467.52794671556</v>
      </c>
      <c r="I19" s="69" t="n">
        <f aca="false">$G19-$H19</f>
        <v>977.486475948084</v>
      </c>
      <c r="J19" s="60" t="n">
        <f aca="false">H19/3500</f>
        <v>0.419293699061589</v>
      </c>
      <c r="K19" s="69" t="n">
        <f aca="false">N19/9</f>
        <v>46.6869335346584</v>
      </c>
      <c r="L19" s="69" t="n">
        <v>20</v>
      </c>
      <c r="M19" s="56" t="n">
        <f aca="false">Protein_Amt!$B$6</f>
        <v>119.32601853404</v>
      </c>
      <c r="N19" s="69" t="n">
        <f aca="false">MAX(0,I19-(O19+P19))</f>
        <v>420.182401811926</v>
      </c>
      <c r="O19" s="69" t="n">
        <f aca="false">4*L19</f>
        <v>80</v>
      </c>
      <c r="P19" s="69" t="n">
        <f aca="false">4*M19</f>
        <v>477.304074136158</v>
      </c>
      <c r="Q19" s="70" t="n">
        <f aca="false">SUM(N19:P19)</f>
        <v>977.486475948084</v>
      </c>
      <c r="S19" s="72" t="n">
        <f aca="false">VLOOKUP($A19,FoodLog!$A$1:$Z$10007,12,0)</f>
        <v>483.48</v>
      </c>
      <c r="T19" s="72" t="n">
        <f aca="false">VLOOKUP($A19,FoodLog!$A$1:$Z$10007,13,0)</f>
        <v>43.7142857142857</v>
      </c>
      <c r="U19" s="72" t="n">
        <f aca="false">VLOOKUP($A19,FoodLog!$A$1:$Z$10007,14,0)</f>
        <v>518.977142857143</v>
      </c>
      <c r="V19" s="72" t="n">
        <f aca="false">VLOOKUP($A19,FoodLog!$A$1:$Z$10007,15,0)</f>
        <v>1046.17142857143</v>
      </c>
      <c r="W19" s="72" t="n">
        <f aca="false">VLOOKUP($A19,FoodLog!$A$1:$Z$10007,16,0)</f>
        <v>-63.2975981880745</v>
      </c>
      <c r="X19" s="72" t="n">
        <f aca="false">VLOOKUP($A19,FoodLog!$A$1:$Z$10007,17,0)</f>
        <v>36.2857142857143</v>
      </c>
      <c r="Y19" s="72" t="n">
        <f aca="false">VLOOKUP($A19,FoodLog!$A$1:$Z$10007,18,0)</f>
        <v>-41.673068720985</v>
      </c>
      <c r="Z19" s="72" t="n">
        <f aca="false">VLOOKUP($A19,FoodLog!$A$1:$Z$10007,19,0)</f>
        <v>-68.6849526233464</v>
      </c>
      <c r="AA19" s="64" t="n">
        <f aca="false">MIN($H19,($H19+Z19))/3500</f>
        <v>0.39966942688349</v>
      </c>
      <c r="AB19" s="65" t="n">
        <f aca="false">Scale!C19</f>
        <v>197.8</v>
      </c>
      <c r="AC19" s="66" t="n">
        <f aca="false">C19-AB19</f>
        <v>-1.30286564807807</v>
      </c>
    </row>
    <row r="20" customFormat="false" ht="15" hidden="false" customHeight="false" outlineLevel="0" collapsed="false">
      <c r="A20" s="67" t="n">
        <f aca="false">A19+1</f>
        <v>43009</v>
      </c>
      <c r="B20" s="68" t="n">
        <f aca="false">B19+1</f>
        <v>18</v>
      </c>
      <c r="C20" s="69" t="n">
        <f aca="false">C19-AA19</f>
        <v>196.097464925038</v>
      </c>
      <c r="D20" s="69" t="n">
        <f aca="false">$D$3</f>
        <v>149.157523167549</v>
      </c>
      <c r="E20" s="70" t="n">
        <f aca="false">C20-D20</f>
        <v>46.9399417574895</v>
      </c>
      <c r="F20" s="58"/>
      <c r="G20" s="71" t="n">
        <f aca="false">C20*TDEE!$B$5</f>
        <v>2440.04133480539</v>
      </c>
      <c r="H20" s="69" t="n">
        <f aca="false">$E20*31</f>
        <v>1455.13819448217</v>
      </c>
      <c r="I20" s="69" t="n">
        <f aca="false">$G20-$H20</f>
        <v>984.903140323215</v>
      </c>
      <c r="J20" s="60" t="n">
        <f aca="false">H20/3500</f>
        <v>0.415753769852049</v>
      </c>
      <c r="K20" s="69" t="n">
        <f aca="false">N20/9</f>
        <v>47.5110073541174</v>
      </c>
      <c r="L20" s="69" t="n">
        <v>20</v>
      </c>
      <c r="M20" s="56" t="n">
        <f aca="false">Protein_Amt!$B$6</f>
        <v>119.32601853404</v>
      </c>
      <c r="N20" s="69" t="n">
        <f aca="false">MAX(0,I20-(O20+P20))</f>
        <v>427.599066187057</v>
      </c>
      <c r="O20" s="69" t="n">
        <f aca="false">4*L20</f>
        <v>80</v>
      </c>
      <c r="P20" s="69" t="n">
        <f aca="false">4*M20</f>
        <v>477.304074136158</v>
      </c>
      <c r="Q20" s="70" t="n">
        <f aca="false">SUM(N20:P20)</f>
        <v>984.903140323215</v>
      </c>
      <c r="S20" s="72" t="n">
        <f aca="false">VLOOKUP($A20,FoodLog!$A$1:$Z$10007,12,0)</f>
        <v>504.9</v>
      </c>
      <c r="T20" s="72" t="n">
        <f aca="false">VLOOKUP($A20,FoodLog!$A$1:$Z$10007,13,0)</f>
        <v>51.7142857142857</v>
      </c>
      <c r="U20" s="72" t="n">
        <f aca="false">VLOOKUP($A20,FoodLog!$A$1:$Z$10007,14,0)</f>
        <v>476.657142857143</v>
      </c>
      <c r="V20" s="72" t="n">
        <f aca="false">VLOOKUP($A20,FoodLog!$A$1:$Z$10007,15,0)</f>
        <v>1033.27142857143</v>
      </c>
      <c r="W20" s="72" t="n">
        <f aca="false">VLOOKUP($A20,FoodLog!$A$1:$Z$10007,16,0)</f>
        <v>-77.3009338129433</v>
      </c>
      <c r="X20" s="72" t="n">
        <f aca="false">VLOOKUP($A20,FoodLog!$A$1:$Z$10007,17,0)</f>
        <v>28.2857142857143</v>
      </c>
      <c r="Y20" s="72" t="n">
        <f aca="false">VLOOKUP($A20,FoodLog!$A$1:$Z$10007,18,0)</f>
        <v>0.646931279015007</v>
      </c>
      <c r="Z20" s="72" t="n">
        <f aca="false">VLOOKUP($A20,FoodLog!$A$1:$Z$10007,19,0)</f>
        <v>-48.3682882482153</v>
      </c>
      <c r="AA20" s="64" t="n">
        <f aca="false">MIN($H20,($H20+Z20))/3500</f>
        <v>0.401934258923988</v>
      </c>
      <c r="AB20" s="65" t="n">
        <f aca="false">Scale!C20</f>
        <v>197.8</v>
      </c>
      <c r="AC20" s="66" t="n">
        <f aca="false">C20-AB20</f>
        <v>-1.70253507496156</v>
      </c>
    </row>
    <row r="21" customFormat="false" ht="15" hidden="false" customHeight="false" outlineLevel="0" collapsed="false">
      <c r="A21" s="67" t="n">
        <f aca="false">A20+1</f>
        <v>43010</v>
      </c>
      <c r="B21" s="68" t="n">
        <f aca="false">B20+1</f>
        <v>19</v>
      </c>
      <c r="C21" s="69" t="n">
        <f aca="false">C20-AA20</f>
        <v>195.695530666114</v>
      </c>
      <c r="D21" s="69" t="n">
        <f aca="false">$D$3</f>
        <v>149.157523167549</v>
      </c>
      <c r="E21" s="70" t="n">
        <f aca="false">C21-D21</f>
        <v>46.5380074985655</v>
      </c>
      <c r="F21" s="58"/>
      <c r="G21" s="71" t="n">
        <f aca="false">C21*TDEE!$B$5</f>
        <v>2435.04006563537</v>
      </c>
      <c r="H21" s="69" t="n">
        <f aca="false">$E21*31</f>
        <v>1442.67823245553</v>
      </c>
      <c r="I21" s="69" t="n">
        <f aca="false">$G21-$H21</f>
        <v>992.361833179838</v>
      </c>
      <c r="J21" s="60" t="n">
        <f aca="false">H21/3500</f>
        <v>0.41219378070158</v>
      </c>
      <c r="K21" s="69" t="n">
        <f aca="false">N21/9</f>
        <v>48.3397510048533</v>
      </c>
      <c r="L21" s="69" t="n">
        <v>20</v>
      </c>
      <c r="M21" s="56" t="n">
        <f aca="false">Protein_Amt!$B$6</f>
        <v>119.32601853404</v>
      </c>
      <c r="N21" s="69" t="n">
        <f aca="false">MAX(0,I21-(O21+P21))</f>
        <v>435.057759043679</v>
      </c>
      <c r="O21" s="69" t="n">
        <f aca="false">4*L21</f>
        <v>80</v>
      </c>
      <c r="P21" s="69" t="n">
        <f aca="false">4*M21</f>
        <v>477.304074136158</v>
      </c>
      <c r="Q21" s="70" t="n">
        <f aca="false">SUM(N21:P21)</f>
        <v>992.361833179838</v>
      </c>
      <c r="S21" s="72" t="n">
        <f aca="false">VLOOKUP($A21,FoodLog!$A$1:$Z$10007,12,0)</f>
        <v>504.9</v>
      </c>
      <c r="T21" s="72" t="n">
        <f aca="false">VLOOKUP($A21,FoodLog!$A$1:$Z$10007,13,0)</f>
        <v>51.7142857142857</v>
      </c>
      <c r="U21" s="72" t="n">
        <f aca="false">VLOOKUP($A21,FoodLog!$A$1:$Z$10007,14,0)</f>
        <v>476.657142857143</v>
      </c>
      <c r="V21" s="72" t="n">
        <f aca="false">VLOOKUP($A21,FoodLog!$A$1:$Z$10007,15,0)</f>
        <v>1033.27142857143</v>
      </c>
      <c r="W21" s="72" t="n">
        <f aca="false">VLOOKUP($A21,FoodLog!$A$1:$Z$10007,16,0)</f>
        <v>-69.8422409563206</v>
      </c>
      <c r="X21" s="72" t="n">
        <f aca="false">VLOOKUP($A21,FoodLog!$A$1:$Z$10007,17,0)</f>
        <v>28.2857142857143</v>
      </c>
      <c r="Y21" s="72" t="n">
        <f aca="false">VLOOKUP($A21,FoodLog!$A$1:$Z$10007,18,0)</f>
        <v>0.646931279015007</v>
      </c>
      <c r="Z21" s="72" t="n">
        <f aca="false">VLOOKUP($A21,FoodLog!$A$1:$Z$10007,19,0)</f>
        <v>-40.9095953915926</v>
      </c>
      <c r="AA21" s="64" t="n">
        <f aca="false">MIN($H21,($H21+Z21))/3500</f>
        <v>0.40050532487541</v>
      </c>
      <c r="AB21" s="65" t="n">
        <f aca="false">Scale!C21</f>
        <v>197</v>
      </c>
      <c r="AC21" s="66" t="n">
        <f aca="false">C21-AB21</f>
        <v>-1.30446933388555</v>
      </c>
    </row>
    <row r="22" customFormat="false" ht="15" hidden="false" customHeight="false" outlineLevel="0" collapsed="false">
      <c r="A22" s="67" t="n">
        <f aca="false">A21+1</f>
        <v>43011</v>
      </c>
      <c r="B22" s="68" t="n">
        <f aca="false">B21+1</f>
        <v>20</v>
      </c>
      <c r="C22" s="69" t="n">
        <f aca="false">C21-AA21</f>
        <v>195.295025341239</v>
      </c>
      <c r="D22" s="69" t="n">
        <f aca="false">$D$3</f>
        <v>149.157523167549</v>
      </c>
      <c r="E22" s="70" t="n">
        <f aca="false">C22-D22</f>
        <v>46.1375021736901</v>
      </c>
      <c r="F22" s="58"/>
      <c r="G22" s="71" t="n">
        <f aca="false">C22*TDEE!$B$5</f>
        <v>2430.05657669593</v>
      </c>
      <c r="H22" s="69" t="n">
        <f aca="false">$E22*31</f>
        <v>1430.26256738439</v>
      </c>
      <c r="I22" s="69" t="n">
        <f aca="false">$G22-$H22</f>
        <v>999.794009311538</v>
      </c>
      <c r="J22" s="60" t="n">
        <f aca="false">H22/3500</f>
        <v>0.408646447824112</v>
      </c>
      <c r="K22" s="69" t="n">
        <f aca="false">N22/9</f>
        <v>49.16554835282</v>
      </c>
      <c r="L22" s="69" t="n">
        <v>20</v>
      </c>
      <c r="M22" s="56" t="n">
        <f aca="false">Protein_Amt!$B$6</f>
        <v>119.32601853404</v>
      </c>
      <c r="N22" s="69" t="n">
        <f aca="false">MAX(0,I22-(O22+P22))</f>
        <v>442.48993517538</v>
      </c>
      <c r="O22" s="69" t="n">
        <f aca="false">4*L22</f>
        <v>80</v>
      </c>
      <c r="P22" s="69" t="n">
        <f aca="false">4*M22</f>
        <v>477.304074136158</v>
      </c>
      <c r="Q22" s="70" t="n">
        <f aca="false">SUM(N22:P22)</f>
        <v>999.794009311538</v>
      </c>
      <c r="S22" s="72" t="n">
        <f aca="false">VLOOKUP($A22,FoodLog!$A$1:$Z$10007,12,0)</f>
        <v>426.6</v>
      </c>
      <c r="T22" s="72" t="n">
        <f aca="false">VLOOKUP($A22,FoodLog!$A$1:$Z$10007,13,0)</f>
        <v>70.95</v>
      </c>
      <c r="U22" s="72" t="n">
        <f aca="false">VLOOKUP($A22,FoodLog!$A$1:$Z$10007,14,0)</f>
        <v>500.4</v>
      </c>
      <c r="V22" s="72" t="n">
        <f aca="false">VLOOKUP($A22,FoodLog!$A$1:$Z$10007,15,0)</f>
        <v>997.95</v>
      </c>
      <c r="W22" s="72" t="n">
        <f aca="false">VLOOKUP($A22,FoodLog!$A$1:$Z$10007,16,0)</f>
        <v>15.8899351753797</v>
      </c>
      <c r="X22" s="72" t="n">
        <f aca="false">VLOOKUP($A22,FoodLog!$A$1:$Z$10007,17,0)</f>
        <v>9.05</v>
      </c>
      <c r="Y22" s="72" t="n">
        <f aca="false">VLOOKUP($A22,FoodLog!$A$1:$Z$10007,18,0)</f>
        <v>-23.095925863842</v>
      </c>
      <c r="Z22" s="72" t="n">
        <f aca="false">VLOOKUP($A22,FoodLog!$A$1:$Z$10007,19,0)</f>
        <v>1.84400931153778</v>
      </c>
      <c r="AA22" s="64" t="n">
        <f aca="false">MIN($H22,($H22+Z22))/3500</f>
        <v>0.408646447824112</v>
      </c>
      <c r="AB22" s="65" t="n">
        <f aca="false">Scale!C22</f>
        <v>197.2</v>
      </c>
      <c r="AC22" s="66" t="n">
        <f aca="false">C22-AB22</f>
        <v>-1.90497465876095</v>
      </c>
    </row>
    <row r="23" customFormat="false" ht="15" hidden="false" customHeight="false" outlineLevel="0" collapsed="false">
      <c r="A23" s="67" t="n">
        <f aca="false">A22+1</f>
        <v>43012</v>
      </c>
      <c r="B23" s="68" t="n">
        <f aca="false">B22+1</f>
        <v>21</v>
      </c>
      <c r="C23" s="69" t="n">
        <f aca="false">C22-AA22</f>
        <v>194.886378893415</v>
      </c>
      <c r="D23" s="69" t="n">
        <f aca="false">$D$3</f>
        <v>149.157523167549</v>
      </c>
      <c r="E23" s="70" t="n">
        <f aca="false">C23-D23</f>
        <v>45.7288557258659</v>
      </c>
      <c r="F23" s="58"/>
      <c r="G23" s="71" t="n">
        <f aca="false">C23*TDEE!$B$5</f>
        <v>2424.97178773961</v>
      </c>
      <c r="H23" s="69" t="n">
        <f aca="false">$E23*31</f>
        <v>1417.59452750184</v>
      </c>
      <c r="I23" s="69" t="n">
        <f aca="false">$G23-$H23</f>
        <v>1007.37726023777</v>
      </c>
      <c r="J23" s="60" t="n">
        <f aca="false">H23/3500</f>
        <v>0.40502700785767</v>
      </c>
      <c r="K23" s="69" t="n">
        <f aca="false">N23/9</f>
        <v>50.008131789068</v>
      </c>
      <c r="L23" s="69" t="n">
        <v>20</v>
      </c>
      <c r="M23" s="56" t="n">
        <f aca="false">Protein_Amt!$B$6</f>
        <v>119.32601853404</v>
      </c>
      <c r="N23" s="69" t="n">
        <f aca="false">MAX(0,I23-(O23+P23))</f>
        <v>450.073186101612</v>
      </c>
      <c r="O23" s="69" t="n">
        <f aca="false">4*L23</f>
        <v>80</v>
      </c>
      <c r="P23" s="69" t="n">
        <f aca="false">4*M23</f>
        <v>477.304074136158</v>
      </c>
      <c r="Q23" s="70" t="n">
        <f aca="false">SUM(N23:P23)</f>
        <v>1007.37726023777</v>
      </c>
      <c r="S23" s="72" t="n">
        <f aca="false">VLOOKUP($A23,FoodLog!$A$1:$Z$10007,12,0)</f>
        <v>605.7</v>
      </c>
      <c r="T23" s="72" t="n">
        <f aca="false">VLOOKUP($A23,FoodLog!$A$1:$Z$10007,13,0)</f>
        <v>64.8514285714286</v>
      </c>
      <c r="U23" s="72" t="n">
        <f aca="false">VLOOKUP($A23,FoodLog!$A$1:$Z$10007,14,0)</f>
        <v>482.285714285714</v>
      </c>
      <c r="V23" s="72" t="n">
        <f aca="false">VLOOKUP($A23,FoodLog!$A$1:$Z$10007,15,0)</f>
        <v>1152.83714285714</v>
      </c>
      <c r="W23" s="72" t="n">
        <f aca="false">VLOOKUP($A23,FoodLog!$A$1:$Z$10007,16,0)</f>
        <v>-155.626813898388</v>
      </c>
      <c r="X23" s="72" t="n">
        <f aca="false">VLOOKUP($A23,FoodLog!$A$1:$Z$10007,17,0)</f>
        <v>15.1485714285714</v>
      </c>
      <c r="Y23" s="72" t="n">
        <f aca="false">VLOOKUP($A23,FoodLog!$A$1:$Z$10007,18,0)</f>
        <v>-4.98164014955597</v>
      </c>
      <c r="Z23" s="72" t="n">
        <f aca="false">VLOOKUP($A23,FoodLog!$A$1:$Z$10007,19,0)</f>
        <v>-145.45988261937</v>
      </c>
      <c r="AA23" s="64" t="n">
        <f aca="false">MIN($H23,($H23+Z23))/3500</f>
        <v>0.363467041394993</v>
      </c>
      <c r="AB23" s="65" t="n">
        <f aca="false">Scale!C23</f>
        <v>197.2</v>
      </c>
      <c r="AC23" s="66" t="n">
        <f aca="false">C23-AB23</f>
        <v>-2.31362110658506</v>
      </c>
    </row>
    <row r="24" customFormat="false" ht="15" hidden="false" customHeight="false" outlineLevel="0" collapsed="false">
      <c r="A24" s="67" t="n">
        <f aca="false">A23+1</f>
        <v>43013</v>
      </c>
      <c r="B24" s="68" t="n">
        <f aca="false">B23+1</f>
        <v>22</v>
      </c>
      <c r="C24" s="69" t="n">
        <f aca="false">C23-AA23</f>
        <v>194.52291185202</v>
      </c>
      <c r="D24" s="69" t="n">
        <f aca="false">$D$3</f>
        <v>149.157523167549</v>
      </c>
      <c r="E24" s="70" t="n">
        <f aca="false">C24-D24</f>
        <v>45.365388684471</v>
      </c>
      <c r="F24" s="58"/>
      <c r="G24" s="71" t="n">
        <f aca="false">C24*TDEE!$B$5</f>
        <v>2420.44916627083</v>
      </c>
      <c r="H24" s="69" t="n">
        <f aca="false">$E24*31</f>
        <v>1406.3270492186</v>
      </c>
      <c r="I24" s="69" t="n">
        <f aca="false">$G24-$H24</f>
        <v>1014.12211705224</v>
      </c>
      <c r="J24" s="60" t="n">
        <f aca="false">H24/3500</f>
        <v>0.401807728348171</v>
      </c>
      <c r="K24" s="69" t="n">
        <f aca="false">N24/9</f>
        <v>50.7575603240085</v>
      </c>
      <c r="L24" s="69" t="n">
        <v>20</v>
      </c>
      <c r="M24" s="56" t="n">
        <f aca="false">Protein_Amt!$B$6</f>
        <v>119.32601853404</v>
      </c>
      <c r="N24" s="69" t="n">
        <f aca="false">MAX(0,I24-(O24+P24))</f>
        <v>456.818042916077</v>
      </c>
      <c r="O24" s="69" t="n">
        <f aca="false">4*L24</f>
        <v>80</v>
      </c>
      <c r="P24" s="69" t="n">
        <f aca="false">4*M24</f>
        <v>477.304074136158</v>
      </c>
      <c r="Q24" s="70" t="n">
        <f aca="false">SUM(N24:P24)</f>
        <v>1014.12211705224</v>
      </c>
      <c r="S24" s="72" t="n">
        <f aca="false">VLOOKUP($A24,FoodLog!$A$1:$Z$10007,12,0)</f>
        <v>391.5</v>
      </c>
      <c r="T24" s="72" t="n">
        <f aca="false">VLOOKUP($A24,FoodLog!$A$1:$Z$10007,13,0)</f>
        <v>82.0571428571429</v>
      </c>
      <c r="U24" s="72" t="n">
        <f aca="false">VLOOKUP($A24,FoodLog!$A$1:$Z$10007,14,0)</f>
        <v>455.628571428571</v>
      </c>
      <c r="V24" s="72" t="n">
        <f aca="false">VLOOKUP($A24,FoodLog!$A$1:$Z$10007,15,0)</f>
        <v>929.185714285714</v>
      </c>
      <c r="W24" s="72" t="n">
        <f aca="false">VLOOKUP($A24,FoodLog!$A$1:$Z$10007,16,0)</f>
        <v>65.3180429160768</v>
      </c>
      <c r="X24" s="72" t="n">
        <f aca="false">VLOOKUP($A24,FoodLog!$A$1:$Z$10007,17,0)</f>
        <v>-2.05714285714291</v>
      </c>
      <c r="Y24" s="72" t="n">
        <f aca="false">VLOOKUP($A24,FoodLog!$A$1:$Z$10007,18,0)</f>
        <v>21.675502707587</v>
      </c>
      <c r="Z24" s="72" t="n">
        <f aca="false">VLOOKUP($A24,FoodLog!$A$1:$Z$10007,19,0)</f>
        <v>84.9364027665209</v>
      </c>
      <c r="AA24" s="64" t="n">
        <f aca="false">MIN($H24,($H24+Z24))/3500</f>
        <v>0.401807728348171</v>
      </c>
      <c r="AB24" s="65" t="n">
        <f aca="false">Scale!C24</f>
        <v>194.8</v>
      </c>
    </row>
    <row r="25" customFormat="false" ht="15" hidden="false" customHeight="false" outlineLevel="0" collapsed="false">
      <c r="A25" s="67" t="n">
        <f aca="false">A24+1</f>
        <v>43014</v>
      </c>
      <c r="B25" s="68" t="n">
        <f aca="false">B24+1</f>
        <v>23</v>
      </c>
      <c r="C25" s="69" t="n">
        <f aca="false">C24-AA24</f>
        <v>194.121104123672</v>
      </c>
      <c r="D25" s="69" t="n">
        <f aca="false">$D$3</f>
        <v>149.157523167549</v>
      </c>
      <c r="E25" s="70" t="n">
        <f aca="false">C25-D25</f>
        <v>44.9635809561228</v>
      </c>
      <c r="F25" s="58"/>
      <c r="G25" s="71" t="n">
        <f aca="false">C25*TDEE!$B$5</f>
        <v>2415.44947152114</v>
      </c>
      <c r="H25" s="69" t="n">
        <f aca="false">$E25*31</f>
        <v>1393.87100963981</v>
      </c>
      <c r="I25" s="69" t="n">
        <f aca="false">$G25-$H25</f>
        <v>1021.57846188134</v>
      </c>
      <c r="J25" s="60" t="n">
        <f aca="false">H25/3500</f>
        <v>0.398248859897088</v>
      </c>
      <c r="K25" s="69" t="n">
        <f aca="false">N25/9</f>
        <v>51.5860430827975</v>
      </c>
      <c r="L25" s="69" t="n">
        <v>20</v>
      </c>
      <c r="M25" s="56" t="n">
        <f aca="false">Protein_Amt!$B$6</f>
        <v>119.32601853404</v>
      </c>
      <c r="N25" s="69" t="n">
        <f aca="false">MAX(0,I25-(O25+P25))</f>
        <v>464.274387745177</v>
      </c>
      <c r="O25" s="69" t="n">
        <f aca="false">4*L25</f>
        <v>80</v>
      </c>
      <c r="P25" s="69" t="n">
        <f aca="false">4*M25</f>
        <v>477.304074136158</v>
      </c>
      <c r="Q25" s="70" t="n">
        <f aca="false">SUM(N25:P25)</f>
        <v>1021.57846188134</v>
      </c>
      <c r="S25" s="72" t="n">
        <f aca="false">VLOOKUP($A25,FoodLog!$A$1:$Z$10007,12,0)</f>
        <v>0</v>
      </c>
      <c r="T25" s="72" t="n">
        <f aca="false">VLOOKUP($A25,FoodLog!$A$1:$Z$10007,13,0)</f>
        <v>0</v>
      </c>
      <c r="U25" s="72" t="n">
        <f aca="false">VLOOKUP($A25,FoodLog!$A$1:$Z$10007,14,0)</f>
        <v>0</v>
      </c>
      <c r="V25" s="72" t="n">
        <f aca="false">VLOOKUP($A25,FoodLog!$A$1:$Z$10007,15,0)</f>
        <v>0</v>
      </c>
      <c r="W25" s="72" t="n">
        <f aca="false">VLOOKUP($A25,FoodLog!$A$1:$Z$10007,16,0)</f>
        <v>464.274387745177</v>
      </c>
      <c r="X25" s="72" t="n">
        <f aca="false">VLOOKUP($A25,FoodLog!$A$1:$Z$10007,17,0)</f>
        <v>80</v>
      </c>
      <c r="Y25" s="72" t="n">
        <f aca="false">VLOOKUP($A25,FoodLog!$A$1:$Z$10007,18,0)</f>
        <v>477.304074136158</v>
      </c>
      <c r="Z25" s="72" t="n">
        <f aca="false">VLOOKUP($A25,FoodLog!$A$1:$Z$10007,19,0)</f>
        <v>1021.57846188134</v>
      </c>
      <c r="AA25" s="64" t="n">
        <f aca="false">MIN($H25,($H25+Z25))/3500</f>
        <v>0.398248859897088</v>
      </c>
      <c r="AB25" s="65" t="n">
        <f aca="false">Scale!C25</f>
        <v>0</v>
      </c>
    </row>
    <row r="26" customFormat="false" ht="15" hidden="false" customHeight="false" outlineLevel="0" collapsed="false">
      <c r="A26" s="67" t="n">
        <f aca="false">A25+1</f>
        <v>43015</v>
      </c>
      <c r="B26" s="68" t="n">
        <f aca="false">B25+1</f>
        <v>24</v>
      </c>
      <c r="C26" s="69" t="n">
        <f aca="false">C25-AA25</f>
        <v>193.722855263775</v>
      </c>
      <c r="D26" s="69" t="n">
        <f aca="false">$D$3</f>
        <v>149.157523167549</v>
      </c>
      <c r="E26" s="70" t="n">
        <f aca="false">C26-D26</f>
        <v>44.5653320962257</v>
      </c>
      <c r="F26" s="58"/>
      <c r="G26" s="71" t="n">
        <f aca="false">C26*TDEE!$B$5</f>
        <v>2410.49405978209</v>
      </c>
      <c r="H26" s="69" t="n">
        <f aca="false">$E26*31</f>
        <v>1381.525294983</v>
      </c>
      <c r="I26" s="69" t="n">
        <f aca="false">$G26-$H26</f>
        <v>1028.96876479909</v>
      </c>
      <c r="J26" s="60" t="n">
        <f aca="false">H26/3500</f>
        <v>0.394721512852285</v>
      </c>
      <c r="K26" s="69" t="n">
        <f aca="false">N26/9</f>
        <v>52.4071878514372</v>
      </c>
      <c r="L26" s="69" t="n">
        <v>20</v>
      </c>
      <c r="M26" s="56" t="n">
        <f aca="false">Protein_Amt!$B$6</f>
        <v>119.32601853404</v>
      </c>
      <c r="N26" s="69" t="n">
        <f aca="false">MAX(0,I26-(O26+P26))</f>
        <v>471.664690662934</v>
      </c>
      <c r="O26" s="69" t="n">
        <f aca="false">4*L26</f>
        <v>80</v>
      </c>
      <c r="P26" s="69" t="n">
        <f aca="false">4*M26</f>
        <v>477.304074136158</v>
      </c>
      <c r="Q26" s="70" t="n">
        <f aca="false">SUM(N26:P26)</f>
        <v>1028.96876479909</v>
      </c>
      <c r="S26" s="72" t="n">
        <f aca="false">VLOOKUP($A26,FoodLog!$A$1:$Z$10007,12,0)</f>
        <v>0</v>
      </c>
      <c r="T26" s="72" t="n">
        <f aca="false">VLOOKUP($A26,FoodLog!$A$1:$Z$10007,13,0)</f>
        <v>0</v>
      </c>
      <c r="U26" s="72" t="n">
        <f aca="false">VLOOKUP($A26,FoodLog!$A$1:$Z$10007,14,0)</f>
        <v>0</v>
      </c>
      <c r="V26" s="72" t="n">
        <f aca="false">VLOOKUP($A26,FoodLog!$A$1:$Z$10007,15,0)</f>
        <v>0</v>
      </c>
      <c r="W26" s="72" t="n">
        <f aca="false">VLOOKUP($A26,FoodLog!$A$1:$Z$10007,16,0)</f>
        <v>471.664690662934</v>
      </c>
      <c r="X26" s="72" t="n">
        <f aca="false">VLOOKUP($A26,FoodLog!$A$1:$Z$10007,17,0)</f>
        <v>80</v>
      </c>
      <c r="Y26" s="72" t="n">
        <f aca="false">VLOOKUP($A26,FoodLog!$A$1:$Z$10007,18,0)</f>
        <v>477.304074136158</v>
      </c>
      <c r="Z26" s="72" t="n">
        <f aca="false">VLOOKUP($A26,FoodLog!$A$1:$Z$10007,19,0)</f>
        <v>1028.96876479909</v>
      </c>
      <c r="AA26" s="64" t="n">
        <f aca="false">MIN($H26,($H26+Z26))/3500</f>
        <v>0.394721512852285</v>
      </c>
      <c r="AB26" s="65" t="n">
        <f aca="false">Scale!C26</f>
        <v>0</v>
      </c>
    </row>
    <row r="27" customFormat="false" ht="15" hidden="false" customHeight="false" outlineLevel="0" collapsed="false">
      <c r="A27" s="67" t="n">
        <f aca="false">A26+1</f>
        <v>43016</v>
      </c>
      <c r="B27" s="68" t="n">
        <f aca="false">B26+1</f>
        <v>25</v>
      </c>
      <c r="C27" s="69" t="n">
        <f aca="false">C26-AA26</f>
        <v>193.328133750922</v>
      </c>
      <c r="D27" s="69" t="n">
        <f aca="false">$D$3</f>
        <v>149.157523167549</v>
      </c>
      <c r="E27" s="70" t="n">
        <f aca="false">C27-D27</f>
        <v>44.1706105833734</v>
      </c>
      <c r="F27" s="58"/>
      <c r="G27" s="71" t="n">
        <f aca="false">C27*TDEE!$B$5</f>
        <v>2405.58253883273</v>
      </c>
      <c r="H27" s="69" t="n">
        <f aca="false">$E27*31</f>
        <v>1369.28892808458</v>
      </c>
      <c r="I27" s="69" t="n">
        <f aca="false">$G27-$H27</f>
        <v>1036.29361074815</v>
      </c>
      <c r="J27" s="60" t="n">
        <f aca="false">H27/3500</f>
        <v>0.391225408024165</v>
      </c>
      <c r="K27" s="69" t="n">
        <f aca="false">N27/9</f>
        <v>53.2210596235545</v>
      </c>
      <c r="L27" s="69" t="n">
        <v>20</v>
      </c>
      <c r="M27" s="56" t="n">
        <f aca="false">Protein_Amt!$B$6</f>
        <v>119.32601853404</v>
      </c>
      <c r="N27" s="69" t="n">
        <f aca="false">MAX(0,I27-(O27+P27))</f>
        <v>478.989536611991</v>
      </c>
      <c r="O27" s="69" t="n">
        <f aca="false">4*L27</f>
        <v>80</v>
      </c>
      <c r="P27" s="69" t="n">
        <f aca="false">4*M27</f>
        <v>477.304074136158</v>
      </c>
      <c r="Q27" s="70" t="n">
        <f aca="false">SUM(N27:P27)</f>
        <v>1036.29361074815</v>
      </c>
      <c r="S27" s="72" t="n">
        <f aca="false">VLOOKUP($A27,FoodLog!$A$1:$Z$10007,12,0)</f>
        <v>0</v>
      </c>
      <c r="T27" s="72" t="n">
        <f aca="false">VLOOKUP($A27,FoodLog!$A$1:$Z$10007,13,0)</f>
        <v>0</v>
      </c>
      <c r="U27" s="72" t="n">
        <f aca="false">VLOOKUP($A27,FoodLog!$A$1:$Z$10007,14,0)</f>
        <v>0</v>
      </c>
      <c r="V27" s="72" t="n">
        <f aca="false">VLOOKUP($A27,FoodLog!$A$1:$Z$10007,15,0)</f>
        <v>0</v>
      </c>
      <c r="W27" s="72" t="n">
        <f aca="false">VLOOKUP($A27,FoodLog!$A$1:$Z$10007,16,0)</f>
        <v>478.989536611991</v>
      </c>
      <c r="X27" s="72" t="n">
        <f aca="false">VLOOKUP($A27,FoodLog!$A$1:$Z$10007,17,0)</f>
        <v>80</v>
      </c>
      <c r="Y27" s="72" t="n">
        <f aca="false">VLOOKUP($A27,FoodLog!$A$1:$Z$10007,18,0)</f>
        <v>477.304074136158</v>
      </c>
      <c r="Z27" s="72" t="n">
        <f aca="false">VLOOKUP($A27,FoodLog!$A$1:$Z$10007,19,0)</f>
        <v>1036.29361074815</v>
      </c>
      <c r="AA27" s="64" t="n">
        <f aca="false">MIN($H27,($H27+Z27))/3500</f>
        <v>0.391225408024165</v>
      </c>
      <c r="AB27" s="65" t="n">
        <f aca="false">Scale!C27</f>
        <v>0</v>
      </c>
    </row>
    <row r="28" customFormat="false" ht="15" hidden="false" customHeight="false" outlineLevel="0" collapsed="false">
      <c r="A28" s="67" t="n">
        <f aca="false">A27+1</f>
        <v>43017</v>
      </c>
      <c r="B28" s="68" t="n">
        <f aca="false">B27+1</f>
        <v>26</v>
      </c>
      <c r="C28" s="69" t="n">
        <f aca="false">C27-AA27</f>
        <v>192.936908342898</v>
      </c>
      <c r="D28" s="69" t="n">
        <f aca="false">$D$3</f>
        <v>149.157523167549</v>
      </c>
      <c r="E28" s="70" t="n">
        <f aca="false">C28-D28</f>
        <v>43.7793851753493</v>
      </c>
      <c r="F28" s="58"/>
      <c r="G28" s="71" t="n">
        <f aca="false">C28*TDEE!$B$5</f>
        <v>2400.71451992606</v>
      </c>
      <c r="H28" s="69" t="n">
        <f aca="false">$E28*31</f>
        <v>1357.16094043583</v>
      </c>
      <c r="I28" s="69" t="n">
        <f aca="false">$G28-$H28</f>
        <v>1043.55357949023</v>
      </c>
      <c r="J28" s="60" t="n">
        <f aca="false">H28/3500</f>
        <v>0.387760268695951</v>
      </c>
      <c r="K28" s="69" t="n">
        <f aca="false">N28/9</f>
        <v>54.0277228171189</v>
      </c>
      <c r="L28" s="69" t="n">
        <v>20</v>
      </c>
      <c r="M28" s="56" t="n">
        <f aca="false">Protein_Amt!$B$6</f>
        <v>119.32601853404</v>
      </c>
      <c r="N28" s="69" t="n">
        <f aca="false">MAX(0,I28-(O28+P28))</f>
        <v>486.24950535407</v>
      </c>
      <c r="O28" s="69" t="n">
        <f aca="false">4*L28</f>
        <v>80</v>
      </c>
      <c r="P28" s="69" t="n">
        <f aca="false">4*M28</f>
        <v>477.304074136158</v>
      </c>
      <c r="Q28" s="70" t="n">
        <f aca="false">SUM(N28:P28)</f>
        <v>1043.55357949023</v>
      </c>
      <c r="S28" s="72" t="n">
        <f aca="false">VLOOKUP($A28,FoodLog!$A$1:$Z$10007,12,0)</f>
        <v>0</v>
      </c>
      <c r="T28" s="72" t="n">
        <f aca="false">VLOOKUP($A28,FoodLog!$A$1:$Z$10007,13,0)</f>
        <v>0</v>
      </c>
      <c r="U28" s="72" t="n">
        <f aca="false">VLOOKUP($A28,FoodLog!$A$1:$Z$10007,14,0)</f>
        <v>0</v>
      </c>
      <c r="V28" s="72" t="n">
        <f aca="false">VLOOKUP($A28,FoodLog!$A$1:$Z$10007,15,0)</f>
        <v>0</v>
      </c>
      <c r="W28" s="72" t="n">
        <f aca="false">VLOOKUP($A28,FoodLog!$A$1:$Z$10007,16,0)</f>
        <v>486.24950535407</v>
      </c>
      <c r="X28" s="72" t="n">
        <f aca="false">VLOOKUP($A28,FoodLog!$A$1:$Z$10007,17,0)</f>
        <v>80</v>
      </c>
      <c r="Y28" s="72" t="n">
        <f aca="false">VLOOKUP($A28,FoodLog!$A$1:$Z$10007,18,0)</f>
        <v>477.304074136158</v>
      </c>
      <c r="Z28" s="72" t="n">
        <f aca="false">VLOOKUP($A28,FoodLog!$A$1:$Z$10007,19,0)</f>
        <v>1043.55357949023</v>
      </c>
      <c r="AA28" s="64" t="n">
        <f aca="false">MIN($H28,($H28+Z28))/3500</f>
        <v>0.387760268695951</v>
      </c>
      <c r="AB28" s="65" t="n">
        <f aca="false">Scale!C28</f>
        <v>0</v>
      </c>
    </row>
    <row r="29" customFormat="false" ht="15" hidden="false" customHeight="false" outlineLevel="0" collapsed="false">
      <c r="A29" s="67" t="n">
        <f aca="false">A28+1</f>
        <v>43018</v>
      </c>
      <c r="B29" s="68" t="n">
        <f aca="false">B28+1</f>
        <v>27</v>
      </c>
      <c r="C29" s="69" t="n">
        <f aca="false">C28-AA28</f>
        <v>192.549148074202</v>
      </c>
      <c r="D29" s="69" t="n">
        <f aca="false">$D$3</f>
        <v>149.157523167549</v>
      </c>
      <c r="E29" s="70" t="n">
        <f aca="false">C29-D29</f>
        <v>43.3916249066533</v>
      </c>
      <c r="F29" s="58"/>
      <c r="G29" s="71" t="n">
        <f aca="false">C29*TDEE!$B$5</f>
        <v>2395.88961775827</v>
      </c>
      <c r="H29" s="69" t="n">
        <f aca="false">$E29*31</f>
        <v>1345.14037210625</v>
      </c>
      <c r="I29" s="69" t="n">
        <f aca="false">$G29-$H29</f>
        <v>1050.74924565202</v>
      </c>
      <c r="J29" s="60" t="n">
        <f aca="false">H29/3500</f>
        <v>0.384325820601787</v>
      </c>
      <c r="K29" s="69" t="n">
        <f aca="false">N29/9</f>
        <v>54.8272412795403</v>
      </c>
      <c r="L29" s="69" t="n">
        <v>20</v>
      </c>
      <c r="M29" s="56" t="n">
        <f aca="false">Protein_Amt!$B$6</f>
        <v>119.32601853404</v>
      </c>
      <c r="N29" s="69" t="n">
        <f aca="false">MAX(0,I29-(O29+P29))</f>
        <v>493.445171515863</v>
      </c>
      <c r="O29" s="69" t="n">
        <f aca="false">4*L29</f>
        <v>80</v>
      </c>
      <c r="P29" s="69" t="n">
        <f aca="false">4*M29</f>
        <v>477.304074136158</v>
      </c>
      <c r="Q29" s="70" t="n">
        <f aca="false">SUM(N29:P29)</f>
        <v>1050.74924565202</v>
      </c>
      <c r="S29" s="72" t="n">
        <f aca="false">VLOOKUP($A29,FoodLog!$A$1:$Z$10007,12,0)</f>
        <v>364.95</v>
      </c>
      <c r="T29" s="72" t="n">
        <f aca="false">VLOOKUP($A29,FoodLog!$A$1:$Z$10007,13,0)</f>
        <v>148</v>
      </c>
      <c r="U29" s="72" t="n">
        <f aca="false">VLOOKUP($A29,FoodLog!$A$1:$Z$10007,14,0)</f>
        <v>508</v>
      </c>
      <c r="V29" s="72" t="n">
        <f aca="false">VLOOKUP($A29,FoodLog!$A$1:$Z$10007,15,0)</f>
        <v>1020.95</v>
      </c>
      <c r="W29" s="72" t="n">
        <f aca="false">VLOOKUP($A29,FoodLog!$A$1:$Z$10007,16,0)</f>
        <v>128.495171515863</v>
      </c>
      <c r="X29" s="72" t="n">
        <f aca="false">VLOOKUP($A29,FoodLog!$A$1:$Z$10007,17,0)</f>
        <v>-68</v>
      </c>
      <c r="Y29" s="72" t="n">
        <f aca="false">VLOOKUP($A29,FoodLog!$A$1:$Z$10007,18,0)</f>
        <v>-30.695925863842</v>
      </c>
      <c r="Z29" s="72" t="n">
        <f aca="false">VLOOKUP($A29,FoodLog!$A$1:$Z$10007,19,0)</f>
        <v>29.7992456520208</v>
      </c>
      <c r="AA29" s="64" t="n">
        <f aca="false">MIN($H29,($H29+Z29))/3500</f>
        <v>0.384325820601787</v>
      </c>
      <c r="AB29" s="65" t="n">
        <f aca="false">Scale!C29</f>
        <v>199.8</v>
      </c>
    </row>
    <row r="30" customFormat="false" ht="15" hidden="false" customHeight="false" outlineLevel="0" collapsed="false">
      <c r="A30" s="67" t="n">
        <f aca="false">A29+1</f>
        <v>43019</v>
      </c>
      <c r="B30" s="68" t="n">
        <f aca="false">B29+1</f>
        <v>28</v>
      </c>
      <c r="C30" s="69" t="n">
        <f aca="false">C29-AA29</f>
        <v>192.164822253601</v>
      </c>
      <c r="D30" s="69" t="n">
        <f aca="false">$D$3</f>
        <v>149.157523167549</v>
      </c>
      <c r="E30" s="70" t="n">
        <f aca="false">C30-D30</f>
        <v>43.0072990860515</v>
      </c>
      <c r="F30" s="58"/>
      <c r="G30" s="71" t="n">
        <f aca="false">C30*TDEE!$B$5</f>
        <v>2391.10745043826</v>
      </c>
      <c r="H30" s="69" t="n">
        <f aca="false">$E30*31</f>
        <v>1333.2262716676</v>
      </c>
      <c r="I30" s="69" t="n">
        <f aca="false">$G30-$H30</f>
        <v>1057.88117877067</v>
      </c>
      <c r="J30" s="60" t="n">
        <f aca="false">H30/3500</f>
        <v>0.380921791905028</v>
      </c>
      <c r="K30" s="69" t="n">
        <f aca="false">N30/9</f>
        <v>55.6196782927231</v>
      </c>
      <c r="L30" s="69" t="n">
        <v>20</v>
      </c>
      <c r="M30" s="56" t="n">
        <f aca="false">Protein_Amt!$B$6</f>
        <v>119.32601853404</v>
      </c>
      <c r="N30" s="69" t="n">
        <f aca="false">MAX(0,I30-(O30+P30))</f>
        <v>500.577104634508</v>
      </c>
      <c r="O30" s="69" t="n">
        <f aca="false">4*L30</f>
        <v>80</v>
      </c>
      <c r="P30" s="69" t="n">
        <f aca="false">4*M30</f>
        <v>477.304074136158</v>
      </c>
      <c r="Q30" s="70" t="n">
        <f aca="false">SUM(N30:P30)</f>
        <v>1057.88117877067</v>
      </c>
      <c r="S30" s="72" t="n">
        <f aca="false">VLOOKUP($A30,FoodLog!$A$1:$Z$10007,12,0)</f>
        <v>0</v>
      </c>
      <c r="T30" s="72" t="n">
        <f aca="false">VLOOKUP($A30,FoodLog!$A$1:$Z$10007,13,0)</f>
        <v>0</v>
      </c>
      <c r="U30" s="72" t="n">
        <f aca="false">VLOOKUP($A30,FoodLog!$A$1:$Z$10007,14,0)</f>
        <v>0</v>
      </c>
      <c r="V30" s="72" t="n">
        <f aca="false">VLOOKUP($A30,FoodLog!$A$1:$Z$10007,15,0)</f>
        <v>0</v>
      </c>
      <c r="W30" s="72" t="n">
        <f aca="false">VLOOKUP($A30,FoodLog!$A$1:$Z$10007,16,0)</f>
        <v>500.577104634508</v>
      </c>
      <c r="X30" s="72" t="n">
        <f aca="false">VLOOKUP($A30,FoodLog!$A$1:$Z$10007,17,0)</f>
        <v>80</v>
      </c>
      <c r="Y30" s="72" t="n">
        <f aca="false">VLOOKUP($A30,FoodLog!$A$1:$Z$10007,18,0)</f>
        <v>477.304074136158</v>
      </c>
      <c r="Z30" s="72" t="n">
        <f aca="false">VLOOKUP($A30,FoodLog!$A$1:$Z$10007,19,0)</f>
        <v>1057.88117877067</v>
      </c>
      <c r="AA30" s="64" t="n">
        <f aca="false">MIN($H30,($H30+Z30))/3500</f>
        <v>0.380921791905028</v>
      </c>
      <c r="AB30" s="65" t="n">
        <f aca="false">Scale!C30</f>
        <v>0</v>
      </c>
    </row>
    <row r="31" customFormat="false" ht="15" hidden="false" customHeight="false" outlineLevel="0" collapsed="false">
      <c r="A31" s="67" t="n">
        <f aca="false">A30+1</f>
        <v>43020</v>
      </c>
      <c r="B31" s="68" t="n">
        <f aca="false">B30+1</f>
        <v>29</v>
      </c>
      <c r="C31" s="69" t="n">
        <f aca="false">C30-AA30</f>
        <v>191.783900461696</v>
      </c>
      <c r="D31" s="69" t="n">
        <f aca="false">$D$3</f>
        <v>149.157523167549</v>
      </c>
      <c r="E31" s="70" t="n">
        <f aca="false">C31-D31</f>
        <v>42.6263772941465</v>
      </c>
      <c r="F31" s="58"/>
      <c r="G31" s="71" t="n">
        <f aca="false">C31*TDEE!$B$5</f>
        <v>2386.36763945737</v>
      </c>
      <c r="H31" s="69" t="n">
        <f aca="false">$E31*31</f>
        <v>1321.41769611854</v>
      </c>
      <c r="I31" s="69" t="n">
        <f aca="false">$G31-$H31</f>
        <v>1064.94994333883</v>
      </c>
      <c r="J31" s="60" t="n">
        <f aca="false">H31/3500</f>
        <v>0.377547913176726</v>
      </c>
      <c r="K31" s="69" t="n">
        <f aca="false">N31/9</f>
        <v>56.4050965780749</v>
      </c>
      <c r="L31" s="69" t="n">
        <v>20</v>
      </c>
      <c r="M31" s="56" t="n">
        <f aca="false">Protein_Amt!$B$6</f>
        <v>119.32601853404</v>
      </c>
      <c r="N31" s="69" t="n">
        <f aca="false">MAX(0,I31-(O31+P31))</f>
        <v>507.645869202674</v>
      </c>
      <c r="O31" s="69" t="n">
        <f aca="false">4*L31</f>
        <v>80</v>
      </c>
      <c r="P31" s="69" t="n">
        <f aca="false">4*M31</f>
        <v>477.304074136158</v>
      </c>
      <c r="Q31" s="70" t="n">
        <f aca="false">SUM(N31:P31)</f>
        <v>1064.94994333883</v>
      </c>
      <c r="S31" s="72" t="n">
        <f aca="false">VLOOKUP($A31,FoodLog!$A$1:$Z$10007,12,0)</f>
        <v>0</v>
      </c>
      <c r="T31" s="72" t="n">
        <f aca="false">VLOOKUP($A31,FoodLog!$A$1:$Z$10007,13,0)</f>
        <v>0</v>
      </c>
      <c r="U31" s="72" t="n">
        <f aca="false">VLOOKUP($A31,FoodLog!$A$1:$Z$10007,14,0)</f>
        <v>0</v>
      </c>
      <c r="V31" s="72" t="n">
        <f aca="false">VLOOKUP($A31,FoodLog!$A$1:$Z$10007,15,0)</f>
        <v>0</v>
      </c>
      <c r="W31" s="72" t="n">
        <f aca="false">VLOOKUP($A31,FoodLog!$A$1:$Z$10007,16,0)</f>
        <v>507.645869202674</v>
      </c>
      <c r="X31" s="72" t="n">
        <f aca="false">VLOOKUP($A31,FoodLog!$A$1:$Z$10007,17,0)</f>
        <v>80</v>
      </c>
      <c r="Y31" s="72" t="n">
        <f aca="false">VLOOKUP($A31,FoodLog!$A$1:$Z$10007,18,0)</f>
        <v>477.304074136158</v>
      </c>
      <c r="Z31" s="72" t="n">
        <f aca="false">VLOOKUP($A31,FoodLog!$A$1:$Z$10007,19,0)</f>
        <v>1064.94994333883</v>
      </c>
      <c r="AA31" s="64" t="n">
        <f aca="false">MIN($H31,($H31+Z31))/3500</f>
        <v>0.377547913176726</v>
      </c>
      <c r="AB31" s="65" t="n">
        <f aca="false">Scale!C31</f>
        <v>0</v>
      </c>
    </row>
    <row r="32" customFormat="false" ht="15" hidden="false" customHeight="false" outlineLevel="0" collapsed="false">
      <c r="A32" s="67" t="n">
        <f aca="false">A31+1</f>
        <v>43021</v>
      </c>
      <c r="B32" s="68" t="n">
        <f aca="false">B31+1</f>
        <v>30</v>
      </c>
      <c r="C32" s="69" t="n">
        <f aca="false">C31-AA31</f>
        <v>191.406352548519</v>
      </c>
      <c r="D32" s="69" t="n">
        <f aca="false">$D$3</f>
        <v>149.157523167549</v>
      </c>
      <c r="E32" s="70" t="n">
        <f aca="false">C32-D32</f>
        <v>42.2488293809698</v>
      </c>
      <c r="F32" s="58"/>
      <c r="G32" s="71" t="n">
        <f aca="false">C32*TDEE!$B$5</f>
        <v>2381.66980965946</v>
      </c>
      <c r="H32" s="69" t="n">
        <f aca="false">$E32*31</f>
        <v>1309.71371081006</v>
      </c>
      <c r="I32" s="69" t="n">
        <f aca="false">$G32-$H32</f>
        <v>1071.95609884939</v>
      </c>
      <c r="J32" s="60" t="n">
        <f aca="false">H32/3500</f>
        <v>0.374203917374304</v>
      </c>
      <c r="K32" s="69" t="n">
        <f aca="false">N32/9</f>
        <v>57.1835583014706</v>
      </c>
      <c r="L32" s="69" t="n">
        <v>20</v>
      </c>
      <c r="M32" s="56" t="n">
        <f aca="false">Protein_Amt!$B$6</f>
        <v>119.32601853404</v>
      </c>
      <c r="N32" s="69" t="n">
        <f aca="false">MAX(0,I32-(O32+P32))</f>
        <v>514.652024713236</v>
      </c>
      <c r="O32" s="69" t="n">
        <f aca="false">4*L32</f>
        <v>80</v>
      </c>
      <c r="P32" s="69" t="n">
        <f aca="false">4*M32</f>
        <v>477.304074136158</v>
      </c>
      <c r="Q32" s="70" t="n">
        <f aca="false">SUM(N32:P32)</f>
        <v>1071.95609884939</v>
      </c>
      <c r="S32" s="72" t="n">
        <f aca="false">VLOOKUP($A32,FoodLog!$A$1:$Z$10007,12,0)</f>
        <v>0</v>
      </c>
      <c r="T32" s="72" t="n">
        <f aca="false">VLOOKUP($A32,FoodLog!$A$1:$Z$10007,13,0)</f>
        <v>0</v>
      </c>
      <c r="U32" s="72" t="n">
        <f aca="false">VLOOKUP($A32,FoodLog!$A$1:$Z$10007,14,0)</f>
        <v>0</v>
      </c>
      <c r="V32" s="72" t="n">
        <f aca="false">VLOOKUP($A32,FoodLog!$A$1:$Z$10007,15,0)</f>
        <v>0</v>
      </c>
      <c r="W32" s="72" t="n">
        <f aca="false">VLOOKUP($A32,FoodLog!$A$1:$Z$10007,16,0)</f>
        <v>514.652024713236</v>
      </c>
      <c r="X32" s="72" t="n">
        <f aca="false">VLOOKUP($A32,FoodLog!$A$1:$Z$10007,17,0)</f>
        <v>80</v>
      </c>
      <c r="Y32" s="72" t="n">
        <f aca="false">VLOOKUP($A32,FoodLog!$A$1:$Z$10007,18,0)</f>
        <v>477.304074136158</v>
      </c>
      <c r="Z32" s="72" t="n">
        <f aca="false">VLOOKUP($A32,FoodLog!$A$1:$Z$10007,19,0)</f>
        <v>1071.95609884939</v>
      </c>
      <c r="AA32" s="64" t="n">
        <f aca="false">MIN($H32,($H32+Z32))/3500</f>
        <v>0.374203917374304</v>
      </c>
      <c r="AB32" s="65" t="n">
        <f aca="false">Scale!C32</f>
        <v>0</v>
      </c>
    </row>
    <row r="33" customFormat="false" ht="15" hidden="false" customHeight="false" outlineLevel="0" collapsed="false">
      <c r="A33" s="67" t="n">
        <f aca="false">A32+1</f>
        <v>43022</v>
      </c>
      <c r="B33" s="68" t="n">
        <f aca="false">B32+1</f>
        <v>31</v>
      </c>
      <c r="C33" s="69" t="n">
        <f aca="false">C32-AA32</f>
        <v>191.032148631144</v>
      </c>
      <c r="D33" s="69" t="n">
        <f aca="false">$D$3</f>
        <v>149.157523167549</v>
      </c>
      <c r="E33" s="70" t="n">
        <f aca="false">C33-D33</f>
        <v>41.8746254635955</v>
      </c>
      <c r="F33" s="58"/>
      <c r="G33" s="71" t="n">
        <f aca="false">C33*TDEE!$B$5</f>
        <v>2377.01358921118</v>
      </c>
      <c r="H33" s="69" t="n">
        <f aca="false">$E33*31</f>
        <v>1298.11338937146</v>
      </c>
      <c r="I33" s="69" t="n">
        <f aca="false">$G33-$H33</f>
        <v>1078.90019983972</v>
      </c>
      <c r="J33" s="60" t="n">
        <f aca="false">H33/3500</f>
        <v>0.370889539820417</v>
      </c>
      <c r="K33" s="69" t="n">
        <f aca="false">N33/9</f>
        <v>57.9551250781735</v>
      </c>
      <c r="L33" s="69" t="n">
        <v>20</v>
      </c>
      <c r="M33" s="56" t="n">
        <f aca="false">Protein_Amt!$B$6</f>
        <v>119.32601853404</v>
      </c>
      <c r="N33" s="69" t="n">
        <f aca="false">MAX(0,I33-(O33+P33))</f>
        <v>521.596125703562</v>
      </c>
      <c r="O33" s="69" t="n">
        <f aca="false">4*L33</f>
        <v>80</v>
      </c>
      <c r="P33" s="69" t="n">
        <f aca="false">4*M33</f>
        <v>477.304074136158</v>
      </c>
      <c r="Q33" s="70" t="n">
        <f aca="false">SUM(N33:P33)</f>
        <v>1078.90019983972</v>
      </c>
      <c r="S33" s="72" t="n">
        <f aca="false">VLOOKUP($A33,FoodLog!$A$1:$Z$10007,12,0)</f>
        <v>0</v>
      </c>
      <c r="T33" s="72" t="n">
        <f aca="false">VLOOKUP($A33,FoodLog!$A$1:$Z$10007,13,0)</f>
        <v>0</v>
      </c>
      <c r="U33" s="72" t="n">
        <f aca="false">VLOOKUP($A33,FoodLog!$A$1:$Z$10007,14,0)</f>
        <v>0</v>
      </c>
      <c r="V33" s="72" t="n">
        <f aca="false">VLOOKUP($A33,FoodLog!$A$1:$Z$10007,15,0)</f>
        <v>0</v>
      </c>
      <c r="W33" s="72" t="n">
        <f aca="false">VLOOKUP($A33,FoodLog!$A$1:$Z$10007,16,0)</f>
        <v>521.596125703562</v>
      </c>
      <c r="X33" s="72" t="n">
        <f aca="false">VLOOKUP($A33,FoodLog!$A$1:$Z$10007,17,0)</f>
        <v>80</v>
      </c>
      <c r="Y33" s="72" t="n">
        <f aca="false">VLOOKUP($A33,FoodLog!$A$1:$Z$10007,18,0)</f>
        <v>477.304074136158</v>
      </c>
      <c r="Z33" s="72" t="n">
        <f aca="false">VLOOKUP($A33,FoodLog!$A$1:$Z$10007,19,0)</f>
        <v>1078.90019983972</v>
      </c>
      <c r="AA33" s="64" t="n">
        <f aca="false">MIN($H33,($H33+Z33))/3500</f>
        <v>0.370889539820417</v>
      </c>
      <c r="AB33" s="65" t="n">
        <f aca="false">Scale!C33</f>
        <v>0</v>
      </c>
    </row>
    <row r="34" customFormat="false" ht="15" hidden="false" customHeight="false" outlineLevel="0" collapsed="false">
      <c r="A34" s="67" t="n">
        <f aca="false">A33+1</f>
        <v>43023</v>
      </c>
      <c r="B34" s="68" t="n">
        <f aca="false">B33+1</f>
        <v>32</v>
      </c>
      <c r="C34" s="69" t="n">
        <f aca="false">C33-AA33</f>
        <v>190.661259091324</v>
      </c>
      <c r="D34" s="69" t="n">
        <f aca="false">$D$3</f>
        <v>149.157523167549</v>
      </c>
      <c r="E34" s="70" t="n">
        <f aca="false">C34-D34</f>
        <v>41.5037359237751</v>
      </c>
      <c r="F34" s="58"/>
      <c r="G34" s="71" t="n">
        <f aca="false">C34*TDEE!$B$5</f>
        <v>2372.39860957259</v>
      </c>
      <c r="H34" s="69" t="n">
        <f aca="false">$E34*31</f>
        <v>1286.61581363703</v>
      </c>
      <c r="I34" s="69" t="n">
        <f aca="false">$G34-$H34</f>
        <v>1085.78279593556</v>
      </c>
      <c r="J34" s="60" t="n">
        <f aca="false">H34/3500</f>
        <v>0.367604518182008</v>
      </c>
      <c r="K34" s="69" t="n">
        <f aca="false">N34/9</f>
        <v>58.7198579777113</v>
      </c>
      <c r="L34" s="69" t="n">
        <v>20</v>
      </c>
      <c r="M34" s="56" t="n">
        <f aca="false">Protein_Amt!$B$6</f>
        <v>119.32601853404</v>
      </c>
      <c r="N34" s="69" t="n">
        <f aca="false">MAX(0,I34-(O34+P34))</f>
        <v>528.478721799401</v>
      </c>
      <c r="O34" s="69" t="n">
        <f aca="false">4*L34</f>
        <v>80</v>
      </c>
      <c r="P34" s="69" t="n">
        <f aca="false">4*M34</f>
        <v>477.304074136158</v>
      </c>
      <c r="Q34" s="70" t="n">
        <f aca="false">SUM(N34:P34)</f>
        <v>1085.78279593556</v>
      </c>
      <c r="S34" s="72" t="n">
        <f aca="false">VLOOKUP($A34,FoodLog!$A$1:$Z$10007,12,0)</f>
        <v>0</v>
      </c>
      <c r="T34" s="72" t="n">
        <f aca="false">VLOOKUP($A34,FoodLog!$A$1:$Z$10007,13,0)</f>
        <v>0</v>
      </c>
      <c r="U34" s="72" t="n">
        <f aca="false">VLOOKUP($A34,FoodLog!$A$1:$Z$10007,14,0)</f>
        <v>0</v>
      </c>
      <c r="V34" s="72" t="n">
        <f aca="false">VLOOKUP($A34,FoodLog!$A$1:$Z$10007,15,0)</f>
        <v>0</v>
      </c>
      <c r="W34" s="72" t="n">
        <f aca="false">VLOOKUP($A34,FoodLog!$A$1:$Z$10007,16,0)</f>
        <v>528.478721799401</v>
      </c>
      <c r="X34" s="72" t="n">
        <f aca="false">VLOOKUP($A34,FoodLog!$A$1:$Z$10007,17,0)</f>
        <v>80</v>
      </c>
      <c r="Y34" s="72" t="n">
        <f aca="false">VLOOKUP($A34,FoodLog!$A$1:$Z$10007,18,0)</f>
        <v>477.304074136158</v>
      </c>
      <c r="Z34" s="72" t="n">
        <f aca="false">VLOOKUP($A34,FoodLog!$A$1:$Z$10007,19,0)</f>
        <v>1085.78279593556</v>
      </c>
      <c r="AA34" s="64" t="n">
        <f aca="false">MIN($H34,($H34+Z34))/3500</f>
        <v>0.367604518182008</v>
      </c>
      <c r="AB34" s="65" t="n">
        <f aca="false">Scale!C34</f>
        <v>0</v>
      </c>
    </row>
    <row r="35" customFormat="false" ht="15" hidden="false" customHeight="false" outlineLevel="0" collapsed="false">
      <c r="A35" s="67" t="n">
        <f aca="false">A34+1</f>
        <v>43024</v>
      </c>
      <c r="B35" s="68" t="n">
        <f aca="false">B34+1</f>
        <v>33</v>
      </c>
      <c r="C35" s="69" t="n">
        <f aca="false">C34-AA34</f>
        <v>190.293654573142</v>
      </c>
      <c r="D35" s="69" t="n">
        <f aca="false">$D$3</f>
        <v>149.157523167549</v>
      </c>
      <c r="E35" s="70" t="n">
        <f aca="false">C35-D35</f>
        <v>41.1361314055931</v>
      </c>
      <c r="F35" s="58"/>
      <c r="G35" s="71" t="n">
        <f aca="false">C35*TDEE!$B$5</f>
        <v>2367.82450546794</v>
      </c>
      <c r="H35" s="69" t="n">
        <f aca="false">$E35*31</f>
        <v>1275.22007357339</v>
      </c>
      <c r="I35" s="69" t="n">
        <f aca="false">$G35-$H35</f>
        <v>1092.60443189455</v>
      </c>
      <c r="J35" s="60" t="n">
        <f aca="false">H35/3500</f>
        <v>0.364348592449539</v>
      </c>
      <c r="K35" s="69" t="n">
        <f aca="false">N35/9</f>
        <v>59.4778175287102</v>
      </c>
      <c r="L35" s="69" t="n">
        <v>20</v>
      </c>
      <c r="M35" s="56" t="n">
        <f aca="false">Protein_Amt!$B$6</f>
        <v>119.32601853404</v>
      </c>
      <c r="N35" s="69" t="n">
        <f aca="false">MAX(0,I35-(O35+P35))</f>
        <v>535.300357758392</v>
      </c>
      <c r="O35" s="69" t="n">
        <f aca="false">4*L35</f>
        <v>80</v>
      </c>
      <c r="P35" s="69" t="n">
        <f aca="false">4*M35</f>
        <v>477.304074136158</v>
      </c>
      <c r="Q35" s="70" t="n">
        <f aca="false">SUM(N35:P35)</f>
        <v>1092.60443189455</v>
      </c>
      <c r="S35" s="72" t="n">
        <f aca="false">VLOOKUP($A35,FoodLog!$A$1:$Z$10007,12,0)</f>
        <v>0</v>
      </c>
      <c r="T35" s="72" t="n">
        <f aca="false">VLOOKUP($A35,FoodLog!$A$1:$Z$10007,13,0)</f>
        <v>0</v>
      </c>
      <c r="U35" s="72" t="n">
        <f aca="false">VLOOKUP($A35,FoodLog!$A$1:$Z$10007,14,0)</f>
        <v>0</v>
      </c>
      <c r="V35" s="72" t="n">
        <f aca="false">VLOOKUP($A35,FoodLog!$A$1:$Z$10007,15,0)</f>
        <v>0</v>
      </c>
      <c r="W35" s="72" t="n">
        <f aca="false">VLOOKUP($A35,FoodLog!$A$1:$Z$10007,16,0)</f>
        <v>535.300357758392</v>
      </c>
      <c r="X35" s="72" t="n">
        <f aca="false">VLOOKUP($A35,FoodLog!$A$1:$Z$10007,17,0)</f>
        <v>80</v>
      </c>
      <c r="Y35" s="72" t="n">
        <f aca="false">VLOOKUP($A35,FoodLog!$A$1:$Z$10007,18,0)</f>
        <v>477.304074136158</v>
      </c>
      <c r="Z35" s="72" t="n">
        <f aca="false">VLOOKUP($A35,FoodLog!$A$1:$Z$10007,19,0)</f>
        <v>1092.60443189455</v>
      </c>
      <c r="AA35" s="64" t="n">
        <f aca="false">MIN($H35,($H35+Z35))/3500</f>
        <v>0.364348592449539</v>
      </c>
      <c r="AB35" s="65" t="n">
        <f aca="false">Scale!C35</f>
        <v>0</v>
      </c>
    </row>
    <row r="36" customFormat="false" ht="15" hidden="false" customHeight="false" outlineLevel="0" collapsed="false">
      <c r="A36" s="67" t="n">
        <f aca="false">A35+1</f>
        <v>43025</v>
      </c>
      <c r="B36" s="68" t="n">
        <f aca="false">B35+1</f>
        <v>34</v>
      </c>
      <c r="C36" s="69" t="n">
        <f aca="false">C35-AA35</f>
        <v>189.929305980693</v>
      </c>
      <c r="D36" s="69" t="n">
        <f aca="false">$D$3</f>
        <v>149.157523167549</v>
      </c>
      <c r="E36" s="70" t="n">
        <f aca="false">C36-D36</f>
        <v>40.7717828131435</v>
      </c>
      <c r="F36" s="58"/>
      <c r="G36" s="71" t="n">
        <f aca="false">C36*TDEE!$B$5</f>
        <v>2363.29091485678</v>
      </c>
      <c r="H36" s="69" t="n">
        <f aca="false">$E36*31</f>
        <v>1263.92526720745</v>
      </c>
      <c r="I36" s="69" t="n">
        <f aca="false">$G36-$H36</f>
        <v>1099.36564764933</v>
      </c>
      <c r="J36" s="60" t="n">
        <f aca="false">H36/3500</f>
        <v>0.361121504916414</v>
      </c>
      <c r="K36" s="69" t="n">
        <f aca="false">N36/9</f>
        <v>60.2290637236862</v>
      </c>
      <c r="L36" s="69" t="n">
        <v>20</v>
      </c>
      <c r="M36" s="56" t="n">
        <f aca="false">Protein_Amt!$B$6</f>
        <v>119.32601853404</v>
      </c>
      <c r="N36" s="69" t="n">
        <f aca="false">MAX(0,I36-(O36+P36))</f>
        <v>542.061573513175</v>
      </c>
      <c r="O36" s="69" t="n">
        <f aca="false">4*L36</f>
        <v>80</v>
      </c>
      <c r="P36" s="69" t="n">
        <f aca="false">4*M36</f>
        <v>477.304074136158</v>
      </c>
      <c r="Q36" s="70" t="n">
        <f aca="false">SUM(N36:P36)</f>
        <v>1099.36564764933</v>
      </c>
      <c r="S36" s="72" t="n">
        <f aca="false">VLOOKUP($A36,FoodLog!$A$1:$Z$10007,12,0)</f>
        <v>0</v>
      </c>
      <c r="T36" s="72" t="n">
        <f aca="false">VLOOKUP($A36,FoodLog!$A$1:$Z$10007,13,0)</f>
        <v>0</v>
      </c>
      <c r="U36" s="72" t="n">
        <f aca="false">VLOOKUP($A36,FoodLog!$A$1:$Z$10007,14,0)</f>
        <v>0</v>
      </c>
      <c r="V36" s="72" t="n">
        <f aca="false">VLOOKUP($A36,FoodLog!$A$1:$Z$10007,15,0)</f>
        <v>0</v>
      </c>
      <c r="W36" s="72" t="n">
        <f aca="false">VLOOKUP($A36,FoodLog!$A$1:$Z$10007,16,0)</f>
        <v>542.061573513175</v>
      </c>
      <c r="X36" s="72" t="n">
        <f aca="false">VLOOKUP($A36,FoodLog!$A$1:$Z$10007,17,0)</f>
        <v>80</v>
      </c>
      <c r="Y36" s="72" t="n">
        <f aca="false">VLOOKUP($A36,FoodLog!$A$1:$Z$10007,18,0)</f>
        <v>477.304074136158</v>
      </c>
      <c r="Z36" s="72" t="n">
        <f aca="false">VLOOKUP($A36,FoodLog!$A$1:$Z$10007,19,0)</f>
        <v>1099.36564764933</v>
      </c>
      <c r="AA36" s="64" t="n">
        <f aca="false">MIN($H36,($H36+Z36))/3500</f>
        <v>0.361121504916414</v>
      </c>
      <c r="AB36" s="65" t="n">
        <f aca="false">Scale!C36</f>
        <v>0</v>
      </c>
    </row>
    <row r="37" customFormat="false" ht="15" hidden="false" customHeight="false" outlineLevel="0" collapsed="false">
      <c r="A37" s="67" t="n">
        <f aca="false">A36+1</f>
        <v>43026</v>
      </c>
      <c r="B37" s="68" t="n">
        <f aca="false">B36+1</f>
        <v>35</v>
      </c>
      <c r="C37" s="69" t="n">
        <f aca="false">C36-AA36</f>
        <v>189.568184475776</v>
      </c>
      <c r="D37" s="69" t="n">
        <f aca="false">$D$3</f>
        <v>149.157523167549</v>
      </c>
      <c r="E37" s="70" t="n">
        <f aca="false">C37-D37</f>
        <v>40.4106613082271</v>
      </c>
      <c r="F37" s="58"/>
      <c r="G37" s="71" t="n">
        <f aca="false">C37*TDEE!$B$5</f>
        <v>2358.79747890533</v>
      </c>
      <c r="H37" s="69" t="n">
        <f aca="false">$E37*31</f>
        <v>1252.73050055504</v>
      </c>
      <c r="I37" s="69" t="n">
        <f aca="false">$G37-$H37</f>
        <v>1106.06697835029</v>
      </c>
      <c r="J37" s="60" t="n">
        <f aca="false">H37/3500</f>
        <v>0.357923000158583</v>
      </c>
      <c r="K37" s="69" t="n">
        <f aca="false">N37/9</f>
        <v>60.9736560237922</v>
      </c>
      <c r="L37" s="69" t="n">
        <v>20</v>
      </c>
      <c r="M37" s="56" t="n">
        <f aca="false">Protein_Amt!$B$6</f>
        <v>119.32601853404</v>
      </c>
      <c r="N37" s="69" t="n">
        <f aca="false">MAX(0,I37-(O37+P37))</f>
        <v>548.76290421413</v>
      </c>
      <c r="O37" s="69" t="n">
        <f aca="false">4*L37</f>
        <v>80</v>
      </c>
      <c r="P37" s="69" t="n">
        <f aca="false">4*M37</f>
        <v>477.304074136158</v>
      </c>
      <c r="Q37" s="70" t="n">
        <f aca="false">SUM(N37:P37)</f>
        <v>1106.06697835029</v>
      </c>
      <c r="S37" s="72" t="n">
        <f aca="false">VLOOKUP($A37,FoodLog!$A$1:$Z$10007,12,0)</f>
        <v>0</v>
      </c>
      <c r="T37" s="72" t="n">
        <f aca="false">VLOOKUP($A37,FoodLog!$A$1:$Z$10007,13,0)</f>
        <v>0</v>
      </c>
      <c r="U37" s="72" t="n">
        <f aca="false">VLOOKUP($A37,FoodLog!$A$1:$Z$10007,14,0)</f>
        <v>0</v>
      </c>
      <c r="V37" s="72" t="n">
        <f aca="false">VLOOKUP($A37,FoodLog!$A$1:$Z$10007,15,0)</f>
        <v>0</v>
      </c>
      <c r="W37" s="72" t="n">
        <f aca="false">VLOOKUP($A37,FoodLog!$A$1:$Z$10007,16,0)</f>
        <v>548.76290421413</v>
      </c>
      <c r="X37" s="72" t="n">
        <f aca="false">VLOOKUP($A37,FoodLog!$A$1:$Z$10007,17,0)</f>
        <v>80</v>
      </c>
      <c r="Y37" s="72" t="n">
        <f aca="false">VLOOKUP($A37,FoodLog!$A$1:$Z$10007,18,0)</f>
        <v>477.304074136158</v>
      </c>
      <c r="Z37" s="72" t="n">
        <f aca="false">VLOOKUP($A37,FoodLog!$A$1:$Z$10007,19,0)</f>
        <v>1106.06697835029</v>
      </c>
      <c r="AA37" s="64" t="n">
        <f aca="false">MIN($H37,($H37+Z37))/3500</f>
        <v>0.357923000158583</v>
      </c>
      <c r="AB37" s="65" t="n">
        <f aca="false">Scale!C37</f>
        <v>0</v>
      </c>
    </row>
    <row r="38" customFormat="false" ht="15" hidden="false" customHeight="false" outlineLevel="0" collapsed="false">
      <c r="A38" s="67" t="n">
        <f aca="false">A37+1</f>
        <v>43027</v>
      </c>
      <c r="B38" s="68" t="n">
        <f aca="false">B37+1</f>
        <v>36</v>
      </c>
      <c r="C38" s="69" t="n">
        <f aca="false">C37-AA37</f>
        <v>189.210261475618</v>
      </c>
      <c r="D38" s="69" t="n">
        <f aca="false">$D$3</f>
        <v>149.157523167549</v>
      </c>
      <c r="E38" s="70" t="n">
        <f aca="false">C38-D38</f>
        <v>40.0527383080685</v>
      </c>
      <c r="F38" s="58"/>
      <c r="G38" s="71" t="n">
        <f aca="false">C38*TDEE!$B$5</f>
        <v>2354.34384195802</v>
      </c>
      <c r="H38" s="69" t="n">
        <f aca="false">$E38*31</f>
        <v>1241.63488755012</v>
      </c>
      <c r="I38" s="69" t="n">
        <f aca="false">$G38-$H38</f>
        <v>1112.70895440789</v>
      </c>
      <c r="J38" s="60" t="n">
        <f aca="false">H38/3500</f>
        <v>0.354752825014321</v>
      </c>
      <c r="K38" s="69" t="n">
        <f aca="false">N38/9</f>
        <v>61.711653363526</v>
      </c>
      <c r="L38" s="69" t="n">
        <v>20</v>
      </c>
      <c r="M38" s="56" t="n">
        <f aca="false">Protein_Amt!$B$6</f>
        <v>119.32601853404</v>
      </c>
      <c r="N38" s="69" t="n">
        <f aca="false">MAX(0,I38-(O38+P38))</f>
        <v>555.404880271734</v>
      </c>
      <c r="O38" s="69" t="n">
        <f aca="false">4*L38</f>
        <v>80</v>
      </c>
      <c r="P38" s="69" t="n">
        <f aca="false">4*M38</f>
        <v>477.304074136158</v>
      </c>
      <c r="Q38" s="70" t="n">
        <f aca="false">SUM(N38:P38)</f>
        <v>1112.70895440789</v>
      </c>
      <c r="S38" s="72" t="n">
        <f aca="false">VLOOKUP($A38,FoodLog!$A$1:$Z$10007,12,0)</f>
        <v>0</v>
      </c>
      <c r="T38" s="72" t="n">
        <f aca="false">VLOOKUP($A38,FoodLog!$A$1:$Z$10007,13,0)</f>
        <v>0</v>
      </c>
      <c r="U38" s="72" t="n">
        <f aca="false">VLOOKUP($A38,FoodLog!$A$1:$Z$10007,14,0)</f>
        <v>0</v>
      </c>
      <c r="V38" s="72" t="n">
        <f aca="false">VLOOKUP($A38,FoodLog!$A$1:$Z$10007,15,0)</f>
        <v>0</v>
      </c>
      <c r="W38" s="72" t="n">
        <f aca="false">VLOOKUP($A38,FoodLog!$A$1:$Z$10007,16,0)</f>
        <v>555.404880271734</v>
      </c>
      <c r="X38" s="72" t="n">
        <f aca="false">VLOOKUP($A38,FoodLog!$A$1:$Z$10007,17,0)</f>
        <v>80</v>
      </c>
      <c r="Y38" s="72" t="n">
        <f aca="false">VLOOKUP($A38,FoodLog!$A$1:$Z$10007,18,0)</f>
        <v>477.304074136158</v>
      </c>
      <c r="Z38" s="72" t="n">
        <f aca="false">VLOOKUP($A38,FoodLog!$A$1:$Z$10007,19,0)</f>
        <v>1112.70895440789</v>
      </c>
      <c r="AA38" s="64" t="n">
        <f aca="false">MIN($H38,($H38+Z38))/3500</f>
        <v>0.354752825014321</v>
      </c>
      <c r="AB38" s="65" t="n">
        <f aca="false">Scale!C38</f>
        <v>0</v>
      </c>
    </row>
    <row r="39" customFormat="false" ht="15" hidden="false" customHeight="false" outlineLevel="0" collapsed="false">
      <c r="A39" s="67" t="n">
        <f aca="false">A38+1</f>
        <v>43028</v>
      </c>
      <c r="B39" s="68" t="n">
        <f aca="false">B38+1</f>
        <v>37</v>
      </c>
      <c r="C39" s="69" t="n">
        <f aca="false">C38-AA38</f>
        <v>188.855508650603</v>
      </c>
      <c r="D39" s="69" t="n">
        <f aca="false">$D$3</f>
        <v>149.157523167549</v>
      </c>
      <c r="E39" s="70" t="n">
        <f aca="false">C39-D39</f>
        <v>39.6979854830542</v>
      </c>
      <c r="F39" s="58"/>
      <c r="G39" s="71" t="n">
        <f aca="false">C39*TDEE!$B$5</f>
        <v>2349.92965150938</v>
      </c>
      <c r="H39" s="69" t="n">
        <f aca="false">$E39*31</f>
        <v>1230.63754997468</v>
      </c>
      <c r="I39" s="69" t="n">
        <f aca="false">$G39-$H39</f>
        <v>1119.2921015347</v>
      </c>
      <c r="J39" s="60" t="n">
        <f aca="false">H39/3500</f>
        <v>0.351610728564194</v>
      </c>
      <c r="K39" s="69" t="n">
        <f aca="false">N39/9</f>
        <v>62.4431141553935</v>
      </c>
      <c r="L39" s="69" t="n">
        <v>20</v>
      </c>
      <c r="M39" s="56" t="n">
        <f aca="false">Protein_Amt!$B$6</f>
        <v>119.32601853404</v>
      </c>
      <c r="N39" s="69" t="n">
        <f aca="false">MAX(0,I39-(O39+P39))</f>
        <v>561.988027398541</v>
      </c>
      <c r="O39" s="69" t="n">
        <f aca="false">4*L39</f>
        <v>80</v>
      </c>
      <c r="P39" s="69" t="n">
        <f aca="false">4*M39</f>
        <v>477.304074136158</v>
      </c>
      <c r="Q39" s="70" t="n">
        <f aca="false">SUM(N39:P39)</f>
        <v>1119.2921015347</v>
      </c>
      <c r="S39" s="72" t="n">
        <f aca="false">VLOOKUP($A39,FoodLog!$A$1:$Z$10007,12,0)</f>
        <v>0</v>
      </c>
      <c r="T39" s="72" t="n">
        <f aca="false">VLOOKUP($A39,FoodLog!$A$1:$Z$10007,13,0)</f>
        <v>0</v>
      </c>
      <c r="U39" s="72" t="n">
        <f aca="false">VLOOKUP($A39,FoodLog!$A$1:$Z$10007,14,0)</f>
        <v>0</v>
      </c>
      <c r="V39" s="72" t="n">
        <f aca="false">VLOOKUP($A39,FoodLog!$A$1:$Z$10007,15,0)</f>
        <v>0</v>
      </c>
      <c r="W39" s="72" t="n">
        <f aca="false">VLOOKUP($A39,FoodLog!$A$1:$Z$10007,16,0)</f>
        <v>561.988027398541</v>
      </c>
      <c r="X39" s="72" t="n">
        <f aca="false">VLOOKUP($A39,FoodLog!$A$1:$Z$10007,17,0)</f>
        <v>80</v>
      </c>
      <c r="Y39" s="72" t="n">
        <f aca="false">VLOOKUP($A39,FoodLog!$A$1:$Z$10007,18,0)</f>
        <v>477.304074136158</v>
      </c>
      <c r="Z39" s="72" t="n">
        <f aca="false">VLOOKUP($A39,FoodLog!$A$1:$Z$10007,19,0)</f>
        <v>1119.2921015347</v>
      </c>
      <c r="AA39" s="64" t="n">
        <f aca="false">MIN($H39,($H39+Z39))/3500</f>
        <v>0.351610728564194</v>
      </c>
      <c r="AB39" s="65" t="n">
        <f aca="false">Scale!C39</f>
        <v>0</v>
      </c>
    </row>
    <row r="40" customFormat="false" ht="15" hidden="false" customHeight="false" outlineLevel="0" collapsed="false">
      <c r="A40" s="67" t="n">
        <f aca="false">A39+1</f>
        <v>43029</v>
      </c>
      <c r="B40" s="68" t="n">
        <f aca="false">B39+1</f>
        <v>38</v>
      </c>
      <c r="C40" s="69" t="n">
        <f aca="false">C39-AA39</f>
        <v>188.503897922039</v>
      </c>
      <c r="D40" s="69" t="n">
        <f aca="false">$D$3</f>
        <v>149.157523167549</v>
      </c>
      <c r="E40" s="70" t="n">
        <f aca="false">C40-D40</f>
        <v>39.34637475449</v>
      </c>
      <c r="F40" s="58"/>
      <c r="G40" s="71" t="n">
        <f aca="false">C40*TDEE!$B$5</f>
        <v>2345.55455817614</v>
      </c>
      <c r="H40" s="69" t="n">
        <f aca="false">$E40*31</f>
        <v>1219.73761738919</v>
      </c>
      <c r="I40" s="69" t="n">
        <f aca="false">$G40-$H40</f>
        <v>1125.81694078695</v>
      </c>
      <c r="J40" s="60" t="n">
        <f aca="false">H40/3500</f>
        <v>0.348496462111197</v>
      </c>
      <c r="K40" s="69" t="n">
        <f aca="false">N40/9</f>
        <v>63.168096294533</v>
      </c>
      <c r="L40" s="69" t="n">
        <v>20</v>
      </c>
      <c r="M40" s="56" t="n">
        <f aca="false">Protein_Amt!$B$6</f>
        <v>119.32601853404</v>
      </c>
      <c r="N40" s="69" t="n">
        <f aca="false">MAX(0,I40-(O40+P40))</f>
        <v>568.512866650797</v>
      </c>
      <c r="O40" s="69" t="n">
        <f aca="false">4*L40</f>
        <v>80</v>
      </c>
      <c r="P40" s="69" t="n">
        <f aca="false">4*M40</f>
        <v>477.304074136158</v>
      </c>
      <c r="Q40" s="70" t="n">
        <f aca="false">SUM(N40:P40)</f>
        <v>1125.81694078695</v>
      </c>
      <c r="S40" s="72" t="n">
        <f aca="false">VLOOKUP($A40,FoodLog!$A$1:$Z$10007,12,0)</f>
        <v>0</v>
      </c>
      <c r="T40" s="72" t="n">
        <f aca="false">VLOOKUP($A40,FoodLog!$A$1:$Z$10007,13,0)</f>
        <v>0</v>
      </c>
      <c r="U40" s="72" t="n">
        <f aca="false">VLOOKUP($A40,FoodLog!$A$1:$Z$10007,14,0)</f>
        <v>0</v>
      </c>
      <c r="V40" s="72" t="n">
        <f aca="false">VLOOKUP($A40,FoodLog!$A$1:$Z$10007,15,0)</f>
        <v>0</v>
      </c>
      <c r="W40" s="72" t="n">
        <f aca="false">VLOOKUP($A40,FoodLog!$A$1:$Z$10007,16,0)</f>
        <v>568.512866650797</v>
      </c>
      <c r="X40" s="72" t="n">
        <f aca="false">VLOOKUP($A40,FoodLog!$A$1:$Z$10007,17,0)</f>
        <v>80</v>
      </c>
      <c r="Y40" s="72" t="n">
        <f aca="false">VLOOKUP($A40,FoodLog!$A$1:$Z$10007,18,0)</f>
        <v>477.304074136158</v>
      </c>
      <c r="Z40" s="72" t="n">
        <f aca="false">VLOOKUP($A40,FoodLog!$A$1:$Z$10007,19,0)</f>
        <v>1125.81694078695</v>
      </c>
      <c r="AA40" s="64" t="n">
        <f aca="false">MIN($H40,($H40+Z40))/3500</f>
        <v>0.348496462111197</v>
      </c>
      <c r="AB40" s="65" t="n">
        <f aca="false">Scale!C40</f>
        <v>0</v>
      </c>
    </row>
    <row r="41" customFormat="false" ht="15" hidden="false" customHeight="false" outlineLevel="0" collapsed="false">
      <c r="A41" s="67" t="n">
        <f aca="false">A40+1</f>
        <v>43030</v>
      </c>
      <c r="B41" s="68" t="n">
        <f aca="false">B40+1</f>
        <v>39</v>
      </c>
      <c r="C41" s="69" t="n">
        <f aca="false">C40-AA40</f>
        <v>188.155401459928</v>
      </c>
      <c r="D41" s="69" t="n">
        <f aca="false">$D$3</f>
        <v>149.157523167549</v>
      </c>
      <c r="E41" s="70" t="n">
        <f aca="false">C41-D41</f>
        <v>38.9978782923788</v>
      </c>
      <c r="F41" s="58"/>
      <c r="G41" s="71" t="n">
        <f aca="false">C41*TDEE!$B$5</f>
        <v>2341.21821566958</v>
      </c>
      <c r="H41" s="69" t="n">
        <f aca="false">$E41*31</f>
        <v>1208.93422706374</v>
      </c>
      <c r="I41" s="69" t="n">
        <f aca="false">$G41-$H41</f>
        <v>1132.28398860583</v>
      </c>
      <c r="J41" s="60" t="n">
        <f aca="false">H41/3500</f>
        <v>0.345409779161069</v>
      </c>
      <c r="K41" s="69" t="n">
        <f aca="false">N41/9</f>
        <v>63.8866571632973</v>
      </c>
      <c r="L41" s="69" t="n">
        <v>20</v>
      </c>
      <c r="M41" s="56" t="n">
        <f aca="false">Protein_Amt!$B$6</f>
        <v>119.32601853404</v>
      </c>
      <c r="N41" s="69" t="n">
        <f aca="false">MAX(0,I41-(O41+P41))</f>
        <v>574.979914469675</v>
      </c>
      <c r="O41" s="69" t="n">
        <f aca="false">4*L41</f>
        <v>80</v>
      </c>
      <c r="P41" s="69" t="n">
        <f aca="false">4*M41</f>
        <v>477.304074136158</v>
      </c>
      <c r="Q41" s="70" t="n">
        <f aca="false">SUM(N41:P41)</f>
        <v>1132.28398860583</v>
      </c>
      <c r="S41" s="72" t="n">
        <f aca="false">VLOOKUP($A41,FoodLog!$A$1:$Z$10007,12,0)</f>
        <v>0</v>
      </c>
      <c r="T41" s="72" t="n">
        <f aca="false">VLOOKUP($A41,FoodLog!$A$1:$Z$10007,13,0)</f>
        <v>0</v>
      </c>
      <c r="U41" s="72" t="n">
        <f aca="false">VLOOKUP($A41,FoodLog!$A$1:$Z$10007,14,0)</f>
        <v>0</v>
      </c>
      <c r="V41" s="72" t="n">
        <f aca="false">VLOOKUP($A41,FoodLog!$A$1:$Z$10007,15,0)</f>
        <v>0</v>
      </c>
      <c r="W41" s="72" t="n">
        <f aca="false">VLOOKUP($A41,FoodLog!$A$1:$Z$10007,16,0)</f>
        <v>574.979914469675</v>
      </c>
      <c r="X41" s="72" t="n">
        <f aca="false">VLOOKUP($A41,FoodLog!$A$1:$Z$10007,17,0)</f>
        <v>80</v>
      </c>
      <c r="Y41" s="72" t="n">
        <f aca="false">VLOOKUP($A41,FoodLog!$A$1:$Z$10007,18,0)</f>
        <v>477.304074136158</v>
      </c>
      <c r="Z41" s="72" t="n">
        <f aca="false">VLOOKUP($A41,FoodLog!$A$1:$Z$10007,19,0)</f>
        <v>1132.28398860583</v>
      </c>
      <c r="AA41" s="64" t="n">
        <f aca="false">MIN($H41,($H41+Z41))/3500</f>
        <v>0.345409779161069</v>
      </c>
      <c r="AB41" s="65" t="n">
        <f aca="false">Scale!C41</f>
        <v>0</v>
      </c>
    </row>
    <row r="42" customFormat="false" ht="15" hidden="false" customHeight="false" outlineLevel="0" collapsed="false">
      <c r="A42" s="67" t="n">
        <f aca="false">A41+1</f>
        <v>43031</v>
      </c>
      <c r="B42" s="68" t="n">
        <f aca="false">B41+1</f>
        <v>40</v>
      </c>
      <c r="C42" s="69" t="n">
        <f aca="false">C41-AA41</f>
        <v>187.809991680767</v>
      </c>
      <c r="D42" s="69" t="n">
        <f aca="false">$D$3</f>
        <v>149.157523167549</v>
      </c>
      <c r="E42" s="70" t="n">
        <f aca="false">C42-D42</f>
        <v>38.6524685132177</v>
      </c>
      <c r="F42" s="58"/>
      <c r="G42" s="71" t="n">
        <f aca="false">C42*TDEE!$B$5</f>
        <v>2336.92028076807</v>
      </c>
      <c r="H42" s="69" t="n">
        <f aca="false">$E42*31</f>
        <v>1198.22652390975</v>
      </c>
      <c r="I42" s="69" t="n">
        <f aca="false">$G42-$H42</f>
        <v>1138.69375685832</v>
      </c>
      <c r="J42" s="60" t="n">
        <f aca="false">H42/3500</f>
        <v>0.342350435402786</v>
      </c>
      <c r="K42" s="69" t="n">
        <f aca="false">N42/9</f>
        <v>64.5988536357954</v>
      </c>
      <c r="L42" s="69" t="n">
        <v>20</v>
      </c>
      <c r="M42" s="56" t="n">
        <f aca="false">Protein_Amt!$B$6</f>
        <v>119.32601853404</v>
      </c>
      <c r="N42" s="69" t="n">
        <f aca="false">MAX(0,I42-(O42+P42))</f>
        <v>581.389682722158</v>
      </c>
      <c r="O42" s="69" t="n">
        <f aca="false">4*L42</f>
        <v>80</v>
      </c>
      <c r="P42" s="69" t="n">
        <f aca="false">4*M42</f>
        <v>477.304074136158</v>
      </c>
      <c r="Q42" s="70" t="n">
        <f aca="false">SUM(N42:P42)</f>
        <v>1138.69375685832</v>
      </c>
      <c r="S42" s="72" t="n">
        <f aca="false">VLOOKUP($A42,FoodLog!$A$1:$Z$10007,12,0)</f>
        <v>0</v>
      </c>
      <c r="T42" s="72" t="n">
        <f aca="false">VLOOKUP($A42,FoodLog!$A$1:$Z$10007,13,0)</f>
        <v>0</v>
      </c>
      <c r="U42" s="72" t="n">
        <f aca="false">VLOOKUP($A42,FoodLog!$A$1:$Z$10007,14,0)</f>
        <v>0</v>
      </c>
      <c r="V42" s="72" t="n">
        <f aca="false">VLOOKUP($A42,FoodLog!$A$1:$Z$10007,15,0)</f>
        <v>0</v>
      </c>
      <c r="W42" s="72" t="n">
        <f aca="false">VLOOKUP($A42,FoodLog!$A$1:$Z$10007,16,0)</f>
        <v>581.389682722158</v>
      </c>
      <c r="X42" s="72" t="n">
        <f aca="false">VLOOKUP($A42,FoodLog!$A$1:$Z$10007,17,0)</f>
        <v>80</v>
      </c>
      <c r="Y42" s="72" t="n">
        <f aca="false">VLOOKUP($A42,FoodLog!$A$1:$Z$10007,18,0)</f>
        <v>477.304074136158</v>
      </c>
      <c r="Z42" s="72" t="n">
        <f aca="false">VLOOKUP($A42,FoodLog!$A$1:$Z$10007,19,0)</f>
        <v>1138.69375685832</v>
      </c>
      <c r="AA42" s="64" t="n">
        <f aca="false">MIN($H42,($H42+Z42))/3500</f>
        <v>0.342350435402786</v>
      </c>
      <c r="AB42" s="65" t="n">
        <f aca="false">Scale!C42</f>
        <v>0</v>
      </c>
    </row>
    <row r="43" customFormat="false" ht="15" hidden="false" customHeight="false" outlineLevel="0" collapsed="false">
      <c r="A43" s="67" t="n">
        <f aca="false">A42+1</f>
        <v>43032</v>
      </c>
      <c r="B43" s="68" t="n">
        <f aca="false">B42+1</f>
        <v>41</v>
      </c>
      <c r="C43" s="69" t="n">
        <f aca="false">C42-AA42</f>
        <v>187.467641245364</v>
      </c>
      <c r="D43" s="69" t="n">
        <f aca="false">$D$3</f>
        <v>149.157523167549</v>
      </c>
      <c r="E43" s="70" t="n">
        <f aca="false">C43-D43</f>
        <v>38.310118077815</v>
      </c>
      <c r="F43" s="58"/>
      <c r="G43" s="71" t="n">
        <f aca="false">C43*TDEE!$B$5</f>
        <v>2332.66041328997</v>
      </c>
      <c r="H43" s="69" t="n">
        <f aca="false">$E43*31</f>
        <v>1187.61366041226</v>
      </c>
      <c r="I43" s="69" t="n">
        <f aca="false">$G43-$H43</f>
        <v>1145.04675287771</v>
      </c>
      <c r="J43" s="60" t="n">
        <f aca="false">H43/3500</f>
        <v>0.339318188689218</v>
      </c>
      <c r="K43" s="69" t="n">
        <f aca="false">N43/9</f>
        <v>65.3047420823941</v>
      </c>
      <c r="L43" s="69" t="n">
        <v>20</v>
      </c>
      <c r="M43" s="56" t="n">
        <f aca="false">Protein_Amt!$B$6</f>
        <v>119.32601853404</v>
      </c>
      <c r="N43" s="69" t="n">
        <f aca="false">MAX(0,I43-(O43+P43))</f>
        <v>587.742678741547</v>
      </c>
      <c r="O43" s="69" t="n">
        <f aca="false">4*L43</f>
        <v>80</v>
      </c>
      <c r="P43" s="69" t="n">
        <f aca="false">4*M43</f>
        <v>477.304074136158</v>
      </c>
      <c r="Q43" s="70" t="n">
        <f aca="false">SUM(N43:P43)</f>
        <v>1145.04675287771</v>
      </c>
      <c r="S43" s="72" t="n">
        <f aca="false">VLOOKUP($A43,FoodLog!$A$1:$Z$10007,12,0)</f>
        <v>0</v>
      </c>
      <c r="T43" s="72" t="n">
        <f aca="false">VLOOKUP($A43,FoodLog!$A$1:$Z$10007,13,0)</f>
        <v>0</v>
      </c>
      <c r="U43" s="72" t="n">
        <f aca="false">VLOOKUP($A43,FoodLog!$A$1:$Z$10007,14,0)</f>
        <v>0</v>
      </c>
      <c r="V43" s="72" t="n">
        <f aca="false">VLOOKUP($A43,FoodLog!$A$1:$Z$10007,15,0)</f>
        <v>0</v>
      </c>
      <c r="W43" s="72" t="n">
        <f aca="false">VLOOKUP($A43,FoodLog!$A$1:$Z$10007,16,0)</f>
        <v>587.742678741547</v>
      </c>
      <c r="X43" s="72" t="n">
        <f aca="false">VLOOKUP($A43,FoodLog!$A$1:$Z$10007,17,0)</f>
        <v>80</v>
      </c>
      <c r="Y43" s="72" t="n">
        <f aca="false">VLOOKUP($A43,FoodLog!$A$1:$Z$10007,18,0)</f>
        <v>477.304074136158</v>
      </c>
      <c r="Z43" s="72" t="n">
        <f aca="false">VLOOKUP($A43,FoodLog!$A$1:$Z$10007,19,0)</f>
        <v>1145.04675287771</v>
      </c>
      <c r="AA43" s="64" t="n">
        <f aca="false">MIN($H43,($H43+Z43))/3500</f>
        <v>0.339318188689218</v>
      </c>
      <c r="AB43" s="65" t="n">
        <f aca="false">Scale!C43</f>
        <v>0</v>
      </c>
    </row>
    <row r="44" customFormat="false" ht="15" hidden="false" customHeight="false" outlineLevel="0" collapsed="false">
      <c r="A44" s="67" t="n">
        <f aca="false">A43+1</f>
        <v>43033</v>
      </c>
      <c r="B44" s="68" t="n">
        <f aca="false">B43+1</f>
        <v>42</v>
      </c>
      <c r="C44" s="69" t="n">
        <f aca="false">C43-AA43</f>
        <v>187.128323056675</v>
      </c>
      <c r="D44" s="69" t="n">
        <f aca="false">$D$3</f>
        <v>149.157523167549</v>
      </c>
      <c r="E44" s="70" t="n">
        <f aca="false">C44-D44</f>
        <v>37.9707998891257</v>
      </c>
      <c r="F44" s="58"/>
      <c r="G44" s="71" t="n">
        <f aca="false">C44*TDEE!$B$5</f>
        <v>2328.43827606668</v>
      </c>
      <c r="H44" s="69" t="n">
        <f aca="false">$E44*31</f>
        <v>1177.0947965629</v>
      </c>
      <c r="I44" s="69" t="n">
        <f aca="false">$G44-$H44</f>
        <v>1151.34347950378</v>
      </c>
      <c r="J44" s="60" t="n">
        <f aca="false">H44/3500</f>
        <v>0.336312799017971</v>
      </c>
      <c r="K44" s="69" t="n">
        <f aca="false">N44/9</f>
        <v>66.0043783741803</v>
      </c>
      <c r="L44" s="69" t="n">
        <v>20</v>
      </c>
      <c r="M44" s="56" t="n">
        <f aca="false">Protein_Amt!$B$6</f>
        <v>119.32601853404</v>
      </c>
      <c r="N44" s="69" t="n">
        <f aca="false">MAX(0,I44-(O44+P44))</f>
        <v>594.039405367623</v>
      </c>
      <c r="O44" s="69" t="n">
        <f aca="false">4*L44</f>
        <v>80</v>
      </c>
      <c r="P44" s="69" t="n">
        <f aca="false">4*M44</f>
        <v>477.304074136158</v>
      </c>
      <c r="Q44" s="70" t="n">
        <f aca="false">SUM(N44:P44)</f>
        <v>1151.34347950378</v>
      </c>
      <c r="S44" s="72" t="n">
        <f aca="false">VLOOKUP($A44,FoodLog!$A$1:$Z$10007,12,0)</f>
        <v>0</v>
      </c>
      <c r="T44" s="72" t="n">
        <f aca="false">VLOOKUP($A44,FoodLog!$A$1:$Z$10007,13,0)</f>
        <v>0</v>
      </c>
      <c r="U44" s="72" t="n">
        <f aca="false">VLOOKUP($A44,FoodLog!$A$1:$Z$10007,14,0)</f>
        <v>0</v>
      </c>
      <c r="V44" s="72" t="n">
        <f aca="false">VLOOKUP($A44,FoodLog!$A$1:$Z$10007,15,0)</f>
        <v>0</v>
      </c>
      <c r="W44" s="72" t="n">
        <f aca="false">VLOOKUP($A44,FoodLog!$A$1:$Z$10007,16,0)</f>
        <v>594.039405367623</v>
      </c>
      <c r="X44" s="72" t="n">
        <f aca="false">VLOOKUP($A44,FoodLog!$A$1:$Z$10007,17,0)</f>
        <v>80</v>
      </c>
      <c r="Y44" s="72" t="n">
        <f aca="false">VLOOKUP($A44,FoodLog!$A$1:$Z$10007,18,0)</f>
        <v>477.304074136158</v>
      </c>
      <c r="Z44" s="72" t="n">
        <f aca="false">VLOOKUP($A44,FoodLog!$A$1:$Z$10007,19,0)</f>
        <v>1151.34347950378</v>
      </c>
      <c r="AA44" s="64" t="n">
        <f aca="false">MIN($H44,($H44+Z44))/3500</f>
        <v>0.336312799017971</v>
      </c>
      <c r="AB44" s="65" t="n">
        <f aca="false">Scale!C44</f>
        <v>0</v>
      </c>
    </row>
    <row r="45" customFormat="false" ht="15" hidden="false" customHeight="false" outlineLevel="0" collapsed="false">
      <c r="A45" s="67" t="n">
        <f aca="false">A44+1</f>
        <v>43034</v>
      </c>
      <c r="B45" s="68" t="n">
        <f aca="false">B44+1</f>
        <v>43</v>
      </c>
      <c r="C45" s="69" t="n">
        <f aca="false">C44-AA44</f>
        <v>186.792010257657</v>
      </c>
      <c r="D45" s="69" t="n">
        <f aca="false">$D$3</f>
        <v>149.157523167549</v>
      </c>
      <c r="E45" s="70" t="n">
        <f aca="false">C45-D45</f>
        <v>37.6344870901078</v>
      </c>
      <c r="F45" s="58"/>
      <c r="G45" s="71" t="n">
        <f aca="false">C45*TDEE!$B$5</f>
        <v>2324.25353491594</v>
      </c>
      <c r="H45" s="69" t="n">
        <f aca="false">$E45*31</f>
        <v>1166.66909979334</v>
      </c>
      <c r="I45" s="69" t="n">
        <f aca="false">$G45-$H45</f>
        <v>1157.5844351226</v>
      </c>
      <c r="J45" s="60" t="n">
        <f aca="false">H45/3500</f>
        <v>0.333334028512383</v>
      </c>
      <c r="K45" s="69" t="n">
        <f aca="false">N45/9</f>
        <v>66.697817887382</v>
      </c>
      <c r="L45" s="69" t="n">
        <v>20</v>
      </c>
      <c r="M45" s="56" t="n">
        <f aca="false">Protein_Amt!$B$6</f>
        <v>119.32601853404</v>
      </c>
      <c r="N45" s="69" t="n">
        <f aca="false">MAX(0,I45-(O45+P45))</f>
        <v>600.280360986438</v>
      </c>
      <c r="O45" s="69" t="n">
        <f aca="false">4*L45</f>
        <v>80</v>
      </c>
      <c r="P45" s="69" t="n">
        <f aca="false">4*M45</f>
        <v>477.304074136158</v>
      </c>
      <c r="Q45" s="70" t="n">
        <f aca="false">SUM(N45:P45)</f>
        <v>1157.5844351226</v>
      </c>
      <c r="S45" s="72" t="n">
        <f aca="false">VLOOKUP($A45,FoodLog!$A$1:$Z$10007,12,0)</f>
        <v>0</v>
      </c>
      <c r="T45" s="72" t="n">
        <f aca="false">VLOOKUP($A45,FoodLog!$A$1:$Z$10007,13,0)</f>
        <v>0</v>
      </c>
      <c r="U45" s="72" t="n">
        <f aca="false">VLOOKUP($A45,FoodLog!$A$1:$Z$10007,14,0)</f>
        <v>0</v>
      </c>
      <c r="V45" s="72" t="n">
        <f aca="false">VLOOKUP($A45,FoodLog!$A$1:$Z$10007,15,0)</f>
        <v>0</v>
      </c>
      <c r="W45" s="72" t="n">
        <f aca="false">VLOOKUP($A45,FoodLog!$A$1:$Z$10007,16,0)</f>
        <v>600.280360986438</v>
      </c>
      <c r="X45" s="72" t="n">
        <f aca="false">VLOOKUP($A45,FoodLog!$A$1:$Z$10007,17,0)</f>
        <v>80</v>
      </c>
      <c r="Y45" s="72" t="n">
        <f aca="false">VLOOKUP($A45,FoodLog!$A$1:$Z$10007,18,0)</f>
        <v>477.304074136158</v>
      </c>
      <c r="Z45" s="72" t="n">
        <f aca="false">VLOOKUP($A45,FoodLog!$A$1:$Z$10007,19,0)</f>
        <v>1157.5844351226</v>
      </c>
      <c r="AA45" s="64" t="n">
        <f aca="false">MIN($H45,($H45+Z45))/3500</f>
        <v>0.333334028512383</v>
      </c>
      <c r="AB45" s="65" t="n">
        <f aca="false">Scale!C45</f>
        <v>0</v>
      </c>
    </row>
    <row r="46" customFormat="false" ht="15" hidden="false" customHeight="false" outlineLevel="0" collapsed="false">
      <c r="A46" s="67" t="n">
        <f aca="false">A45+1</f>
        <v>43035</v>
      </c>
      <c r="B46" s="68" t="n">
        <f aca="false">B45+1</f>
        <v>44</v>
      </c>
      <c r="C46" s="69" t="n">
        <f aca="false">C45-AA45</f>
        <v>186.458676229144</v>
      </c>
      <c r="D46" s="69" t="n">
        <f aca="false">$D$3</f>
        <v>149.157523167549</v>
      </c>
      <c r="E46" s="70" t="n">
        <f aca="false">C46-D46</f>
        <v>37.3011530615954</v>
      </c>
      <c r="F46" s="58"/>
      <c r="G46" s="71" t="n">
        <f aca="false">C46*TDEE!$B$5</f>
        <v>2320.10585861539</v>
      </c>
      <c r="H46" s="69" t="n">
        <f aca="false">$E46*31</f>
        <v>1156.33574490946</v>
      </c>
      <c r="I46" s="69" t="n">
        <f aca="false">$G46-$H46</f>
        <v>1163.77011370593</v>
      </c>
      <c r="J46" s="60" t="n">
        <f aca="false">H46/3500</f>
        <v>0.330381641402702</v>
      </c>
      <c r="K46" s="69" t="n">
        <f aca="false">N46/9</f>
        <v>67.3851155077525</v>
      </c>
      <c r="L46" s="69" t="n">
        <v>20</v>
      </c>
      <c r="M46" s="56" t="n">
        <f aca="false">Protein_Amt!$B$6</f>
        <v>119.32601853404</v>
      </c>
      <c r="N46" s="69" t="n">
        <f aca="false">MAX(0,I46-(O46+P46))</f>
        <v>606.466039569772</v>
      </c>
      <c r="O46" s="69" t="n">
        <f aca="false">4*L46</f>
        <v>80</v>
      </c>
      <c r="P46" s="69" t="n">
        <f aca="false">4*M46</f>
        <v>477.304074136158</v>
      </c>
      <c r="Q46" s="70" t="n">
        <f aca="false">SUM(N46:P46)</f>
        <v>1163.77011370593</v>
      </c>
      <c r="S46" s="72" t="n">
        <f aca="false">VLOOKUP($A46,FoodLog!$A$1:$Z$10007,12,0)</f>
        <v>0</v>
      </c>
      <c r="T46" s="72" t="n">
        <f aca="false">VLOOKUP($A46,FoodLog!$A$1:$Z$10007,13,0)</f>
        <v>0</v>
      </c>
      <c r="U46" s="72" t="n">
        <f aca="false">VLOOKUP($A46,FoodLog!$A$1:$Z$10007,14,0)</f>
        <v>0</v>
      </c>
      <c r="V46" s="72" t="n">
        <f aca="false">VLOOKUP($A46,FoodLog!$A$1:$Z$10007,15,0)</f>
        <v>0</v>
      </c>
      <c r="W46" s="72" t="n">
        <f aca="false">VLOOKUP($A46,FoodLog!$A$1:$Z$10007,16,0)</f>
        <v>606.466039569772</v>
      </c>
      <c r="X46" s="72" t="n">
        <f aca="false">VLOOKUP($A46,FoodLog!$A$1:$Z$10007,17,0)</f>
        <v>80</v>
      </c>
      <c r="Y46" s="72" t="n">
        <f aca="false">VLOOKUP($A46,FoodLog!$A$1:$Z$10007,18,0)</f>
        <v>477.304074136158</v>
      </c>
      <c r="Z46" s="72" t="n">
        <f aca="false">VLOOKUP($A46,FoodLog!$A$1:$Z$10007,19,0)</f>
        <v>1163.77011370593</v>
      </c>
      <c r="AA46" s="64" t="n">
        <f aca="false">MIN($H46,($H46+Z46))/3500</f>
        <v>0.330381641402702</v>
      </c>
      <c r="AB46" s="65" t="n">
        <f aca="false">Scale!C46</f>
        <v>0</v>
      </c>
    </row>
    <row r="47" customFormat="false" ht="15" hidden="false" customHeight="false" outlineLevel="0" collapsed="false">
      <c r="A47" s="67" t="n">
        <f aca="false">A46+1</f>
        <v>43036</v>
      </c>
      <c r="B47" s="68" t="n">
        <f aca="false">B46+1</f>
        <v>45</v>
      </c>
      <c r="C47" s="69" t="n">
        <f aca="false">C46-AA46</f>
        <v>186.128294587742</v>
      </c>
      <c r="D47" s="69" t="n">
        <f aca="false">$D$3</f>
        <v>149.157523167549</v>
      </c>
      <c r="E47" s="70" t="n">
        <f aca="false">C47-D47</f>
        <v>36.9707714201927</v>
      </c>
      <c r="F47" s="58"/>
      <c r="G47" s="71" t="n">
        <f aca="false">C47*TDEE!$B$5</f>
        <v>2315.99491887636</v>
      </c>
      <c r="H47" s="69" t="n">
        <f aca="false">$E47*31</f>
        <v>1146.09391402597</v>
      </c>
      <c r="I47" s="69" t="n">
        <f aca="false">$G47-$H47</f>
        <v>1169.90100485038</v>
      </c>
      <c r="J47" s="60" t="n">
        <f aca="false">H47/3500</f>
        <v>0.327455404007421</v>
      </c>
      <c r="K47" s="69" t="n">
        <f aca="false">N47/9</f>
        <v>68.066325634914</v>
      </c>
      <c r="L47" s="69" t="n">
        <v>20</v>
      </c>
      <c r="M47" s="56" t="n">
        <f aca="false">Protein_Amt!$B$6</f>
        <v>119.32601853404</v>
      </c>
      <c r="N47" s="69" t="n">
        <f aca="false">MAX(0,I47-(O47+P47))</f>
        <v>612.596930714226</v>
      </c>
      <c r="O47" s="69" t="n">
        <f aca="false">4*L47</f>
        <v>80</v>
      </c>
      <c r="P47" s="69" t="n">
        <f aca="false">4*M47</f>
        <v>477.304074136158</v>
      </c>
      <c r="Q47" s="70" t="n">
        <f aca="false">SUM(N47:P47)</f>
        <v>1169.90100485038</v>
      </c>
      <c r="S47" s="72" t="n">
        <f aca="false">VLOOKUP($A47,FoodLog!$A$1:$Z$10007,12,0)</f>
        <v>0</v>
      </c>
      <c r="T47" s="72" t="n">
        <f aca="false">VLOOKUP($A47,FoodLog!$A$1:$Z$10007,13,0)</f>
        <v>0</v>
      </c>
      <c r="U47" s="72" t="n">
        <f aca="false">VLOOKUP($A47,FoodLog!$A$1:$Z$10007,14,0)</f>
        <v>0</v>
      </c>
      <c r="V47" s="72" t="n">
        <f aca="false">VLOOKUP($A47,FoodLog!$A$1:$Z$10007,15,0)</f>
        <v>0</v>
      </c>
      <c r="W47" s="72" t="n">
        <f aca="false">VLOOKUP($A47,FoodLog!$A$1:$Z$10007,16,0)</f>
        <v>612.596930714226</v>
      </c>
      <c r="X47" s="72" t="n">
        <f aca="false">VLOOKUP($A47,FoodLog!$A$1:$Z$10007,17,0)</f>
        <v>80</v>
      </c>
      <c r="Y47" s="72" t="n">
        <f aca="false">VLOOKUP($A47,FoodLog!$A$1:$Z$10007,18,0)</f>
        <v>477.304074136158</v>
      </c>
      <c r="Z47" s="72" t="n">
        <f aca="false">VLOOKUP($A47,FoodLog!$A$1:$Z$10007,19,0)</f>
        <v>1169.90100485038</v>
      </c>
      <c r="AA47" s="64" t="n">
        <f aca="false">MIN($H47,($H47+Z47))/3500</f>
        <v>0.327455404007421</v>
      </c>
      <c r="AB47" s="65" t="n">
        <f aca="false">Scale!C47</f>
        <v>0</v>
      </c>
    </row>
    <row r="48" customFormat="false" ht="15" hidden="false" customHeight="false" outlineLevel="0" collapsed="false">
      <c r="A48" s="67" t="n">
        <f aca="false">A47+1</f>
        <v>43037</v>
      </c>
      <c r="B48" s="68" t="n">
        <f aca="false">B47+1</f>
        <v>46</v>
      </c>
      <c r="C48" s="69" t="n">
        <f aca="false">C47-AA47</f>
        <v>185.800839183734</v>
      </c>
      <c r="D48" s="69" t="n">
        <f aca="false">$D$3</f>
        <v>149.157523167549</v>
      </c>
      <c r="E48" s="70" t="n">
        <f aca="false">C48-D48</f>
        <v>36.6433160161853</v>
      </c>
      <c r="F48" s="58"/>
      <c r="G48" s="71" t="n">
        <f aca="false">C48*TDEE!$B$5</f>
        <v>2311.92039031787</v>
      </c>
      <c r="H48" s="69" t="n">
        <f aca="false">$E48*31</f>
        <v>1135.94279650174</v>
      </c>
      <c r="I48" s="69" t="n">
        <f aca="false">$G48-$H48</f>
        <v>1175.97759381613</v>
      </c>
      <c r="J48" s="60" t="n">
        <f aca="false">H48/3500</f>
        <v>0.324555084714784</v>
      </c>
      <c r="K48" s="69" t="n">
        <f aca="false">N48/9</f>
        <v>68.7415021866635</v>
      </c>
      <c r="L48" s="69" t="n">
        <v>20</v>
      </c>
      <c r="M48" s="56" t="n">
        <f aca="false">Protein_Amt!$B$6</f>
        <v>119.32601853404</v>
      </c>
      <c r="N48" s="69" t="n">
        <f aca="false">MAX(0,I48-(O48+P48))</f>
        <v>618.673519679971</v>
      </c>
      <c r="O48" s="69" t="n">
        <f aca="false">4*L48</f>
        <v>80</v>
      </c>
      <c r="P48" s="69" t="n">
        <f aca="false">4*M48</f>
        <v>477.304074136158</v>
      </c>
      <c r="Q48" s="70" t="n">
        <f aca="false">SUM(N48:P48)</f>
        <v>1175.97759381613</v>
      </c>
      <c r="S48" s="72" t="n">
        <f aca="false">VLOOKUP($A48,FoodLog!$A$1:$Z$10007,12,0)</f>
        <v>0</v>
      </c>
      <c r="T48" s="72" t="n">
        <f aca="false">VLOOKUP($A48,FoodLog!$A$1:$Z$10007,13,0)</f>
        <v>0</v>
      </c>
      <c r="U48" s="72" t="n">
        <f aca="false">VLOOKUP($A48,FoodLog!$A$1:$Z$10007,14,0)</f>
        <v>0</v>
      </c>
      <c r="V48" s="72" t="n">
        <f aca="false">VLOOKUP($A48,FoodLog!$A$1:$Z$10007,15,0)</f>
        <v>0</v>
      </c>
      <c r="W48" s="72" t="n">
        <f aca="false">VLOOKUP($A48,FoodLog!$A$1:$Z$10007,16,0)</f>
        <v>618.673519679971</v>
      </c>
      <c r="X48" s="72" t="n">
        <f aca="false">VLOOKUP($A48,FoodLog!$A$1:$Z$10007,17,0)</f>
        <v>80</v>
      </c>
      <c r="Y48" s="72" t="n">
        <f aca="false">VLOOKUP($A48,FoodLog!$A$1:$Z$10007,18,0)</f>
        <v>477.304074136158</v>
      </c>
      <c r="Z48" s="72" t="n">
        <f aca="false">VLOOKUP($A48,FoodLog!$A$1:$Z$10007,19,0)</f>
        <v>1175.97759381613</v>
      </c>
      <c r="AA48" s="64" t="n">
        <f aca="false">MIN($H48,($H48+Z48))/3500</f>
        <v>0.324555084714784</v>
      </c>
      <c r="AB48" s="65" t="n">
        <f aca="false">Scale!C48</f>
        <v>0</v>
      </c>
    </row>
    <row r="49" customFormat="false" ht="15" hidden="false" customHeight="false" outlineLevel="0" collapsed="false">
      <c r="A49" s="67" t="n">
        <f aca="false">A48+1</f>
        <v>43038</v>
      </c>
      <c r="B49" s="68" t="n">
        <f aca="false">B48+1</f>
        <v>47</v>
      </c>
      <c r="C49" s="69" t="n">
        <f aca="false">C48-AA48</f>
        <v>185.476284099019</v>
      </c>
      <c r="D49" s="69" t="n">
        <f aca="false">$D$3</f>
        <v>149.157523167549</v>
      </c>
      <c r="E49" s="70" t="n">
        <f aca="false">C49-D49</f>
        <v>36.3187609314705</v>
      </c>
      <c r="F49" s="58"/>
      <c r="G49" s="71" t="n">
        <f aca="false">C49*TDEE!$B$5</f>
        <v>2307.88195044091</v>
      </c>
      <c r="H49" s="69" t="n">
        <f aca="false">$E49*31</f>
        <v>1125.88158887558</v>
      </c>
      <c r="I49" s="69" t="n">
        <f aca="false">$G49-$H49</f>
        <v>1182.00036156532</v>
      </c>
      <c r="J49" s="60" t="n">
        <f aca="false">H49/3500</f>
        <v>0.321680453964453</v>
      </c>
      <c r="K49" s="69" t="n">
        <f aca="false">N49/9</f>
        <v>69.4106986032403</v>
      </c>
      <c r="L49" s="69" t="n">
        <v>20</v>
      </c>
      <c r="M49" s="56" t="n">
        <f aca="false">Protein_Amt!$B$6</f>
        <v>119.32601853404</v>
      </c>
      <c r="N49" s="69" t="n">
        <f aca="false">MAX(0,I49-(O49+P49))</f>
        <v>624.696287429163</v>
      </c>
      <c r="O49" s="69" t="n">
        <f aca="false">4*L49</f>
        <v>80</v>
      </c>
      <c r="P49" s="69" t="n">
        <f aca="false">4*M49</f>
        <v>477.304074136158</v>
      </c>
      <c r="Q49" s="70" t="n">
        <f aca="false">SUM(N49:P49)</f>
        <v>1182.00036156532</v>
      </c>
      <c r="S49" s="72" t="n">
        <f aca="false">VLOOKUP($A49,FoodLog!$A$1:$Z$10007,12,0)</f>
        <v>0</v>
      </c>
      <c r="T49" s="72" t="n">
        <f aca="false">VLOOKUP($A49,FoodLog!$A$1:$Z$10007,13,0)</f>
        <v>0</v>
      </c>
      <c r="U49" s="72" t="n">
        <f aca="false">VLOOKUP($A49,FoodLog!$A$1:$Z$10007,14,0)</f>
        <v>0</v>
      </c>
      <c r="V49" s="72" t="n">
        <f aca="false">VLOOKUP($A49,FoodLog!$A$1:$Z$10007,15,0)</f>
        <v>0</v>
      </c>
      <c r="W49" s="72" t="n">
        <f aca="false">VLOOKUP($A49,FoodLog!$A$1:$Z$10007,16,0)</f>
        <v>624.696287429163</v>
      </c>
      <c r="X49" s="72" t="n">
        <f aca="false">VLOOKUP($A49,FoodLog!$A$1:$Z$10007,17,0)</f>
        <v>80</v>
      </c>
      <c r="Y49" s="72" t="n">
        <f aca="false">VLOOKUP($A49,FoodLog!$A$1:$Z$10007,18,0)</f>
        <v>477.304074136158</v>
      </c>
      <c r="Z49" s="72" t="n">
        <f aca="false">VLOOKUP($A49,FoodLog!$A$1:$Z$10007,19,0)</f>
        <v>1182.00036156532</v>
      </c>
      <c r="AA49" s="64" t="n">
        <f aca="false">MIN($H49,($H49+Z49))/3500</f>
        <v>0.321680453964453</v>
      </c>
      <c r="AB49" s="65" t="n">
        <f aca="false">Scale!C49</f>
        <v>0</v>
      </c>
    </row>
    <row r="50" customFormat="false" ht="15" hidden="false" customHeight="false" outlineLevel="0" collapsed="false">
      <c r="A50" s="67" t="n">
        <f aca="false">A49+1</f>
        <v>43039</v>
      </c>
      <c r="B50" s="68" t="n">
        <f aca="false">B49+1</f>
        <v>48</v>
      </c>
      <c r="C50" s="69" t="n">
        <f aca="false">C49-AA49</f>
        <v>185.154603645055</v>
      </c>
      <c r="D50" s="69" t="n">
        <f aca="false">$D$3</f>
        <v>149.157523167549</v>
      </c>
      <c r="E50" s="70" t="n">
        <f aca="false">C50-D50</f>
        <v>35.997080477506</v>
      </c>
      <c r="F50" s="58"/>
      <c r="G50" s="71" t="n">
        <f aca="false">C50*TDEE!$B$5</f>
        <v>2303.87927960285</v>
      </c>
      <c r="H50" s="69" t="n">
        <f aca="false">$E50*31</f>
        <v>1115.90949480269</v>
      </c>
      <c r="I50" s="69" t="n">
        <f aca="false">$G50-$H50</f>
        <v>1187.96978480016</v>
      </c>
      <c r="J50" s="60" t="n">
        <f aca="false">H50/3500</f>
        <v>0.318831284229339</v>
      </c>
      <c r="K50" s="69" t="n">
        <f aca="false">N50/9</f>
        <v>70.0739678515561</v>
      </c>
      <c r="L50" s="69" t="n">
        <v>20</v>
      </c>
      <c r="M50" s="56" t="n">
        <f aca="false">Protein_Amt!$B$6</f>
        <v>119.32601853404</v>
      </c>
      <c r="N50" s="69" t="n">
        <f aca="false">MAX(0,I50-(O50+P50))</f>
        <v>630.665710664005</v>
      </c>
      <c r="O50" s="69" t="n">
        <f aca="false">4*L50</f>
        <v>80</v>
      </c>
      <c r="P50" s="69" t="n">
        <f aca="false">4*M50</f>
        <v>477.304074136158</v>
      </c>
      <c r="Q50" s="70" t="n">
        <f aca="false">SUM(N50:P50)</f>
        <v>1187.96978480016</v>
      </c>
      <c r="S50" s="72" t="n">
        <f aca="false">VLOOKUP($A50,FoodLog!$A$1:$Z$10007,12,0)</f>
        <v>0</v>
      </c>
      <c r="T50" s="72" t="n">
        <f aca="false">VLOOKUP($A50,FoodLog!$A$1:$Z$10007,13,0)</f>
        <v>0</v>
      </c>
      <c r="U50" s="72" t="n">
        <f aca="false">VLOOKUP($A50,FoodLog!$A$1:$Z$10007,14,0)</f>
        <v>0</v>
      </c>
      <c r="V50" s="72" t="n">
        <f aca="false">VLOOKUP($A50,FoodLog!$A$1:$Z$10007,15,0)</f>
        <v>0</v>
      </c>
      <c r="W50" s="72" t="n">
        <f aca="false">VLOOKUP($A50,FoodLog!$A$1:$Z$10007,16,0)</f>
        <v>630.665710664005</v>
      </c>
      <c r="X50" s="72" t="n">
        <f aca="false">VLOOKUP($A50,FoodLog!$A$1:$Z$10007,17,0)</f>
        <v>80</v>
      </c>
      <c r="Y50" s="72" t="n">
        <f aca="false">VLOOKUP($A50,FoodLog!$A$1:$Z$10007,18,0)</f>
        <v>477.304074136158</v>
      </c>
      <c r="Z50" s="72" t="n">
        <f aca="false">VLOOKUP($A50,FoodLog!$A$1:$Z$10007,19,0)</f>
        <v>1187.96978480016</v>
      </c>
      <c r="AA50" s="64" t="n">
        <f aca="false">MIN($H50,($H50+Z50))/3500</f>
        <v>0.318831284229339</v>
      </c>
      <c r="AB50" s="65" t="n">
        <f aca="false">Scale!C50</f>
        <v>0</v>
      </c>
    </row>
    <row r="51" customFormat="false" ht="15" hidden="false" customHeight="false" outlineLevel="0" collapsed="false">
      <c r="A51" s="67" t="n">
        <f aca="false">A50+1</f>
        <v>43040</v>
      </c>
      <c r="B51" s="68" t="n">
        <f aca="false">B50+1</f>
        <v>49</v>
      </c>
      <c r="C51" s="69" t="n">
        <f aca="false">C50-AA50</f>
        <v>184.835772360826</v>
      </c>
      <c r="D51" s="69" t="n">
        <f aca="false">$D$3</f>
        <v>149.157523167549</v>
      </c>
      <c r="E51" s="70" t="n">
        <f aca="false">C51-D51</f>
        <v>35.6782491932767</v>
      </c>
      <c r="F51" s="58"/>
      <c r="G51" s="71" t="n">
        <f aca="false">C51*TDEE!$B$5</f>
        <v>2299.91206099222</v>
      </c>
      <c r="H51" s="69" t="n">
        <f aca="false">$E51*31</f>
        <v>1106.02572499158</v>
      </c>
      <c r="I51" s="69" t="n">
        <f aca="false">$G51-$H51</f>
        <v>1193.88633600064</v>
      </c>
      <c r="J51" s="60" t="n">
        <f aca="false">H51/3500</f>
        <v>0.316007349997593</v>
      </c>
      <c r="K51" s="69" t="n">
        <f aca="false">N51/9</f>
        <v>70.7313624293867</v>
      </c>
      <c r="L51" s="69" t="n">
        <v>20</v>
      </c>
      <c r="M51" s="56" t="n">
        <f aca="false">Protein_Amt!$B$6</f>
        <v>119.32601853404</v>
      </c>
      <c r="N51" s="69" t="n">
        <f aca="false">MAX(0,I51-(O51+P51))</f>
        <v>636.58226186448</v>
      </c>
      <c r="O51" s="69" t="n">
        <f aca="false">4*L51</f>
        <v>80</v>
      </c>
      <c r="P51" s="69" t="n">
        <f aca="false">4*M51</f>
        <v>477.304074136158</v>
      </c>
      <c r="Q51" s="70" t="n">
        <f aca="false">SUM(N51:P51)</f>
        <v>1193.88633600064</v>
      </c>
      <c r="S51" s="72" t="n">
        <f aca="false">VLOOKUP($A51,FoodLog!$A$1:$Z$10007,12,0)</f>
        <v>0</v>
      </c>
      <c r="T51" s="72" t="n">
        <f aca="false">VLOOKUP($A51,FoodLog!$A$1:$Z$10007,13,0)</f>
        <v>0</v>
      </c>
      <c r="U51" s="72" t="n">
        <f aca="false">VLOOKUP($A51,FoodLog!$A$1:$Z$10007,14,0)</f>
        <v>0</v>
      </c>
      <c r="V51" s="72" t="n">
        <f aca="false">VLOOKUP($A51,FoodLog!$A$1:$Z$10007,15,0)</f>
        <v>0</v>
      </c>
      <c r="W51" s="72" t="n">
        <f aca="false">VLOOKUP($A51,FoodLog!$A$1:$Z$10007,16,0)</f>
        <v>636.58226186448</v>
      </c>
      <c r="X51" s="72" t="n">
        <f aca="false">VLOOKUP($A51,FoodLog!$A$1:$Z$10007,17,0)</f>
        <v>80</v>
      </c>
      <c r="Y51" s="72" t="n">
        <f aca="false">VLOOKUP($A51,FoodLog!$A$1:$Z$10007,18,0)</f>
        <v>477.304074136158</v>
      </c>
      <c r="Z51" s="72" t="n">
        <f aca="false">VLOOKUP($A51,FoodLog!$A$1:$Z$10007,19,0)</f>
        <v>1193.88633600064</v>
      </c>
      <c r="AA51" s="64" t="n">
        <f aca="false">MIN($H51,($H51+Z51))/3500</f>
        <v>0.316007349997593</v>
      </c>
      <c r="AB51" s="65" t="n">
        <f aca="false">Scale!C51</f>
        <v>0</v>
      </c>
    </row>
    <row r="52" customFormat="false" ht="15" hidden="false" customHeight="false" outlineLevel="0" collapsed="false">
      <c r="A52" s="67" t="n">
        <f aca="false">A51+1</f>
        <v>43041</v>
      </c>
      <c r="B52" s="68" t="n">
        <f aca="false">B51+1</f>
        <v>50</v>
      </c>
      <c r="C52" s="69" t="n">
        <f aca="false">C51-AA51</f>
        <v>184.519765010828</v>
      </c>
      <c r="D52" s="69" t="n">
        <f aca="false">$D$3</f>
        <v>149.157523167549</v>
      </c>
      <c r="E52" s="70" t="n">
        <f aca="false">C52-D52</f>
        <v>35.3622418432791</v>
      </c>
      <c r="F52" s="58"/>
      <c r="G52" s="71" t="n">
        <f aca="false">C52*TDEE!$B$5</f>
        <v>2295.97998060356</v>
      </c>
      <c r="H52" s="69" t="n">
        <f aca="false">$E52*31</f>
        <v>1096.22949714165</v>
      </c>
      <c r="I52" s="69" t="n">
        <f aca="false">$G52-$H52</f>
        <v>1199.75048346191</v>
      </c>
      <c r="J52" s="60" t="n">
        <f aca="false">H52/3500</f>
        <v>0.313208427754758</v>
      </c>
      <c r="K52" s="69" t="n">
        <f aca="false">N52/9</f>
        <v>71.382934369528</v>
      </c>
      <c r="L52" s="69" t="n">
        <v>20</v>
      </c>
      <c r="M52" s="56" t="n">
        <f aca="false">Protein_Amt!$B$6</f>
        <v>119.32601853404</v>
      </c>
      <c r="N52" s="69" t="n">
        <f aca="false">MAX(0,I52-(O52+P52))</f>
        <v>642.446409325752</v>
      </c>
      <c r="O52" s="69" t="n">
        <f aca="false">4*L52</f>
        <v>80</v>
      </c>
      <c r="P52" s="69" t="n">
        <f aca="false">4*M52</f>
        <v>477.304074136158</v>
      </c>
      <c r="Q52" s="70" t="n">
        <f aca="false">SUM(N52:P52)</f>
        <v>1199.75048346191</v>
      </c>
      <c r="S52" s="72" t="n">
        <f aca="false">VLOOKUP($A52,FoodLog!$A$1:$Z$10007,12,0)</f>
        <v>0</v>
      </c>
      <c r="T52" s="72" t="n">
        <f aca="false">VLOOKUP($A52,FoodLog!$A$1:$Z$10007,13,0)</f>
        <v>0</v>
      </c>
      <c r="U52" s="72" t="n">
        <f aca="false">VLOOKUP($A52,FoodLog!$A$1:$Z$10007,14,0)</f>
        <v>0</v>
      </c>
      <c r="V52" s="72" t="n">
        <f aca="false">VLOOKUP($A52,FoodLog!$A$1:$Z$10007,15,0)</f>
        <v>0</v>
      </c>
      <c r="W52" s="72" t="n">
        <f aca="false">VLOOKUP($A52,FoodLog!$A$1:$Z$10007,16,0)</f>
        <v>642.446409325752</v>
      </c>
      <c r="X52" s="72" t="n">
        <f aca="false">VLOOKUP($A52,FoodLog!$A$1:$Z$10007,17,0)</f>
        <v>80</v>
      </c>
      <c r="Y52" s="72" t="n">
        <f aca="false">VLOOKUP($A52,FoodLog!$A$1:$Z$10007,18,0)</f>
        <v>477.304074136158</v>
      </c>
      <c r="Z52" s="72" t="n">
        <f aca="false">VLOOKUP($A52,FoodLog!$A$1:$Z$10007,19,0)</f>
        <v>1199.75048346191</v>
      </c>
      <c r="AA52" s="64" t="n">
        <f aca="false">MIN($H52,($H52+Z52))/3500</f>
        <v>0.313208427754758</v>
      </c>
      <c r="AB52" s="65" t="n">
        <f aca="false">Scale!C52</f>
        <v>0</v>
      </c>
    </row>
    <row r="53" customFormat="false" ht="15" hidden="false" customHeight="false" outlineLevel="0" collapsed="false">
      <c r="A53" s="67" t="n">
        <f aca="false">A52+1</f>
        <v>43042</v>
      </c>
      <c r="B53" s="68" t="n">
        <f aca="false">B52+1</f>
        <v>51</v>
      </c>
      <c r="C53" s="69" t="n">
        <f aca="false">C52-AA52</f>
        <v>184.206556583073</v>
      </c>
      <c r="D53" s="69" t="n">
        <f aca="false">$D$3</f>
        <v>149.157523167549</v>
      </c>
      <c r="E53" s="70" t="n">
        <f aca="false">C53-D53</f>
        <v>35.0490334155243</v>
      </c>
      <c r="F53" s="58"/>
      <c r="G53" s="71" t="n">
        <f aca="false">C53*TDEE!$B$5</f>
        <v>2292.08272721264</v>
      </c>
      <c r="H53" s="69" t="n">
        <f aca="false">$E53*31</f>
        <v>1086.52003588126</v>
      </c>
      <c r="I53" s="69" t="n">
        <f aca="false">$G53-$H53</f>
        <v>1205.56269133138</v>
      </c>
      <c r="J53" s="60" t="n">
        <f aca="false">H53/3500</f>
        <v>0.310434295966073</v>
      </c>
      <c r="K53" s="69" t="n">
        <f aca="false">N53/9</f>
        <v>72.0287352439137</v>
      </c>
      <c r="L53" s="69" t="n">
        <v>20</v>
      </c>
      <c r="M53" s="56" t="n">
        <f aca="false">Protein_Amt!$B$6</f>
        <v>119.32601853404</v>
      </c>
      <c r="N53" s="69" t="n">
        <f aca="false">MAX(0,I53-(O53+P53))</f>
        <v>648.258617195224</v>
      </c>
      <c r="O53" s="69" t="n">
        <f aca="false">4*L53</f>
        <v>80</v>
      </c>
      <c r="P53" s="69" t="n">
        <f aca="false">4*M53</f>
        <v>477.304074136158</v>
      </c>
      <c r="Q53" s="70" t="n">
        <f aca="false">SUM(N53:P53)</f>
        <v>1205.56269133138</v>
      </c>
      <c r="S53" s="72" t="n">
        <f aca="false">VLOOKUP($A53,FoodLog!$A$1:$Z$10007,12,0)</f>
        <v>0</v>
      </c>
      <c r="T53" s="72" t="n">
        <f aca="false">VLOOKUP($A53,FoodLog!$A$1:$Z$10007,13,0)</f>
        <v>0</v>
      </c>
      <c r="U53" s="72" t="n">
        <f aca="false">VLOOKUP($A53,FoodLog!$A$1:$Z$10007,14,0)</f>
        <v>0</v>
      </c>
      <c r="V53" s="72" t="n">
        <f aca="false">VLOOKUP($A53,FoodLog!$A$1:$Z$10007,15,0)</f>
        <v>0</v>
      </c>
      <c r="W53" s="72" t="n">
        <f aca="false">VLOOKUP($A53,FoodLog!$A$1:$Z$10007,16,0)</f>
        <v>648.258617195224</v>
      </c>
      <c r="X53" s="72" t="n">
        <f aca="false">VLOOKUP($A53,FoodLog!$A$1:$Z$10007,17,0)</f>
        <v>80</v>
      </c>
      <c r="Y53" s="72" t="n">
        <f aca="false">VLOOKUP($A53,FoodLog!$A$1:$Z$10007,18,0)</f>
        <v>477.304074136158</v>
      </c>
      <c r="Z53" s="72" t="n">
        <f aca="false">VLOOKUP($A53,FoodLog!$A$1:$Z$10007,19,0)</f>
        <v>1205.56269133138</v>
      </c>
      <c r="AA53" s="64" t="n">
        <f aca="false">MIN($H53,($H53+Z53))/3500</f>
        <v>0.310434295966073</v>
      </c>
      <c r="AB53" s="65" t="n">
        <f aca="false">Scale!C53</f>
        <v>0</v>
      </c>
    </row>
    <row r="54" customFormat="false" ht="15" hidden="false" customHeight="false" outlineLevel="0" collapsed="false">
      <c r="A54" s="67" t="n">
        <f aca="false">A53+1</f>
        <v>43043</v>
      </c>
      <c r="B54" s="68" t="n">
        <f aca="false">B53+1</f>
        <v>52</v>
      </c>
      <c r="C54" s="69" t="n">
        <f aca="false">C53-AA53</f>
        <v>183.896122287107</v>
      </c>
      <c r="D54" s="69" t="n">
        <f aca="false">$D$3</f>
        <v>149.157523167549</v>
      </c>
      <c r="E54" s="70" t="n">
        <f aca="false">C54-D54</f>
        <v>34.7385991195583</v>
      </c>
      <c r="F54" s="58"/>
      <c r="G54" s="71" t="n">
        <f aca="false">C54*TDEE!$B$5</f>
        <v>2288.21999235174</v>
      </c>
      <c r="H54" s="69" t="n">
        <f aca="false">$E54*31</f>
        <v>1076.89657270631</v>
      </c>
      <c r="I54" s="69" t="n">
        <f aca="false">$G54-$H54</f>
        <v>1211.32341964544</v>
      </c>
      <c r="J54" s="60" t="n">
        <f aca="false">H54/3500</f>
        <v>0.307684735058945</v>
      </c>
      <c r="K54" s="69" t="n">
        <f aca="false">N54/9</f>
        <v>72.6688161676978</v>
      </c>
      <c r="L54" s="69" t="n">
        <v>20</v>
      </c>
      <c r="M54" s="56" t="n">
        <f aca="false">Protein_Amt!$B$6</f>
        <v>119.32601853404</v>
      </c>
      <c r="N54" s="69" t="n">
        <f aca="false">MAX(0,I54-(O54+P54))</f>
        <v>654.019345509281</v>
      </c>
      <c r="O54" s="69" t="n">
        <f aca="false">4*L54</f>
        <v>80</v>
      </c>
      <c r="P54" s="69" t="n">
        <f aca="false">4*M54</f>
        <v>477.304074136158</v>
      </c>
      <c r="Q54" s="70" t="n">
        <f aca="false">SUM(N54:P54)</f>
        <v>1211.32341964544</v>
      </c>
      <c r="S54" s="72" t="n">
        <f aca="false">VLOOKUP($A54,FoodLog!$A$1:$Z$10007,12,0)</f>
        <v>0</v>
      </c>
      <c r="T54" s="72" t="n">
        <f aca="false">VLOOKUP($A54,FoodLog!$A$1:$Z$10007,13,0)</f>
        <v>0</v>
      </c>
      <c r="U54" s="72" t="n">
        <f aca="false">VLOOKUP($A54,FoodLog!$A$1:$Z$10007,14,0)</f>
        <v>0</v>
      </c>
      <c r="V54" s="72" t="n">
        <f aca="false">VLOOKUP($A54,FoodLog!$A$1:$Z$10007,15,0)</f>
        <v>0</v>
      </c>
      <c r="W54" s="72" t="n">
        <f aca="false">VLOOKUP($A54,FoodLog!$A$1:$Z$10007,16,0)</f>
        <v>654.019345509281</v>
      </c>
      <c r="X54" s="72" t="n">
        <f aca="false">VLOOKUP($A54,FoodLog!$A$1:$Z$10007,17,0)</f>
        <v>80</v>
      </c>
      <c r="Y54" s="72" t="n">
        <f aca="false">VLOOKUP($A54,FoodLog!$A$1:$Z$10007,18,0)</f>
        <v>477.304074136158</v>
      </c>
      <c r="Z54" s="72" t="n">
        <f aca="false">VLOOKUP($A54,FoodLog!$A$1:$Z$10007,19,0)</f>
        <v>1211.32341964544</v>
      </c>
      <c r="AA54" s="64" t="n">
        <f aca="false">MIN($H54,($H54+Z54))/3500</f>
        <v>0.307684735058945</v>
      </c>
      <c r="AB54" s="65" t="n">
        <f aca="false">Scale!C54</f>
        <v>0</v>
      </c>
    </row>
    <row r="55" customFormat="false" ht="15" hidden="false" customHeight="false" outlineLevel="0" collapsed="false">
      <c r="A55" s="67" t="n">
        <f aca="false">A54+1</f>
        <v>43044</v>
      </c>
      <c r="B55" s="68" t="n">
        <f aca="false">B54+1</f>
        <v>53</v>
      </c>
      <c r="C55" s="69" t="n">
        <f aca="false">C54-AA54</f>
        <v>183.588437552048</v>
      </c>
      <c r="D55" s="69" t="n">
        <f aca="false">$D$3</f>
        <v>149.157523167549</v>
      </c>
      <c r="E55" s="70" t="n">
        <f aca="false">C55-D55</f>
        <v>34.4309143844993</v>
      </c>
      <c r="F55" s="58"/>
      <c r="G55" s="71" t="n">
        <f aca="false">C55*TDEE!$B$5</f>
        <v>2284.39147028534</v>
      </c>
      <c r="H55" s="69" t="n">
        <f aca="false">$E55*31</f>
        <v>1067.35834591948</v>
      </c>
      <c r="I55" s="69" t="n">
        <f aca="false">$G55-$H55</f>
        <v>1217.03312436586</v>
      </c>
      <c r="J55" s="60" t="n">
        <f aca="false">H55/3500</f>
        <v>0.304959527405565</v>
      </c>
      <c r="K55" s="69" t="n">
        <f aca="false">N55/9</f>
        <v>73.3032278032998</v>
      </c>
      <c r="L55" s="69" t="n">
        <v>20</v>
      </c>
      <c r="M55" s="56" t="n">
        <f aca="false">Protein_Amt!$B$6</f>
        <v>119.32601853404</v>
      </c>
      <c r="N55" s="69" t="n">
        <f aca="false">MAX(0,I55-(O55+P55))</f>
        <v>659.729050229698</v>
      </c>
      <c r="O55" s="69" t="n">
        <f aca="false">4*L55</f>
        <v>80</v>
      </c>
      <c r="P55" s="69" t="n">
        <f aca="false">4*M55</f>
        <v>477.304074136158</v>
      </c>
      <c r="Q55" s="70" t="n">
        <f aca="false">SUM(N55:P55)</f>
        <v>1217.03312436586</v>
      </c>
      <c r="S55" s="72" t="n">
        <f aca="false">VLOOKUP($A55,FoodLog!$A$1:$Z$10007,12,0)</f>
        <v>0</v>
      </c>
      <c r="T55" s="72" t="n">
        <f aca="false">VLOOKUP($A55,FoodLog!$A$1:$Z$10007,13,0)</f>
        <v>0</v>
      </c>
      <c r="U55" s="72" t="n">
        <f aca="false">VLOOKUP($A55,FoodLog!$A$1:$Z$10007,14,0)</f>
        <v>0</v>
      </c>
      <c r="V55" s="72" t="n">
        <f aca="false">VLOOKUP($A55,FoodLog!$A$1:$Z$10007,15,0)</f>
        <v>0</v>
      </c>
      <c r="W55" s="72" t="n">
        <f aca="false">VLOOKUP($A55,FoodLog!$A$1:$Z$10007,16,0)</f>
        <v>659.729050229698</v>
      </c>
      <c r="X55" s="72" t="n">
        <f aca="false">VLOOKUP($A55,FoodLog!$A$1:$Z$10007,17,0)</f>
        <v>80</v>
      </c>
      <c r="Y55" s="72" t="n">
        <f aca="false">VLOOKUP($A55,FoodLog!$A$1:$Z$10007,18,0)</f>
        <v>477.304074136158</v>
      </c>
      <c r="Z55" s="72" t="n">
        <f aca="false">VLOOKUP($A55,FoodLog!$A$1:$Z$10007,19,0)</f>
        <v>1217.03312436586</v>
      </c>
      <c r="AA55" s="64" t="n">
        <f aca="false">MIN($H55,($H55+Z55))/3500</f>
        <v>0.304959527405565</v>
      </c>
      <c r="AB55" s="65" t="n">
        <f aca="false">Scale!C55</f>
        <v>0</v>
      </c>
    </row>
    <row r="56" customFormat="false" ht="15" hidden="false" customHeight="false" outlineLevel="0" collapsed="false">
      <c r="A56" s="67" t="n">
        <f aca="false">A55+1</f>
        <v>43045</v>
      </c>
      <c r="B56" s="68" t="n">
        <f aca="false">B55+1</f>
        <v>54</v>
      </c>
      <c r="C56" s="69" t="n">
        <f aca="false">C55-AA55</f>
        <v>183.283478024643</v>
      </c>
      <c r="D56" s="69" t="n">
        <f aca="false">$D$3</f>
        <v>149.157523167549</v>
      </c>
      <c r="E56" s="70" t="n">
        <f aca="false">C56-D56</f>
        <v>34.1259548570937</v>
      </c>
      <c r="F56" s="58"/>
      <c r="G56" s="71" t="n">
        <f aca="false">C56*TDEE!$B$5</f>
        <v>2280.5968579858</v>
      </c>
      <c r="H56" s="69" t="n">
        <f aca="false">$E56*31</f>
        <v>1057.90460056991</v>
      </c>
      <c r="I56" s="69" t="n">
        <f aca="false">$G56-$H56</f>
        <v>1222.69225741589</v>
      </c>
      <c r="J56" s="60" t="n">
        <f aca="false">H56/3500</f>
        <v>0.302258457305687</v>
      </c>
      <c r="K56" s="69" t="n">
        <f aca="false">N56/9</f>
        <v>73.932020364415</v>
      </c>
      <c r="L56" s="69" t="n">
        <v>20</v>
      </c>
      <c r="M56" s="56" t="n">
        <f aca="false">Protein_Amt!$B$6</f>
        <v>119.32601853404</v>
      </c>
      <c r="N56" s="69" t="n">
        <f aca="false">MAX(0,I56-(O56+P56))</f>
        <v>665.388183279735</v>
      </c>
      <c r="O56" s="69" t="n">
        <f aca="false">4*L56</f>
        <v>80</v>
      </c>
      <c r="P56" s="69" t="n">
        <f aca="false">4*M56</f>
        <v>477.304074136158</v>
      </c>
      <c r="Q56" s="70" t="n">
        <f aca="false">SUM(N56:P56)</f>
        <v>1222.69225741589</v>
      </c>
      <c r="S56" s="72" t="n">
        <f aca="false">VLOOKUP($A56,FoodLog!$A$1:$Z$10007,12,0)</f>
        <v>0</v>
      </c>
      <c r="T56" s="72" t="n">
        <f aca="false">VLOOKUP($A56,FoodLog!$A$1:$Z$10007,13,0)</f>
        <v>0</v>
      </c>
      <c r="U56" s="72" t="n">
        <f aca="false">VLOOKUP($A56,FoodLog!$A$1:$Z$10007,14,0)</f>
        <v>0</v>
      </c>
      <c r="V56" s="72" t="n">
        <f aca="false">VLOOKUP($A56,FoodLog!$A$1:$Z$10007,15,0)</f>
        <v>0</v>
      </c>
      <c r="W56" s="72" t="n">
        <f aca="false">VLOOKUP($A56,FoodLog!$A$1:$Z$10007,16,0)</f>
        <v>665.388183279735</v>
      </c>
      <c r="X56" s="72" t="n">
        <f aca="false">VLOOKUP($A56,FoodLog!$A$1:$Z$10007,17,0)</f>
        <v>80</v>
      </c>
      <c r="Y56" s="72" t="n">
        <f aca="false">VLOOKUP($A56,FoodLog!$A$1:$Z$10007,18,0)</f>
        <v>477.304074136158</v>
      </c>
      <c r="Z56" s="72" t="n">
        <f aca="false">VLOOKUP($A56,FoodLog!$A$1:$Z$10007,19,0)</f>
        <v>1222.69225741589</v>
      </c>
      <c r="AA56" s="64" t="n">
        <f aca="false">MIN($H56,($H56+Z56))/3500</f>
        <v>0.302258457305687</v>
      </c>
      <c r="AB56" s="65" t="n">
        <f aca="false">Scale!C56</f>
        <v>0</v>
      </c>
    </row>
    <row r="57" customFormat="false" ht="15" hidden="false" customHeight="false" outlineLevel="0" collapsed="false">
      <c r="A57" s="67" t="n">
        <f aca="false">A56+1</f>
        <v>43046</v>
      </c>
      <c r="B57" s="68" t="n">
        <f aca="false">B56+1</f>
        <v>55</v>
      </c>
      <c r="C57" s="69" t="n">
        <f aca="false">C56-AA56</f>
        <v>182.981219567337</v>
      </c>
      <c r="D57" s="69" t="n">
        <f aca="false">$D$3</f>
        <v>149.157523167549</v>
      </c>
      <c r="E57" s="70" t="n">
        <f aca="false">C57-D57</f>
        <v>33.823696399788</v>
      </c>
      <c r="F57" s="58"/>
      <c r="G57" s="71" t="n">
        <f aca="false">C57*TDEE!$B$5</f>
        <v>2276.83585510949</v>
      </c>
      <c r="H57" s="69" t="n">
        <f aca="false">$E57*31</f>
        <v>1048.53458839343</v>
      </c>
      <c r="I57" s="69" t="n">
        <f aca="false">$G57-$H57</f>
        <v>1228.30126671606</v>
      </c>
      <c r="J57" s="60" t="n">
        <f aca="false">H57/3500</f>
        <v>0.299581310969551</v>
      </c>
      <c r="K57" s="69" t="n">
        <f aca="false">N57/9</f>
        <v>74.555243619989</v>
      </c>
      <c r="L57" s="69" t="n">
        <v>20</v>
      </c>
      <c r="M57" s="56" t="n">
        <f aca="false">Protein_Amt!$B$6</f>
        <v>119.32601853404</v>
      </c>
      <c r="N57" s="69" t="n">
        <f aca="false">MAX(0,I57-(O57+P57))</f>
        <v>670.997192579901</v>
      </c>
      <c r="O57" s="69" t="n">
        <f aca="false">4*L57</f>
        <v>80</v>
      </c>
      <c r="P57" s="69" t="n">
        <f aca="false">4*M57</f>
        <v>477.304074136158</v>
      </c>
      <c r="Q57" s="70" t="n">
        <f aca="false">SUM(N57:P57)</f>
        <v>1228.30126671606</v>
      </c>
      <c r="S57" s="72" t="n">
        <f aca="false">VLOOKUP($A57,FoodLog!$A$1:$Z$10007,12,0)</f>
        <v>0</v>
      </c>
      <c r="T57" s="72" t="n">
        <f aca="false">VLOOKUP($A57,FoodLog!$A$1:$Z$10007,13,0)</f>
        <v>0</v>
      </c>
      <c r="U57" s="72" t="n">
        <f aca="false">VLOOKUP($A57,FoodLog!$A$1:$Z$10007,14,0)</f>
        <v>0</v>
      </c>
      <c r="V57" s="72" t="n">
        <f aca="false">VLOOKUP($A57,FoodLog!$A$1:$Z$10007,15,0)</f>
        <v>0</v>
      </c>
      <c r="W57" s="72" t="n">
        <f aca="false">VLOOKUP($A57,FoodLog!$A$1:$Z$10007,16,0)</f>
        <v>670.997192579901</v>
      </c>
      <c r="X57" s="72" t="n">
        <f aca="false">VLOOKUP($A57,FoodLog!$A$1:$Z$10007,17,0)</f>
        <v>80</v>
      </c>
      <c r="Y57" s="72" t="n">
        <f aca="false">VLOOKUP($A57,FoodLog!$A$1:$Z$10007,18,0)</f>
        <v>477.304074136158</v>
      </c>
      <c r="Z57" s="72" t="n">
        <f aca="false">VLOOKUP($A57,FoodLog!$A$1:$Z$10007,19,0)</f>
        <v>1228.30126671606</v>
      </c>
      <c r="AA57" s="64" t="n">
        <f aca="false">MIN($H57,($H57+Z57))/3500</f>
        <v>0.299581310969551</v>
      </c>
      <c r="AB57" s="65" t="n">
        <f aca="false">Scale!C57</f>
        <v>0</v>
      </c>
    </row>
    <row r="58" customFormat="false" ht="15" hidden="false" customHeight="false" outlineLevel="0" collapsed="false">
      <c r="A58" s="67" t="n">
        <f aca="false">A57+1</f>
        <v>43047</v>
      </c>
      <c r="B58" s="68" t="n">
        <f aca="false">B57+1</f>
        <v>56</v>
      </c>
      <c r="C58" s="69" t="n">
        <f aca="false">C57-AA57</f>
        <v>182.681638256367</v>
      </c>
      <c r="D58" s="69" t="n">
        <f aca="false">$D$3</f>
        <v>149.157523167549</v>
      </c>
      <c r="E58" s="70" t="n">
        <f aca="false">C58-D58</f>
        <v>33.5241150888185</v>
      </c>
      <c r="F58" s="58"/>
      <c r="G58" s="71" t="n">
        <f aca="false">C58*TDEE!$B$5</f>
        <v>2273.10816397294</v>
      </c>
      <c r="H58" s="69" t="n">
        <f aca="false">$E58*31</f>
        <v>1039.24756775337</v>
      </c>
      <c r="I58" s="69" t="n">
        <f aca="false">$G58-$H58</f>
        <v>1233.86059621957</v>
      </c>
      <c r="J58" s="60" t="n">
        <f aca="false">H58/3500</f>
        <v>0.296927876500964</v>
      </c>
      <c r="K58" s="69" t="n">
        <f aca="false">N58/9</f>
        <v>75.1729468981564</v>
      </c>
      <c r="L58" s="69" t="n">
        <v>20</v>
      </c>
      <c r="M58" s="56" t="n">
        <f aca="false">Protein_Amt!$B$6</f>
        <v>119.32601853404</v>
      </c>
      <c r="N58" s="69" t="n">
        <f aca="false">MAX(0,I58-(O58+P58))</f>
        <v>676.556522083407</v>
      </c>
      <c r="O58" s="69" t="n">
        <f aca="false">4*L58</f>
        <v>80</v>
      </c>
      <c r="P58" s="69" t="n">
        <f aca="false">4*M58</f>
        <v>477.304074136158</v>
      </c>
      <c r="Q58" s="70" t="n">
        <f aca="false">SUM(N58:P58)</f>
        <v>1233.86059621957</v>
      </c>
      <c r="S58" s="72" t="n">
        <f aca="false">VLOOKUP($A58,FoodLog!$A$1:$Z$10007,12,0)</f>
        <v>0</v>
      </c>
      <c r="T58" s="72" t="n">
        <f aca="false">VLOOKUP($A58,FoodLog!$A$1:$Z$10007,13,0)</f>
        <v>0</v>
      </c>
      <c r="U58" s="72" t="n">
        <f aca="false">VLOOKUP($A58,FoodLog!$A$1:$Z$10007,14,0)</f>
        <v>0</v>
      </c>
      <c r="V58" s="72" t="n">
        <f aca="false">VLOOKUP($A58,FoodLog!$A$1:$Z$10007,15,0)</f>
        <v>0</v>
      </c>
      <c r="W58" s="72" t="n">
        <f aca="false">VLOOKUP($A58,FoodLog!$A$1:$Z$10007,16,0)</f>
        <v>676.556522083407</v>
      </c>
      <c r="X58" s="72" t="n">
        <f aca="false">VLOOKUP($A58,FoodLog!$A$1:$Z$10007,17,0)</f>
        <v>80</v>
      </c>
      <c r="Y58" s="72" t="n">
        <f aca="false">VLOOKUP($A58,FoodLog!$A$1:$Z$10007,18,0)</f>
        <v>477.304074136158</v>
      </c>
      <c r="Z58" s="72" t="n">
        <f aca="false">VLOOKUP($A58,FoodLog!$A$1:$Z$10007,19,0)</f>
        <v>1233.86059621957</v>
      </c>
      <c r="AA58" s="64" t="n">
        <f aca="false">MIN($H58,($H58+Z58))/3500</f>
        <v>0.296927876500964</v>
      </c>
      <c r="AB58" s="65" t="n">
        <f aca="false">Scale!C58</f>
        <v>0</v>
      </c>
    </row>
    <row r="59" customFormat="false" ht="15" hidden="false" customHeight="false" outlineLevel="0" collapsed="false">
      <c r="A59" s="67" t="n">
        <f aca="false">A58+1</f>
        <v>43048</v>
      </c>
      <c r="B59" s="68" t="n">
        <f aca="false">B58+1</f>
        <v>57</v>
      </c>
      <c r="C59" s="69" t="n">
        <f aca="false">C58-AA58</f>
        <v>182.384710379867</v>
      </c>
      <c r="D59" s="69" t="n">
        <f aca="false">$D$3</f>
        <v>149.157523167549</v>
      </c>
      <c r="E59" s="70" t="n">
        <f aca="false">C59-D59</f>
        <v>33.2271872123175</v>
      </c>
      <c r="F59" s="58"/>
      <c r="G59" s="71" t="n">
        <f aca="false">C59*TDEE!$B$5</f>
        <v>2269.41348952931</v>
      </c>
      <c r="H59" s="69" t="n">
        <f aca="false">$E59*31</f>
        <v>1030.04280358184</v>
      </c>
      <c r="I59" s="69" t="n">
        <f aca="false">$G59-$H59</f>
        <v>1239.37068594747</v>
      </c>
      <c r="J59" s="60" t="n">
        <f aca="false">H59/3500</f>
        <v>0.294297943880527</v>
      </c>
      <c r="K59" s="69" t="n">
        <f aca="false">N59/9</f>
        <v>75.7851790901458</v>
      </c>
      <c r="L59" s="69" t="n">
        <v>20</v>
      </c>
      <c r="M59" s="56" t="n">
        <f aca="false">Protein_Amt!$B$6</f>
        <v>119.32601853404</v>
      </c>
      <c r="N59" s="69" t="n">
        <f aca="false">MAX(0,I59-(O59+P59))</f>
        <v>682.066611811312</v>
      </c>
      <c r="O59" s="69" t="n">
        <f aca="false">4*L59</f>
        <v>80</v>
      </c>
      <c r="P59" s="69" t="n">
        <f aca="false">4*M59</f>
        <v>477.304074136158</v>
      </c>
      <c r="Q59" s="70" t="n">
        <f aca="false">SUM(N59:P59)</f>
        <v>1239.37068594747</v>
      </c>
      <c r="S59" s="72" t="n">
        <f aca="false">VLOOKUP($A59,FoodLog!$A$1:$Z$10007,12,0)</f>
        <v>0</v>
      </c>
      <c r="T59" s="72" t="n">
        <f aca="false">VLOOKUP($A59,FoodLog!$A$1:$Z$10007,13,0)</f>
        <v>0</v>
      </c>
      <c r="U59" s="72" t="n">
        <f aca="false">VLOOKUP($A59,FoodLog!$A$1:$Z$10007,14,0)</f>
        <v>0</v>
      </c>
      <c r="V59" s="72" t="n">
        <f aca="false">VLOOKUP($A59,FoodLog!$A$1:$Z$10007,15,0)</f>
        <v>0</v>
      </c>
      <c r="W59" s="72" t="n">
        <f aca="false">VLOOKUP($A59,FoodLog!$A$1:$Z$10007,16,0)</f>
        <v>682.066611811312</v>
      </c>
      <c r="X59" s="72" t="n">
        <f aca="false">VLOOKUP($A59,FoodLog!$A$1:$Z$10007,17,0)</f>
        <v>80</v>
      </c>
      <c r="Y59" s="72" t="n">
        <f aca="false">VLOOKUP($A59,FoodLog!$A$1:$Z$10007,18,0)</f>
        <v>477.304074136158</v>
      </c>
      <c r="Z59" s="72" t="n">
        <f aca="false">VLOOKUP($A59,FoodLog!$A$1:$Z$10007,19,0)</f>
        <v>1239.37068594747</v>
      </c>
      <c r="AA59" s="64" t="n">
        <f aca="false">MIN($H59,($H59+Z59))/3500</f>
        <v>0.294297943880527</v>
      </c>
      <c r="AB59" s="65" t="n">
        <f aca="false">Scale!C59</f>
        <v>0</v>
      </c>
    </row>
    <row r="60" customFormat="false" ht="15" hidden="false" customHeight="false" outlineLevel="0" collapsed="false">
      <c r="A60" s="67" t="n">
        <f aca="false">A59+1</f>
        <v>43049</v>
      </c>
      <c r="B60" s="68" t="n">
        <f aca="false">B59+1</f>
        <v>58</v>
      </c>
      <c r="C60" s="69" t="n">
        <f aca="false">C59-AA59</f>
        <v>182.090412435986</v>
      </c>
      <c r="D60" s="69" t="n">
        <f aca="false">$D$3</f>
        <v>149.157523167549</v>
      </c>
      <c r="E60" s="70" t="n">
        <f aca="false">C60-D60</f>
        <v>32.932889268437</v>
      </c>
      <c r="F60" s="58"/>
      <c r="G60" s="71" t="n">
        <f aca="false">C60*TDEE!$B$5</f>
        <v>2265.75153934504</v>
      </c>
      <c r="H60" s="69" t="n">
        <f aca="false">$E60*31</f>
        <v>1020.91956732155</v>
      </c>
      <c r="I60" s="69" t="n">
        <f aca="false">$G60-$H60</f>
        <v>1244.8319720235</v>
      </c>
      <c r="J60" s="60" t="n">
        <f aca="false">H60/3500</f>
        <v>0.291691304949013</v>
      </c>
      <c r="K60" s="69" t="n">
        <f aca="false">N60/9</f>
        <v>76.391988654149</v>
      </c>
      <c r="L60" s="69" t="n">
        <v>20</v>
      </c>
      <c r="M60" s="56" t="n">
        <f aca="false">Protein_Amt!$B$6</f>
        <v>119.32601853404</v>
      </c>
      <c r="N60" s="69" t="n">
        <f aca="false">MAX(0,I60-(O60+P60))</f>
        <v>687.527897887341</v>
      </c>
      <c r="O60" s="69" t="n">
        <f aca="false">4*L60</f>
        <v>80</v>
      </c>
      <c r="P60" s="69" t="n">
        <f aca="false">4*M60</f>
        <v>477.304074136158</v>
      </c>
      <c r="Q60" s="70" t="n">
        <f aca="false">SUM(N60:P60)</f>
        <v>1244.8319720235</v>
      </c>
      <c r="S60" s="72" t="n">
        <f aca="false">VLOOKUP($A60,FoodLog!$A$1:$Z$10007,12,0)</f>
        <v>0</v>
      </c>
      <c r="T60" s="72" t="n">
        <f aca="false">VLOOKUP($A60,FoodLog!$A$1:$Z$10007,13,0)</f>
        <v>0</v>
      </c>
      <c r="U60" s="72" t="n">
        <f aca="false">VLOOKUP($A60,FoodLog!$A$1:$Z$10007,14,0)</f>
        <v>0</v>
      </c>
      <c r="V60" s="72" t="n">
        <f aca="false">VLOOKUP($A60,FoodLog!$A$1:$Z$10007,15,0)</f>
        <v>0</v>
      </c>
      <c r="W60" s="72" t="n">
        <f aca="false">VLOOKUP($A60,FoodLog!$A$1:$Z$10007,16,0)</f>
        <v>687.527897887341</v>
      </c>
      <c r="X60" s="72" t="n">
        <f aca="false">VLOOKUP($A60,FoodLog!$A$1:$Z$10007,17,0)</f>
        <v>80</v>
      </c>
      <c r="Y60" s="72" t="n">
        <f aca="false">VLOOKUP($A60,FoodLog!$A$1:$Z$10007,18,0)</f>
        <v>477.304074136158</v>
      </c>
      <c r="Z60" s="72" t="n">
        <f aca="false">VLOOKUP($A60,FoodLog!$A$1:$Z$10007,19,0)</f>
        <v>1244.8319720235</v>
      </c>
      <c r="AA60" s="64" t="n">
        <f aca="false">MIN($H60,($H60+Z60))/3500</f>
        <v>0.291691304949013</v>
      </c>
      <c r="AB60" s="65" t="n">
        <f aca="false">Scale!C60</f>
        <v>0</v>
      </c>
    </row>
    <row r="61" customFormat="false" ht="15" hidden="false" customHeight="false" outlineLevel="0" collapsed="false">
      <c r="A61" s="67" t="n">
        <f aca="false">A60+1</f>
        <v>43050</v>
      </c>
      <c r="B61" s="68" t="n">
        <f aca="false">B60+1</f>
        <v>59</v>
      </c>
      <c r="C61" s="69" t="n">
        <f aca="false">C60-AA60</f>
        <v>181.798721131037</v>
      </c>
      <c r="D61" s="69" t="n">
        <f aca="false">$D$3</f>
        <v>149.157523167549</v>
      </c>
      <c r="E61" s="70" t="n">
        <f aca="false">C61-D61</f>
        <v>32.641197963488</v>
      </c>
      <c r="F61" s="58"/>
      <c r="G61" s="71" t="n">
        <f aca="false">C61*TDEE!$B$5</f>
        <v>2262.12202357669</v>
      </c>
      <c r="H61" s="69" t="n">
        <f aca="false">$E61*31</f>
        <v>1011.87713686813</v>
      </c>
      <c r="I61" s="69" t="n">
        <f aca="false">$G61-$H61</f>
        <v>1250.24488670857</v>
      </c>
      <c r="J61" s="60" t="n">
        <f aca="false">H61/3500</f>
        <v>0.289107753390893</v>
      </c>
      <c r="K61" s="69" t="n">
        <f aca="false">N61/9</f>
        <v>76.9934236191566</v>
      </c>
      <c r="L61" s="69" t="n">
        <v>20</v>
      </c>
      <c r="M61" s="56" t="n">
        <f aca="false">Protein_Amt!$B$6</f>
        <v>119.32601853404</v>
      </c>
      <c r="N61" s="69" t="n">
        <f aca="false">MAX(0,I61-(O61+P61))</f>
        <v>692.940812572409</v>
      </c>
      <c r="O61" s="69" t="n">
        <f aca="false">4*L61</f>
        <v>80</v>
      </c>
      <c r="P61" s="69" t="n">
        <f aca="false">4*M61</f>
        <v>477.304074136158</v>
      </c>
      <c r="Q61" s="70" t="n">
        <f aca="false">SUM(N61:P61)</f>
        <v>1250.24488670857</v>
      </c>
      <c r="S61" s="72" t="n">
        <f aca="false">VLOOKUP($A61,FoodLog!$A$1:$Z$10007,12,0)</f>
        <v>0</v>
      </c>
      <c r="T61" s="72" t="n">
        <f aca="false">VLOOKUP($A61,FoodLog!$A$1:$Z$10007,13,0)</f>
        <v>0</v>
      </c>
      <c r="U61" s="72" t="n">
        <f aca="false">VLOOKUP($A61,FoodLog!$A$1:$Z$10007,14,0)</f>
        <v>0</v>
      </c>
      <c r="V61" s="72" t="n">
        <f aca="false">VLOOKUP($A61,FoodLog!$A$1:$Z$10007,15,0)</f>
        <v>0</v>
      </c>
      <c r="W61" s="72" t="n">
        <f aca="false">VLOOKUP($A61,FoodLog!$A$1:$Z$10007,16,0)</f>
        <v>692.940812572409</v>
      </c>
      <c r="X61" s="72" t="n">
        <f aca="false">VLOOKUP($A61,FoodLog!$A$1:$Z$10007,17,0)</f>
        <v>80</v>
      </c>
      <c r="Y61" s="72" t="n">
        <f aca="false">VLOOKUP($A61,FoodLog!$A$1:$Z$10007,18,0)</f>
        <v>477.304074136158</v>
      </c>
      <c r="Z61" s="72" t="n">
        <f aca="false">VLOOKUP($A61,FoodLog!$A$1:$Z$10007,19,0)</f>
        <v>1250.24488670857</v>
      </c>
      <c r="AA61" s="64" t="n">
        <f aca="false">MIN($H61,($H61+Z61))/3500</f>
        <v>0.289107753390893</v>
      </c>
      <c r="AB61" s="65" t="n">
        <f aca="false">Scale!C61</f>
        <v>0</v>
      </c>
    </row>
    <row r="62" customFormat="false" ht="15" hidden="false" customHeight="false" outlineLevel="0" collapsed="false">
      <c r="A62" s="67" t="n">
        <f aca="false">A61+1</f>
        <v>43051</v>
      </c>
      <c r="B62" s="68" t="n">
        <f aca="false">B61+1</f>
        <v>60</v>
      </c>
      <c r="C62" s="69" t="n">
        <f aca="false">C61-AA61</f>
        <v>181.509613377646</v>
      </c>
      <c r="D62" s="69" t="n">
        <f aca="false">$D$3</f>
        <v>149.157523167549</v>
      </c>
      <c r="E62" s="70" t="n">
        <f aca="false">C62-D62</f>
        <v>32.3520902100971</v>
      </c>
      <c r="F62" s="58"/>
      <c r="G62" s="71" t="n">
        <f aca="false">C62*TDEE!$B$5</f>
        <v>2258.52465494801</v>
      </c>
      <c r="H62" s="69" t="n">
        <f aca="false">$E62*31</f>
        <v>1002.91479651301</v>
      </c>
      <c r="I62" s="69" t="n">
        <f aca="false">$G62-$H62</f>
        <v>1255.609858435</v>
      </c>
      <c r="J62" s="60" t="n">
        <f aca="false">H62/3500</f>
        <v>0.286547084718003</v>
      </c>
      <c r="K62" s="69" t="n">
        <f aca="false">N62/9</f>
        <v>77.58953158876</v>
      </c>
      <c r="L62" s="69" t="n">
        <v>20</v>
      </c>
      <c r="M62" s="56" t="n">
        <f aca="false">Protein_Amt!$B$6</f>
        <v>119.32601853404</v>
      </c>
      <c r="N62" s="69" t="n">
        <f aca="false">MAX(0,I62-(O62+P62))</f>
        <v>698.30578429884</v>
      </c>
      <c r="O62" s="69" t="n">
        <f aca="false">4*L62</f>
        <v>80</v>
      </c>
      <c r="P62" s="69" t="n">
        <f aca="false">4*M62</f>
        <v>477.304074136158</v>
      </c>
      <c r="Q62" s="70" t="n">
        <f aca="false">SUM(N62:P62)</f>
        <v>1255.609858435</v>
      </c>
      <c r="S62" s="72" t="n">
        <f aca="false">VLOOKUP($A62,FoodLog!$A$1:$Z$10007,12,0)</f>
        <v>0</v>
      </c>
      <c r="T62" s="72" t="n">
        <f aca="false">VLOOKUP($A62,FoodLog!$A$1:$Z$10007,13,0)</f>
        <v>0</v>
      </c>
      <c r="U62" s="72" t="n">
        <f aca="false">VLOOKUP($A62,FoodLog!$A$1:$Z$10007,14,0)</f>
        <v>0</v>
      </c>
      <c r="V62" s="72" t="n">
        <f aca="false">VLOOKUP($A62,FoodLog!$A$1:$Z$10007,15,0)</f>
        <v>0</v>
      </c>
      <c r="W62" s="72" t="n">
        <f aca="false">VLOOKUP($A62,FoodLog!$A$1:$Z$10007,16,0)</f>
        <v>698.30578429884</v>
      </c>
      <c r="X62" s="72" t="n">
        <f aca="false">VLOOKUP($A62,FoodLog!$A$1:$Z$10007,17,0)</f>
        <v>80</v>
      </c>
      <c r="Y62" s="72" t="n">
        <f aca="false">VLOOKUP($A62,FoodLog!$A$1:$Z$10007,18,0)</f>
        <v>477.304074136158</v>
      </c>
      <c r="Z62" s="72" t="n">
        <f aca="false">VLOOKUP($A62,FoodLog!$A$1:$Z$10007,19,0)</f>
        <v>1255.609858435</v>
      </c>
      <c r="AA62" s="64" t="n">
        <f aca="false">MIN($H62,($H62+Z62))/3500</f>
        <v>0.286547084718003</v>
      </c>
      <c r="AB62" s="65" t="n">
        <f aca="false">Scale!C62</f>
        <v>0</v>
      </c>
    </row>
    <row r="63" customFormat="false" ht="15" hidden="false" customHeight="false" outlineLevel="0" collapsed="false">
      <c r="A63" s="67" t="n">
        <f aca="false">A62+1</f>
        <v>43052</v>
      </c>
      <c r="B63" s="68" t="n">
        <f aca="false">B62+1</f>
        <v>61</v>
      </c>
      <c r="C63" s="69" t="n">
        <f aca="false">C62-AA62</f>
        <v>181.223066292928</v>
      </c>
      <c r="D63" s="69" t="n">
        <f aca="false">$D$3</f>
        <v>149.157523167549</v>
      </c>
      <c r="E63" s="70" t="n">
        <f aca="false">C63-D63</f>
        <v>32.0655431253791</v>
      </c>
      <c r="F63" s="58"/>
      <c r="G63" s="71" t="n">
        <f aca="false">C63*TDEE!$B$5</f>
        <v>2254.95914872717</v>
      </c>
      <c r="H63" s="69" t="n">
        <f aca="false">$E63*31</f>
        <v>994.031836886752</v>
      </c>
      <c r="I63" s="69" t="n">
        <f aca="false">$G63-$H63</f>
        <v>1260.92731184042</v>
      </c>
      <c r="J63" s="60" t="n">
        <f aca="false">H63/3500</f>
        <v>0.284009096253358</v>
      </c>
      <c r="K63" s="69" t="n">
        <f aca="false">N63/9</f>
        <v>78.1803597449182</v>
      </c>
      <c r="L63" s="69" t="n">
        <v>20</v>
      </c>
      <c r="M63" s="56" t="n">
        <f aca="false">Protein_Amt!$B$6</f>
        <v>119.32601853404</v>
      </c>
      <c r="N63" s="69" t="n">
        <f aca="false">MAX(0,I63-(O63+P63))</f>
        <v>703.623237704264</v>
      </c>
      <c r="O63" s="69" t="n">
        <f aca="false">4*L63</f>
        <v>80</v>
      </c>
      <c r="P63" s="69" t="n">
        <f aca="false">4*M63</f>
        <v>477.304074136158</v>
      </c>
      <c r="Q63" s="70" t="n">
        <f aca="false">SUM(N63:P63)</f>
        <v>1260.92731184042</v>
      </c>
      <c r="S63" s="72" t="n">
        <f aca="false">VLOOKUP($A63,FoodLog!$A$1:$Z$10007,12,0)</f>
        <v>0</v>
      </c>
      <c r="T63" s="72" t="n">
        <f aca="false">VLOOKUP($A63,FoodLog!$A$1:$Z$10007,13,0)</f>
        <v>0</v>
      </c>
      <c r="U63" s="72" t="n">
        <f aca="false">VLOOKUP($A63,FoodLog!$A$1:$Z$10007,14,0)</f>
        <v>0</v>
      </c>
      <c r="V63" s="72" t="n">
        <f aca="false">VLOOKUP($A63,FoodLog!$A$1:$Z$10007,15,0)</f>
        <v>0</v>
      </c>
      <c r="W63" s="72" t="n">
        <f aca="false">VLOOKUP($A63,FoodLog!$A$1:$Z$10007,16,0)</f>
        <v>703.623237704264</v>
      </c>
      <c r="X63" s="72" t="n">
        <f aca="false">VLOOKUP($A63,FoodLog!$A$1:$Z$10007,17,0)</f>
        <v>80</v>
      </c>
      <c r="Y63" s="72" t="n">
        <f aca="false">VLOOKUP($A63,FoodLog!$A$1:$Z$10007,18,0)</f>
        <v>477.304074136158</v>
      </c>
      <c r="Z63" s="72" t="n">
        <f aca="false">VLOOKUP($A63,FoodLog!$A$1:$Z$10007,19,0)</f>
        <v>1260.92731184042</v>
      </c>
      <c r="AA63" s="64" t="n">
        <f aca="false">MIN($H63,($H63+Z63))/3500</f>
        <v>0.284009096253358</v>
      </c>
      <c r="AB63" s="65" t="n">
        <f aca="false">Scale!C63</f>
        <v>0</v>
      </c>
    </row>
    <row r="64" customFormat="false" ht="15" hidden="false" customHeight="false" outlineLevel="0" collapsed="false">
      <c r="A64" s="67" t="n">
        <f aca="false">A63+1</f>
        <v>43053</v>
      </c>
      <c r="B64" s="68" t="n">
        <f aca="false">B63+1</f>
        <v>62</v>
      </c>
      <c r="C64" s="69" t="n">
        <f aca="false">C63-AA63</f>
        <v>180.939057196675</v>
      </c>
      <c r="D64" s="69" t="n">
        <f aca="false">$D$3</f>
        <v>149.157523167549</v>
      </c>
      <c r="E64" s="70" t="n">
        <f aca="false">C64-D64</f>
        <v>31.7815340291257</v>
      </c>
      <c r="F64" s="58"/>
      <c r="G64" s="71" t="n">
        <f aca="false">C64*TDEE!$B$5</f>
        <v>2251.4252227043</v>
      </c>
      <c r="H64" s="69" t="n">
        <f aca="false">$E64*31</f>
        <v>985.227554902898</v>
      </c>
      <c r="I64" s="69" t="n">
        <f aca="false">$G64-$H64</f>
        <v>1266.1976678014</v>
      </c>
      <c r="J64" s="60" t="n">
        <f aca="false">H64/3500</f>
        <v>0.281493587115114</v>
      </c>
      <c r="K64" s="69" t="n">
        <f aca="false">N64/9</f>
        <v>78.7659548516934</v>
      </c>
      <c r="L64" s="69" t="n">
        <v>20</v>
      </c>
      <c r="M64" s="56" t="n">
        <f aca="false">Protein_Amt!$B$6</f>
        <v>119.32601853404</v>
      </c>
      <c r="N64" s="69" t="n">
        <f aca="false">MAX(0,I64-(O64+P64))</f>
        <v>708.89359366524</v>
      </c>
      <c r="O64" s="69" t="n">
        <f aca="false">4*L64</f>
        <v>80</v>
      </c>
      <c r="P64" s="69" t="n">
        <f aca="false">4*M64</f>
        <v>477.304074136158</v>
      </c>
      <c r="Q64" s="70" t="n">
        <f aca="false">SUM(N64:P64)</f>
        <v>1266.1976678014</v>
      </c>
      <c r="S64" s="72" t="n">
        <f aca="false">VLOOKUP($A64,FoodLog!$A$1:$Z$10007,12,0)</f>
        <v>0</v>
      </c>
      <c r="T64" s="72" t="n">
        <f aca="false">VLOOKUP($A64,FoodLog!$A$1:$Z$10007,13,0)</f>
        <v>0</v>
      </c>
      <c r="U64" s="72" t="n">
        <f aca="false">VLOOKUP($A64,FoodLog!$A$1:$Z$10007,14,0)</f>
        <v>0</v>
      </c>
      <c r="V64" s="72" t="n">
        <f aca="false">VLOOKUP($A64,FoodLog!$A$1:$Z$10007,15,0)</f>
        <v>0</v>
      </c>
      <c r="W64" s="72" t="n">
        <f aca="false">VLOOKUP($A64,FoodLog!$A$1:$Z$10007,16,0)</f>
        <v>708.89359366524</v>
      </c>
      <c r="X64" s="72" t="n">
        <f aca="false">VLOOKUP($A64,FoodLog!$A$1:$Z$10007,17,0)</f>
        <v>80</v>
      </c>
      <c r="Y64" s="72" t="n">
        <f aca="false">VLOOKUP($A64,FoodLog!$A$1:$Z$10007,18,0)</f>
        <v>477.304074136158</v>
      </c>
      <c r="Z64" s="72" t="n">
        <f aca="false">VLOOKUP($A64,FoodLog!$A$1:$Z$10007,19,0)</f>
        <v>1266.1976678014</v>
      </c>
      <c r="AA64" s="64" t="n">
        <f aca="false">MIN($H64,($H64+Z64))/3500</f>
        <v>0.281493587115114</v>
      </c>
      <c r="AB64" s="65" t="n">
        <f aca="false">Scale!C64</f>
        <v>0</v>
      </c>
    </row>
    <row r="65" customFormat="false" ht="15" hidden="false" customHeight="false" outlineLevel="0" collapsed="false">
      <c r="A65" s="67" t="n">
        <f aca="false">A64+1</f>
        <v>43054</v>
      </c>
      <c r="B65" s="68" t="n">
        <f aca="false">B64+1</f>
        <v>63</v>
      </c>
      <c r="C65" s="69" t="n">
        <f aca="false">C64-AA64</f>
        <v>180.65756360956</v>
      </c>
      <c r="D65" s="69" t="n">
        <f aca="false">$D$3</f>
        <v>149.157523167549</v>
      </c>
      <c r="E65" s="70" t="n">
        <f aca="false">C65-D65</f>
        <v>31.5000404420106</v>
      </c>
      <c r="F65" s="58"/>
      <c r="G65" s="71" t="n">
        <f aca="false">C65*TDEE!$B$5</f>
        <v>2247.92259716905</v>
      </c>
      <c r="H65" s="69" t="n">
        <f aca="false">$E65*31</f>
        <v>976.501253702329</v>
      </c>
      <c r="I65" s="69" t="n">
        <f aca="false">$G65-$H65</f>
        <v>1271.42134346672</v>
      </c>
      <c r="J65" s="60" t="n">
        <f aca="false">H65/3500</f>
        <v>0.279000358200666</v>
      </c>
      <c r="K65" s="69" t="n">
        <f aca="false">N65/9</f>
        <v>79.3463632589514</v>
      </c>
      <c r="L65" s="69" t="n">
        <v>20</v>
      </c>
      <c r="M65" s="56" t="n">
        <f aca="false">Protein_Amt!$B$6</f>
        <v>119.32601853404</v>
      </c>
      <c r="N65" s="69" t="n">
        <f aca="false">MAX(0,I65-(O65+P65))</f>
        <v>714.117269330563</v>
      </c>
      <c r="O65" s="69" t="n">
        <f aca="false">4*L65</f>
        <v>80</v>
      </c>
      <c r="P65" s="69" t="n">
        <f aca="false">4*M65</f>
        <v>477.304074136158</v>
      </c>
      <c r="Q65" s="70" t="n">
        <f aca="false">SUM(N65:P65)</f>
        <v>1271.42134346672</v>
      </c>
      <c r="S65" s="72" t="n">
        <f aca="false">VLOOKUP($A65,FoodLog!$A$1:$Z$10007,12,0)</f>
        <v>0</v>
      </c>
      <c r="T65" s="72" t="n">
        <f aca="false">VLOOKUP($A65,FoodLog!$A$1:$Z$10007,13,0)</f>
        <v>0</v>
      </c>
      <c r="U65" s="72" t="n">
        <f aca="false">VLOOKUP($A65,FoodLog!$A$1:$Z$10007,14,0)</f>
        <v>0</v>
      </c>
      <c r="V65" s="72" t="n">
        <f aca="false">VLOOKUP($A65,FoodLog!$A$1:$Z$10007,15,0)</f>
        <v>0</v>
      </c>
      <c r="W65" s="72" t="n">
        <f aca="false">VLOOKUP($A65,FoodLog!$A$1:$Z$10007,16,0)</f>
        <v>714.117269330563</v>
      </c>
      <c r="X65" s="72" t="n">
        <f aca="false">VLOOKUP($A65,FoodLog!$A$1:$Z$10007,17,0)</f>
        <v>80</v>
      </c>
      <c r="Y65" s="72" t="n">
        <f aca="false">VLOOKUP($A65,FoodLog!$A$1:$Z$10007,18,0)</f>
        <v>477.304074136158</v>
      </c>
      <c r="Z65" s="72" t="n">
        <f aca="false">VLOOKUP($A65,FoodLog!$A$1:$Z$10007,19,0)</f>
        <v>1271.42134346672</v>
      </c>
      <c r="AA65" s="64" t="n">
        <f aca="false">MIN($H65,($H65+Z65))/3500</f>
        <v>0.279000358200666</v>
      </c>
      <c r="AB65" s="65" t="n">
        <f aca="false">Scale!C65</f>
        <v>0</v>
      </c>
    </row>
    <row r="66" customFormat="false" ht="15" hidden="false" customHeight="false" outlineLevel="0" collapsed="false">
      <c r="A66" s="67" t="n">
        <f aca="false">A65+1</f>
        <v>43055</v>
      </c>
      <c r="B66" s="68" t="n">
        <f aca="false">B65+1</f>
        <v>64</v>
      </c>
      <c r="C66" s="69" t="n">
        <f aca="false">C65-AA65</f>
        <v>180.378563251359</v>
      </c>
      <c r="D66" s="69" t="n">
        <f aca="false">$D$3</f>
        <v>149.157523167549</v>
      </c>
      <c r="E66" s="70" t="n">
        <f aca="false">C66-D66</f>
        <v>31.22104008381</v>
      </c>
      <c r="F66" s="58"/>
      <c r="G66" s="71" t="n">
        <f aca="false">C66*TDEE!$B$5</f>
        <v>2244.45099488854</v>
      </c>
      <c r="H66" s="69" t="n">
        <f aca="false">$E66*31</f>
        <v>967.852242598109</v>
      </c>
      <c r="I66" s="69" t="n">
        <f aca="false">$G66-$H66</f>
        <v>1276.59875229044</v>
      </c>
      <c r="J66" s="60" t="n">
        <f aca="false">H66/3500</f>
        <v>0.276529212170888</v>
      </c>
      <c r="K66" s="69" t="n">
        <f aca="false">N66/9</f>
        <v>79.9216309060308</v>
      </c>
      <c r="L66" s="69" t="n">
        <v>20</v>
      </c>
      <c r="M66" s="56" t="n">
        <f aca="false">Protein_Amt!$B$6</f>
        <v>119.32601853404</v>
      </c>
      <c r="N66" s="69" t="n">
        <f aca="false">MAX(0,I66-(O66+P66))</f>
        <v>719.294678154278</v>
      </c>
      <c r="O66" s="69" t="n">
        <f aca="false">4*L66</f>
        <v>80</v>
      </c>
      <c r="P66" s="69" t="n">
        <f aca="false">4*M66</f>
        <v>477.304074136158</v>
      </c>
      <c r="Q66" s="70" t="n">
        <f aca="false">SUM(N66:P66)</f>
        <v>1276.59875229044</v>
      </c>
      <c r="S66" s="72" t="n">
        <f aca="false">VLOOKUP($A66,FoodLog!$A$1:$Z$10007,12,0)</f>
        <v>0</v>
      </c>
      <c r="T66" s="72" t="n">
        <f aca="false">VLOOKUP($A66,FoodLog!$A$1:$Z$10007,13,0)</f>
        <v>0</v>
      </c>
      <c r="U66" s="72" t="n">
        <f aca="false">VLOOKUP($A66,FoodLog!$A$1:$Z$10007,14,0)</f>
        <v>0</v>
      </c>
      <c r="V66" s="72" t="n">
        <f aca="false">VLOOKUP($A66,FoodLog!$A$1:$Z$10007,15,0)</f>
        <v>0</v>
      </c>
      <c r="W66" s="72" t="n">
        <f aca="false">VLOOKUP($A66,FoodLog!$A$1:$Z$10007,16,0)</f>
        <v>719.294678154278</v>
      </c>
      <c r="X66" s="72" t="n">
        <f aca="false">VLOOKUP($A66,FoodLog!$A$1:$Z$10007,17,0)</f>
        <v>80</v>
      </c>
      <c r="Y66" s="72" t="n">
        <f aca="false">VLOOKUP($A66,FoodLog!$A$1:$Z$10007,18,0)</f>
        <v>477.304074136158</v>
      </c>
      <c r="Z66" s="72" t="n">
        <f aca="false">VLOOKUP($A66,FoodLog!$A$1:$Z$10007,19,0)</f>
        <v>1276.59875229044</v>
      </c>
      <c r="AA66" s="64" t="n">
        <f aca="false">MIN($H66,($H66+Z66))/3500</f>
        <v>0.276529212170888</v>
      </c>
      <c r="AB66" s="65" t="n">
        <f aca="false">Scale!C66</f>
        <v>0</v>
      </c>
    </row>
    <row r="67" customFormat="false" ht="15" hidden="false" customHeight="false" outlineLevel="0" collapsed="false">
      <c r="A67" s="67" t="n">
        <f aca="false">A66+1</f>
        <v>43056</v>
      </c>
      <c r="B67" s="68" t="n">
        <f aca="false">B66+1</f>
        <v>65</v>
      </c>
      <c r="C67" s="69" t="n">
        <f aca="false">C66-AA66</f>
        <v>180.102034039188</v>
      </c>
      <c r="D67" s="69" t="n">
        <f aca="false">$D$3</f>
        <v>149.157523167549</v>
      </c>
      <c r="E67" s="70" t="n">
        <f aca="false">C67-D67</f>
        <v>30.9445108716391</v>
      </c>
      <c r="F67" s="58"/>
      <c r="G67" s="71" t="n">
        <f aca="false">C67*TDEE!$B$5</f>
        <v>2241.01014108538</v>
      </c>
      <c r="H67" s="69" t="n">
        <f aca="false">$E67*31</f>
        <v>959.279837020811</v>
      </c>
      <c r="I67" s="69" t="n">
        <f aca="false">$G67-$H67</f>
        <v>1281.73030406457</v>
      </c>
      <c r="J67" s="60" t="n">
        <f aca="false">H67/3500</f>
        <v>0.274079953434517</v>
      </c>
      <c r="K67" s="69" t="n">
        <f aca="false">N67/9</f>
        <v>80.491803325379</v>
      </c>
      <c r="L67" s="69" t="n">
        <v>20</v>
      </c>
      <c r="M67" s="56" t="n">
        <f aca="false">Protein_Amt!$B$6</f>
        <v>119.32601853404</v>
      </c>
      <c r="N67" s="69" t="n">
        <f aca="false">MAX(0,I67-(O67+P67))</f>
        <v>724.426229928411</v>
      </c>
      <c r="O67" s="69" t="n">
        <f aca="false">4*L67</f>
        <v>80</v>
      </c>
      <c r="P67" s="69" t="n">
        <f aca="false">4*M67</f>
        <v>477.304074136158</v>
      </c>
      <c r="Q67" s="70" t="n">
        <f aca="false">SUM(N67:P67)</f>
        <v>1281.73030406457</v>
      </c>
      <c r="S67" s="72" t="n">
        <f aca="false">VLOOKUP($A67,FoodLog!$A$1:$Z$10007,12,0)</f>
        <v>0</v>
      </c>
      <c r="T67" s="72" t="n">
        <f aca="false">VLOOKUP($A67,FoodLog!$A$1:$Z$10007,13,0)</f>
        <v>0</v>
      </c>
      <c r="U67" s="72" t="n">
        <f aca="false">VLOOKUP($A67,FoodLog!$A$1:$Z$10007,14,0)</f>
        <v>0</v>
      </c>
      <c r="V67" s="72" t="n">
        <f aca="false">VLOOKUP($A67,FoodLog!$A$1:$Z$10007,15,0)</f>
        <v>0</v>
      </c>
      <c r="W67" s="72" t="n">
        <f aca="false">VLOOKUP($A67,FoodLog!$A$1:$Z$10007,16,0)</f>
        <v>724.426229928411</v>
      </c>
      <c r="X67" s="72" t="n">
        <f aca="false">VLOOKUP($A67,FoodLog!$A$1:$Z$10007,17,0)</f>
        <v>80</v>
      </c>
      <c r="Y67" s="72" t="n">
        <f aca="false">VLOOKUP($A67,FoodLog!$A$1:$Z$10007,18,0)</f>
        <v>477.304074136158</v>
      </c>
      <c r="Z67" s="72" t="n">
        <f aca="false">VLOOKUP($A67,FoodLog!$A$1:$Z$10007,19,0)</f>
        <v>1281.73030406457</v>
      </c>
      <c r="AA67" s="64" t="n">
        <f aca="false">MIN($H67,($H67+Z67))/3500</f>
        <v>0.274079953434517</v>
      </c>
      <c r="AB67" s="65" t="n">
        <f aca="false">Scale!C67</f>
        <v>0</v>
      </c>
    </row>
    <row r="68" customFormat="false" ht="15" hidden="false" customHeight="false" outlineLevel="0" collapsed="false">
      <c r="A68" s="67" t="n">
        <f aca="false">A67+1</f>
        <v>43057</v>
      </c>
      <c r="B68" s="68" t="n">
        <f aca="false">B67+1</f>
        <v>66</v>
      </c>
      <c r="C68" s="69" t="n">
        <f aca="false">C67-AA67</f>
        <v>179.827954085754</v>
      </c>
      <c r="D68" s="69" t="n">
        <f aca="false">$D$3</f>
        <v>149.157523167549</v>
      </c>
      <c r="E68" s="70" t="n">
        <f aca="false">C68-D68</f>
        <v>30.6704309182045</v>
      </c>
      <c r="F68" s="58"/>
      <c r="G68" s="71" t="n">
        <f aca="false">C68*TDEE!$B$5</f>
        <v>2237.5997634159</v>
      </c>
      <c r="H68" s="69" t="n">
        <f aca="false">$E68*31</f>
        <v>950.783358464341</v>
      </c>
      <c r="I68" s="69" t="n">
        <f aca="false">$G68-$H68</f>
        <v>1286.81640495156</v>
      </c>
      <c r="J68" s="60" t="n">
        <f aca="false">H68/3500</f>
        <v>0.271652388132669</v>
      </c>
      <c r="K68" s="69" t="n">
        <f aca="false">N68/9</f>
        <v>81.0569256461559</v>
      </c>
      <c r="L68" s="69" t="n">
        <v>20</v>
      </c>
      <c r="M68" s="56" t="n">
        <f aca="false">Protein_Amt!$B$6</f>
        <v>119.32601853404</v>
      </c>
      <c r="N68" s="69" t="n">
        <f aca="false">MAX(0,I68-(O68+P68))</f>
        <v>729.512330815403</v>
      </c>
      <c r="O68" s="69" t="n">
        <f aca="false">4*L68</f>
        <v>80</v>
      </c>
      <c r="P68" s="69" t="n">
        <f aca="false">4*M68</f>
        <v>477.304074136158</v>
      </c>
      <c r="Q68" s="70" t="n">
        <f aca="false">SUM(N68:P68)</f>
        <v>1286.81640495156</v>
      </c>
      <c r="S68" s="72" t="n">
        <f aca="false">VLOOKUP($A68,FoodLog!$A$1:$Z$10007,12,0)</f>
        <v>0</v>
      </c>
      <c r="T68" s="72" t="n">
        <f aca="false">VLOOKUP($A68,FoodLog!$A$1:$Z$10007,13,0)</f>
        <v>0</v>
      </c>
      <c r="U68" s="72" t="n">
        <f aca="false">VLOOKUP($A68,FoodLog!$A$1:$Z$10007,14,0)</f>
        <v>0</v>
      </c>
      <c r="V68" s="72" t="n">
        <f aca="false">VLOOKUP($A68,FoodLog!$A$1:$Z$10007,15,0)</f>
        <v>0</v>
      </c>
      <c r="W68" s="72" t="n">
        <f aca="false">VLOOKUP($A68,FoodLog!$A$1:$Z$10007,16,0)</f>
        <v>729.512330815403</v>
      </c>
      <c r="X68" s="72" t="n">
        <f aca="false">VLOOKUP($A68,FoodLog!$A$1:$Z$10007,17,0)</f>
        <v>80</v>
      </c>
      <c r="Y68" s="72" t="n">
        <f aca="false">VLOOKUP($A68,FoodLog!$A$1:$Z$10007,18,0)</f>
        <v>477.304074136158</v>
      </c>
      <c r="Z68" s="72" t="n">
        <f aca="false">VLOOKUP($A68,FoodLog!$A$1:$Z$10007,19,0)</f>
        <v>1286.81640495156</v>
      </c>
      <c r="AA68" s="64" t="n">
        <f aca="false">MIN($H68,($H68+Z68))/3500</f>
        <v>0.271652388132669</v>
      </c>
      <c r="AB68" s="65" t="n">
        <f aca="false">Scale!C68</f>
        <v>0</v>
      </c>
    </row>
    <row r="69" customFormat="false" ht="15" hidden="false" customHeight="false" outlineLevel="0" collapsed="false">
      <c r="A69" s="67" t="n">
        <f aca="false">A68+1</f>
        <v>43058</v>
      </c>
      <c r="B69" s="68" t="n">
        <f aca="false">B68+1</f>
        <v>67</v>
      </c>
      <c r="C69" s="69" t="n">
        <f aca="false">C68-AA68</f>
        <v>179.556301697621</v>
      </c>
      <c r="D69" s="69" t="n">
        <f aca="false">$D$3</f>
        <v>149.157523167549</v>
      </c>
      <c r="E69" s="70" t="n">
        <f aca="false">C69-D69</f>
        <v>30.3987785300719</v>
      </c>
      <c r="F69" s="58"/>
      <c r="G69" s="71" t="n">
        <f aca="false">C69*TDEE!$B$5</f>
        <v>2234.21959194864</v>
      </c>
      <c r="H69" s="69" t="n">
        <f aca="false">$E69*31</f>
        <v>942.362134432228</v>
      </c>
      <c r="I69" s="69" t="n">
        <f aca="false">$G69-$H69</f>
        <v>1291.85745751641</v>
      </c>
      <c r="J69" s="60" t="n">
        <f aca="false">H69/3500</f>
        <v>0.269246324123494</v>
      </c>
      <c r="K69" s="69" t="n">
        <f aca="false">N69/9</f>
        <v>81.6170425978058</v>
      </c>
      <c r="L69" s="69" t="n">
        <v>20</v>
      </c>
      <c r="M69" s="56" t="n">
        <f aca="false">Protein_Amt!$B$6</f>
        <v>119.32601853404</v>
      </c>
      <c r="N69" s="69" t="n">
        <f aca="false">MAX(0,I69-(O69+P69))</f>
        <v>734.553383380252</v>
      </c>
      <c r="O69" s="69" t="n">
        <f aca="false">4*L69</f>
        <v>80</v>
      </c>
      <c r="P69" s="69" t="n">
        <f aca="false">4*M69</f>
        <v>477.304074136158</v>
      </c>
      <c r="Q69" s="70" t="n">
        <f aca="false">SUM(N69:P69)</f>
        <v>1291.85745751641</v>
      </c>
      <c r="S69" s="72" t="n">
        <f aca="false">VLOOKUP($A69,FoodLog!$A$1:$Z$10007,12,0)</f>
        <v>0</v>
      </c>
      <c r="T69" s="72" t="n">
        <f aca="false">VLOOKUP($A69,FoodLog!$A$1:$Z$10007,13,0)</f>
        <v>0</v>
      </c>
      <c r="U69" s="72" t="n">
        <f aca="false">VLOOKUP($A69,FoodLog!$A$1:$Z$10007,14,0)</f>
        <v>0</v>
      </c>
      <c r="V69" s="72" t="n">
        <f aca="false">VLOOKUP($A69,FoodLog!$A$1:$Z$10007,15,0)</f>
        <v>0</v>
      </c>
      <c r="W69" s="72" t="n">
        <f aca="false">VLOOKUP($A69,FoodLog!$A$1:$Z$10007,16,0)</f>
        <v>734.553383380252</v>
      </c>
      <c r="X69" s="72" t="n">
        <f aca="false">VLOOKUP($A69,FoodLog!$A$1:$Z$10007,17,0)</f>
        <v>80</v>
      </c>
      <c r="Y69" s="72" t="n">
        <f aca="false">VLOOKUP($A69,FoodLog!$A$1:$Z$10007,18,0)</f>
        <v>477.304074136158</v>
      </c>
      <c r="Z69" s="72" t="n">
        <f aca="false">VLOOKUP($A69,FoodLog!$A$1:$Z$10007,19,0)</f>
        <v>1291.85745751641</v>
      </c>
      <c r="AA69" s="64" t="n">
        <f aca="false">MIN($H69,($H69+Z69))/3500</f>
        <v>0.269246324123494</v>
      </c>
      <c r="AB69" s="65" t="n">
        <f aca="false">Scale!C69</f>
        <v>0</v>
      </c>
    </row>
    <row r="70" customFormat="false" ht="15" hidden="false" customHeight="false" outlineLevel="0" collapsed="false">
      <c r="A70" s="67" t="n">
        <f aca="false">A69+1</f>
        <v>43059</v>
      </c>
      <c r="B70" s="68" t="n">
        <f aca="false">B69+1</f>
        <v>68</v>
      </c>
      <c r="C70" s="69" t="n">
        <f aca="false">C69-AA69</f>
        <v>179.287055373497</v>
      </c>
      <c r="D70" s="69" t="n">
        <f aca="false">$D$3</f>
        <v>149.157523167549</v>
      </c>
      <c r="E70" s="70" t="n">
        <f aca="false">C70-D70</f>
        <v>30.1295322059484</v>
      </c>
      <c r="F70" s="58"/>
      <c r="G70" s="71" t="n">
        <f aca="false">C70*TDEE!$B$5</f>
        <v>2230.86935914294</v>
      </c>
      <c r="H70" s="69" t="n">
        <f aca="false">$E70*31</f>
        <v>934.0154983844</v>
      </c>
      <c r="I70" s="69" t="n">
        <f aca="false">$G70-$H70</f>
        <v>1296.85386075854</v>
      </c>
      <c r="J70" s="60" t="n">
        <f aca="false">H70/3500</f>
        <v>0.266861570966971</v>
      </c>
      <c r="K70" s="69" t="n">
        <f aca="false">N70/9</f>
        <v>82.1721985135982</v>
      </c>
      <c r="L70" s="69" t="n">
        <v>20</v>
      </c>
      <c r="M70" s="56" t="n">
        <f aca="false">Protein_Amt!$B$6</f>
        <v>119.32601853404</v>
      </c>
      <c r="N70" s="69" t="n">
        <f aca="false">MAX(0,I70-(O70+P70))</f>
        <v>739.549786622384</v>
      </c>
      <c r="O70" s="69" t="n">
        <f aca="false">4*L70</f>
        <v>80</v>
      </c>
      <c r="P70" s="69" t="n">
        <f aca="false">4*M70</f>
        <v>477.304074136158</v>
      </c>
      <c r="Q70" s="70" t="n">
        <f aca="false">SUM(N70:P70)</f>
        <v>1296.85386075854</v>
      </c>
      <c r="S70" s="72" t="n">
        <f aca="false">VLOOKUP($A70,FoodLog!$A$1:$Z$10007,12,0)</f>
        <v>0</v>
      </c>
      <c r="T70" s="72" t="n">
        <f aca="false">VLOOKUP($A70,FoodLog!$A$1:$Z$10007,13,0)</f>
        <v>0</v>
      </c>
      <c r="U70" s="72" t="n">
        <f aca="false">VLOOKUP($A70,FoodLog!$A$1:$Z$10007,14,0)</f>
        <v>0</v>
      </c>
      <c r="V70" s="72" t="n">
        <f aca="false">VLOOKUP($A70,FoodLog!$A$1:$Z$10007,15,0)</f>
        <v>0</v>
      </c>
      <c r="W70" s="72" t="n">
        <f aca="false">VLOOKUP($A70,FoodLog!$A$1:$Z$10007,16,0)</f>
        <v>739.549786622384</v>
      </c>
      <c r="X70" s="72" t="n">
        <f aca="false">VLOOKUP($A70,FoodLog!$A$1:$Z$10007,17,0)</f>
        <v>80</v>
      </c>
      <c r="Y70" s="72" t="n">
        <f aca="false">VLOOKUP($A70,FoodLog!$A$1:$Z$10007,18,0)</f>
        <v>477.304074136158</v>
      </c>
      <c r="Z70" s="72" t="n">
        <f aca="false">VLOOKUP($A70,FoodLog!$A$1:$Z$10007,19,0)</f>
        <v>1296.85386075854</v>
      </c>
      <c r="AA70" s="64" t="n">
        <f aca="false">MIN($H70,($H70+Z70))/3500</f>
        <v>0.266861570966971</v>
      </c>
      <c r="AB70" s="65" t="n">
        <f aca="false">Scale!C70</f>
        <v>0</v>
      </c>
    </row>
    <row r="71" customFormat="false" ht="15" hidden="false" customHeight="false" outlineLevel="0" collapsed="false">
      <c r="A71" s="67" t="n">
        <f aca="false">A70+1</f>
        <v>43060</v>
      </c>
      <c r="B71" s="68" t="n">
        <f aca="false">B70+1</f>
        <v>69</v>
      </c>
      <c r="C71" s="69" t="n">
        <f aca="false">C70-AA70</f>
        <v>179.02019380253</v>
      </c>
      <c r="D71" s="69" t="n">
        <f aca="false">$D$3</f>
        <v>149.157523167549</v>
      </c>
      <c r="E71" s="70" t="n">
        <f aca="false">C71-D71</f>
        <v>29.8626706349814</v>
      </c>
      <c r="F71" s="58"/>
      <c r="G71" s="71" t="n">
        <f aca="false">C71*TDEE!$B$5</f>
        <v>2227.54879982781</v>
      </c>
      <c r="H71" s="69" t="n">
        <f aca="false">$E71*31</f>
        <v>925.742789684424</v>
      </c>
      <c r="I71" s="69" t="n">
        <f aca="false">$G71-$H71</f>
        <v>1301.80601014339</v>
      </c>
      <c r="J71" s="60" t="n">
        <f aca="false">H71/3500</f>
        <v>0.264497939909835</v>
      </c>
      <c r="K71" s="69" t="n">
        <f aca="false">N71/9</f>
        <v>82.7224373341365</v>
      </c>
      <c r="L71" s="69" t="n">
        <v>20</v>
      </c>
      <c r="M71" s="56" t="n">
        <f aca="false">Protein_Amt!$B$6</f>
        <v>119.32601853404</v>
      </c>
      <c r="N71" s="69" t="n">
        <f aca="false">MAX(0,I71-(O71+P71))</f>
        <v>744.501936007229</v>
      </c>
      <c r="O71" s="69" t="n">
        <f aca="false">4*L71</f>
        <v>80</v>
      </c>
      <c r="P71" s="69" t="n">
        <f aca="false">4*M71</f>
        <v>477.304074136158</v>
      </c>
      <c r="Q71" s="70" t="n">
        <f aca="false">SUM(N71:P71)</f>
        <v>1301.80601014339</v>
      </c>
      <c r="S71" s="72" t="n">
        <f aca="false">VLOOKUP($A71,FoodLog!$A$1:$Z$10007,12,0)</f>
        <v>0</v>
      </c>
      <c r="T71" s="72" t="n">
        <f aca="false">VLOOKUP($A71,FoodLog!$A$1:$Z$10007,13,0)</f>
        <v>0</v>
      </c>
      <c r="U71" s="72" t="n">
        <f aca="false">VLOOKUP($A71,FoodLog!$A$1:$Z$10007,14,0)</f>
        <v>0</v>
      </c>
      <c r="V71" s="72" t="n">
        <f aca="false">VLOOKUP($A71,FoodLog!$A$1:$Z$10007,15,0)</f>
        <v>0</v>
      </c>
      <c r="W71" s="72" t="n">
        <f aca="false">VLOOKUP($A71,FoodLog!$A$1:$Z$10007,16,0)</f>
        <v>744.501936007229</v>
      </c>
      <c r="X71" s="72" t="n">
        <f aca="false">VLOOKUP($A71,FoodLog!$A$1:$Z$10007,17,0)</f>
        <v>80</v>
      </c>
      <c r="Y71" s="72" t="n">
        <f aca="false">VLOOKUP($A71,FoodLog!$A$1:$Z$10007,18,0)</f>
        <v>477.304074136158</v>
      </c>
      <c r="Z71" s="72" t="n">
        <f aca="false">VLOOKUP($A71,FoodLog!$A$1:$Z$10007,19,0)</f>
        <v>1301.80601014339</v>
      </c>
      <c r="AA71" s="64" t="n">
        <f aca="false">MIN($H71,($H71+Z71))/3500</f>
        <v>0.264497939909835</v>
      </c>
      <c r="AB71" s="65" t="n">
        <f aca="false">Scale!C71</f>
        <v>0</v>
      </c>
    </row>
    <row r="72" customFormat="false" ht="15" hidden="false" customHeight="false" outlineLevel="0" collapsed="false">
      <c r="A72" s="67" t="n">
        <f aca="false">A71+1</f>
        <v>43061</v>
      </c>
      <c r="B72" s="68" t="n">
        <f aca="false">B71+1</f>
        <v>70</v>
      </c>
      <c r="C72" s="69" t="n">
        <f aca="false">C71-AA71</f>
        <v>178.755695862621</v>
      </c>
      <c r="D72" s="69" t="n">
        <f aca="false">$D$3</f>
        <v>149.157523167549</v>
      </c>
      <c r="E72" s="70" t="n">
        <f aca="false">C72-D72</f>
        <v>29.5981726950716</v>
      </c>
      <c r="F72" s="58"/>
      <c r="G72" s="71" t="n">
        <f aca="false">C72*TDEE!$B$5</f>
        <v>2224.2576511809</v>
      </c>
      <c r="H72" s="69" t="n">
        <f aca="false">$E72*31</f>
        <v>917.543353547219</v>
      </c>
      <c r="I72" s="69" t="n">
        <f aca="false">$G72-$H72</f>
        <v>1306.71429763368</v>
      </c>
      <c r="J72" s="60" t="n">
        <f aca="false">H72/3500</f>
        <v>0.262155243870634</v>
      </c>
      <c r="K72" s="69" t="n">
        <f aca="false">N72/9</f>
        <v>83.2678026108357</v>
      </c>
      <c r="L72" s="69" t="n">
        <v>20</v>
      </c>
      <c r="M72" s="56" t="n">
        <f aca="false">Protein_Amt!$B$6</f>
        <v>119.32601853404</v>
      </c>
      <c r="N72" s="69" t="n">
        <f aca="false">MAX(0,I72-(O72+P72))</f>
        <v>749.410223497521</v>
      </c>
      <c r="O72" s="69" t="n">
        <f aca="false">4*L72</f>
        <v>80</v>
      </c>
      <c r="P72" s="69" t="n">
        <f aca="false">4*M72</f>
        <v>477.304074136158</v>
      </c>
      <c r="Q72" s="70" t="n">
        <f aca="false">SUM(N72:P72)</f>
        <v>1306.71429763368</v>
      </c>
      <c r="S72" s="72" t="n">
        <f aca="false">VLOOKUP($A72,FoodLog!$A$1:$Z$10007,12,0)</f>
        <v>0</v>
      </c>
      <c r="T72" s="72" t="n">
        <f aca="false">VLOOKUP($A72,FoodLog!$A$1:$Z$10007,13,0)</f>
        <v>0</v>
      </c>
      <c r="U72" s="72" t="n">
        <f aca="false">VLOOKUP($A72,FoodLog!$A$1:$Z$10007,14,0)</f>
        <v>0</v>
      </c>
      <c r="V72" s="72" t="n">
        <f aca="false">VLOOKUP($A72,FoodLog!$A$1:$Z$10007,15,0)</f>
        <v>0</v>
      </c>
      <c r="W72" s="72" t="n">
        <f aca="false">VLOOKUP($A72,FoodLog!$A$1:$Z$10007,16,0)</f>
        <v>749.410223497521</v>
      </c>
      <c r="X72" s="72" t="n">
        <f aca="false">VLOOKUP($A72,FoodLog!$A$1:$Z$10007,17,0)</f>
        <v>80</v>
      </c>
      <c r="Y72" s="72" t="n">
        <f aca="false">VLOOKUP($A72,FoodLog!$A$1:$Z$10007,18,0)</f>
        <v>477.304074136158</v>
      </c>
      <c r="Z72" s="72" t="n">
        <f aca="false">VLOOKUP($A72,FoodLog!$A$1:$Z$10007,19,0)</f>
        <v>1306.71429763368</v>
      </c>
      <c r="AA72" s="64" t="n">
        <f aca="false">MIN($H72,($H72+Z72))/3500</f>
        <v>0.262155243870634</v>
      </c>
      <c r="AB72" s="65" t="n">
        <f aca="false">Scale!C72</f>
        <v>0</v>
      </c>
    </row>
    <row r="73" customFormat="false" ht="15" hidden="false" customHeight="false" outlineLevel="0" collapsed="false">
      <c r="A73" s="67" t="n">
        <f aca="false">A72+1</f>
        <v>43062</v>
      </c>
      <c r="B73" s="68" t="n">
        <f aca="false">B72+1</f>
        <v>71</v>
      </c>
      <c r="C73" s="69" t="n">
        <f aca="false">C72-AA72</f>
        <v>178.49354061875</v>
      </c>
      <c r="D73" s="69" t="n">
        <f aca="false">$D$3</f>
        <v>149.157523167549</v>
      </c>
      <c r="E73" s="70" t="n">
        <f aca="false">C73-D73</f>
        <v>29.3360174512009</v>
      </c>
      <c r="F73" s="58"/>
      <c r="G73" s="71" t="n">
        <f aca="false">C73*TDEE!$B$5</f>
        <v>2220.99565270772</v>
      </c>
      <c r="H73" s="69" t="n">
        <f aca="false">$E73*31</f>
        <v>909.416540987229</v>
      </c>
      <c r="I73" s="69" t="n">
        <f aca="false">$G73-$H73</f>
        <v>1311.57911172049</v>
      </c>
      <c r="J73" s="60" t="n">
        <f aca="false">H73/3500</f>
        <v>0.259833297424923</v>
      </c>
      <c r="K73" s="69" t="n">
        <f aca="false">N73/9</f>
        <v>83.8083375093699</v>
      </c>
      <c r="L73" s="69" t="n">
        <v>20</v>
      </c>
      <c r="M73" s="56" t="n">
        <f aca="false">Protein_Amt!$B$6</f>
        <v>119.32601853404</v>
      </c>
      <c r="N73" s="69" t="n">
        <f aca="false">MAX(0,I73-(O73+P73))</f>
        <v>754.275037584329</v>
      </c>
      <c r="O73" s="69" t="n">
        <f aca="false">4*L73</f>
        <v>80</v>
      </c>
      <c r="P73" s="69" t="n">
        <f aca="false">4*M73</f>
        <v>477.304074136158</v>
      </c>
      <c r="Q73" s="70" t="n">
        <f aca="false">SUM(N73:P73)</f>
        <v>1311.57911172049</v>
      </c>
      <c r="S73" s="72" t="n">
        <f aca="false">VLOOKUP($A73,FoodLog!$A$1:$Z$10007,12,0)</f>
        <v>0</v>
      </c>
      <c r="T73" s="72" t="n">
        <f aca="false">VLOOKUP($A73,FoodLog!$A$1:$Z$10007,13,0)</f>
        <v>0</v>
      </c>
      <c r="U73" s="72" t="n">
        <f aca="false">VLOOKUP($A73,FoodLog!$A$1:$Z$10007,14,0)</f>
        <v>0</v>
      </c>
      <c r="V73" s="72" t="n">
        <f aca="false">VLOOKUP($A73,FoodLog!$A$1:$Z$10007,15,0)</f>
        <v>0</v>
      </c>
      <c r="W73" s="72" t="n">
        <f aca="false">VLOOKUP($A73,FoodLog!$A$1:$Z$10007,16,0)</f>
        <v>754.275037584329</v>
      </c>
      <c r="X73" s="72" t="n">
        <f aca="false">VLOOKUP($A73,FoodLog!$A$1:$Z$10007,17,0)</f>
        <v>80</v>
      </c>
      <c r="Y73" s="72" t="n">
        <f aca="false">VLOOKUP($A73,FoodLog!$A$1:$Z$10007,18,0)</f>
        <v>477.304074136158</v>
      </c>
      <c r="Z73" s="72" t="n">
        <f aca="false">VLOOKUP($A73,FoodLog!$A$1:$Z$10007,19,0)</f>
        <v>1311.57911172049</v>
      </c>
      <c r="AA73" s="64" t="n">
        <f aca="false">MIN($H73,($H73+Z73))/3500</f>
        <v>0.259833297424923</v>
      </c>
      <c r="AB73" s="65" t="n">
        <f aca="false">Scale!C73</f>
        <v>0</v>
      </c>
    </row>
    <row r="74" customFormat="false" ht="15" hidden="false" customHeight="false" outlineLevel="0" collapsed="false">
      <c r="A74" s="67" t="n">
        <f aca="false">A73+1</f>
        <v>43063</v>
      </c>
      <c r="B74" s="68" t="n">
        <f aca="false">B73+1</f>
        <v>72</v>
      </c>
      <c r="C74" s="69" t="n">
        <f aca="false">C73-AA73</f>
        <v>178.233707321325</v>
      </c>
      <c r="D74" s="69" t="n">
        <f aca="false">$D$3</f>
        <v>149.157523167549</v>
      </c>
      <c r="E74" s="70" t="n">
        <f aca="false">C74-D74</f>
        <v>29.076184153776</v>
      </c>
      <c r="F74" s="58"/>
      <c r="G74" s="71" t="n">
        <f aca="false">C74*TDEE!$B$5</f>
        <v>2217.76254622101</v>
      </c>
      <c r="H74" s="69" t="n">
        <f aca="false">$E74*31</f>
        <v>901.361708767056</v>
      </c>
      <c r="I74" s="69" t="n">
        <f aca="false">$G74-$H74</f>
        <v>1316.40083745395</v>
      </c>
      <c r="J74" s="60" t="n">
        <f aca="false">H74/3500</f>
        <v>0.257531916790587</v>
      </c>
      <c r="K74" s="69" t="n">
        <f aca="false">N74/9</f>
        <v>84.3440848130885</v>
      </c>
      <c r="L74" s="69" t="n">
        <v>20</v>
      </c>
      <c r="M74" s="56" t="n">
        <f aca="false">Protein_Amt!$B$6</f>
        <v>119.32601853404</v>
      </c>
      <c r="N74" s="69" t="n">
        <f aca="false">MAX(0,I74-(O74+P74))</f>
        <v>759.096763317797</v>
      </c>
      <c r="O74" s="69" t="n">
        <f aca="false">4*L74</f>
        <v>80</v>
      </c>
      <c r="P74" s="69" t="n">
        <f aca="false">4*M74</f>
        <v>477.304074136158</v>
      </c>
      <c r="Q74" s="70" t="n">
        <f aca="false">SUM(N74:P74)</f>
        <v>1316.40083745395</v>
      </c>
      <c r="S74" s="72" t="n">
        <f aca="false">VLOOKUP($A74,FoodLog!$A$1:$Z$10007,12,0)</f>
        <v>0</v>
      </c>
      <c r="T74" s="72" t="n">
        <f aca="false">VLOOKUP($A74,FoodLog!$A$1:$Z$10007,13,0)</f>
        <v>0</v>
      </c>
      <c r="U74" s="72" t="n">
        <f aca="false">VLOOKUP($A74,FoodLog!$A$1:$Z$10007,14,0)</f>
        <v>0</v>
      </c>
      <c r="V74" s="72" t="n">
        <f aca="false">VLOOKUP($A74,FoodLog!$A$1:$Z$10007,15,0)</f>
        <v>0</v>
      </c>
      <c r="W74" s="72" t="n">
        <f aca="false">VLOOKUP($A74,FoodLog!$A$1:$Z$10007,16,0)</f>
        <v>759.096763317797</v>
      </c>
      <c r="X74" s="72" t="n">
        <f aca="false">VLOOKUP($A74,FoodLog!$A$1:$Z$10007,17,0)</f>
        <v>80</v>
      </c>
      <c r="Y74" s="72" t="n">
        <f aca="false">VLOOKUP($A74,FoodLog!$A$1:$Z$10007,18,0)</f>
        <v>477.304074136158</v>
      </c>
      <c r="Z74" s="72" t="n">
        <f aca="false">VLOOKUP($A74,FoodLog!$A$1:$Z$10007,19,0)</f>
        <v>1316.40083745395</v>
      </c>
      <c r="AA74" s="64" t="n">
        <f aca="false">MIN($H74,($H74+Z74))/3500</f>
        <v>0.257531916790587</v>
      </c>
      <c r="AB74" s="65" t="n">
        <f aca="false">Scale!C74</f>
        <v>0</v>
      </c>
    </row>
    <row r="75" customFormat="false" ht="15" hidden="false" customHeight="false" outlineLevel="0" collapsed="false">
      <c r="A75" s="67" t="n">
        <f aca="false">A74+1</f>
        <v>43064</v>
      </c>
      <c r="B75" s="68" t="n">
        <f aca="false">B74+1</f>
        <v>73</v>
      </c>
      <c r="C75" s="69" t="n">
        <f aca="false">C74-AA74</f>
        <v>177.976175404534</v>
      </c>
      <c r="D75" s="69" t="n">
        <f aca="false">$D$3</f>
        <v>149.157523167549</v>
      </c>
      <c r="E75" s="70" t="n">
        <f aca="false">C75-D75</f>
        <v>28.8186522369854</v>
      </c>
      <c r="F75" s="58"/>
      <c r="G75" s="71" t="n">
        <f aca="false">C75*TDEE!$B$5</f>
        <v>2214.55807582033</v>
      </c>
      <c r="H75" s="69" t="n">
        <f aca="false">$E75*31</f>
        <v>893.378219346548</v>
      </c>
      <c r="I75" s="69" t="n">
        <f aca="false">$G75-$H75</f>
        <v>1321.17985647378</v>
      </c>
      <c r="J75" s="60" t="n">
        <f aca="false">H75/3500</f>
        <v>0.255250919813299</v>
      </c>
      <c r="K75" s="69" t="n">
        <f aca="false">N75/9</f>
        <v>84.8750869264027</v>
      </c>
      <c r="L75" s="69" t="n">
        <v>20</v>
      </c>
      <c r="M75" s="56" t="n">
        <f aca="false">Protein_Amt!$B$6</f>
        <v>119.32601853404</v>
      </c>
      <c r="N75" s="69" t="n">
        <f aca="false">MAX(0,I75-(O75+P75))</f>
        <v>763.875782337625</v>
      </c>
      <c r="O75" s="69" t="n">
        <f aca="false">4*L75</f>
        <v>80</v>
      </c>
      <c r="P75" s="69" t="n">
        <f aca="false">4*M75</f>
        <v>477.304074136158</v>
      </c>
      <c r="Q75" s="70" t="n">
        <f aca="false">SUM(N75:P75)</f>
        <v>1321.17985647378</v>
      </c>
      <c r="S75" s="72" t="n">
        <f aca="false">VLOOKUP($A75,FoodLog!$A$1:$Z$10007,12,0)</f>
        <v>0</v>
      </c>
      <c r="T75" s="72" t="n">
        <f aca="false">VLOOKUP($A75,FoodLog!$A$1:$Z$10007,13,0)</f>
        <v>0</v>
      </c>
      <c r="U75" s="72" t="n">
        <f aca="false">VLOOKUP($A75,FoodLog!$A$1:$Z$10007,14,0)</f>
        <v>0</v>
      </c>
      <c r="V75" s="72" t="n">
        <f aca="false">VLOOKUP($A75,FoodLog!$A$1:$Z$10007,15,0)</f>
        <v>0</v>
      </c>
      <c r="W75" s="72" t="n">
        <f aca="false">VLOOKUP($A75,FoodLog!$A$1:$Z$10007,16,0)</f>
        <v>763.875782337625</v>
      </c>
      <c r="X75" s="72" t="n">
        <f aca="false">VLOOKUP($A75,FoodLog!$A$1:$Z$10007,17,0)</f>
        <v>80</v>
      </c>
      <c r="Y75" s="72" t="n">
        <f aca="false">VLOOKUP($A75,FoodLog!$A$1:$Z$10007,18,0)</f>
        <v>477.304074136158</v>
      </c>
      <c r="Z75" s="72" t="n">
        <f aca="false">VLOOKUP($A75,FoodLog!$A$1:$Z$10007,19,0)</f>
        <v>1321.17985647378</v>
      </c>
      <c r="AA75" s="64" t="n">
        <f aca="false">MIN($H75,($H75+Z75))/3500</f>
        <v>0.255250919813299</v>
      </c>
      <c r="AB75" s="65" t="n">
        <f aca="false">Scale!C75</f>
        <v>0</v>
      </c>
    </row>
    <row r="76" customFormat="false" ht="15" hidden="false" customHeight="false" outlineLevel="0" collapsed="false">
      <c r="A76" s="67" t="n">
        <f aca="false">A75+1</f>
        <v>43065</v>
      </c>
      <c r="B76" s="68" t="n">
        <f aca="false">B75+1</f>
        <v>74</v>
      </c>
      <c r="C76" s="69" t="n">
        <f aca="false">C75-AA75</f>
        <v>177.720924484721</v>
      </c>
      <c r="D76" s="69" t="n">
        <f aca="false">$D$3</f>
        <v>149.157523167549</v>
      </c>
      <c r="E76" s="70" t="n">
        <f aca="false">C76-D76</f>
        <v>28.5634013171721</v>
      </c>
      <c r="F76" s="58"/>
      <c r="G76" s="71" t="n">
        <f aca="false">C76*TDEE!$B$5</f>
        <v>2211.38198787177</v>
      </c>
      <c r="H76" s="69" t="n">
        <f aca="false">$E76*31</f>
        <v>885.465440832336</v>
      </c>
      <c r="I76" s="69" t="n">
        <f aca="false">$G76-$H76</f>
        <v>1325.91654703944</v>
      </c>
      <c r="J76" s="60" t="n">
        <f aca="false">H76/3500</f>
        <v>0.252990125952096</v>
      </c>
      <c r="K76" s="69" t="n">
        <f aca="false">N76/9</f>
        <v>85.4013858781419</v>
      </c>
      <c r="L76" s="69" t="n">
        <v>20</v>
      </c>
      <c r="M76" s="56" t="n">
        <f aca="false">Protein_Amt!$B$6</f>
        <v>119.32601853404</v>
      </c>
      <c r="N76" s="69" t="n">
        <f aca="false">MAX(0,I76-(O76+P76))</f>
        <v>768.612472903277</v>
      </c>
      <c r="O76" s="69" t="n">
        <f aca="false">4*L76</f>
        <v>80</v>
      </c>
      <c r="P76" s="69" t="n">
        <f aca="false">4*M76</f>
        <v>477.304074136158</v>
      </c>
      <c r="Q76" s="70" t="n">
        <f aca="false">SUM(N76:P76)</f>
        <v>1325.91654703944</v>
      </c>
      <c r="S76" s="72" t="n">
        <f aca="false">VLOOKUP($A76,FoodLog!$A$1:$Z$10007,12,0)</f>
        <v>0</v>
      </c>
      <c r="T76" s="72" t="n">
        <f aca="false">VLOOKUP($A76,FoodLog!$A$1:$Z$10007,13,0)</f>
        <v>0</v>
      </c>
      <c r="U76" s="72" t="n">
        <f aca="false">VLOOKUP($A76,FoodLog!$A$1:$Z$10007,14,0)</f>
        <v>0</v>
      </c>
      <c r="V76" s="72" t="n">
        <f aca="false">VLOOKUP($A76,FoodLog!$A$1:$Z$10007,15,0)</f>
        <v>0</v>
      </c>
      <c r="W76" s="72" t="n">
        <f aca="false">VLOOKUP($A76,FoodLog!$A$1:$Z$10007,16,0)</f>
        <v>768.612472903277</v>
      </c>
      <c r="X76" s="72" t="n">
        <f aca="false">VLOOKUP($A76,FoodLog!$A$1:$Z$10007,17,0)</f>
        <v>80</v>
      </c>
      <c r="Y76" s="72" t="n">
        <f aca="false">VLOOKUP($A76,FoodLog!$A$1:$Z$10007,18,0)</f>
        <v>477.304074136158</v>
      </c>
      <c r="Z76" s="72" t="n">
        <f aca="false">VLOOKUP($A76,FoodLog!$A$1:$Z$10007,19,0)</f>
        <v>1325.91654703944</v>
      </c>
      <c r="AA76" s="64" t="n">
        <f aca="false">MIN($H76,($H76+Z76))/3500</f>
        <v>0.252990125952096</v>
      </c>
      <c r="AB76" s="65" t="n">
        <f aca="false">Scale!C76</f>
        <v>0</v>
      </c>
    </row>
    <row r="77" customFormat="false" ht="15" hidden="false" customHeight="false" outlineLevel="0" collapsed="false">
      <c r="A77" s="67" t="n">
        <f aca="false">A76+1</f>
        <v>43066</v>
      </c>
      <c r="B77" s="68" t="n">
        <f aca="false">B76+1</f>
        <v>75</v>
      </c>
      <c r="C77" s="69" t="n">
        <f aca="false">C76-AA76</f>
        <v>177.467934358769</v>
      </c>
      <c r="D77" s="69" t="n">
        <f aca="false">$D$3</f>
        <v>149.157523167549</v>
      </c>
      <c r="E77" s="70" t="n">
        <f aca="false">C77-D77</f>
        <v>28.31041119122</v>
      </c>
      <c r="F77" s="58"/>
      <c r="G77" s="71" t="n">
        <f aca="false">C77*TDEE!$B$5</f>
        <v>2208.2340309879</v>
      </c>
      <c r="H77" s="69" t="n">
        <f aca="false">$E77*31</f>
        <v>877.622746927821</v>
      </c>
      <c r="I77" s="69" t="n">
        <f aca="false">$G77-$H77</f>
        <v>1330.61128406008</v>
      </c>
      <c r="J77" s="60" t="n">
        <f aca="false">H77/3500</f>
        <v>0.250749356265092</v>
      </c>
      <c r="K77" s="69" t="n">
        <f aca="false">N77/9</f>
        <v>85.92302332488</v>
      </c>
      <c r="L77" s="69" t="n">
        <v>20</v>
      </c>
      <c r="M77" s="56" t="n">
        <f aca="false">Protein_Amt!$B$6</f>
        <v>119.32601853404</v>
      </c>
      <c r="N77" s="69" t="n">
        <f aca="false">MAX(0,I77-(O77+P77))</f>
        <v>773.30720992392</v>
      </c>
      <c r="O77" s="69" t="n">
        <f aca="false">4*L77</f>
        <v>80</v>
      </c>
      <c r="P77" s="69" t="n">
        <f aca="false">4*M77</f>
        <v>477.304074136158</v>
      </c>
      <c r="Q77" s="70" t="n">
        <f aca="false">SUM(N77:P77)</f>
        <v>1330.61128406008</v>
      </c>
      <c r="S77" s="72" t="n">
        <f aca="false">VLOOKUP($A77,FoodLog!$A$1:$Z$10007,12,0)</f>
        <v>0</v>
      </c>
      <c r="T77" s="72" t="n">
        <f aca="false">VLOOKUP($A77,FoodLog!$A$1:$Z$10007,13,0)</f>
        <v>0</v>
      </c>
      <c r="U77" s="72" t="n">
        <f aca="false">VLOOKUP($A77,FoodLog!$A$1:$Z$10007,14,0)</f>
        <v>0</v>
      </c>
      <c r="V77" s="72" t="n">
        <f aca="false">VLOOKUP($A77,FoodLog!$A$1:$Z$10007,15,0)</f>
        <v>0</v>
      </c>
      <c r="W77" s="72" t="n">
        <f aca="false">VLOOKUP($A77,FoodLog!$A$1:$Z$10007,16,0)</f>
        <v>773.30720992392</v>
      </c>
      <c r="X77" s="72" t="n">
        <f aca="false">VLOOKUP($A77,FoodLog!$A$1:$Z$10007,17,0)</f>
        <v>80</v>
      </c>
      <c r="Y77" s="72" t="n">
        <f aca="false">VLOOKUP($A77,FoodLog!$A$1:$Z$10007,18,0)</f>
        <v>477.304074136158</v>
      </c>
      <c r="Z77" s="72" t="n">
        <f aca="false">VLOOKUP($A77,FoodLog!$A$1:$Z$10007,19,0)</f>
        <v>1330.61128406008</v>
      </c>
      <c r="AA77" s="64" t="n">
        <f aca="false">MIN($H77,($H77+Z77))/3500</f>
        <v>0.250749356265092</v>
      </c>
      <c r="AB77" s="65" t="n">
        <f aca="false">Scale!C77</f>
        <v>0</v>
      </c>
    </row>
    <row r="78" customFormat="false" ht="15" hidden="false" customHeight="false" outlineLevel="0" collapsed="false">
      <c r="A78" s="67" t="n">
        <f aca="false">A77+1</f>
        <v>43067</v>
      </c>
      <c r="B78" s="68" t="n">
        <f aca="false">B77+1</f>
        <v>76</v>
      </c>
      <c r="C78" s="69" t="n">
        <f aca="false">C77-AA77</f>
        <v>177.217185002504</v>
      </c>
      <c r="D78" s="69" t="n">
        <f aca="false">$D$3</f>
        <v>149.157523167549</v>
      </c>
      <c r="E78" s="70" t="n">
        <f aca="false">C78-D78</f>
        <v>28.0596618349549</v>
      </c>
      <c r="F78" s="58"/>
      <c r="G78" s="71" t="n">
        <f aca="false">C78*TDEE!$B$5</f>
        <v>2205.11395600785</v>
      </c>
      <c r="H78" s="69" t="n">
        <f aca="false">$E78*31</f>
        <v>869.849516883603</v>
      </c>
      <c r="I78" s="69" t="n">
        <f aca="false">$G78-$H78</f>
        <v>1335.26443912425</v>
      </c>
      <c r="J78" s="60" t="n">
        <f aca="false">H78/3500</f>
        <v>0.248528433395315</v>
      </c>
      <c r="K78" s="69" t="n">
        <f aca="false">N78/9</f>
        <v>86.4400405542326</v>
      </c>
      <c r="L78" s="69" t="n">
        <v>20</v>
      </c>
      <c r="M78" s="56" t="n">
        <f aca="false">Protein_Amt!$B$6</f>
        <v>119.32601853404</v>
      </c>
      <c r="N78" s="69" t="n">
        <f aca="false">MAX(0,I78-(O78+P78))</f>
        <v>777.960364988093</v>
      </c>
      <c r="O78" s="69" t="n">
        <f aca="false">4*L78</f>
        <v>80</v>
      </c>
      <c r="P78" s="69" t="n">
        <f aca="false">4*M78</f>
        <v>477.304074136158</v>
      </c>
      <c r="Q78" s="70" t="n">
        <f aca="false">SUM(N78:P78)</f>
        <v>1335.26443912425</v>
      </c>
      <c r="S78" s="72" t="n">
        <f aca="false">VLOOKUP($A78,FoodLog!$A$1:$Z$10007,12,0)</f>
        <v>0</v>
      </c>
      <c r="T78" s="72" t="n">
        <f aca="false">VLOOKUP($A78,FoodLog!$A$1:$Z$10007,13,0)</f>
        <v>0</v>
      </c>
      <c r="U78" s="72" t="n">
        <f aca="false">VLOOKUP($A78,FoodLog!$A$1:$Z$10007,14,0)</f>
        <v>0</v>
      </c>
      <c r="V78" s="72" t="n">
        <f aca="false">VLOOKUP($A78,FoodLog!$A$1:$Z$10007,15,0)</f>
        <v>0</v>
      </c>
      <c r="W78" s="72" t="n">
        <f aca="false">VLOOKUP($A78,FoodLog!$A$1:$Z$10007,16,0)</f>
        <v>777.960364988093</v>
      </c>
      <c r="X78" s="72" t="n">
        <f aca="false">VLOOKUP($A78,FoodLog!$A$1:$Z$10007,17,0)</f>
        <v>80</v>
      </c>
      <c r="Y78" s="72" t="n">
        <f aca="false">VLOOKUP($A78,FoodLog!$A$1:$Z$10007,18,0)</f>
        <v>477.304074136158</v>
      </c>
      <c r="Z78" s="72" t="n">
        <f aca="false">VLOOKUP($A78,FoodLog!$A$1:$Z$10007,19,0)</f>
        <v>1335.26443912425</v>
      </c>
      <c r="AA78" s="64" t="n">
        <f aca="false">MIN($H78,($H78+Z78))/3500</f>
        <v>0.248528433395315</v>
      </c>
      <c r="AB78" s="65" t="n">
        <f aca="false">Scale!C78</f>
        <v>0</v>
      </c>
    </row>
    <row r="79" customFormat="false" ht="15" hidden="false" customHeight="false" outlineLevel="0" collapsed="false">
      <c r="A79" s="67" t="n">
        <f aca="false">A78+1</f>
        <v>43068</v>
      </c>
      <c r="B79" s="68" t="n">
        <f aca="false">B78+1</f>
        <v>77</v>
      </c>
      <c r="C79" s="69" t="n">
        <f aca="false">C78-AA78</f>
        <v>176.968656569109</v>
      </c>
      <c r="D79" s="69" t="n">
        <f aca="false">$D$3</f>
        <v>149.157523167549</v>
      </c>
      <c r="E79" s="70" t="n">
        <f aca="false">C79-D79</f>
        <v>27.8111334015596</v>
      </c>
      <c r="F79" s="58"/>
      <c r="G79" s="71" t="n">
        <f aca="false">C79*TDEE!$B$5</f>
        <v>2202.02151597763</v>
      </c>
      <c r="H79" s="69" t="n">
        <f aca="false">$E79*31</f>
        <v>862.145135448349</v>
      </c>
      <c r="I79" s="69" t="n">
        <f aca="false">$G79-$H79</f>
        <v>1339.87638052929</v>
      </c>
      <c r="J79" s="60" t="n">
        <f aca="false">H79/3500</f>
        <v>0.246327181556671</v>
      </c>
      <c r="K79" s="69" t="n">
        <f aca="false">N79/9</f>
        <v>86.9524784881252</v>
      </c>
      <c r="L79" s="69" t="n">
        <v>20</v>
      </c>
      <c r="M79" s="56" t="n">
        <f aca="false">Protein_Amt!$B$6</f>
        <v>119.32601853404</v>
      </c>
      <c r="N79" s="69" t="n">
        <f aca="false">MAX(0,I79-(O79+P79))</f>
        <v>782.572306393127</v>
      </c>
      <c r="O79" s="69" t="n">
        <f aca="false">4*L79</f>
        <v>80</v>
      </c>
      <c r="P79" s="69" t="n">
        <f aca="false">4*M79</f>
        <v>477.304074136158</v>
      </c>
      <c r="Q79" s="70" t="n">
        <f aca="false">SUM(N79:P79)</f>
        <v>1339.87638052929</v>
      </c>
      <c r="S79" s="72" t="n">
        <f aca="false">VLOOKUP($A79,FoodLog!$A$1:$Z$10007,12,0)</f>
        <v>0</v>
      </c>
      <c r="T79" s="72" t="n">
        <f aca="false">VLOOKUP($A79,FoodLog!$A$1:$Z$10007,13,0)</f>
        <v>0</v>
      </c>
      <c r="U79" s="72" t="n">
        <f aca="false">VLOOKUP($A79,FoodLog!$A$1:$Z$10007,14,0)</f>
        <v>0</v>
      </c>
      <c r="V79" s="72" t="n">
        <f aca="false">VLOOKUP($A79,FoodLog!$A$1:$Z$10007,15,0)</f>
        <v>0</v>
      </c>
      <c r="W79" s="72" t="n">
        <f aca="false">VLOOKUP($A79,FoodLog!$A$1:$Z$10007,16,0)</f>
        <v>782.572306393127</v>
      </c>
      <c r="X79" s="72" t="n">
        <f aca="false">VLOOKUP($A79,FoodLog!$A$1:$Z$10007,17,0)</f>
        <v>80</v>
      </c>
      <c r="Y79" s="72" t="n">
        <f aca="false">VLOOKUP($A79,FoodLog!$A$1:$Z$10007,18,0)</f>
        <v>477.304074136158</v>
      </c>
      <c r="Z79" s="72" t="n">
        <f aca="false">VLOOKUP($A79,FoodLog!$A$1:$Z$10007,19,0)</f>
        <v>1339.87638052929</v>
      </c>
      <c r="AA79" s="64" t="n">
        <f aca="false">MIN($H79,($H79+Z79))/3500</f>
        <v>0.246327181556671</v>
      </c>
      <c r="AB79" s="65" t="n">
        <f aca="false">Scale!C79</f>
        <v>0</v>
      </c>
    </row>
    <row r="80" customFormat="false" ht="15" hidden="false" customHeight="false" outlineLevel="0" collapsed="false">
      <c r="A80" s="67" t="n">
        <f aca="false">A79+1</f>
        <v>43069</v>
      </c>
      <c r="B80" s="68" t="n">
        <f aca="false">B79+1</f>
        <v>78</v>
      </c>
      <c r="C80" s="69" t="n">
        <f aca="false">C79-AA79</f>
        <v>176.722329387552</v>
      </c>
      <c r="D80" s="69" t="n">
        <f aca="false">$D$3</f>
        <v>149.157523167549</v>
      </c>
      <c r="E80" s="70" t="n">
        <f aca="false">C80-D80</f>
        <v>27.564806220003</v>
      </c>
      <c r="F80" s="58"/>
      <c r="G80" s="71" t="n">
        <f aca="false">C80*TDEE!$B$5</f>
        <v>2198.95646613054</v>
      </c>
      <c r="H80" s="69" t="n">
        <f aca="false">$E80*31</f>
        <v>854.508992820092</v>
      </c>
      <c r="I80" s="69" t="n">
        <f aca="false">$G80-$H80</f>
        <v>1344.44747331045</v>
      </c>
      <c r="J80" s="60" t="n">
        <f aca="false">H80/3500</f>
        <v>0.244145426520026</v>
      </c>
      <c r="K80" s="69" t="n">
        <f aca="false">N80/9</f>
        <v>87.460377686032</v>
      </c>
      <c r="L80" s="69" t="n">
        <v>20</v>
      </c>
      <c r="M80" s="56" t="n">
        <f aca="false">Protein_Amt!$B$6</f>
        <v>119.32601853404</v>
      </c>
      <c r="N80" s="69" t="n">
        <f aca="false">MAX(0,I80-(O80+P80))</f>
        <v>787.143399174288</v>
      </c>
      <c r="O80" s="69" t="n">
        <f aca="false">4*L80</f>
        <v>80</v>
      </c>
      <c r="P80" s="69" t="n">
        <f aca="false">4*M80</f>
        <v>477.304074136158</v>
      </c>
      <c r="Q80" s="70" t="n">
        <f aca="false">SUM(N80:P80)</f>
        <v>1344.44747331045</v>
      </c>
      <c r="S80" s="72" t="n">
        <f aca="false">VLOOKUP($A80,FoodLog!$A$1:$Z$10007,12,0)</f>
        <v>0</v>
      </c>
      <c r="T80" s="72" t="n">
        <f aca="false">VLOOKUP($A80,FoodLog!$A$1:$Z$10007,13,0)</f>
        <v>0</v>
      </c>
      <c r="U80" s="72" t="n">
        <f aca="false">VLOOKUP($A80,FoodLog!$A$1:$Z$10007,14,0)</f>
        <v>0</v>
      </c>
      <c r="V80" s="72" t="n">
        <f aca="false">VLOOKUP($A80,FoodLog!$A$1:$Z$10007,15,0)</f>
        <v>0</v>
      </c>
      <c r="W80" s="72" t="n">
        <f aca="false">VLOOKUP($A80,FoodLog!$A$1:$Z$10007,16,0)</f>
        <v>787.143399174288</v>
      </c>
      <c r="X80" s="72" t="n">
        <f aca="false">VLOOKUP($A80,FoodLog!$A$1:$Z$10007,17,0)</f>
        <v>80</v>
      </c>
      <c r="Y80" s="72" t="n">
        <f aca="false">VLOOKUP($A80,FoodLog!$A$1:$Z$10007,18,0)</f>
        <v>477.304074136158</v>
      </c>
      <c r="Z80" s="72" t="n">
        <f aca="false">VLOOKUP($A80,FoodLog!$A$1:$Z$10007,19,0)</f>
        <v>1344.44747331045</v>
      </c>
      <c r="AA80" s="64" t="n">
        <f aca="false">MIN($H80,($H80+Z80))/3500</f>
        <v>0.244145426520026</v>
      </c>
      <c r="AB80" s="65" t="n">
        <f aca="false">Scale!C80</f>
        <v>0</v>
      </c>
    </row>
    <row r="81" customFormat="false" ht="15" hidden="false" customHeight="false" outlineLevel="0" collapsed="false">
      <c r="A81" s="67" t="n">
        <f aca="false">A80+1</f>
        <v>43070</v>
      </c>
      <c r="B81" s="68" t="n">
        <f aca="false">B80+1</f>
        <v>79</v>
      </c>
      <c r="C81" s="69" t="n">
        <f aca="false">C80-AA80</f>
        <v>176.478183961032</v>
      </c>
      <c r="D81" s="69" t="n">
        <f aca="false">$D$3</f>
        <v>149.157523167549</v>
      </c>
      <c r="E81" s="70" t="n">
        <f aca="false">C81-D81</f>
        <v>27.3206607934829</v>
      </c>
      <c r="F81" s="58"/>
      <c r="G81" s="71" t="n">
        <f aca="false">C81*TDEE!$B$5</f>
        <v>2195.9185638678</v>
      </c>
      <c r="H81" s="69" t="n">
        <f aca="false">$E81*31</f>
        <v>846.940484597971</v>
      </c>
      <c r="I81" s="69" t="n">
        <f aca="false">$G81-$H81</f>
        <v>1348.97807926983</v>
      </c>
      <c r="J81" s="60" t="n">
        <f aca="false">H81/3500</f>
        <v>0.24198299559942</v>
      </c>
      <c r="K81" s="69" t="n">
        <f aca="false">N81/9</f>
        <v>87.9637783481859</v>
      </c>
      <c r="L81" s="69" t="n">
        <v>20</v>
      </c>
      <c r="M81" s="56" t="n">
        <f aca="false">Protein_Amt!$B$6</f>
        <v>119.32601853404</v>
      </c>
      <c r="N81" s="69" t="n">
        <f aca="false">MAX(0,I81-(O81+P81))</f>
        <v>791.674005133673</v>
      </c>
      <c r="O81" s="69" t="n">
        <f aca="false">4*L81</f>
        <v>80</v>
      </c>
      <c r="P81" s="69" t="n">
        <f aca="false">4*M81</f>
        <v>477.304074136158</v>
      </c>
      <c r="Q81" s="70" t="n">
        <f aca="false">SUM(N81:P81)</f>
        <v>1348.97807926983</v>
      </c>
      <c r="S81" s="72" t="n">
        <f aca="false">VLOOKUP($A81,FoodLog!$A$1:$Z$10007,12,0)</f>
        <v>0</v>
      </c>
      <c r="T81" s="72" t="n">
        <f aca="false">VLOOKUP($A81,FoodLog!$A$1:$Z$10007,13,0)</f>
        <v>0</v>
      </c>
      <c r="U81" s="72" t="n">
        <f aca="false">VLOOKUP($A81,FoodLog!$A$1:$Z$10007,14,0)</f>
        <v>0</v>
      </c>
      <c r="V81" s="72" t="n">
        <f aca="false">VLOOKUP($A81,FoodLog!$A$1:$Z$10007,15,0)</f>
        <v>0</v>
      </c>
      <c r="W81" s="72" t="n">
        <f aca="false">VLOOKUP($A81,FoodLog!$A$1:$Z$10007,16,0)</f>
        <v>791.674005133673</v>
      </c>
      <c r="X81" s="72" t="n">
        <f aca="false">VLOOKUP($A81,FoodLog!$A$1:$Z$10007,17,0)</f>
        <v>80</v>
      </c>
      <c r="Y81" s="72" t="n">
        <f aca="false">VLOOKUP($A81,FoodLog!$A$1:$Z$10007,18,0)</f>
        <v>477.304074136158</v>
      </c>
      <c r="Z81" s="72" t="n">
        <f aca="false">VLOOKUP($A81,FoodLog!$A$1:$Z$10007,19,0)</f>
        <v>1348.97807926983</v>
      </c>
      <c r="AA81" s="64" t="n">
        <f aca="false">MIN($H81,($H81+Z81))/3500</f>
        <v>0.24198299559942</v>
      </c>
      <c r="AB81" s="65" t="n">
        <f aca="false">Scale!C81</f>
        <v>0</v>
      </c>
    </row>
    <row r="82" customFormat="false" ht="15" hidden="false" customHeight="false" outlineLevel="0" collapsed="false">
      <c r="A82" s="67" t="n">
        <f aca="false">A81+1</f>
        <v>43071</v>
      </c>
      <c r="B82" s="68" t="n">
        <f aca="false">B81+1</f>
        <v>80</v>
      </c>
      <c r="C82" s="69" t="n">
        <f aca="false">C81-AA81</f>
        <v>176.236200965433</v>
      </c>
      <c r="D82" s="69" t="n">
        <f aca="false">$D$3</f>
        <v>149.157523167549</v>
      </c>
      <c r="E82" s="70" t="n">
        <f aca="false">C82-D82</f>
        <v>27.0786777978835</v>
      </c>
      <c r="F82" s="58"/>
      <c r="G82" s="71" t="n">
        <f aca="false">C82*TDEE!$B$5</f>
        <v>2192.90756873939</v>
      </c>
      <c r="H82" s="69" t="n">
        <f aca="false">$E82*31</f>
        <v>839.439011734389</v>
      </c>
      <c r="I82" s="69" t="n">
        <f aca="false">$G82-$H82</f>
        <v>1353.468557005</v>
      </c>
      <c r="J82" s="60" t="n">
        <f aca="false">H82/3500</f>
        <v>0.239839717638397</v>
      </c>
      <c r="K82" s="69" t="n">
        <f aca="false">N82/9</f>
        <v>88.4627203187607</v>
      </c>
      <c r="L82" s="69" t="n">
        <v>20</v>
      </c>
      <c r="M82" s="56" t="n">
        <f aca="false">Protein_Amt!$B$6</f>
        <v>119.32601853404</v>
      </c>
      <c r="N82" s="69" t="n">
        <f aca="false">MAX(0,I82-(O82+P82))</f>
        <v>796.164482868846</v>
      </c>
      <c r="O82" s="69" t="n">
        <f aca="false">4*L82</f>
        <v>80</v>
      </c>
      <c r="P82" s="69" t="n">
        <f aca="false">4*M82</f>
        <v>477.304074136158</v>
      </c>
      <c r="Q82" s="70" t="n">
        <f aca="false">SUM(N82:P82)</f>
        <v>1353.468557005</v>
      </c>
      <c r="S82" s="72" t="n">
        <f aca="false">VLOOKUP($A82,FoodLog!$A$1:$Z$10007,12,0)</f>
        <v>0</v>
      </c>
      <c r="T82" s="72" t="n">
        <f aca="false">VLOOKUP($A82,FoodLog!$A$1:$Z$10007,13,0)</f>
        <v>0</v>
      </c>
      <c r="U82" s="72" t="n">
        <f aca="false">VLOOKUP($A82,FoodLog!$A$1:$Z$10007,14,0)</f>
        <v>0</v>
      </c>
      <c r="V82" s="72" t="n">
        <f aca="false">VLOOKUP($A82,FoodLog!$A$1:$Z$10007,15,0)</f>
        <v>0</v>
      </c>
      <c r="W82" s="72" t="n">
        <f aca="false">VLOOKUP($A82,FoodLog!$A$1:$Z$10007,16,0)</f>
        <v>796.164482868846</v>
      </c>
      <c r="X82" s="72" t="n">
        <f aca="false">VLOOKUP($A82,FoodLog!$A$1:$Z$10007,17,0)</f>
        <v>80</v>
      </c>
      <c r="Y82" s="72" t="n">
        <f aca="false">VLOOKUP($A82,FoodLog!$A$1:$Z$10007,18,0)</f>
        <v>477.304074136158</v>
      </c>
      <c r="Z82" s="72" t="n">
        <f aca="false">VLOOKUP($A82,FoodLog!$A$1:$Z$10007,19,0)</f>
        <v>1353.468557005</v>
      </c>
      <c r="AA82" s="64" t="n">
        <f aca="false">MIN($H82,($H82+Z82))/3500</f>
        <v>0.239839717638397</v>
      </c>
      <c r="AB82" s="65" t="n">
        <f aca="false">Scale!C82</f>
        <v>0</v>
      </c>
    </row>
    <row r="83" customFormat="false" ht="15" hidden="false" customHeight="false" outlineLevel="0" collapsed="false">
      <c r="A83" s="67" t="n">
        <f aca="false">A82+1</f>
        <v>43072</v>
      </c>
      <c r="B83" s="68" t="n">
        <f aca="false">B82+1</f>
        <v>81</v>
      </c>
      <c r="C83" s="69" t="n">
        <f aca="false">C82-AA82</f>
        <v>175.996361247794</v>
      </c>
      <c r="D83" s="69" t="n">
        <f aca="false">$D$3</f>
        <v>149.157523167549</v>
      </c>
      <c r="E83" s="70" t="n">
        <f aca="false">C83-D83</f>
        <v>26.8388380802451</v>
      </c>
      <c r="F83" s="58"/>
      <c r="G83" s="71" t="n">
        <f aca="false">C83*TDEE!$B$5</f>
        <v>2189.92324242498</v>
      </c>
      <c r="H83" s="69" t="n">
        <f aca="false">$E83*31</f>
        <v>832.003980487599</v>
      </c>
      <c r="I83" s="69" t="n">
        <f aca="false">$G83-$H83</f>
        <v>1357.91926193738</v>
      </c>
      <c r="J83" s="60" t="n">
        <f aca="false">H83/3500</f>
        <v>0.237715422996457</v>
      </c>
      <c r="K83" s="69" t="n">
        <f aca="false">N83/9</f>
        <v>88.9572430890247</v>
      </c>
      <c r="L83" s="69" t="n">
        <v>20</v>
      </c>
      <c r="M83" s="56" t="n">
        <f aca="false">Protein_Amt!$B$6</f>
        <v>119.32601853404</v>
      </c>
      <c r="N83" s="69" t="n">
        <f aca="false">MAX(0,I83-(O83+P83))</f>
        <v>800.615187801222</v>
      </c>
      <c r="O83" s="69" t="n">
        <f aca="false">4*L83</f>
        <v>80</v>
      </c>
      <c r="P83" s="69" t="n">
        <f aca="false">4*M83</f>
        <v>477.304074136158</v>
      </c>
      <c r="Q83" s="70" t="n">
        <f aca="false">SUM(N83:P83)</f>
        <v>1357.91926193738</v>
      </c>
      <c r="S83" s="72" t="n">
        <f aca="false">VLOOKUP($A83,FoodLog!$A$1:$Z$10007,12,0)</f>
        <v>0</v>
      </c>
      <c r="T83" s="72" t="n">
        <f aca="false">VLOOKUP($A83,FoodLog!$A$1:$Z$10007,13,0)</f>
        <v>0</v>
      </c>
      <c r="U83" s="72" t="n">
        <f aca="false">VLOOKUP($A83,FoodLog!$A$1:$Z$10007,14,0)</f>
        <v>0</v>
      </c>
      <c r="V83" s="72" t="n">
        <f aca="false">VLOOKUP($A83,FoodLog!$A$1:$Z$10007,15,0)</f>
        <v>0</v>
      </c>
      <c r="W83" s="72" t="n">
        <f aca="false">VLOOKUP($A83,FoodLog!$A$1:$Z$10007,16,0)</f>
        <v>800.615187801222</v>
      </c>
      <c r="X83" s="72" t="n">
        <f aca="false">VLOOKUP($A83,FoodLog!$A$1:$Z$10007,17,0)</f>
        <v>80</v>
      </c>
      <c r="Y83" s="72" t="n">
        <f aca="false">VLOOKUP($A83,FoodLog!$A$1:$Z$10007,18,0)</f>
        <v>477.304074136158</v>
      </c>
      <c r="Z83" s="72" t="n">
        <f aca="false">VLOOKUP($A83,FoodLog!$A$1:$Z$10007,19,0)</f>
        <v>1357.91926193738</v>
      </c>
      <c r="AA83" s="64" t="n">
        <f aca="false">MIN($H83,($H83+Z83))/3500</f>
        <v>0.237715422996457</v>
      </c>
      <c r="AB83" s="65" t="n">
        <f aca="false">Scale!C83</f>
        <v>0</v>
      </c>
    </row>
    <row r="84" customFormat="false" ht="15" hidden="false" customHeight="false" outlineLevel="0" collapsed="false">
      <c r="A84" s="67" t="n">
        <f aca="false">A83+1</f>
        <v>43073</v>
      </c>
      <c r="B84" s="68" t="n">
        <f aca="false">B83+1</f>
        <v>82</v>
      </c>
      <c r="C84" s="69" t="n">
        <f aca="false">C83-AA83</f>
        <v>175.758645824798</v>
      </c>
      <c r="D84" s="69" t="n">
        <f aca="false">$D$3</f>
        <v>149.157523167549</v>
      </c>
      <c r="E84" s="70" t="n">
        <f aca="false">C84-D84</f>
        <v>26.6011226572487</v>
      </c>
      <c r="F84" s="58"/>
      <c r="G84" s="71" t="n">
        <f aca="false">C84*TDEE!$B$5</f>
        <v>2186.96534871506</v>
      </c>
      <c r="H84" s="69" t="n">
        <f aca="false">$E84*31</f>
        <v>824.634802374709</v>
      </c>
      <c r="I84" s="69" t="n">
        <f aca="false">$G84-$H84</f>
        <v>1362.33054634035</v>
      </c>
      <c r="J84" s="60" t="n">
        <f aca="false">H84/3500</f>
        <v>0.235609943535631</v>
      </c>
      <c r="K84" s="69" t="n">
        <f aca="false">N84/9</f>
        <v>89.4473858004663</v>
      </c>
      <c r="L84" s="69" t="n">
        <v>20</v>
      </c>
      <c r="M84" s="56" t="n">
        <f aca="false">Protein_Amt!$B$6</f>
        <v>119.32601853404</v>
      </c>
      <c r="N84" s="69" t="n">
        <f aca="false">MAX(0,I84-(O84+P84))</f>
        <v>805.026472204197</v>
      </c>
      <c r="O84" s="69" t="n">
        <f aca="false">4*L84</f>
        <v>80</v>
      </c>
      <c r="P84" s="69" t="n">
        <f aca="false">4*M84</f>
        <v>477.304074136158</v>
      </c>
      <c r="Q84" s="70" t="n">
        <f aca="false">SUM(N84:P84)</f>
        <v>1362.33054634035</v>
      </c>
      <c r="S84" s="72" t="n">
        <f aca="false">VLOOKUP($A84,FoodLog!$A$1:$Z$10007,12,0)</f>
        <v>0</v>
      </c>
      <c r="T84" s="72" t="n">
        <f aca="false">VLOOKUP($A84,FoodLog!$A$1:$Z$10007,13,0)</f>
        <v>0</v>
      </c>
      <c r="U84" s="72" t="n">
        <f aca="false">VLOOKUP($A84,FoodLog!$A$1:$Z$10007,14,0)</f>
        <v>0</v>
      </c>
      <c r="V84" s="72" t="n">
        <f aca="false">VLOOKUP($A84,FoodLog!$A$1:$Z$10007,15,0)</f>
        <v>0</v>
      </c>
      <c r="W84" s="72" t="n">
        <f aca="false">VLOOKUP($A84,FoodLog!$A$1:$Z$10007,16,0)</f>
        <v>805.026472204197</v>
      </c>
      <c r="X84" s="72" t="n">
        <f aca="false">VLOOKUP($A84,FoodLog!$A$1:$Z$10007,17,0)</f>
        <v>80</v>
      </c>
      <c r="Y84" s="72" t="n">
        <f aca="false">VLOOKUP($A84,FoodLog!$A$1:$Z$10007,18,0)</f>
        <v>477.304074136158</v>
      </c>
      <c r="Z84" s="72" t="n">
        <f aca="false">VLOOKUP($A84,FoodLog!$A$1:$Z$10007,19,0)</f>
        <v>1362.33054634035</v>
      </c>
      <c r="AA84" s="64" t="n">
        <f aca="false">MIN($H84,($H84+Z84))/3500</f>
        <v>0.235609943535631</v>
      </c>
      <c r="AB84" s="65" t="n">
        <f aca="false">Scale!C84</f>
        <v>0</v>
      </c>
    </row>
    <row r="85" customFormat="false" ht="15" hidden="false" customHeight="false" outlineLevel="0" collapsed="false">
      <c r="A85" s="67" t="n">
        <f aca="false">A84+1</f>
        <v>43074</v>
      </c>
      <c r="B85" s="68" t="n">
        <f aca="false">B84+1</f>
        <v>83</v>
      </c>
      <c r="C85" s="69" t="n">
        <f aca="false">C84-AA84</f>
        <v>175.523035881262</v>
      </c>
      <c r="D85" s="69" t="n">
        <f aca="false">$D$3</f>
        <v>149.157523167549</v>
      </c>
      <c r="E85" s="70" t="n">
        <f aca="false">C85-D85</f>
        <v>26.3655127137131</v>
      </c>
      <c r="F85" s="58"/>
      <c r="G85" s="71" t="n">
        <f aca="false">C85*TDEE!$B$5</f>
        <v>2184.03365349229</v>
      </c>
      <c r="H85" s="69" t="n">
        <f aca="false">$E85*31</f>
        <v>817.330894125105</v>
      </c>
      <c r="I85" s="69" t="n">
        <f aca="false">$G85-$H85</f>
        <v>1366.70275936719</v>
      </c>
      <c r="J85" s="60" t="n">
        <f aca="false">H85/3500</f>
        <v>0.233523112607173</v>
      </c>
      <c r="K85" s="69" t="n">
        <f aca="false">N85/9</f>
        <v>89.9331872478923</v>
      </c>
      <c r="L85" s="69" t="n">
        <v>20</v>
      </c>
      <c r="M85" s="56" t="n">
        <f aca="false">Protein_Amt!$B$6</f>
        <v>119.32601853404</v>
      </c>
      <c r="N85" s="69" t="n">
        <f aca="false">MAX(0,I85-(O85+P85))</f>
        <v>809.398685231031</v>
      </c>
      <c r="O85" s="69" t="n">
        <f aca="false">4*L85</f>
        <v>80</v>
      </c>
      <c r="P85" s="69" t="n">
        <f aca="false">4*M85</f>
        <v>477.304074136158</v>
      </c>
      <c r="Q85" s="70" t="n">
        <f aca="false">SUM(N85:P85)</f>
        <v>1366.70275936719</v>
      </c>
      <c r="S85" s="72" t="n">
        <f aca="false">VLOOKUP($A85,FoodLog!$A$1:$Z$10007,12,0)</f>
        <v>0</v>
      </c>
      <c r="T85" s="72" t="n">
        <f aca="false">VLOOKUP($A85,FoodLog!$A$1:$Z$10007,13,0)</f>
        <v>0</v>
      </c>
      <c r="U85" s="72" t="n">
        <f aca="false">VLOOKUP($A85,FoodLog!$A$1:$Z$10007,14,0)</f>
        <v>0</v>
      </c>
      <c r="V85" s="72" t="n">
        <f aca="false">VLOOKUP($A85,FoodLog!$A$1:$Z$10007,15,0)</f>
        <v>0</v>
      </c>
      <c r="W85" s="72" t="n">
        <f aca="false">VLOOKUP($A85,FoodLog!$A$1:$Z$10007,16,0)</f>
        <v>809.398685231031</v>
      </c>
      <c r="X85" s="72" t="n">
        <f aca="false">VLOOKUP($A85,FoodLog!$A$1:$Z$10007,17,0)</f>
        <v>80</v>
      </c>
      <c r="Y85" s="72" t="n">
        <f aca="false">VLOOKUP($A85,FoodLog!$A$1:$Z$10007,18,0)</f>
        <v>477.304074136158</v>
      </c>
      <c r="Z85" s="72" t="n">
        <f aca="false">VLOOKUP($A85,FoodLog!$A$1:$Z$10007,19,0)</f>
        <v>1366.70275936719</v>
      </c>
      <c r="AA85" s="64" t="n">
        <f aca="false">MIN($H85,($H85+Z85))/3500</f>
        <v>0.233523112607173</v>
      </c>
      <c r="AB85" s="65" t="n">
        <f aca="false">Scale!C85</f>
        <v>0</v>
      </c>
    </row>
    <row r="86" customFormat="false" ht="15" hidden="false" customHeight="false" outlineLevel="0" collapsed="false">
      <c r="A86" s="67" t="n">
        <f aca="false">A85+1</f>
        <v>43075</v>
      </c>
      <c r="B86" s="68" t="n">
        <f aca="false">B85+1</f>
        <v>84</v>
      </c>
      <c r="C86" s="69" t="n">
        <f aca="false">C85-AA85</f>
        <v>175.289512768655</v>
      </c>
      <c r="D86" s="77" t="n">
        <f aca="false">$D$3</f>
        <v>149.157523167549</v>
      </c>
      <c r="E86" s="78" t="n">
        <f aca="false">C86-D86</f>
        <v>26.1319896011059</v>
      </c>
      <c r="F86" s="79"/>
      <c r="G86" s="80" t="n">
        <f aca="false">C86*TDEE!$B$5</f>
        <v>2181.12792471292</v>
      </c>
      <c r="H86" s="69" t="n">
        <f aca="false">$E86*31</f>
        <v>810.091677634282</v>
      </c>
      <c r="I86" s="69" t="n">
        <f aca="false">$G86-$H86</f>
        <v>1371.03624707864</v>
      </c>
      <c r="J86" s="60" t="n">
        <f aca="false">H86/3500</f>
        <v>0.231454765038366</v>
      </c>
      <c r="K86" s="77" t="n">
        <f aca="false">N86/9</f>
        <v>90.4146858824983</v>
      </c>
      <c r="L86" s="77" t="n">
        <v>20</v>
      </c>
      <c r="M86" s="56" t="n">
        <f aca="false">Protein_Amt!$B$6</f>
        <v>119.32601853404</v>
      </c>
      <c r="N86" s="69" t="n">
        <f aca="false">MAX(0,I86-(O86+P86))</f>
        <v>813.732172942485</v>
      </c>
      <c r="O86" s="77" t="n">
        <f aca="false">4*L86</f>
        <v>80</v>
      </c>
      <c r="P86" s="77" t="n">
        <f aca="false">4*M86</f>
        <v>477.304074136158</v>
      </c>
      <c r="Q86" s="70" t="n">
        <f aca="false">SUM(N86:P86)</f>
        <v>1371.03624707864</v>
      </c>
      <c r="S86" s="72" t="n">
        <f aca="false">VLOOKUP($A86,FoodLog!$A$1:$Z$10007,12,0)</f>
        <v>0</v>
      </c>
      <c r="T86" s="72" t="n">
        <f aca="false">VLOOKUP($A86,FoodLog!$A$1:$Z$10007,13,0)</f>
        <v>0</v>
      </c>
      <c r="U86" s="72" t="n">
        <f aca="false">VLOOKUP($A86,FoodLog!$A$1:$Z$10007,14,0)</f>
        <v>0</v>
      </c>
      <c r="V86" s="72" t="n">
        <f aca="false">VLOOKUP($A86,FoodLog!$A$1:$Z$10007,15,0)</f>
        <v>0</v>
      </c>
      <c r="W86" s="72" t="n">
        <f aca="false">VLOOKUP($A86,FoodLog!$A$1:$Z$10007,16,0)</f>
        <v>813.732172942485</v>
      </c>
      <c r="X86" s="72" t="n">
        <f aca="false">VLOOKUP($A86,FoodLog!$A$1:$Z$10007,17,0)</f>
        <v>80</v>
      </c>
      <c r="Y86" s="72" t="n">
        <f aca="false">VLOOKUP($A86,FoodLog!$A$1:$Z$10007,18,0)</f>
        <v>477.304074136158</v>
      </c>
      <c r="Z86" s="72" t="n">
        <f aca="false">VLOOKUP($A86,FoodLog!$A$1:$Z$10007,19,0)</f>
        <v>1371.03624707864</v>
      </c>
      <c r="AA86" s="64" t="n">
        <f aca="false">MIN($H86,($H86+Z86))/3500</f>
        <v>0.231454765038366</v>
      </c>
      <c r="AB86" s="65" t="n">
        <f aca="false">Scale!C86</f>
        <v>0</v>
      </c>
    </row>
    <row r="87" customFormat="false" ht="15" hidden="false" customHeight="false" outlineLevel="0" collapsed="false">
      <c r="A87" s="67" t="n">
        <f aca="false">A86+1</f>
        <v>43076</v>
      </c>
      <c r="B87" s="68" t="n">
        <f aca="false">B86+1</f>
        <v>85</v>
      </c>
      <c r="C87" s="69" t="n">
        <f aca="false">C86-AA86</f>
        <v>175.058058003617</v>
      </c>
      <c r="D87" s="77" t="n">
        <f aca="false">$D$3</f>
        <v>149.157523167549</v>
      </c>
      <c r="E87" s="78" t="n">
        <f aca="false">C87-D87</f>
        <v>25.9005348360675</v>
      </c>
      <c r="F87" s="79"/>
      <c r="G87" s="80" t="n">
        <f aca="false">C87*TDEE!$B$5</f>
        <v>2178.24793238846</v>
      </c>
      <c r="H87" s="69" t="n">
        <f aca="false">$E87*31</f>
        <v>802.916579918093</v>
      </c>
      <c r="I87" s="69" t="n">
        <f aca="false">$G87-$H87</f>
        <v>1375.33135247037</v>
      </c>
      <c r="J87" s="60" t="n">
        <f aca="false">H87/3500</f>
        <v>0.229404737119455</v>
      </c>
      <c r="K87" s="77" t="n">
        <f aca="false">N87/9</f>
        <v>90.4474753704676</v>
      </c>
      <c r="L87" s="77" t="n">
        <v>21</v>
      </c>
      <c r="M87" s="56" t="n">
        <f aca="false">Protein_Amt!$B$6</f>
        <v>119.32601853404</v>
      </c>
      <c r="N87" s="69" t="n">
        <f aca="false">MAX(0,I87-(O87+P87))</f>
        <v>814.027278334208</v>
      </c>
      <c r="O87" s="77" t="n">
        <f aca="false">4*L87</f>
        <v>84</v>
      </c>
      <c r="P87" s="77" t="n">
        <f aca="false">4*M87</f>
        <v>477.304074136158</v>
      </c>
      <c r="Q87" s="70" t="n">
        <f aca="false">SUM(N87:P87)</f>
        <v>1375.33135247037</v>
      </c>
      <c r="S87" s="72" t="n">
        <f aca="false">VLOOKUP($A87,FoodLog!$A$1:$Z$10007,12,0)</f>
        <v>0</v>
      </c>
      <c r="T87" s="72" t="n">
        <f aca="false">VLOOKUP($A87,FoodLog!$A$1:$Z$10007,13,0)</f>
        <v>0</v>
      </c>
      <c r="U87" s="72" t="n">
        <f aca="false">VLOOKUP($A87,FoodLog!$A$1:$Z$10007,14,0)</f>
        <v>0</v>
      </c>
      <c r="V87" s="72" t="n">
        <f aca="false">VLOOKUP($A87,FoodLog!$A$1:$Z$10007,15,0)</f>
        <v>0</v>
      </c>
      <c r="W87" s="72" t="n">
        <f aca="false">VLOOKUP($A87,FoodLog!$A$1:$Z$10007,16,0)</f>
        <v>814.027278334208</v>
      </c>
      <c r="X87" s="72" t="n">
        <f aca="false">VLOOKUP($A87,FoodLog!$A$1:$Z$10007,17,0)</f>
        <v>84</v>
      </c>
      <c r="Y87" s="72" t="n">
        <f aca="false">VLOOKUP($A87,FoodLog!$A$1:$Z$10007,18,0)</f>
        <v>477.304074136158</v>
      </c>
      <c r="Z87" s="72" t="n">
        <f aca="false">VLOOKUP($A87,FoodLog!$A$1:$Z$10007,19,0)</f>
        <v>1375.33135247037</v>
      </c>
      <c r="AA87" s="64" t="n">
        <f aca="false">MIN($H87,($H87+Z87))/3500</f>
        <v>0.229404737119455</v>
      </c>
      <c r="AB87" s="65" t="n">
        <f aca="false">Scale!C87</f>
        <v>0</v>
      </c>
    </row>
    <row r="88" customFormat="false" ht="15" hidden="false" customHeight="false" outlineLevel="0" collapsed="false">
      <c r="A88" s="67" t="n">
        <f aca="false">A87+1</f>
        <v>43077</v>
      </c>
      <c r="B88" s="68" t="n">
        <f aca="false">B87+1</f>
        <v>86</v>
      </c>
      <c r="C88" s="69" t="n">
        <f aca="false">C87-AA87</f>
        <v>174.828653266497</v>
      </c>
      <c r="D88" s="77" t="n">
        <f aca="false">$D$3</f>
        <v>149.157523167549</v>
      </c>
      <c r="E88" s="78" t="n">
        <f aca="false">C88-D88</f>
        <v>25.6711300989481</v>
      </c>
      <c r="F88" s="79"/>
      <c r="G88" s="80" t="n">
        <f aca="false">C88*TDEE!$B$5</f>
        <v>2175.39344856744</v>
      </c>
      <c r="H88" s="69" t="n">
        <f aca="false">$E88*31</f>
        <v>795.80503306739</v>
      </c>
      <c r="I88" s="69" t="n">
        <f aca="false">$G88-$H88</f>
        <v>1379.58841550005</v>
      </c>
      <c r="J88" s="60" t="n">
        <f aca="false">H88/3500</f>
        <v>0.227372866590683</v>
      </c>
      <c r="K88" s="77" t="n">
        <f aca="false">N88/9</f>
        <v>90.4760379293213</v>
      </c>
      <c r="L88" s="77" t="n">
        <v>22</v>
      </c>
      <c r="M88" s="56" t="n">
        <f aca="false">Protein_Amt!$B$6</f>
        <v>119.32601853404</v>
      </c>
      <c r="N88" s="69" t="n">
        <f aca="false">MAX(0,I88-(O88+P88))</f>
        <v>814.284341363891</v>
      </c>
      <c r="O88" s="77" t="n">
        <f aca="false">4*L88</f>
        <v>88</v>
      </c>
      <c r="P88" s="77" t="n">
        <f aca="false">4*M88</f>
        <v>477.304074136158</v>
      </c>
      <c r="Q88" s="70" t="n">
        <f aca="false">SUM(N88:P88)</f>
        <v>1379.58841550005</v>
      </c>
      <c r="S88" s="72" t="n">
        <f aca="false">VLOOKUP($A88,FoodLog!$A$1:$Z$10007,12,0)</f>
        <v>0</v>
      </c>
      <c r="T88" s="72" t="n">
        <f aca="false">VLOOKUP($A88,FoodLog!$A$1:$Z$10007,13,0)</f>
        <v>0</v>
      </c>
      <c r="U88" s="72" t="n">
        <f aca="false">VLOOKUP($A88,FoodLog!$A$1:$Z$10007,14,0)</f>
        <v>0</v>
      </c>
      <c r="V88" s="72" t="n">
        <f aca="false">VLOOKUP($A88,FoodLog!$A$1:$Z$10007,15,0)</f>
        <v>0</v>
      </c>
      <c r="W88" s="72" t="n">
        <f aca="false">VLOOKUP($A88,FoodLog!$A$1:$Z$10007,16,0)</f>
        <v>814.284341363891</v>
      </c>
      <c r="X88" s="72" t="n">
        <f aca="false">VLOOKUP($A88,FoodLog!$A$1:$Z$10007,17,0)</f>
        <v>88</v>
      </c>
      <c r="Y88" s="72" t="n">
        <f aca="false">VLOOKUP($A88,FoodLog!$A$1:$Z$10007,18,0)</f>
        <v>477.304074136158</v>
      </c>
      <c r="Z88" s="72" t="n">
        <f aca="false">VLOOKUP($A88,FoodLog!$A$1:$Z$10007,19,0)</f>
        <v>1379.58841550005</v>
      </c>
      <c r="AA88" s="64" t="n">
        <f aca="false">MIN($H88,($H88+Z88))/3500</f>
        <v>0.227372866590683</v>
      </c>
      <c r="AB88" s="65" t="n">
        <f aca="false">Scale!C88</f>
        <v>0</v>
      </c>
    </row>
    <row r="89" customFormat="false" ht="15" hidden="false" customHeight="false" outlineLevel="0" collapsed="false">
      <c r="A89" s="67" t="n">
        <f aca="false">A88+1</f>
        <v>43078</v>
      </c>
      <c r="B89" s="68" t="n">
        <f aca="false">B88+1</f>
        <v>87</v>
      </c>
      <c r="C89" s="69" t="n">
        <f aca="false">C88-AA88</f>
        <v>174.601280399906</v>
      </c>
      <c r="D89" s="77" t="n">
        <f aca="false">$D$3</f>
        <v>149.157523167549</v>
      </c>
      <c r="E89" s="78" t="n">
        <f aca="false">C89-D89</f>
        <v>25.4437572323574</v>
      </c>
      <c r="F89" s="79"/>
      <c r="G89" s="80" t="n">
        <f aca="false">C89*TDEE!$B$5</f>
        <v>2172.5642473174</v>
      </c>
      <c r="H89" s="69" t="n">
        <f aca="false">$E89*31</f>
        <v>788.756474203078</v>
      </c>
      <c r="I89" s="69" t="n">
        <f aca="false">$G89-$H89</f>
        <v>1383.80777311433</v>
      </c>
      <c r="J89" s="60" t="n">
        <f aca="false">H89/3500</f>
        <v>0.225358992629451</v>
      </c>
      <c r="K89" s="77" t="n">
        <f aca="false">N89/9</f>
        <v>90.5004109975742</v>
      </c>
      <c r="L89" s="77" t="n">
        <v>23</v>
      </c>
      <c r="M89" s="56" t="n">
        <f aca="false">Protein_Amt!$B$6</f>
        <v>119.32601853404</v>
      </c>
      <c r="N89" s="69" t="n">
        <f aca="false">MAX(0,I89-(O89+P89))</f>
        <v>814.503698978168</v>
      </c>
      <c r="O89" s="77" t="n">
        <f aca="false">4*L89</f>
        <v>92</v>
      </c>
      <c r="P89" s="77" t="n">
        <f aca="false">4*M89</f>
        <v>477.304074136158</v>
      </c>
      <c r="Q89" s="70" t="n">
        <f aca="false">SUM(N89:P89)</f>
        <v>1383.80777311433</v>
      </c>
      <c r="S89" s="72" t="n">
        <f aca="false">VLOOKUP($A89,FoodLog!$A$1:$Z$10007,12,0)</f>
        <v>0</v>
      </c>
      <c r="T89" s="72" t="n">
        <f aca="false">VLOOKUP($A89,FoodLog!$A$1:$Z$10007,13,0)</f>
        <v>0</v>
      </c>
      <c r="U89" s="72" t="n">
        <f aca="false">VLOOKUP($A89,FoodLog!$A$1:$Z$10007,14,0)</f>
        <v>0</v>
      </c>
      <c r="V89" s="72" t="n">
        <f aca="false">VLOOKUP($A89,FoodLog!$A$1:$Z$10007,15,0)</f>
        <v>0</v>
      </c>
      <c r="W89" s="72" t="n">
        <f aca="false">VLOOKUP($A89,FoodLog!$A$1:$Z$10007,16,0)</f>
        <v>814.503698978168</v>
      </c>
      <c r="X89" s="72" t="n">
        <f aca="false">VLOOKUP($A89,FoodLog!$A$1:$Z$10007,17,0)</f>
        <v>92</v>
      </c>
      <c r="Y89" s="72" t="n">
        <f aca="false">VLOOKUP($A89,FoodLog!$A$1:$Z$10007,18,0)</f>
        <v>477.304074136158</v>
      </c>
      <c r="Z89" s="72" t="n">
        <f aca="false">VLOOKUP($A89,FoodLog!$A$1:$Z$10007,19,0)</f>
        <v>1383.80777311433</v>
      </c>
      <c r="AA89" s="64" t="n">
        <f aca="false">MIN($H89,($H89+Z89))/3500</f>
        <v>0.225358992629451</v>
      </c>
      <c r="AB89" s="65" t="n">
        <f aca="false">Scale!C89</f>
        <v>0</v>
      </c>
    </row>
    <row r="90" customFormat="false" ht="15" hidden="false" customHeight="false" outlineLevel="0" collapsed="false">
      <c r="A90" s="67" t="n">
        <f aca="false">A89+1</f>
        <v>43079</v>
      </c>
      <c r="B90" s="68" t="n">
        <f aca="false">B89+1</f>
        <v>88</v>
      </c>
      <c r="C90" s="69" t="n">
        <f aca="false">C89-AA89</f>
        <v>174.375921407277</v>
      </c>
      <c r="D90" s="77" t="n">
        <f aca="false">$D$3</f>
        <v>149.157523167549</v>
      </c>
      <c r="E90" s="78" t="n">
        <f aca="false">C90-D90</f>
        <v>25.2183982397279</v>
      </c>
      <c r="F90" s="79"/>
      <c r="G90" s="80" t="n">
        <f aca="false">C90*TDEE!$B$5</f>
        <v>2169.76010470701</v>
      </c>
      <c r="H90" s="69" t="n">
        <f aca="false">$E90*31</f>
        <v>781.770345431566</v>
      </c>
      <c r="I90" s="69" t="n">
        <f aca="false">$G90-$H90</f>
        <v>1387.98975927545</v>
      </c>
      <c r="J90" s="60" t="n">
        <f aca="false">H90/3500</f>
        <v>0.22336295583759</v>
      </c>
      <c r="K90" s="77" t="n">
        <f aca="false">N90/9</f>
        <v>90.5206316821434</v>
      </c>
      <c r="L90" s="77" t="n">
        <v>24</v>
      </c>
      <c r="M90" s="56" t="n">
        <f aca="false">Protein_Amt!$B$6</f>
        <v>119.32601853404</v>
      </c>
      <c r="N90" s="69" t="n">
        <f aca="false">MAX(0,I90-(O90+P90))</f>
        <v>814.68568513929</v>
      </c>
      <c r="O90" s="77" t="n">
        <f aca="false">4*L90</f>
        <v>96</v>
      </c>
      <c r="P90" s="77" t="n">
        <f aca="false">4*M90</f>
        <v>477.304074136158</v>
      </c>
      <c r="Q90" s="70" t="n">
        <f aca="false">SUM(N90:P90)</f>
        <v>1387.98975927545</v>
      </c>
      <c r="S90" s="72" t="n">
        <f aca="false">VLOOKUP($A90,FoodLog!$A$1:$Z$10007,12,0)</f>
        <v>0</v>
      </c>
      <c r="T90" s="72" t="n">
        <f aca="false">VLOOKUP($A90,FoodLog!$A$1:$Z$10007,13,0)</f>
        <v>0</v>
      </c>
      <c r="U90" s="72" t="n">
        <f aca="false">VLOOKUP($A90,FoodLog!$A$1:$Z$10007,14,0)</f>
        <v>0</v>
      </c>
      <c r="V90" s="72" t="n">
        <f aca="false">VLOOKUP($A90,FoodLog!$A$1:$Z$10007,15,0)</f>
        <v>0</v>
      </c>
      <c r="W90" s="72" t="n">
        <f aca="false">VLOOKUP($A90,FoodLog!$A$1:$Z$10007,16,0)</f>
        <v>814.68568513929</v>
      </c>
      <c r="X90" s="72" t="n">
        <f aca="false">VLOOKUP($A90,FoodLog!$A$1:$Z$10007,17,0)</f>
        <v>96</v>
      </c>
      <c r="Y90" s="72" t="n">
        <f aca="false">VLOOKUP($A90,FoodLog!$A$1:$Z$10007,18,0)</f>
        <v>477.304074136158</v>
      </c>
      <c r="Z90" s="72" t="n">
        <f aca="false">VLOOKUP($A90,FoodLog!$A$1:$Z$10007,19,0)</f>
        <v>1387.98975927545</v>
      </c>
      <c r="AA90" s="64" t="n">
        <f aca="false">MIN($H90,($H90+Z90))/3500</f>
        <v>0.22336295583759</v>
      </c>
      <c r="AB90" s="65" t="n">
        <f aca="false">Scale!C90</f>
        <v>0</v>
      </c>
    </row>
    <row r="91" customFormat="false" ht="15" hidden="false" customHeight="false" outlineLevel="0" collapsed="false">
      <c r="A91" s="67" t="n">
        <f aca="false">A90+1</f>
        <v>43080</v>
      </c>
      <c r="B91" s="68" t="n">
        <f aca="false">B90+1</f>
        <v>89</v>
      </c>
      <c r="C91" s="69" t="n">
        <f aca="false">C90-AA90</f>
        <v>174.152558451439</v>
      </c>
      <c r="D91" s="77" t="n">
        <f aca="false">$D$3</f>
        <v>149.157523167549</v>
      </c>
      <c r="E91" s="78" t="n">
        <f aca="false">C91-D91</f>
        <v>24.9950352838903</v>
      </c>
      <c r="F91" s="79"/>
      <c r="G91" s="80" t="n">
        <f aca="false">C91*TDEE!$B$5</f>
        <v>2166.98079878831</v>
      </c>
      <c r="H91" s="69" t="n">
        <f aca="false">$E91*31</f>
        <v>774.8460938006</v>
      </c>
      <c r="I91" s="69" t="n">
        <f aca="false">$G91-$H91</f>
        <v>1392.13470498771</v>
      </c>
      <c r="J91" s="60" t="n">
        <f aca="false">H91/3500</f>
        <v>0.221384598228743</v>
      </c>
      <c r="K91" s="77" t="n">
        <f aca="false">N91/9</f>
        <v>90.536736761284</v>
      </c>
      <c r="L91" s="77" t="n">
        <v>25</v>
      </c>
      <c r="M91" s="56" t="n">
        <f aca="false">Protein_Amt!$B$6</f>
        <v>119.32601853404</v>
      </c>
      <c r="N91" s="69" t="n">
        <f aca="false">MAX(0,I91-(O91+P91))</f>
        <v>814.830630851556</v>
      </c>
      <c r="O91" s="77" t="n">
        <f aca="false">4*L91</f>
        <v>100</v>
      </c>
      <c r="P91" s="77" t="n">
        <f aca="false">4*M91</f>
        <v>477.304074136158</v>
      </c>
      <c r="Q91" s="70" t="n">
        <f aca="false">SUM(N91:P91)</f>
        <v>1392.13470498771</v>
      </c>
      <c r="S91" s="72" t="n">
        <f aca="false">VLOOKUP($A91,FoodLog!$A$1:$Z$10007,12,0)</f>
        <v>0</v>
      </c>
      <c r="T91" s="72" t="n">
        <f aca="false">VLOOKUP($A91,FoodLog!$A$1:$Z$10007,13,0)</f>
        <v>0</v>
      </c>
      <c r="U91" s="72" t="n">
        <f aca="false">VLOOKUP($A91,FoodLog!$A$1:$Z$10007,14,0)</f>
        <v>0</v>
      </c>
      <c r="V91" s="72" t="n">
        <f aca="false">VLOOKUP($A91,FoodLog!$A$1:$Z$10007,15,0)</f>
        <v>0</v>
      </c>
      <c r="W91" s="72" t="n">
        <f aca="false">VLOOKUP($A91,FoodLog!$A$1:$Z$10007,16,0)</f>
        <v>814.830630851556</v>
      </c>
      <c r="X91" s="72" t="n">
        <f aca="false">VLOOKUP($A91,FoodLog!$A$1:$Z$10007,17,0)</f>
        <v>100</v>
      </c>
      <c r="Y91" s="72" t="n">
        <f aca="false">VLOOKUP($A91,FoodLog!$A$1:$Z$10007,18,0)</f>
        <v>477.304074136158</v>
      </c>
      <c r="Z91" s="72" t="n">
        <f aca="false">VLOOKUP($A91,FoodLog!$A$1:$Z$10007,19,0)</f>
        <v>1392.13470498771</v>
      </c>
      <c r="AA91" s="64" t="n">
        <f aca="false">MIN($H91,($H91+Z91))/3500</f>
        <v>0.221384598228743</v>
      </c>
      <c r="AB91" s="65" t="n">
        <f aca="false">Scale!C91</f>
        <v>0</v>
      </c>
    </row>
    <row r="92" customFormat="false" ht="15" hidden="false" customHeight="false" outlineLevel="0" collapsed="false">
      <c r="A92" s="67" t="n">
        <f aca="false">A91+1</f>
        <v>43081</v>
      </c>
      <c r="B92" s="68" t="n">
        <f aca="false">B91+1</f>
        <v>90</v>
      </c>
      <c r="C92" s="69" t="n">
        <f aca="false">C91-AA91</f>
        <v>173.931173853211</v>
      </c>
      <c r="D92" s="77" t="n">
        <f aca="false">$D$3</f>
        <v>149.157523167549</v>
      </c>
      <c r="E92" s="78" t="n">
        <f aca="false">C92-D92</f>
        <v>24.7736506856616</v>
      </c>
      <c r="F92" s="79"/>
      <c r="G92" s="80" t="n">
        <f aca="false">C92*TDEE!$B$5</f>
        <v>2164.22610957918</v>
      </c>
      <c r="H92" s="69" t="n">
        <f aca="false">$E92*31</f>
        <v>767.983171255509</v>
      </c>
      <c r="I92" s="69" t="n">
        <f aca="false">$G92-$H92</f>
        <v>1396.24293832367</v>
      </c>
      <c r="J92" s="60" t="n">
        <f aca="false">H92/3500</f>
        <v>0.21942376321586</v>
      </c>
      <c r="K92" s="77" t="n">
        <f aca="false">N92/9</f>
        <v>90.5487626875016</v>
      </c>
      <c r="L92" s="77" t="n">
        <v>26</v>
      </c>
      <c r="M92" s="56" t="n">
        <f aca="false">Protein_Amt!$B$6</f>
        <v>119.32601853404</v>
      </c>
      <c r="N92" s="69" t="n">
        <f aca="false">MAX(0,I92-(O92+P92))</f>
        <v>814.938864187514</v>
      </c>
      <c r="O92" s="77" t="n">
        <f aca="false">4*L92</f>
        <v>104</v>
      </c>
      <c r="P92" s="77" t="n">
        <f aca="false">4*M92</f>
        <v>477.304074136158</v>
      </c>
      <c r="Q92" s="70" t="n">
        <f aca="false">SUM(N92:P92)</f>
        <v>1396.24293832367</v>
      </c>
      <c r="S92" s="72" t="n">
        <f aca="false">VLOOKUP($A92,FoodLog!$A$1:$Z$10007,12,0)</f>
        <v>0</v>
      </c>
      <c r="T92" s="72" t="n">
        <f aca="false">VLOOKUP($A92,FoodLog!$A$1:$Z$10007,13,0)</f>
        <v>0</v>
      </c>
      <c r="U92" s="72" t="n">
        <f aca="false">VLOOKUP($A92,FoodLog!$A$1:$Z$10007,14,0)</f>
        <v>0</v>
      </c>
      <c r="V92" s="72" t="n">
        <f aca="false">VLOOKUP($A92,FoodLog!$A$1:$Z$10007,15,0)</f>
        <v>0</v>
      </c>
      <c r="W92" s="72" t="n">
        <f aca="false">VLOOKUP($A92,FoodLog!$A$1:$Z$10007,16,0)</f>
        <v>814.938864187514</v>
      </c>
      <c r="X92" s="72" t="n">
        <f aca="false">VLOOKUP($A92,FoodLog!$A$1:$Z$10007,17,0)</f>
        <v>104</v>
      </c>
      <c r="Y92" s="72" t="n">
        <f aca="false">VLOOKUP($A92,FoodLog!$A$1:$Z$10007,18,0)</f>
        <v>477.304074136158</v>
      </c>
      <c r="Z92" s="72" t="n">
        <f aca="false">VLOOKUP($A92,FoodLog!$A$1:$Z$10007,19,0)</f>
        <v>1396.24293832367</v>
      </c>
      <c r="AA92" s="64" t="n">
        <f aca="false">MIN($H92,($H92+Z92))/3500</f>
        <v>0.21942376321586</v>
      </c>
      <c r="AB92" s="65" t="n">
        <f aca="false">Scale!C92</f>
        <v>0</v>
      </c>
    </row>
    <row r="93" customFormat="false" ht="15" hidden="false" customHeight="false" outlineLevel="0" collapsed="false">
      <c r="A93" s="67" t="n">
        <f aca="false">A92+1</f>
        <v>43082</v>
      </c>
      <c r="B93" s="68" t="n">
        <f aca="false">B92+1</f>
        <v>91</v>
      </c>
      <c r="C93" s="69" t="n">
        <f aca="false">C92-AA92</f>
        <v>173.711750089995</v>
      </c>
      <c r="D93" s="77" t="n">
        <f aca="false">$D$3</f>
        <v>149.157523167549</v>
      </c>
      <c r="E93" s="78" t="n">
        <f aca="false">C93-D93</f>
        <v>24.5542269224457</v>
      </c>
      <c r="F93" s="79"/>
      <c r="G93" s="80" t="n">
        <f aca="false">C93*TDEE!$B$5</f>
        <v>2161.4958190459</v>
      </c>
      <c r="H93" s="69" t="n">
        <f aca="false">$E93*31</f>
        <v>761.181034595817</v>
      </c>
      <c r="I93" s="69" t="n">
        <f aca="false">$G93-$H93</f>
        <v>1400.31478445008</v>
      </c>
      <c r="J93" s="60" t="n">
        <f aca="false">H93/3500</f>
        <v>0.217480295598805</v>
      </c>
      <c r="K93" s="77" t="n">
        <f aca="false">N93/9</f>
        <v>90.5567455904361</v>
      </c>
      <c r="L93" s="77" t="n">
        <v>27</v>
      </c>
      <c r="M93" s="56" t="n">
        <f aca="false">Protein_Amt!$B$6</f>
        <v>119.32601853404</v>
      </c>
      <c r="N93" s="69" t="n">
        <f aca="false">MAX(0,I93-(O93+P93))</f>
        <v>815.010710313925</v>
      </c>
      <c r="O93" s="77" t="n">
        <f aca="false">4*L93</f>
        <v>108</v>
      </c>
      <c r="P93" s="77" t="n">
        <f aca="false">4*M93</f>
        <v>477.304074136158</v>
      </c>
      <c r="Q93" s="70" t="n">
        <f aca="false">SUM(N93:P93)</f>
        <v>1400.31478445008</v>
      </c>
      <c r="S93" s="72" t="n">
        <f aca="false">VLOOKUP($A93,FoodLog!$A$1:$Z$10007,12,0)</f>
        <v>0</v>
      </c>
      <c r="T93" s="72" t="n">
        <f aca="false">VLOOKUP($A93,FoodLog!$A$1:$Z$10007,13,0)</f>
        <v>0</v>
      </c>
      <c r="U93" s="72" t="n">
        <f aca="false">VLOOKUP($A93,FoodLog!$A$1:$Z$10007,14,0)</f>
        <v>0</v>
      </c>
      <c r="V93" s="72" t="n">
        <f aca="false">VLOOKUP($A93,FoodLog!$A$1:$Z$10007,15,0)</f>
        <v>0</v>
      </c>
      <c r="W93" s="72" t="n">
        <f aca="false">VLOOKUP($A93,FoodLog!$A$1:$Z$10007,16,0)</f>
        <v>815.010710313925</v>
      </c>
      <c r="X93" s="72" t="n">
        <f aca="false">VLOOKUP($A93,FoodLog!$A$1:$Z$10007,17,0)</f>
        <v>108</v>
      </c>
      <c r="Y93" s="72" t="n">
        <f aca="false">VLOOKUP($A93,FoodLog!$A$1:$Z$10007,18,0)</f>
        <v>477.304074136158</v>
      </c>
      <c r="Z93" s="72" t="n">
        <f aca="false">VLOOKUP($A93,FoodLog!$A$1:$Z$10007,19,0)</f>
        <v>1400.31478445008</v>
      </c>
      <c r="AA93" s="64" t="n">
        <f aca="false">MIN($H93,($H93+Z93))/3500</f>
        <v>0.217480295598805</v>
      </c>
      <c r="AB93" s="65" t="n">
        <f aca="false">Scale!C93</f>
        <v>0</v>
      </c>
    </row>
    <row r="94" customFormat="false" ht="15" hidden="false" customHeight="false" outlineLevel="0" collapsed="false">
      <c r="A94" s="67" t="n">
        <f aca="false">A93+1</f>
        <v>43083</v>
      </c>
      <c r="B94" s="68" t="n">
        <f aca="false">B93+1</f>
        <v>92</v>
      </c>
      <c r="C94" s="69" t="n">
        <f aca="false">C93-AA93</f>
        <v>173.494269794396</v>
      </c>
      <c r="D94" s="77" t="n">
        <f aca="false">$D$3</f>
        <v>149.157523167549</v>
      </c>
      <c r="E94" s="78" t="n">
        <f aca="false">C94-D94</f>
        <v>24.3367466268469</v>
      </c>
      <c r="F94" s="79"/>
      <c r="G94" s="80" t="n">
        <f aca="false">C94*TDEE!$B$5</f>
        <v>2158.78971108591</v>
      </c>
      <c r="H94" s="69" t="n">
        <f aca="false">$E94*31</f>
        <v>754.439145432254</v>
      </c>
      <c r="I94" s="69" t="n">
        <f aca="false">$G94-$H94</f>
        <v>1404.35056565366</v>
      </c>
      <c r="J94" s="60" t="n">
        <f aca="false">H94/3500</f>
        <v>0.215554041552072</v>
      </c>
      <c r="K94" s="77" t="n">
        <f aca="false">N94/9</f>
        <v>90.5607212797224</v>
      </c>
      <c r="L94" s="77" t="n">
        <v>28</v>
      </c>
      <c r="M94" s="56" t="n">
        <f aca="false">Protein_Amt!$B$6</f>
        <v>119.32601853404</v>
      </c>
      <c r="N94" s="69" t="n">
        <f aca="false">MAX(0,I94-(O94+P94))</f>
        <v>815.046491517502</v>
      </c>
      <c r="O94" s="77" t="n">
        <f aca="false">4*L94</f>
        <v>112</v>
      </c>
      <c r="P94" s="77" t="n">
        <f aca="false">4*M94</f>
        <v>477.304074136158</v>
      </c>
      <c r="Q94" s="70" t="n">
        <f aca="false">SUM(N94:P94)</f>
        <v>1404.35056565366</v>
      </c>
      <c r="S94" s="72" t="n">
        <f aca="false">VLOOKUP($A94,FoodLog!$A$1:$Z$10007,12,0)</f>
        <v>0</v>
      </c>
      <c r="T94" s="72" t="n">
        <f aca="false">VLOOKUP($A94,FoodLog!$A$1:$Z$10007,13,0)</f>
        <v>0</v>
      </c>
      <c r="U94" s="72" t="n">
        <f aca="false">VLOOKUP($A94,FoodLog!$A$1:$Z$10007,14,0)</f>
        <v>0</v>
      </c>
      <c r="V94" s="72" t="n">
        <f aca="false">VLOOKUP($A94,FoodLog!$A$1:$Z$10007,15,0)</f>
        <v>0</v>
      </c>
      <c r="W94" s="72" t="n">
        <f aca="false">VLOOKUP($A94,FoodLog!$A$1:$Z$10007,16,0)</f>
        <v>815.046491517502</v>
      </c>
      <c r="X94" s="72" t="n">
        <f aca="false">VLOOKUP($A94,FoodLog!$A$1:$Z$10007,17,0)</f>
        <v>112</v>
      </c>
      <c r="Y94" s="72" t="n">
        <f aca="false">VLOOKUP($A94,FoodLog!$A$1:$Z$10007,18,0)</f>
        <v>477.304074136158</v>
      </c>
      <c r="Z94" s="72" t="n">
        <f aca="false">VLOOKUP($A94,FoodLog!$A$1:$Z$10007,19,0)</f>
        <v>1404.35056565366</v>
      </c>
      <c r="AA94" s="64" t="n">
        <f aca="false">MIN($H94,($H94+Z94))/3500</f>
        <v>0.215554041552072</v>
      </c>
      <c r="AB94" s="65" t="n">
        <f aca="false">Scale!C94</f>
        <v>0</v>
      </c>
    </row>
    <row r="95" customFormat="false" ht="15" hidden="false" customHeight="false" outlineLevel="0" collapsed="false">
      <c r="A95" s="67" t="n">
        <f aca="false">A94+1</f>
        <v>43084</v>
      </c>
      <c r="B95" s="68" t="n">
        <f aca="false">B94+1</f>
        <v>93</v>
      </c>
      <c r="C95" s="69" t="n">
        <f aca="false">C94-AA94</f>
        <v>173.278715752844</v>
      </c>
      <c r="D95" s="77" t="n">
        <f aca="false">$D$3</f>
        <v>149.157523167549</v>
      </c>
      <c r="E95" s="78" t="n">
        <f aca="false">C95-D95</f>
        <v>24.1211925852948</v>
      </c>
      <c r="F95" s="79"/>
      <c r="G95" s="80" t="n">
        <f aca="false">C95*TDEE!$B$5</f>
        <v>2156.10757151072</v>
      </c>
      <c r="H95" s="69" t="n">
        <f aca="false">$E95*31</f>
        <v>747.756970144139</v>
      </c>
      <c r="I95" s="69" t="n">
        <f aca="false">$G95-$H95</f>
        <v>1408.35060136658</v>
      </c>
      <c r="J95" s="60" t="n">
        <f aca="false">H95/3500</f>
        <v>0.213644848612611</v>
      </c>
      <c r="K95" s="77" t="n">
        <f aca="false">N95/9</f>
        <v>90.5607252478243</v>
      </c>
      <c r="L95" s="77" t="n">
        <v>29</v>
      </c>
      <c r="M95" s="56" t="n">
        <f aca="false">Protein_Amt!$B$6</f>
        <v>119.32601853404</v>
      </c>
      <c r="N95" s="69" t="n">
        <f aca="false">MAX(0,I95-(O95+P95))</f>
        <v>815.046527230418</v>
      </c>
      <c r="O95" s="77" t="n">
        <f aca="false">4*L95</f>
        <v>116</v>
      </c>
      <c r="P95" s="77" t="n">
        <f aca="false">4*M95</f>
        <v>477.304074136158</v>
      </c>
      <c r="Q95" s="70" t="n">
        <f aca="false">SUM(N95:P95)</f>
        <v>1408.35060136658</v>
      </c>
      <c r="S95" s="72" t="n">
        <f aca="false">VLOOKUP($A95,FoodLog!$A$1:$Z$10007,12,0)</f>
        <v>0</v>
      </c>
      <c r="T95" s="72" t="n">
        <f aca="false">VLOOKUP($A95,FoodLog!$A$1:$Z$10007,13,0)</f>
        <v>0</v>
      </c>
      <c r="U95" s="72" t="n">
        <f aca="false">VLOOKUP($A95,FoodLog!$A$1:$Z$10007,14,0)</f>
        <v>0</v>
      </c>
      <c r="V95" s="72" t="n">
        <f aca="false">VLOOKUP($A95,FoodLog!$A$1:$Z$10007,15,0)</f>
        <v>0</v>
      </c>
      <c r="W95" s="72" t="n">
        <f aca="false">VLOOKUP($A95,FoodLog!$A$1:$Z$10007,16,0)</f>
        <v>815.046527230418</v>
      </c>
      <c r="X95" s="72" t="n">
        <f aca="false">VLOOKUP($A95,FoodLog!$A$1:$Z$10007,17,0)</f>
        <v>116</v>
      </c>
      <c r="Y95" s="72" t="n">
        <f aca="false">VLOOKUP($A95,FoodLog!$A$1:$Z$10007,18,0)</f>
        <v>477.304074136158</v>
      </c>
      <c r="Z95" s="72" t="n">
        <f aca="false">VLOOKUP($A95,FoodLog!$A$1:$Z$10007,19,0)</f>
        <v>1408.35060136658</v>
      </c>
      <c r="AA95" s="64" t="n">
        <f aca="false">MIN($H95,($H95+Z95))/3500</f>
        <v>0.213644848612611</v>
      </c>
      <c r="AB95" s="65" t="n">
        <f aca="false">Scale!C95</f>
        <v>0</v>
      </c>
    </row>
    <row r="96" customFormat="false" ht="15" hidden="false" customHeight="false" outlineLevel="0" collapsed="false">
      <c r="A96" s="67" t="n">
        <f aca="false">A95+1</f>
        <v>43085</v>
      </c>
      <c r="B96" s="68" t="n">
        <f aca="false">B95+1</f>
        <v>94</v>
      </c>
      <c r="C96" s="69" t="n">
        <f aca="false">C95-AA95</f>
        <v>173.065070904231</v>
      </c>
      <c r="D96" s="77" t="n">
        <f aca="false">$D$3</f>
        <v>149.157523167549</v>
      </c>
      <c r="E96" s="78" t="n">
        <f aca="false">C96-D96</f>
        <v>23.9075477366822</v>
      </c>
      <c r="F96" s="79"/>
      <c r="G96" s="80" t="n">
        <f aca="false">C96*TDEE!$B$5</f>
        <v>2153.4491880289</v>
      </c>
      <c r="H96" s="69" t="n">
        <f aca="false">$E96*31</f>
        <v>741.133979837148</v>
      </c>
      <c r="I96" s="69" t="n">
        <f aca="false">$G96-$H96</f>
        <v>1412.31520819175</v>
      </c>
      <c r="J96" s="60" t="n">
        <f aca="false">H96/3500</f>
        <v>0.211752565667757</v>
      </c>
      <c r="K96" s="77" t="n">
        <f aca="false">N96/9</f>
        <v>91.001237117288</v>
      </c>
      <c r="L96" s="77" t="n">
        <v>29</v>
      </c>
      <c r="M96" s="56" t="n">
        <f aca="false">Protein_Amt!$B$6</f>
        <v>119.32601853404</v>
      </c>
      <c r="N96" s="69" t="n">
        <f aca="false">MAX(0,I96-(O96+P96))</f>
        <v>819.011134055592</v>
      </c>
      <c r="O96" s="77" t="n">
        <f aca="false">4*L96</f>
        <v>116</v>
      </c>
      <c r="P96" s="77" t="n">
        <f aca="false">4*M96</f>
        <v>477.304074136158</v>
      </c>
      <c r="Q96" s="70" t="n">
        <f aca="false">SUM(N96:P96)</f>
        <v>1412.31520819175</v>
      </c>
      <c r="S96" s="72" t="n">
        <f aca="false">VLOOKUP($A96,FoodLog!$A$1:$Z$10007,12,0)</f>
        <v>0</v>
      </c>
      <c r="T96" s="72" t="n">
        <f aca="false">VLOOKUP($A96,FoodLog!$A$1:$Z$10007,13,0)</f>
        <v>0</v>
      </c>
      <c r="U96" s="72" t="n">
        <f aca="false">VLOOKUP($A96,FoodLog!$A$1:$Z$10007,14,0)</f>
        <v>0</v>
      </c>
      <c r="V96" s="72" t="n">
        <f aca="false">VLOOKUP($A96,FoodLog!$A$1:$Z$10007,15,0)</f>
        <v>0</v>
      </c>
      <c r="W96" s="72" t="n">
        <f aca="false">VLOOKUP($A96,FoodLog!$A$1:$Z$10007,16,0)</f>
        <v>819.011134055592</v>
      </c>
      <c r="X96" s="72" t="n">
        <f aca="false">VLOOKUP($A96,FoodLog!$A$1:$Z$10007,17,0)</f>
        <v>116</v>
      </c>
      <c r="Y96" s="72" t="n">
        <f aca="false">VLOOKUP($A96,FoodLog!$A$1:$Z$10007,18,0)</f>
        <v>477.304074136158</v>
      </c>
      <c r="Z96" s="72" t="n">
        <f aca="false">VLOOKUP($A96,FoodLog!$A$1:$Z$10007,19,0)</f>
        <v>1412.31520819175</v>
      </c>
      <c r="AA96" s="64" t="n">
        <f aca="false">MIN($H96,($H96+Z96))/3500</f>
        <v>0.211752565667757</v>
      </c>
      <c r="AB96" s="65" t="n">
        <f aca="false">Scale!C96</f>
        <v>0</v>
      </c>
    </row>
    <row r="97" customFormat="false" ht="15" hidden="false" customHeight="false" outlineLevel="0" collapsed="false">
      <c r="A97" s="67" t="n">
        <f aca="false">A96+1</f>
        <v>43086</v>
      </c>
      <c r="B97" s="68" t="n">
        <f aca="false">B96+1</f>
        <v>95</v>
      </c>
      <c r="C97" s="69" t="n">
        <f aca="false">C96-AA96</f>
        <v>172.853318338563</v>
      </c>
      <c r="D97" s="77" t="n">
        <f aca="false">$D$3</f>
        <v>149.157523167549</v>
      </c>
      <c r="E97" s="78" t="n">
        <f aca="false">C97-D97</f>
        <v>23.6957951710144</v>
      </c>
      <c r="F97" s="79"/>
      <c r="G97" s="80" t="n">
        <f aca="false">C97*TDEE!$B$5</f>
        <v>2150.81435022935</v>
      </c>
      <c r="H97" s="69" t="n">
        <f aca="false">$E97*31</f>
        <v>734.569650301448</v>
      </c>
      <c r="I97" s="69" t="n">
        <f aca="false">$G97-$H97</f>
        <v>1416.2446999279</v>
      </c>
      <c r="J97" s="60" t="n">
        <f aca="false">H97/3500</f>
        <v>0.209877042943271</v>
      </c>
      <c r="K97" s="77" t="n">
        <f aca="false">N97/9</f>
        <v>91.4378473101936</v>
      </c>
      <c r="L97" s="77" t="n">
        <v>29</v>
      </c>
      <c r="M97" s="56" t="n">
        <f aca="false">Protein_Amt!$B$6</f>
        <v>119.32601853404</v>
      </c>
      <c r="N97" s="69" t="n">
        <f aca="false">MAX(0,I97-(O97+P97))</f>
        <v>822.940625791742</v>
      </c>
      <c r="O97" s="77" t="n">
        <f aca="false">4*L97</f>
        <v>116</v>
      </c>
      <c r="P97" s="77" t="n">
        <f aca="false">4*M97</f>
        <v>477.304074136158</v>
      </c>
      <c r="Q97" s="70" t="n">
        <f aca="false">SUM(N97:P97)</f>
        <v>1416.2446999279</v>
      </c>
      <c r="S97" s="72" t="n">
        <f aca="false">VLOOKUP($A97,FoodLog!$A$1:$Z$10007,12,0)</f>
        <v>0</v>
      </c>
      <c r="T97" s="72" t="n">
        <f aca="false">VLOOKUP($A97,FoodLog!$A$1:$Z$10007,13,0)</f>
        <v>0</v>
      </c>
      <c r="U97" s="72" t="n">
        <f aca="false">VLOOKUP($A97,FoodLog!$A$1:$Z$10007,14,0)</f>
        <v>0</v>
      </c>
      <c r="V97" s="72" t="n">
        <f aca="false">VLOOKUP($A97,FoodLog!$A$1:$Z$10007,15,0)</f>
        <v>0</v>
      </c>
      <c r="W97" s="72" t="n">
        <f aca="false">VLOOKUP($A97,FoodLog!$A$1:$Z$10007,16,0)</f>
        <v>822.940625791742</v>
      </c>
      <c r="X97" s="72" t="n">
        <f aca="false">VLOOKUP($A97,FoodLog!$A$1:$Z$10007,17,0)</f>
        <v>116</v>
      </c>
      <c r="Y97" s="72" t="n">
        <f aca="false">VLOOKUP($A97,FoodLog!$A$1:$Z$10007,18,0)</f>
        <v>477.304074136158</v>
      </c>
      <c r="Z97" s="72" t="n">
        <f aca="false">VLOOKUP($A97,FoodLog!$A$1:$Z$10007,19,0)</f>
        <v>1416.2446999279</v>
      </c>
      <c r="AA97" s="64" t="n">
        <f aca="false">MIN($H97,($H97+Z97))/3500</f>
        <v>0.209877042943271</v>
      </c>
      <c r="AB97" s="65" t="n">
        <f aca="false">Scale!C97</f>
        <v>0</v>
      </c>
    </row>
    <row r="98" customFormat="false" ht="15" hidden="false" customHeight="false" outlineLevel="0" collapsed="false">
      <c r="A98" s="67" t="n">
        <f aca="false">A97+1</f>
        <v>43087</v>
      </c>
      <c r="B98" s="68" t="n">
        <f aca="false">B97+1</f>
        <v>96</v>
      </c>
      <c r="C98" s="69" t="n">
        <f aca="false">C97-AA97</f>
        <v>172.64344129562</v>
      </c>
      <c r="D98" s="77" t="n">
        <f aca="false">$D$3</f>
        <v>149.157523167549</v>
      </c>
      <c r="E98" s="78" t="n">
        <f aca="false">C98-D98</f>
        <v>23.4859181280712</v>
      </c>
      <c r="F98" s="79"/>
      <c r="G98" s="80" t="n">
        <f aca="false">C98*TDEE!$B$5</f>
        <v>2148.20284956459</v>
      </c>
      <c r="H98" s="69" t="n">
        <f aca="false">$E98*31</f>
        <v>728.063461970207</v>
      </c>
      <c r="I98" s="69" t="n">
        <f aca="false">$G98-$H98</f>
        <v>1420.13938759439</v>
      </c>
      <c r="J98" s="60" t="n">
        <f aca="false">H98/3500</f>
        <v>0.208018131991488</v>
      </c>
      <c r="K98" s="77" t="n">
        <f aca="false">N98/9</f>
        <v>91.8705903842477</v>
      </c>
      <c r="L98" s="77" t="n">
        <v>29</v>
      </c>
      <c r="M98" s="56" t="n">
        <f aca="false">Protein_Amt!$B$6</f>
        <v>119.32601853404</v>
      </c>
      <c r="N98" s="69" t="n">
        <f aca="false">MAX(0,I98-(O98+P98))</f>
        <v>826.83531345823</v>
      </c>
      <c r="O98" s="77" t="n">
        <f aca="false">4*L98</f>
        <v>116</v>
      </c>
      <c r="P98" s="77" t="n">
        <f aca="false">4*M98</f>
        <v>477.304074136158</v>
      </c>
      <c r="Q98" s="70" t="n">
        <f aca="false">SUM(N98:P98)</f>
        <v>1420.13938759439</v>
      </c>
      <c r="S98" s="72" t="n">
        <f aca="false">VLOOKUP($A98,FoodLog!$A$1:$Z$10007,12,0)</f>
        <v>0</v>
      </c>
      <c r="T98" s="72" t="n">
        <f aca="false">VLOOKUP($A98,FoodLog!$A$1:$Z$10007,13,0)</f>
        <v>0</v>
      </c>
      <c r="U98" s="72" t="n">
        <f aca="false">VLOOKUP($A98,FoodLog!$A$1:$Z$10007,14,0)</f>
        <v>0</v>
      </c>
      <c r="V98" s="72" t="n">
        <f aca="false">VLOOKUP($A98,FoodLog!$A$1:$Z$10007,15,0)</f>
        <v>0</v>
      </c>
      <c r="W98" s="72" t="n">
        <f aca="false">VLOOKUP($A98,FoodLog!$A$1:$Z$10007,16,0)</f>
        <v>826.83531345823</v>
      </c>
      <c r="X98" s="72" t="n">
        <f aca="false">VLOOKUP($A98,FoodLog!$A$1:$Z$10007,17,0)</f>
        <v>116</v>
      </c>
      <c r="Y98" s="72" t="n">
        <f aca="false">VLOOKUP($A98,FoodLog!$A$1:$Z$10007,18,0)</f>
        <v>477.304074136158</v>
      </c>
      <c r="Z98" s="72" t="n">
        <f aca="false">VLOOKUP($A98,FoodLog!$A$1:$Z$10007,19,0)</f>
        <v>1420.13938759439</v>
      </c>
      <c r="AA98" s="64" t="n">
        <f aca="false">MIN($H98,($H98+Z98))/3500</f>
        <v>0.208018131991488</v>
      </c>
      <c r="AB98" s="65" t="n">
        <f aca="false">Scale!C98</f>
        <v>0</v>
      </c>
    </row>
    <row r="99" customFormat="false" ht="15" hidden="false" customHeight="false" outlineLevel="0" collapsed="false">
      <c r="A99" s="67" t="n">
        <f aca="false">A98+1</f>
        <v>43088</v>
      </c>
      <c r="B99" s="68" t="n">
        <f aca="false">B98+1</f>
        <v>97</v>
      </c>
      <c r="C99" s="69" t="n">
        <f aca="false">C98-AA98</f>
        <v>172.435423163629</v>
      </c>
      <c r="D99" s="77" t="n">
        <f aca="false">$D$3</f>
        <v>149.157523167549</v>
      </c>
      <c r="E99" s="78" t="n">
        <f aca="false">C99-D99</f>
        <v>23.2778999960797</v>
      </c>
      <c r="F99" s="79"/>
      <c r="G99" s="80" t="n">
        <f aca="false">C99*TDEE!$B$5</f>
        <v>2145.6144793343</v>
      </c>
      <c r="H99" s="69" t="n">
        <f aca="false">$E99*31</f>
        <v>721.614899878471</v>
      </c>
      <c r="I99" s="69" t="n">
        <f aca="false">$G99-$H99</f>
        <v>1423.99957945583</v>
      </c>
      <c r="J99" s="60" t="n">
        <f aca="false">H99/3500</f>
        <v>0.206175685679563</v>
      </c>
      <c r="K99" s="77" t="n">
        <f aca="false">N99/9</f>
        <v>92.2995005910746</v>
      </c>
      <c r="L99" s="77" t="n">
        <v>29</v>
      </c>
      <c r="M99" s="56" t="n">
        <f aca="false">Protein_Amt!$B$6</f>
        <v>119.32601853404</v>
      </c>
      <c r="N99" s="69" t="n">
        <f aca="false">MAX(0,I99-(O99+P99))</f>
        <v>830.695505319671</v>
      </c>
      <c r="O99" s="77" t="n">
        <f aca="false">4*L99</f>
        <v>116</v>
      </c>
      <c r="P99" s="77" t="n">
        <f aca="false">4*M99</f>
        <v>477.304074136158</v>
      </c>
      <c r="Q99" s="70" t="n">
        <f aca="false">SUM(N99:P99)</f>
        <v>1423.99957945583</v>
      </c>
      <c r="S99" s="72" t="n">
        <f aca="false">VLOOKUP($A99,FoodLog!$A$1:$Z$10007,12,0)</f>
        <v>0</v>
      </c>
      <c r="T99" s="72" t="n">
        <f aca="false">VLOOKUP($A99,FoodLog!$A$1:$Z$10007,13,0)</f>
        <v>0</v>
      </c>
      <c r="U99" s="72" t="n">
        <f aca="false">VLOOKUP($A99,FoodLog!$A$1:$Z$10007,14,0)</f>
        <v>0</v>
      </c>
      <c r="V99" s="72" t="n">
        <f aca="false">VLOOKUP($A99,FoodLog!$A$1:$Z$10007,15,0)</f>
        <v>0</v>
      </c>
      <c r="W99" s="72" t="n">
        <f aca="false">VLOOKUP($A99,FoodLog!$A$1:$Z$10007,16,0)</f>
        <v>830.695505319671</v>
      </c>
      <c r="X99" s="72" t="n">
        <f aca="false">VLOOKUP($A99,FoodLog!$A$1:$Z$10007,17,0)</f>
        <v>116</v>
      </c>
      <c r="Y99" s="72" t="n">
        <f aca="false">VLOOKUP($A99,FoodLog!$A$1:$Z$10007,18,0)</f>
        <v>477.304074136158</v>
      </c>
      <c r="Z99" s="72" t="n">
        <f aca="false">VLOOKUP($A99,FoodLog!$A$1:$Z$10007,19,0)</f>
        <v>1423.99957945583</v>
      </c>
      <c r="AA99" s="64" t="n">
        <f aca="false">MIN($H99,($H99+Z99))/3500</f>
        <v>0.206175685679563</v>
      </c>
      <c r="AB99" s="65" t="n">
        <f aca="false">Scale!C99</f>
        <v>0</v>
      </c>
    </row>
    <row r="100" customFormat="false" ht="15" hidden="false" customHeight="false" outlineLevel="0" collapsed="false">
      <c r="A100" s="67" t="n">
        <f aca="false">A99+1</f>
        <v>43089</v>
      </c>
      <c r="B100" s="68" t="n">
        <f aca="false">B99+1</f>
        <v>98</v>
      </c>
      <c r="C100" s="69" t="n">
        <f aca="false">C99-AA99</f>
        <v>172.229247477949</v>
      </c>
      <c r="D100" s="77" t="n">
        <f aca="false">$D$3</f>
        <v>149.157523167549</v>
      </c>
      <c r="E100" s="78" t="n">
        <f aca="false">C100-D100</f>
        <v>23.0717243104001</v>
      </c>
      <c r="F100" s="79"/>
      <c r="G100" s="80" t="n">
        <f aca="false">C100*TDEE!$B$5</f>
        <v>2143.0490346689</v>
      </c>
      <c r="H100" s="69" t="n">
        <f aca="false">$E100*31</f>
        <v>715.223453622404</v>
      </c>
      <c r="I100" s="69" t="n">
        <f aca="false">$G100-$H100</f>
        <v>1427.8255810465</v>
      </c>
      <c r="J100" s="60" t="n">
        <f aca="false">H100/3500</f>
        <v>0.20434955817783</v>
      </c>
      <c r="K100" s="77" t="n">
        <f aca="false">N100/9</f>
        <v>92.7246118789266</v>
      </c>
      <c r="L100" s="77" t="n">
        <v>29</v>
      </c>
      <c r="M100" s="56" t="n">
        <f aca="false">Protein_Amt!$B$6</f>
        <v>119.32601853404</v>
      </c>
      <c r="N100" s="69" t="n">
        <f aca="false">MAX(0,I100-(O100+P100))</f>
        <v>834.521506910339</v>
      </c>
      <c r="O100" s="77" t="n">
        <f aca="false">4*L100</f>
        <v>116</v>
      </c>
      <c r="P100" s="77" t="n">
        <f aca="false">4*M100</f>
        <v>477.304074136158</v>
      </c>
      <c r="Q100" s="70" t="n">
        <f aca="false">SUM(N100:P100)</f>
        <v>1427.8255810465</v>
      </c>
      <c r="S100" s="72" t="n">
        <f aca="false">VLOOKUP($A100,FoodLog!$A$1:$Z$10007,12,0)</f>
        <v>0</v>
      </c>
      <c r="T100" s="72" t="n">
        <f aca="false">VLOOKUP($A100,FoodLog!$A$1:$Z$10007,13,0)</f>
        <v>0</v>
      </c>
      <c r="U100" s="72" t="n">
        <f aca="false">VLOOKUP($A100,FoodLog!$A$1:$Z$10007,14,0)</f>
        <v>0</v>
      </c>
      <c r="V100" s="72" t="n">
        <f aca="false">VLOOKUP($A100,FoodLog!$A$1:$Z$10007,15,0)</f>
        <v>0</v>
      </c>
      <c r="W100" s="72" t="n">
        <f aca="false">VLOOKUP($A100,FoodLog!$A$1:$Z$10007,16,0)</f>
        <v>834.521506910339</v>
      </c>
      <c r="X100" s="72" t="n">
        <f aca="false">VLOOKUP($A100,FoodLog!$A$1:$Z$10007,17,0)</f>
        <v>116</v>
      </c>
      <c r="Y100" s="72" t="n">
        <f aca="false">VLOOKUP($A100,FoodLog!$A$1:$Z$10007,18,0)</f>
        <v>477.304074136158</v>
      </c>
      <c r="Z100" s="72" t="n">
        <f aca="false">VLOOKUP($A100,FoodLog!$A$1:$Z$10007,19,0)</f>
        <v>1427.8255810465</v>
      </c>
      <c r="AA100" s="64" t="n">
        <f aca="false">MIN($H100,($H100+Z100))/3500</f>
        <v>0.20434955817783</v>
      </c>
      <c r="AB100" s="65" t="n">
        <f aca="false">Scale!C100</f>
        <v>0</v>
      </c>
    </row>
    <row r="101" customFormat="false" ht="15" hidden="false" customHeight="false" outlineLevel="0" collapsed="false">
      <c r="A101" s="67" t="n">
        <f aca="false">A100+1</f>
        <v>43090</v>
      </c>
      <c r="B101" s="68" t="n">
        <f aca="false">B100+1</f>
        <v>99</v>
      </c>
      <c r="C101" s="69" t="n">
        <f aca="false">C100-AA100</f>
        <v>172.024897919771</v>
      </c>
      <c r="D101" s="77" t="n">
        <f aca="false">$D$3</f>
        <v>149.157523167549</v>
      </c>
      <c r="E101" s="78" t="n">
        <f aca="false">C101-D101</f>
        <v>22.8673747522223</v>
      </c>
      <c r="F101" s="79"/>
      <c r="G101" s="80" t="n">
        <f aca="false">C101*TDEE!$B$5</f>
        <v>2140.5063125134</v>
      </c>
      <c r="H101" s="69" t="n">
        <f aca="false">$E101*31</f>
        <v>708.888617318891</v>
      </c>
      <c r="I101" s="69" t="n">
        <f aca="false">$G101-$H101</f>
        <v>1431.61769519451</v>
      </c>
      <c r="J101" s="60" t="n">
        <f aca="false">H101/3500</f>
        <v>0.202539604948255</v>
      </c>
      <c r="K101" s="77" t="n">
        <f aca="false">N101/9</f>
        <v>93.145957895372</v>
      </c>
      <c r="L101" s="77" t="n">
        <v>29</v>
      </c>
      <c r="M101" s="56" t="n">
        <f aca="false">Protein_Amt!$B$6</f>
        <v>119.32601853404</v>
      </c>
      <c r="N101" s="69" t="n">
        <f aca="false">MAX(0,I101-(O101+P101))</f>
        <v>838.313621058348</v>
      </c>
      <c r="O101" s="77" t="n">
        <f aca="false">4*L101</f>
        <v>116</v>
      </c>
      <c r="P101" s="77" t="n">
        <f aca="false">4*M101</f>
        <v>477.304074136158</v>
      </c>
      <c r="Q101" s="70" t="n">
        <f aca="false">SUM(N101:P101)</f>
        <v>1431.61769519451</v>
      </c>
      <c r="S101" s="72" t="n">
        <f aca="false">VLOOKUP($A101,FoodLog!$A$1:$Z$10007,12,0)</f>
        <v>0</v>
      </c>
      <c r="T101" s="72" t="n">
        <f aca="false">VLOOKUP($A101,FoodLog!$A$1:$Z$10007,13,0)</f>
        <v>0</v>
      </c>
      <c r="U101" s="72" t="n">
        <f aca="false">VLOOKUP($A101,FoodLog!$A$1:$Z$10007,14,0)</f>
        <v>0</v>
      </c>
      <c r="V101" s="72" t="n">
        <f aca="false">VLOOKUP($A101,FoodLog!$A$1:$Z$10007,15,0)</f>
        <v>0</v>
      </c>
      <c r="W101" s="72" t="n">
        <f aca="false">VLOOKUP($A101,FoodLog!$A$1:$Z$10007,16,0)</f>
        <v>838.313621058348</v>
      </c>
      <c r="X101" s="72" t="n">
        <f aca="false">VLOOKUP($A101,FoodLog!$A$1:$Z$10007,17,0)</f>
        <v>116</v>
      </c>
      <c r="Y101" s="72" t="n">
        <f aca="false">VLOOKUP($A101,FoodLog!$A$1:$Z$10007,18,0)</f>
        <v>477.304074136158</v>
      </c>
      <c r="Z101" s="72" t="n">
        <f aca="false">VLOOKUP($A101,FoodLog!$A$1:$Z$10007,19,0)</f>
        <v>1431.61769519451</v>
      </c>
      <c r="AA101" s="64" t="n">
        <f aca="false">MIN($H101,($H101+Z101))/3500</f>
        <v>0.202539604948255</v>
      </c>
      <c r="AB101" s="65" t="n">
        <f aca="false">Scale!C101</f>
        <v>0</v>
      </c>
    </row>
    <row r="102" customFormat="false" ht="15" hidden="false" customHeight="false" outlineLevel="0" collapsed="false">
      <c r="A102" s="67" t="n">
        <f aca="false">A101+1</f>
        <v>43091</v>
      </c>
      <c r="B102" s="68" t="n">
        <f aca="false">B101+1</f>
        <v>100</v>
      </c>
      <c r="C102" s="69" t="n">
        <f aca="false">C101-AA101</f>
        <v>171.822358314823</v>
      </c>
      <c r="D102" s="77" t="n">
        <f aca="false">$D$3</f>
        <v>149.157523167549</v>
      </c>
      <c r="E102" s="78" t="n">
        <f aca="false">C102-D102</f>
        <v>22.6648351472741</v>
      </c>
      <c r="F102" s="79"/>
      <c r="G102" s="80" t="n">
        <f aca="false">C102*TDEE!$B$5</f>
        <v>2137.98611161127</v>
      </c>
      <c r="H102" s="69" t="n">
        <f aca="false">$E102*31</f>
        <v>702.609889565496</v>
      </c>
      <c r="I102" s="69" t="n">
        <f aca="false">$G102-$H102</f>
        <v>1435.37622204577</v>
      </c>
      <c r="J102" s="60" t="n">
        <f aca="false">H102/3500</f>
        <v>0.200745682732999</v>
      </c>
      <c r="K102" s="77" t="n">
        <f aca="false">N102/9</f>
        <v>93.5635719899574</v>
      </c>
      <c r="L102" s="77" t="n">
        <v>29</v>
      </c>
      <c r="M102" s="56" t="n">
        <f aca="false">Protein_Amt!$B$6</f>
        <v>119.32601853404</v>
      </c>
      <c r="N102" s="69" t="n">
        <f aca="false">MAX(0,I102-(O102+P102))</f>
        <v>842.072147909617</v>
      </c>
      <c r="O102" s="77" t="n">
        <f aca="false">4*L102</f>
        <v>116</v>
      </c>
      <c r="P102" s="77" t="n">
        <f aca="false">4*M102</f>
        <v>477.304074136158</v>
      </c>
      <c r="Q102" s="70" t="n">
        <f aca="false">SUM(N102:P102)</f>
        <v>1435.37622204577</v>
      </c>
      <c r="S102" s="72" t="n">
        <f aca="false">VLOOKUP($A102,FoodLog!$A$1:$Z$10007,12,0)</f>
        <v>0</v>
      </c>
      <c r="T102" s="72" t="n">
        <f aca="false">VLOOKUP($A102,FoodLog!$A$1:$Z$10007,13,0)</f>
        <v>0</v>
      </c>
      <c r="U102" s="72" t="n">
        <f aca="false">VLOOKUP($A102,FoodLog!$A$1:$Z$10007,14,0)</f>
        <v>0</v>
      </c>
      <c r="V102" s="72" t="n">
        <f aca="false">VLOOKUP($A102,FoodLog!$A$1:$Z$10007,15,0)</f>
        <v>0</v>
      </c>
      <c r="W102" s="72" t="n">
        <f aca="false">VLOOKUP($A102,FoodLog!$A$1:$Z$10007,16,0)</f>
        <v>842.072147909617</v>
      </c>
      <c r="X102" s="72" t="n">
        <f aca="false">VLOOKUP($A102,FoodLog!$A$1:$Z$10007,17,0)</f>
        <v>116</v>
      </c>
      <c r="Y102" s="72" t="n">
        <f aca="false">VLOOKUP($A102,FoodLog!$A$1:$Z$10007,18,0)</f>
        <v>477.304074136158</v>
      </c>
      <c r="Z102" s="72" t="n">
        <f aca="false">VLOOKUP($A102,FoodLog!$A$1:$Z$10007,19,0)</f>
        <v>1435.37622204577</v>
      </c>
      <c r="AA102" s="64" t="n">
        <f aca="false">MIN($H102,($H102+Z102))/3500</f>
        <v>0.200745682732999</v>
      </c>
      <c r="AB102" s="65" t="n">
        <f aca="false">Scale!C102</f>
        <v>0</v>
      </c>
    </row>
    <row r="103" customFormat="false" ht="15" hidden="false" customHeight="false" outlineLevel="0" collapsed="false">
      <c r="A103" s="67" t="n">
        <f aca="false">A102+1</f>
        <v>43092</v>
      </c>
      <c r="B103" s="68" t="n">
        <f aca="false">B102+1</f>
        <v>101</v>
      </c>
      <c r="C103" s="69" t="n">
        <f aca="false">C102-AA102</f>
        <v>171.62161263209</v>
      </c>
      <c r="D103" s="77" t="n">
        <f aca="false">$D$3</f>
        <v>149.157523167549</v>
      </c>
      <c r="E103" s="78" t="n">
        <f aca="false">C103-D103</f>
        <v>22.4640894645411</v>
      </c>
      <c r="F103" s="79"/>
      <c r="G103" s="80" t="n">
        <f aca="false">C103*TDEE!$B$5</f>
        <v>2135.48823248856</v>
      </c>
      <c r="H103" s="69" t="n">
        <f aca="false">$E103*31</f>
        <v>696.386773400773</v>
      </c>
      <c r="I103" s="69" t="n">
        <f aca="false">$G103-$H103</f>
        <v>1439.10145908779</v>
      </c>
      <c r="J103" s="60" t="n">
        <f aca="false">H103/3500</f>
        <v>0.198967649543078</v>
      </c>
      <c r="K103" s="77" t="n">
        <f aca="false">N103/9</f>
        <v>93.9774872168479</v>
      </c>
      <c r="L103" s="77" t="n">
        <v>29</v>
      </c>
      <c r="M103" s="56" t="n">
        <f aca="false">Protein_Amt!$B$6</f>
        <v>119.32601853404</v>
      </c>
      <c r="N103" s="69" t="n">
        <f aca="false">MAX(0,I103-(O103+P103))</f>
        <v>845.797384951631</v>
      </c>
      <c r="O103" s="77" t="n">
        <f aca="false">4*L103</f>
        <v>116</v>
      </c>
      <c r="P103" s="77" t="n">
        <f aca="false">4*M103</f>
        <v>477.304074136158</v>
      </c>
      <c r="Q103" s="70" t="n">
        <f aca="false">SUM(N103:P103)</f>
        <v>1439.10145908779</v>
      </c>
      <c r="S103" s="72" t="n">
        <f aca="false">VLOOKUP($A103,FoodLog!$A$1:$Z$10007,12,0)</f>
        <v>0</v>
      </c>
      <c r="T103" s="72" t="n">
        <f aca="false">VLOOKUP($A103,FoodLog!$A$1:$Z$10007,13,0)</f>
        <v>0</v>
      </c>
      <c r="U103" s="72" t="n">
        <f aca="false">VLOOKUP($A103,FoodLog!$A$1:$Z$10007,14,0)</f>
        <v>0</v>
      </c>
      <c r="V103" s="72" t="n">
        <f aca="false">VLOOKUP($A103,FoodLog!$A$1:$Z$10007,15,0)</f>
        <v>0</v>
      </c>
      <c r="W103" s="72" t="n">
        <f aca="false">VLOOKUP($A103,FoodLog!$A$1:$Z$10007,16,0)</f>
        <v>845.797384951631</v>
      </c>
      <c r="X103" s="72" t="n">
        <f aca="false">VLOOKUP($A103,FoodLog!$A$1:$Z$10007,17,0)</f>
        <v>116</v>
      </c>
      <c r="Y103" s="72" t="n">
        <f aca="false">VLOOKUP($A103,FoodLog!$A$1:$Z$10007,18,0)</f>
        <v>477.304074136158</v>
      </c>
      <c r="Z103" s="72" t="n">
        <f aca="false">VLOOKUP($A103,FoodLog!$A$1:$Z$10007,19,0)</f>
        <v>1439.10145908779</v>
      </c>
      <c r="AA103" s="64" t="n">
        <f aca="false">MIN($H103,($H103+Z103))/3500</f>
        <v>0.198967649543078</v>
      </c>
      <c r="AB103" s="65" t="n">
        <f aca="false">Scale!C103</f>
        <v>0</v>
      </c>
    </row>
    <row r="104" customFormat="false" ht="15" hidden="false" customHeight="false" outlineLevel="0" collapsed="false">
      <c r="A104" s="67" t="n">
        <f aca="false">A103+1</f>
        <v>43093</v>
      </c>
      <c r="B104" s="68" t="n">
        <f aca="false">B103+1</f>
        <v>102</v>
      </c>
      <c r="C104" s="69" t="n">
        <f aca="false">C103-AA103</f>
        <v>171.422644982547</v>
      </c>
      <c r="D104" s="77" t="n">
        <f aca="false">$D$3</f>
        <v>149.157523167549</v>
      </c>
      <c r="E104" s="78" t="n">
        <f aca="false">C104-D104</f>
        <v>22.265121814998</v>
      </c>
      <c r="F104" s="79"/>
      <c r="G104" s="80" t="n">
        <f aca="false">C104*TDEE!$B$5</f>
        <v>2133.01247743808</v>
      </c>
      <c r="H104" s="69" t="n">
        <f aca="false">$E104*31</f>
        <v>690.218776264938</v>
      </c>
      <c r="I104" s="69" t="n">
        <f aca="false">$G104-$H104</f>
        <v>1442.79370117315</v>
      </c>
      <c r="J104" s="60" t="n">
        <f aca="false">H104/3500</f>
        <v>0.197205364647125</v>
      </c>
      <c r="K104" s="77" t="n">
        <f aca="false">N104/9</f>
        <v>94.3877363374432</v>
      </c>
      <c r="L104" s="77" t="n">
        <v>29</v>
      </c>
      <c r="M104" s="56" t="n">
        <f aca="false">Protein_Amt!$B$6</f>
        <v>119.32601853404</v>
      </c>
      <c r="N104" s="69" t="n">
        <f aca="false">MAX(0,I104-(O104+P104))</f>
        <v>849.489627036988</v>
      </c>
      <c r="O104" s="77" t="n">
        <f aca="false">4*L104</f>
        <v>116</v>
      </c>
      <c r="P104" s="77" t="n">
        <f aca="false">4*M104</f>
        <v>477.304074136158</v>
      </c>
      <c r="Q104" s="70" t="n">
        <f aca="false">SUM(N104:P104)</f>
        <v>1442.79370117315</v>
      </c>
      <c r="S104" s="72" t="n">
        <f aca="false">VLOOKUP($A104,FoodLog!$A$1:$Z$10007,12,0)</f>
        <v>0</v>
      </c>
      <c r="T104" s="72" t="n">
        <f aca="false">VLOOKUP($A104,FoodLog!$A$1:$Z$10007,13,0)</f>
        <v>0</v>
      </c>
      <c r="U104" s="72" t="n">
        <f aca="false">VLOOKUP($A104,FoodLog!$A$1:$Z$10007,14,0)</f>
        <v>0</v>
      </c>
      <c r="V104" s="72" t="n">
        <f aca="false">VLOOKUP($A104,FoodLog!$A$1:$Z$10007,15,0)</f>
        <v>0</v>
      </c>
      <c r="W104" s="72" t="n">
        <f aca="false">VLOOKUP($A104,FoodLog!$A$1:$Z$10007,16,0)</f>
        <v>849.489627036988</v>
      </c>
      <c r="X104" s="72" t="n">
        <f aca="false">VLOOKUP($A104,FoodLog!$A$1:$Z$10007,17,0)</f>
        <v>116</v>
      </c>
      <c r="Y104" s="72" t="n">
        <f aca="false">VLOOKUP($A104,FoodLog!$A$1:$Z$10007,18,0)</f>
        <v>477.304074136158</v>
      </c>
      <c r="Z104" s="72" t="n">
        <f aca="false">VLOOKUP($A104,FoodLog!$A$1:$Z$10007,19,0)</f>
        <v>1442.79370117315</v>
      </c>
      <c r="AA104" s="64" t="n">
        <f aca="false">MIN($H104,($H104+Z104))/3500</f>
        <v>0.197205364647125</v>
      </c>
      <c r="AB104" s="65" t="n">
        <f aca="false">Scale!C104</f>
        <v>0</v>
      </c>
    </row>
    <row r="105" customFormat="false" ht="15" hidden="false" customHeight="false" outlineLevel="0" collapsed="false">
      <c r="A105" s="67" t="n">
        <f aca="false">A104+1</f>
        <v>43094</v>
      </c>
      <c r="B105" s="81" t="n">
        <f aca="false">B104+1</f>
        <v>103</v>
      </c>
      <c r="C105" s="82" t="n">
        <f aca="false">C104-AA104</f>
        <v>171.2254396179</v>
      </c>
      <c r="D105" s="83" t="n">
        <f aca="false">$D$3</f>
        <v>149.157523167549</v>
      </c>
      <c r="E105" s="84" t="n">
        <f aca="false">C105-D105</f>
        <v>22.0679164503509</v>
      </c>
      <c r="F105" s="79"/>
      <c r="G105" s="85" t="n">
        <f aca="false">C105*TDEE!$B$5</f>
        <v>2130.55865050377</v>
      </c>
      <c r="H105" s="83" t="n">
        <f aca="false">E105*31</f>
        <v>684.105409960877</v>
      </c>
      <c r="I105" s="83" t="n">
        <f aca="false">G105-H105</f>
        <v>1446.45324054289</v>
      </c>
      <c r="J105" s="60" t="n">
        <f aca="false">H105/3500</f>
        <v>0.195458688560251</v>
      </c>
      <c r="K105" s="83" t="n">
        <f aca="false">N105/9</f>
        <v>94.7943518229702</v>
      </c>
      <c r="L105" s="83" t="n">
        <v>29</v>
      </c>
      <c r="M105" s="56" t="n">
        <f aca="false">Protein_Amt!$B$6</f>
        <v>119.32601853404</v>
      </c>
      <c r="N105" s="82" t="n">
        <f aca="false">MAX(0,I105-(O105+P105))</f>
        <v>853.149166406732</v>
      </c>
      <c r="O105" s="83" t="n">
        <f aca="false">4*L105</f>
        <v>116</v>
      </c>
      <c r="P105" s="83" t="n">
        <f aca="false">4*M105</f>
        <v>477.304074136158</v>
      </c>
      <c r="Q105" s="86" t="n">
        <f aca="false">SUM(N105:P105)</f>
        <v>1446.45324054289</v>
      </c>
      <c r="S105" s="72" t="n">
        <f aca="false">VLOOKUP($A105,FoodLog!$A$1:$Z$10007,12,0)</f>
        <v>0</v>
      </c>
      <c r="T105" s="72" t="n">
        <f aca="false">VLOOKUP($A105,FoodLog!$A$1:$Z$10007,13,0)</f>
        <v>0</v>
      </c>
      <c r="U105" s="72" t="n">
        <f aca="false">VLOOKUP($A105,FoodLog!$A$1:$Z$10007,14,0)</f>
        <v>0</v>
      </c>
      <c r="V105" s="72" t="n">
        <f aca="false">VLOOKUP($A105,FoodLog!$A$1:$Z$10007,15,0)</f>
        <v>0</v>
      </c>
      <c r="W105" s="72" t="n">
        <f aca="false">VLOOKUP($A105,FoodLog!$A$1:$Z$10007,16,0)</f>
        <v>853.149166406732</v>
      </c>
      <c r="X105" s="72" t="n">
        <f aca="false">VLOOKUP($A105,FoodLog!$A$1:$Z$10007,17,0)</f>
        <v>116</v>
      </c>
      <c r="Y105" s="72" t="n">
        <f aca="false">VLOOKUP($A105,FoodLog!$A$1:$Z$10007,18,0)</f>
        <v>477.304074136158</v>
      </c>
      <c r="Z105" s="72" t="n">
        <f aca="false">VLOOKUP($A105,FoodLog!$A$1:$Z$10007,19,0)</f>
        <v>1446.45324054289</v>
      </c>
      <c r="AA105" s="64" t="n">
        <f aca="false">MIN($H105,($H105+Z105))/3500</f>
        <v>0.195458688560251</v>
      </c>
      <c r="AB105" s="65" t="n">
        <f aca="false">Scale!C105</f>
        <v>0</v>
      </c>
    </row>
    <row r="106" customFormat="false" ht="15" hidden="false" customHeight="false" outlineLevel="0" collapsed="false">
      <c r="A106" s="67" t="n">
        <f aca="false">A105+1</f>
        <v>43095</v>
      </c>
      <c r="B106" s="81" t="n">
        <f aca="false">B105+1</f>
        <v>104</v>
      </c>
      <c r="C106" s="82" t="n">
        <f aca="false">C105-AA105</f>
        <v>171.02998092934</v>
      </c>
      <c r="D106" s="83" t="n">
        <f aca="false">$D$3</f>
        <v>149.157523167549</v>
      </c>
      <c r="E106" s="84" t="n">
        <f aca="false">C106-D106</f>
        <v>21.8724577617906</v>
      </c>
      <c r="F106" s="79"/>
      <c r="G106" s="85" t="n">
        <f aca="false">C106*TDEE!$B$5</f>
        <v>2128.12655746515</v>
      </c>
      <c r="H106" s="83" t="n">
        <f aca="false">E106*31</f>
        <v>678.046190615509</v>
      </c>
      <c r="I106" s="83" t="n">
        <f aca="false">G106-H106</f>
        <v>1450.08036684965</v>
      </c>
      <c r="J106" s="60" t="n">
        <f aca="false">H106/3500</f>
        <v>0.193727483033003</v>
      </c>
      <c r="K106" s="83" t="n">
        <f aca="false">N106/9</f>
        <v>95.1973658570541</v>
      </c>
      <c r="L106" s="83" t="n">
        <v>29</v>
      </c>
      <c r="M106" s="56" t="n">
        <f aca="false">Protein_Amt!$B$6</f>
        <v>119.32601853404</v>
      </c>
      <c r="N106" s="82" t="n">
        <f aca="false">MAX(0,I106-(O106+P106))</f>
        <v>856.776292713487</v>
      </c>
      <c r="O106" s="83" t="n">
        <f aca="false">4*L106</f>
        <v>116</v>
      </c>
      <c r="P106" s="83" t="n">
        <f aca="false">4*M106</f>
        <v>477.304074136158</v>
      </c>
      <c r="Q106" s="86" t="n">
        <f aca="false">SUM(N106:P106)</f>
        <v>1450.08036684965</v>
      </c>
      <c r="S106" s="72" t="n">
        <f aca="false">VLOOKUP($A106,FoodLog!$A$1:$Z$10007,12,0)</f>
        <v>0</v>
      </c>
      <c r="T106" s="72" t="n">
        <f aca="false">VLOOKUP($A106,FoodLog!$A$1:$Z$10007,13,0)</f>
        <v>0</v>
      </c>
      <c r="U106" s="72" t="n">
        <f aca="false">VLOOKUP($A106,FoodLog!$A$1:$Z$10007,14,0)</f>
        <v>0</v>
      </c>
      <c r="V106" s="72" t="n">
        <f aca="false">VLOOKUP($A106,FoodLog!$A$1:$Z$10007,15,0)</f>
        <v>0</v>
      </c>
      <c r="W106" s="72" t="n">
        <f aca="false">VLOOKUP($A106,FoodLog!$A$1:$Z$10007,16,0)</f>
        <v>856.776292713487</v>
      </c>
      <c r="X106" s="72" t="n">
        <f aca="false">VLOOKUP($A106,FoodLog!$A$1:$Z$10007,17,0)</f>
        <v>116</v>
      </c>
      <c r="Y106" s="72" t="n">
        <f aca="false">VLOOKUP($A106,FoodLog!$A$1:$Z$10007,18,0)</f>
        <v>477.304074136158</v>
      </c>
      <c r="Z106" s="72" t="n">
        <f aca="false">VLOOKUP($A106,FoodLog!$A$1:$Z$10007,19,0)</f>
        <v>1450.08036684965</v>
      </c>
      <c r="AA106" s="64" t="n">
        <f aca="false">MIN($H106,($H106+Z106))/3500</f>
        <v>0.193727483033003</v>
      </c>
      <c r="AB106" s="65" t="n">
        <f aca="false">Scale!C106</f>
        <v>0</v>
      </c>
    </row>
    <row r="107" customFormat="false" ht="15" hidden="false" customHeight="false" outlineLevel="0" collapsed="false">
      <c r="A107" s="67" t="n">
        <f aca="false">A106+1</f>
        <v>43096</v>
      </c>
      <c r="B107" s="81" t="n">
        <f aca="false">B106+1</f>
        <v>105</v>
      </c>
      <c r="C107" s="82" t="n">
        <f aca="false">C106-AA106</f>
        <v>170.836253446307</v>
      </c>
      <c r="D107" s="83" t="n">
        <f aca="false">$D$3</f>
        <v>149.157523167549</v>
      </c>
      <c r="E107" s="84" t="n">
        <f aca="false">C107-D107</f>
        <v>21.6787302787576</v>
      </c>
      <c r="F107" s="79"/>
      <c r="G107" s="85" t="n">
        <f aca="false">C107*TDEE!$B$5</f>
        <v>2125.71600582203</v>
      </c>
      <c r="H107" s="83" t="n">
        <f aca="false">E107*31</f>
        <v>672.040638641486</v>
      </c>
      <c r="I107" s="83" t="n">
        <f aca="false">G107-H107</f>
        <v>1453.67536718054</v>
      </c>
      <c r="J107" s="60" t="n">
        <f aca="false">H107/3500</f>
        <v>0.192011611040425</v>
      </c>
      <c r="K107" s="83" t="n">
        <f aca="false">N107/9</f>
        <v>95.5968103382646</v>
      </c>
      <c r="L107" s="83" t="n">
        <v>29</v>
      </c>
      <c r="M107" s="56" t="n">
        <f aca="false">Protein_Amt!$B$6</f>
        <v>119.32601853404</v>
      </c>
      <c r="N107" s="82" t="n">
        <f aca="false">MAX(0,I107-(O107+P107))</f>
        <v>860.371293044381</v>
      </c>
      <c r="O107" s="83" t="n">
        <f aca="false">4*L107</f>
        <v>116</v>
      </c>
      <c r="P107" s="83" t="n">
        <f aca="false">4*M107</f>
        <v>477.304074136158</v>
      </c>
      <c r="Q107" s="86" t="n">
        <f aca="false">SUM(N107:P107)</f>
        <v>1453.67536718054</v>
      </c>
      <c r="S107" s="72" t="n">
        <f aca="false">VLOOKUP($A107,FoodLog!$A$1:$Z$10007,12,0)</f>
        <v>0</v>
      </c>
      <c r="T107" s="72" t="n">
        <f aca="false">VLOOKUP($A107,FoodLog!$A$1:$Z$10007,13,0)</f>
        <v>0</v>
      </c>
      <c r="U107" s="72" t="n">
        <f aca="false">VLOOKUP($A107,FoodLog!$A$1:$Z$10007,14,0)</f>
        <v>0</v>
      </c>
      <c r="V107" s="72" t="n">
        <f aca="false">VLOOKUP($A107,FoodLog!$A$1:$Z$10007,15,0)</f>
        <v>0</v>
      </c>
      <c r="W107" s="72" t="n">
        <f aca="false">VLOOKUP($A107,FoodLog!$A$1:$Z$10007,16,0)</f>
        <v>860.371293044381</v>
      </c>
      <c r="X107" s="72" t="n">
        <f aca="false">VLOOKUP($A107,FoodLog!$A$1:$Z$10007,17,0)</f>
        <v>116</v>
      </c>
      <c r="Y107" s="72" t="n">
        <f aca="false">VLOOKUP($A107,FoodLog!$A$1:$Z$10007,18,0)</f>
        <v>477.304074136158</v>
      </c>
      <c r="Z107" s="72" t="n">
        <f aca="false">VLOOKUP($A107,FoodLog!$A$1:$Z$10007,19,0)</f>
        <v>1453.67536718054</v>
      </c>
      <c r="AA107" s="64" t="n">
        <f aca="false">MIN($H107,($H107+Z107))/3500</f>
        <v>0.192011611040425</v>
      </c>
      <c r="AB107" s="65" t="n">
        <f aca="false">Scale!C107</f>
        <v>0</v>
      </c>
    </row>
    <row r="108" customFormat="false" ht="15" hidden="false" customHeight="false" outlineLevel="0" collapsed="false">
      <c r="A108" s="67" t="n">
        <f aca="false">A107+1</f>
        <v>43097</v>
      </c>
      <c r="B108" s="81" t="n">
        <f aca="false">B107+1</f>
        <v>106</v>
      </c>
      <c r="C108" s="82" t="n">
        <f aca="false">C107-AA107</f>
        <v>170.644241835266</v>
      </c>
      <c r="D108" s="83" t="n">
        <f aca="false">$D$3</f>
        <v>149.157523167549</v>
      </c>
      <c r="E108" s="84" t="n">
        <f aca="false">C108-D108</f>
        <v>21.4867186677172</v>
      </c>
      <c r="F108" s="79"/>
      <c r="G108" s="85" t="n">
        <f aca="false">C108*TDEE!$B$5</f>
        <v>2123.32680477917</v>
      </c>
      <c r="H108" s="83" t="n">
        <f aca="false">E108*31</f>
        <v>666.088278699234</v>
      </c>
      <c r="I108" s="83" t="n">
        <f aca="false">G108-H108</f>
        <v>1457.23852607993</v>
      </c>
      <c r="J108" s="60" t="n">
        <f aca="false">H108/3500</f>
        <v>0.19031093677121</v>
      </c>
      <c r="K108" s="83" t="n">
        <f aca="false">N108/9</f>
        <v>95.9927168826415</v>
      </c>
      <c r="L108" s="83" t="n">
        <v>29</v>
      </c>
      <c r="M108" s="56" t="n">
        <f aca="false">Protein_Amt!$B$6</f>
        <v>119.32601853404</v>
      </c>
      <c r="N108" s="82" t="n">
        <f aca="false">MAX(0,I108-(O108+P108))</f>
        <v>863.934451943774</v>
      </c>
      <c r="O108" s="83" t="n">
        <f aca="false">4*L108</f>
        <v>116</v>
      </c>
      <c r="P108" s="83" t="n">
        <f aca="false">4*M108</f>
        <v>477.304074136158</v>
      </c>
      <c r="Q108" s="86" t="n">
        <f aca="false">SUM(N108:P108)</f>
        <v>1457.23852607993</v>
      </c>
      <c r="S108" s="72" t="n">
        <f aca="false">VLOOKUP($A108,FoodLog!$A$1:$Z$10007,12,0)</f>
        <v>0</v>
      </c>
      <c r="T108" s="72" t="n">
        <f aca="false">VLOOKUP($A108,FoodLog!$A$1:$Z$10007,13,0)</f>
        <v>0</v>
      </c>
      <c r="U108" s="72" t="n">
        <f aca="false">VLOOKUP($A108,FoodLog!$A$1:$Z$10007,14,0)</f>
        <v>0</v>
      </c>
      <c r="V108" s="72" t="n">
        <f aca="false">VLOOKUP($A108,FoodLog!$A$1:$Z$10007,15,0)</f>
        <v>0</v>
      </c>
      <c r="W108" s="72" t="n">
        <f aca="false">VLOOKUP($A108,FoodLog!$A$1:$Z$10007,16,0)</f>
        <v>863.934451943774</v>
      </c>
      <c r="X108" s="72" t="n">
        <f aca="false">VLOOKUP($A108,FoodLog!$A$1:$Z$10007,17,0)</f>
        <v>116</v>
      </c>
      <c r="Y108" s="72" t="n">
        <f aca="false">VLOOKUP($A108,FoodLog!$A$1:$Z$10007,18,0)</f>
        <v>477.304074136158</v>
      </c>
      <c r="Z108" s="72" t="n">
        <f aca="false">VLOOKUP($A108,FoodLog!$A$1:$Z$10007,19,0)</f>
        <v>1457.23852607993</v>
      </c>
      <c r="AA108" s="64" t="n">
        <f aca="false">MIN($H108,($H108+Z108))/3500</f>
        <v>0.19031093677121</v>
      </c>
      <c r="AB108" s="65" t="n">
        <f aca="false">Scale!C108</f>
        <v>0</v>
      </c>
    </row>
    <row r="109" customFormat="false" ht="15" hidden="false" customHeight="false" outlineLevel="0" collapsed="false">
      <c r="A109" s="67" t="n">
        <f aca="false">A108+1</f>
        <v>43098</v>
      </c>
      <c r="B109" s="81" t="n">
        <f aca="false">B108+1</f>
        <v>107</v>
      </c>
      <c r="C109" s="82" t="n">
        <f aca="false">C108-AA108</f>
        <v>170.453930898495</v>
      </c>
      <c r="D109" s="83" t="n">
        <f aca="false">$D$3</f>
        <v>149.157523167549</v>
      </c>
      <c r="E109" s="84" t="n">
        <f aca="false">C109-D109</f>
        <v>21.296407730946</v>
      </c>
      <c r="F109" s="79"/>
      <c r="G109" s="85" t="n">
        <f aca="false">C109*TDEE!$B$5</f>
        <v>2120.95876523126</v>
      </c>
      <c r="H109" s="83" t="n">
        <f aca="false">E109*31</f>
        <v>660.188639659326</v>
      </c>
      <c r="I109" s="83" t="n">
        <f aca="false">G109-H109</f>
        <v>1460.77012557193</v>
      </c>
      <c r="J109" s="60" t="n">
        <f aca="false">H109/3500</f>
        <v>0.18862532561695</v>
      </c>
      <c r="K109" s="83" t="n">
        <f aca="false">N109/9</f>
        <v>96.3851168261969</v>
      </c>
      <c r="L109" s="83" t="n">
        <v>29</v>
      </c>
      <c r="M109" s="56" t="n">
        <f aca="false">Protein_Amt!$B$6</f>
        <v>119.32601853404</v>
      </c>
      <c r="N109" s="82" t="n">
        <f aca="false">MAX(0,I109-(O109+P109))</f>
        <v>867.466051435772</v>
      </c>
      <c r="O109" s="83" t="n">
        <f aca="false">4*L109</f>
        <v>116</v>
      </c>
      <c r="P109" s="83" t="n">
        <f aca="false">4*M109</f>
        <v>477.304074136158</v>
      </c>
      <c r="Q109" s="86" t="n">
        <f aca="false">SUM(N109:P109)</f>
        <v>1460.77012557193</v>
      </c>
      <c r="S109" s="72" t="n">
        <f aca="false">VLOOKUP($A109,FoodLog!$A$1:$Z$10007,12,0)</f>
        <v>0</v>
      </c>
      <c r="T109" s="72" t="n">
        <f aca="false">VLOOKUP($A109,FoodLog!$A$1:$Z$10007,13,0)</f>
        <v>0</v>
      </c>
      <c r="U109" s="72" t="n">
        <f aca="false">VLOOKUP($A109,FoodLog!$A$1:$Z$10007,14,0)</f>
        <v>0</v>
      </c>
      <c r="V109" s="72" t="n">
        <f aca="false">VLOOKUP($A109,FoodLog!$A$1:$Z$10007,15,0)</f>
        <v>0</v>
      </c>
      <c r="W109" s="72" t="n">
        <f aca="false">VLOOKUP($A109,FoodLog!$A$1:$Z$10007,16,0)</f>
        <v>867.466051435772</v>
      </c>
      <c r="X109" s="72" t="n">
        <f aca="false">VLOOKUP($A109,FoodLog!$A$1:$Z$10007,17,0)</f>
        <v>116</v>
      </c>
      <c r="Y109" s="72" t="n">
        <f aca="false">VLOOKUP($A109,FoodLog!$A$1:$Z$10007,18,0)</f>
        <v>477.304074136158</v>
      </c>
      <c r="Z109" s="72" t="n">
        <f aca="false">VLOOKUP($A109,FoodLog!$A$1:$Z$10007,19,0)</f>
        <v>1460.77012557193</v>
      </c>
      <c r="AA109" s="64" t="n">
        <f aca="false">MIN($H109,($H109+Z109))/3500</f>
        <v>0.18862532561695</v>
      </c>
      <c r="AB109" s="65" t="n">
        <f aca="false">Scale!C109</f>
        <v>0</v>
      </c>
    </row>
    <row r="110" customFormat="false" ht="15" hidden="false" customHeight="false" outlineLevel="0" collapsed="false">
      <c r="A110" s="67" t="n">
        <f aca="false">A109+1</f>
        <v>43099</v>
      </c>
      <c r="B110" s="81" t="n">
        <f aca="false">B109+1</f>
        <v>108</v>
      </c>
      <c r="C110" s="82" t="n">
        <f aca="false">C109-AA109</f>
        <v>170.265305572878</v>
      </c>
      <c r="D110" s="83" t="n">
        <f aca="false">$D$3</f>
        <v>149.157523167549</v>
      </c>
      <c r="E110" s="84" t="n">
        <f aca="false">C110-D110</f>
        <v>21.1077824053291</v>
      </c>
      <c r="F110" s="79"/>
      <c r="G110" s="85" t="n">
        <f aca="false">C110*TDEE!$B$5</f>
        <v>2118.61169974791</v>
      </c>
      <c r="H110" s="83" t="n">
        <f aca="false">E110*31</f>
        <v>654.341254565201</v>
      </c>
      <c r="I110" s="83" t="n">
        <f aca="false">G110-H110</f>
        <v>1464.27044518271</v>
      </c>
      <c r="J110" s="60" t="n">
        <f aca="false">H110/3500</f>
        <v>0.186954644161486</v>
      </c>
      <c r="K110" s="83" t="n">
        <f aca="false">N110/9</f>
        <v>96.774041227395</v>
      </c>
      <c r="L110" s="83" t="n">
        <v>29</v>
      </c>
      <c r="M110" s="56" t="n">
        <f aca="false">Protein_Amt!$B$6</f>
        <v>119.32601853404</v>
      </c>
      <c r="N110" s="82" t="n">
        <f aca="false">MAX(0,I110-(O110+P110))</f>
        <v>870.966371046555</v>
      </c>
      <c r="O110" s="83" t="n">
        <f aca="false">4*L110</f>
        <v>116</v>
      </c>
      <c r="P110" s="83" t="n">
        <f aca="false">4*M110</f>
        <v>477.304074136158</v>
      </c>
      <c r="Q110" s="86" t="n">
        <f aca="false">SUM(N110:P110)</f>
        <v>1464.27044518271</v>
      </c>
      <c r="S110" s="72" t="n">
        <f aca="false">VLOOKUP($A110,FoodLog!$A$1:$Z$10007,12,0)</f>
        <v>0</v>
      </c>
      <c r="T110" s="72" t="n">
        <f aca="false">VLOOKUP($A110,FoodLog!$A$1:$Z$10007,13,0)</f>
        <v>0</v>
      </c>
      <c r="U110" s="72" t="n">
        <f aca="false">VLOOKUP($A110,FoodLog!$A$1:$Z$10007,14,0)</f>
        <v>0</v>
      </c>
      <c r="V110" s="72" t="n">
        <f aca="false">VLOOKUP($A110,FoodLog!$A$1:$Z$10007,15,0)</f>
        <v>0</v>
      </c>
      <c r="W110" s="72" t="n">
        <f aca="false">VLOOKUP($A110,FoodLog!$A$1:$Z$10007,16,0)</f>
        <v>870.966371046555</v>
      </c>
      <c r="X110" s="72" t="n">
        <f aca="false">VLOOKUP($A110,FoodLog!$A$1:$Z$10007,17,0)</f>
        <v>116</v>
      </c>
      <c r="Y110" s="72" t="n">
        <f aca="false">VLOOKUP($A110,FoodLog!$A$1:$Z$10007,18,0)</f>
        <v>477.304074136158</v>
      </c>
      <c r="Z110" s="72" t="n">
        <f aca="false">VLOOKUP($A110,FoodLog!$A$1:$Z$10007,19,0)</f>
        <v>1464.27044518271</v>
      </c>
      <c r="AA110" s="64" t="n">
        <f aca="false">MIN($H110,($H110+Z110))/3500</f>
        <v>0.186954644161486</v>
      </c>
      <c r="AB110" s="65" t="n">
        <f aca="false">Scale!C110</f>
        <v>0</v>
      </c>
    </row>
    <row r="111" customFormat="false" ht="15" hidden="false" customHeight="false" outlineLevel="0" collapsed="false">
      <c r="A111" s="67" t="n">
        <f aca="false">A110+1</f>
        <v>43100</v>
      </c>
      <c r="B111" s="81" t="n">
        <f aca="false">B110+1</f>
        <v>109</v>
      </c>
      <c r="C111" s="82" t="n">
        <f aca="false">C110-AA110</f>
        <v>170.078350928717</v>
      </c>
      <c r="D111" s="83" t="n">
        <f aca="false">$D$3</f>
        <v>149.157523167549</v>
      </c>
      <c r="E111" s="84" t="n">
        <f aca="false">C111-D111</f>
        <v>20.9208277611676</v>
      </c>
      <c r="F111" s="79"/>
      <c r="G111" s="85" t="n">
        <f aca="false">C111*TDEE!$B$5</f>
        <v>2116.28542255885</v>
      </c>
      <c r="H111" s="83" t="n">
        <f aca="false">E111*31</f>
        <v>648.545660596195</v>
      </c>
      <c r="I111" s="83" t="n">
        <f aca="false">G111-H111</f>
        <v>1467.73976196266</v>
      </c>
      <c r="J111" s="60" t="n">
        <f aca="false">H111/3500</f>
        <v>0.185298760170341</v>
      </c>
      <c r="K111" s="83" t="n">
        <f aca="false">N111/9</f>
        <v>97.1595208696111</v>
      </c>
      <c r="L111" s="83" t="n">
        <v>29</v>
      </c>
      <c r="M111" s="56" t="n">
        <f aca="false">Protein_Amt!$B$6</f>
        <v>119.32601853404</v>
      </c>
      <c r="N111" s="82" t="n">
        <f aca="false">MAX(0,I111-(O111+P111))</f>
        <v>874.4356878265</v>
      </c>
      <c r="O111" s="83" t="n">
        <f aca="false">4*L111</f>
        <v>116</v>
      </c>
      <c r="P111" s="83" t="n">
        <f aca="false">4*M111</f>
        <v>477.304074136158</v>
      </c>
      <c r="Q111" s="86" t="n">
        <f aca="false">SUM(N111:P111)</f>
        <v>1467.73976196266</v>
      </c>
      <c r="S111" s="72" t="n">
        <f aca="false">VLOOKUP($A111,FoodLog!$A$1:$Z$10007,12,0)</f>
        <v>0</v>
      </c>
      <c r="T111" s="72" t="n">
        <f aca="false">VLOOKUP($A111,FoodLog!$A$1:$Z$10007,13,0)</f>
        <v>0</v>
      </c>
      <c r="U111" s="72" t="n">
        <f aca="false">VLOOKUP($A111,FoodLog!$A$1:$Z$10007,14,0)</f>
        <v>0</v>
      </c>
      <c r="V111" s="72" t="n">
        <f aca="false">VLOOKUP($A111,FoodLog!$A$1:$Z$10007,15,0)</f>
        <v>0</v>
      </c>
      <c r="W111" s="72" t="n">
        <f aca="false">VLOOKUP($A111,FoodLog!$A$1:$Z$10007,16,0)</f>
        <v>874.4356878265</v>
      </c>
      <c r="X111" s="72" t="n">
        <f aca="false">VLOOKUP($A111,FoodLog!$A$1:$Z$10007,17,0)</f>
        <v>116</v>
      </c>
      <c r="Y111" s="72" t="n">
        <f aca="false">VLOOKUP($A111,FoodLog!$A$1:$Z$10007,18,0)</f>
        <v>477.304074136158</v>
      </c>
      <c r="Z111" s="72" t="n">
        <f aca="false">VLOOKUP($A111,FoodLog!$A$1:$Z$10007,19,0)</f>
        <v>1467.73976196266</v>
      </c>
      <c r="AA111" s="64" t="n">
        <f aca="false">MIN($H111,($H111+Z111))/3500</f>
        <v>0.185298760170341</v>
      </c>
      <c r="AB111" s="65" t="n">
        <f aca="false">Scale!C111</f>
        <v>0</v>
      </c>
    </row>
  </sheetData>
  <mergeCells count="3">
    <mergeCell ref="G1:Q1"/>
    <mergeCell ref="S1:V1"/>
    <mergeCell ref="W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2" topLeftCell="A18" activePane="bottomLeft" state="frozen"/>
      <selection pane="topLeft" activeCell="A1" activeCellId="0" sqref="A1"/>
      <selection pane="bottom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87" width="10.71"/>
    <col collapsed="false" customWidth="true" hidden="false" outlineLevel="0" max="2" min="2" style="87" width="4.57"/>
    <col collapsed="false" customWidth="true" hidden="false" outlineLevel="0" max="3" min="3" style="87" width="7.29"/>
    <col collapsed="false" customWidth="true" hidden="false" outlineLevel="0" max="4" min="4" style="87" width="4.86"/>
    <col collapsed="false" customWidth="true" hidden="false" outlineLevel="0" max="5" min="5" style="87" width="5.43"/>
    <col collapsed="false" customWidth="true" hidden="false" outlineLevel="0" max="6" min="6" style="87" width="6.42"/>
    <col collapsed="false" customWidth="true" hidden="false" outlineLevel="0" max="7" min="7" style="87" width="7.29"/>
    <col collapsed="false" customWidth="true" hidden="false" outlineLevel="0" max="8" min="8" style="87" width="6.87"/>
    <col collapsed="false" customWidth="true" hidden="false" outlineLevel="0" max="9" min="9" style="87" width="11.3"/>
    <col collapsed="false" customWidth="true" hidden="false" outlineLevel="0" max="10" min="10" style="87" width="6.71"/>
    <col collapsed="false" customWidth="true" hidden="false" outlineLevel="0" max="11" min="11" style="87" width="7.87"/>
    <col collapsed="false" customWidth="true" hidden="false" outlineLevel="0" max="12" min="12" style="87" width="7.29"/>
    <col collapsed="false" customWidth="true" hidden="false" outlineLevel="0" max="13" min="13" style="87" width="6.57"/>
    <col collapsed="false" customWidth="true" hidden="false" outlineLevel="0" max="14" min="14" style="87" width="5.86"/>
    <col collapsed="false" customWidth="true" hidden="false" outlineLevel="0" max="15" min="15" style="87" width="7.29"/>
    <col collapsed="false" customWidth="true" hidden="false" outlineLevel="0" max="1025" min="16" style="87" width="11.57"/>
  </cols>
  <sheetData>
    <row r="1" customFormat="false" ht="13.9" hidden="false" customHeight="true" outlineLevel="0" collapsed="false">
      <c r="A1" s="88" t="s">
        <v>80</v>
      </c>
      <c r="B1" s="88"/>
      <c r="C1" s="88"/>
      <c r="D1" s="88"/>
    </row>
    <row r="2" customFormat="false" ht="45" hidden="false" customHeight="false" outlineLevel="0" collapsed="false">
      <c r="A2" s="89" t="str">
        <f aca="false">LossChart!A2</f>
        <v>Date</v>
      </c>
      <c r="B2" s="89" t="str">
        <f aca="false">LossChart!B2</f>
        <v>Day</v>
      </c>
      <c r="C2" s="89" t="s">
        <v>5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customFormat="false" ht="15" hidden="false" customHeight="false" outlineLevel="0" collapsed="false">
      <c r="A3" s="90" t="n">
        <f aca="false">LossChart!A3</f>
        <v>42992</v>
      </c>
      <c r="B3" s="87" t="n">
        <f aca="false">LossChart!B3</f>
        <v>1</v>
      </c>
      <c r="C3" s="91" t="n">
        <v>202.8</v>
      </c>
      <c r="D3" s="91" t="n">
        <v>27.8</v>
      </c>
      <c r="E3" s="91" t="n">
        <v>32</v>
      </c>
      <c r="F3" s="91" t="n">
        <v>36.9</v>
      </c>
      <c r="G3" s="91" t="n">
        <v>27.6</v>
      </c>
      <c r="H3" s="91" t="n">
        <v>2238</v>
      </c>
      <c r="I3" s="91" t="n">
        <v>0</v>
      </c>
      <c r="J3" s="92" t="n">
        <f aca="false">E3*$C3/100</f>
        <v>64.896</v>
      </c>
      <c r="K3" s="92" t="n">
        <f aca="false">F3*$C3/100</f>
        <v>74.8332</v>
      </c>
      <c r="L3" s="92" t="n">
        <f aca="false">G3*$C3/100</f>
        <v>55.9728</v>
      </c>
      <c r="M3" s="92" t="n">
        <v>0</v>
      </c>
      <c r="N3" s="92" t="n">
        <v>0</v>
      </c>
      <c r="O3" s="92" t="n">
        <v>0</v>
      </c>
    </row>
    <row r="4" customFormat="false" ht="15" hidden="false" customHeight="false" outlineLevel="0" collapsed="false">
      <c r="A4" s="90" t="n">
        <f aca="false">LossChart!A4</f>
        <v>42993</v>
      </c>
      <c r="B4" s="87" t="n">
        <f aca="false">LossChart!B4</f>
        <v>2</v>
      </c>
      <c r="C4" s="91" t="n">
        <v>200.2</v>
      </c>
      <c r="D4" s="91"/>
      <c r="E4" s="91"/>
      <c r="F4" s="91"/>
      <c r="G4" s="91"/>
      <c r="H4" s="91"/>
      <c r="I4" s="91" t="n">
        <f aca="false">C4-$C$3</f>
        <v>-2.60000000000002</v>
      </c>
      <c r="J4" s="92"/>
      <c r="K4" s="92"/>
      <c r="L4" s="92"/>
      <c r="M4" s="92"/>
      <c r="N4" s="92"/>
      <c r="O4" s="92"/>
    </row>
    <row r="5" customFormat="false" ht="15" hidden="false" customHeight="false" outlineLevel="0" collapsed="false">
      <c r="A5" s="90" t="n">
        <f aca="false">LossChart!A5</f>
        <v>42994</v>
      </c>
      <c r="B5" s="87" t="n">
        <f aca="false">LossChart!B5</f>
        <v>3</v>
      </c>
      <c r="C5" s="91" t="n">
        <v>198.4</v>
      </c>
      <c r="D5" s="91"/>
      <c r="E5" s="91"/>
      <c r="F5" s="91"/>
      <c r="G5" s="91"/>
      <c r="H5" s="91"/>
      <c r="I5" s="91" t="n">
        <f aca="false">C5-$C$3</f>
        <v>-4.40000000000001</v>
      </c>
      <c r="J5" s="92"/>
      <c r="K5" s="92"/>
      <c r="L5" s="92"/>
      <c r="M5" s="92"/>
      <c r="N5" s="92"/>
      <c r="O5" s="92"/>
    </row>
    <row r="6" customFormat="false" ht="15" hidden="false" customHeight="false" outlineLevel="0" collapsed="false">
      <c r="A6" s="90" t="n">
        <f aca="false">LossChart!A6</f>
        <v>42995</v>
      </c>
      <c r="B6" s="87" t="n">
        <f aca="false">LossChart!B6</f>
        <v>4</v>
      </c>
      <c r="C6" s="91" t="n">
        <v>199.4</v>
      </c>
      <c r="D6" s="91"/>
      <c r="E6" s="91"/>
      <c r="F6" s="91"/>
      <c r="G6" s="91"/>
      <c r="H6" s="91"/>
      <c r="I6" s="91" t="n">
        <f aca="false">C6-$C$3</f>
        <v>-3.40000000000001</v>
      </c>
      <c r="J6" s="92"/>
      <c r="K6" s="92"/>
      <c r="L6" s="92"/>
      <c r="M6" s="92"/>
      <c r="N6" s="92"/>
      <c r="O6" s="92"/>
    </row>
    <row r="7" customFormat="false" ht="15" hidden="false" customHeight="false" outlineLevel="0" collapsed="false">
      <c r="A7" s="90" t="n">
        <f aca="false">LossChart!A7</f>
        <v>42996</v>
      </c>
      <c r="B7" s="87" t="n">
        <f aca="false">LossChart!B7</f>
        <v>5</v>
      </c>
      <c r="C7" s="91" t="n">
        <v>200.3</v>
      </c>
      <c r="D7" s="91"/>
      <c r="E7" s="91"/>
      <c r="F7" s="91"/>
      <c r="G7" s="91"/>
      <c r="H7" s="91"/>
      <c r="I7" s="91" t="n">
        <f aca="false">C7-$C$3</f>
        <v>-2.5</v>
      </c>
      <c r="J7" s="92"/>
      <c r="K7" s="92"/>
      <c r="L7" s="92"/>
      <c r="M7" s="92"/>
      <c r="N7" s="92"/>
      <c r="O7" s="92"/>
    </row>
    <row r="8" customFormat="false" ht="15" hidden="false" customHeight="false" outlineLevel="0" collapsed="false">
      <c r="A8" s="90" t="n">
        <f aca="false">LossChart!A8</f>
        <v>42997</v>
      </c>
      <c r="B8" s="87" t="n">
        <f aca="false">LossChart!B8</f>
        <v>6</v>
      </c>
      <c r="C8" s="91" t="n">
        <v>200.4</v>
      </c>
      <c r="D8" s="91"/>
      <c r="E8" s="91"/>
      <c r="F8" s="91"/>
      <c r="G8" s="91"/>
      <c r="H8" s="91"/>
      <c r="I8" s="91" t="n">
        <f aca="false">C8-$C$3</f>
        <v>-2.40000000000001</v>
      </c>
      <c r="J8" s="92"/>
      <c r="K8" s="92"/>
      <c r="L8" s="92"/>
      <c r="M8" s="92"/>
      <c r="N8" s="92"/>
      <c r="O8" s="92"/>
    </row>
    <row r="9" customFormat="false" ht="15" hidden="false" customHeight="false" outlineLevel="0" collapsed="false">
      <c r="A9" s="90" t="n">
        <f aca="false">LossChart!A9</f>
        <v>42998</v>
      </c>
      <c r="B9" s="87" t="n">
        <f aca="false">LossChart!B9</f>
        <v>7</v>
      </c>
      <c r="C9" s="91" t="n">
        <v>199.8</v>
      </c>
      <c r="D9" s="91" t="n">
        <v>27.4</v>
      </c>
      <c r="E9" s="91"/>
      <c r="F9" s="91"/>
      <c r="G9" s="91"/>
      <c r="H9" s="91"/>
      <c r="I9" s="91" t="n">
        <f aca="false">C9-$C$3</f>
        <v>-3</v>
      </c>
      <c r="J9" s="92"/>
      <c r="K9" s="92"/>
      <c r="L9" s="92"/>
      <c r="M9" s="92"/>
      <c r="N9" s="92"/>
      <c r="O9" s="92"/>
    </row>
    <row r="10" customFormat="false" ht="15" hidden="false" customHeight="false" outlineLevel="0" collapsed="false">
      <c r="A10" s="90" t="n">
        <f aca="false">LossChart!A10</f>
        <v>42999</v>
      </c>
      <c r="B10" s="87" t="n">
        <f aca="false">LossChart!B10</f>
        <v>8</v>
      </c>
      <c r="C10" s="91" t="n">
        <v>199.8</v>
      </c>
      <c r="D10" s="91"/>
      <c r="E10" s="91"/>
      <c r="F10" s="91"/>
      <c r="G10" s="91"/>
      <c r="H10" s="91"/>
      <c r="I10" s="91" t="n">
        <f aca="false">C10-$C$3</f>
        <v>-3</v>
      </c>
      <c r="J10" s="92"/>
      <c r="K10" s="92"/>
      <c r="L10" s="92"/>
      <c r="M10" s="92"/>
      <c r="N10" s="92"/>
      <c r="O10" s="92"/>
    </row>
    <row r="11" customFormat="false" ht="15" hidden="false" customHeight="false" outlineLevel="0" collapsed="false">
      <c r="A11" s="90" t="n">
        <f aca="false">LossChart!A11</f>
        <v>43000</v>
      </c>
      <c r="B11" s="87" t="n">
        <f aca="false">LossChart!B11</f>
        <v>9</v>
      </c>
      <c r="C11" s="91" t="n">
        <v>198.4</v>
      </c>
      <c r="D11" s="91"/>
      <c r="E11" s="91"/>
      <c r="F11" s="91"/>
      <c r="G11" s="91"/>
      <c r="H11" s="91"/>
      <c r="I11" s="91" t="n">
        <f aca="false">C11-$C$3</f>
        <v>-4.40000000000001</v>
      </c>
      <c r="J11" s="92"/>
      <c r="K11" s="92"/>
      <c r="L11" s="92"/>
      <c r="M11" s="92"/>
      <c r="N11" s="92"/>
      <c r="O11" s="92"/>
    </row>
    <row r="12" customFormat="false" ht="15" hidden="false" customHeight="false" outlineLevel="0" collapsed="false">
      <c r="A12" s="90" t="n">
        <f aca="false">LossChart!A12</f>
        <v>43001</v>
      </c>
      <c r="B12" s="87" t="n">
        <f aca="false">LossChart!B12</f>
        <v>10</v>
      </c>
      <c r="C12" s="93" t="n">
        <v>197.6</v>
      </c>
      <c r="D12" s="91"/>
      <c r="E12" s="91"/>
      <c r="F12" s="91"/>
      <c r="G12" s="91"/>
      <c r="H12" s="91"/>
      <c r="I12" s="91" t="n">
        <f aca="false">C12-$C$3</f>
        <v>-5.20000000000002</v>
      </c>
      <c r="J12" s="92"/>
      <c r="K12" s="92"/>
      <c r="L12" s="92"/>
      <c r="M12" s="92"/>
      <c r="N12" s="92"/>
      <c r="O12" s="92"/>
    </row>
    <row r="13" customFormat="false" ht="15" hidden="false" customHeight="false" outlineLevel="0" collapsed="false">
      <c r="A13" s="90" t="n">
        <f aca="false">LossChart!A13</f>
        <v>43002</v>
      </c>
      <c r="B13" s="87" t="n">
        <f aca="false">LossChart!B13</f>
        <v>11</v>
      </c>
      <c r="C13" s="93" t="n">
        <v>198</v>
      </c>
      <c r="D13" s="91"/>
      <c r="E13" s="91"/>
      <c r="F13" s="91"/>
      <c r="G13" s="91"/>
      <c r="H13" s="91"/>
      <c r="I13" s="91" t="n">
        <f aca="false">C13-$C$3</f>
        <v>-4.80000000000001</v>
      </c>
      <c r="J13" s="92"/>
      <c r="K13" s="92"/>
      <c r="L13" s="92"/>
      <c r="M13" s="92"/>
      <c r="N13" s="92"/>
      <c r="O13" s="92"/>
    </row>
    <row r="14" customFormat="false" ht="15" hidden="false" customHeight="false" outlineLevel="0" collapsed="false">
      <c r="A14" s="90" t="n">
        <f aca="false">LossChart!A14</f>
        <v>43003</v>
      </c>
      <c r="B14" s="87" t="n">
        <f aca="false">LossChart!B14</f>
        <v>12</v>
      </c>
      <c r="C14" s="93" t="n">
        <v>198</v>
      </c>
      <c r="D14" s="91"/>
      <c r="E14" s="91"/>
      <c r="F14" s="91"/>
      <c r="G14" s="91"/>
      <c r="H14" s="91"/>
      <c r="I14" s="91" t="n">
        <f aca="false">C14-$C$3</f>
        <v>-4.80000000000001</v>
      </c>
      <c r="J14" s="92"/>
      <c r="K14" s="92"/>
      <c r="L14" s="92"/>
      <c r="M14" s="92"/>
      <c r="N14" s="92"/>
      <c r="O14" s="92"/>
    </row>
    <row r="15" customFormat="false" ht="15" hidden="false" customHeight="false" outlineLevel="0" collapsed="false">
      <c r="A15" s="90" t="n">
        <f aca="false">LossChart!A15</f>
        <v>43004</v>
      </c>
      <c r="B15" s="87" t="n">
        <f aca="false">LossChart!B15</f>
        <v>13</v>
      </c>
      <c r="C15" s="93" t="n">
        <v>198.8</v>
      </c>
      <c r="D15" s="91" t="n">
        <v>27.2</v>
      </c>
      <c r="E15" s="91" t="n">
        <v>31.2</v>
      </c>
      <c r="F15" s="91" t="n">
        <v>37.7</v>
      </c>
      <c r="G15" s="91" t="n">
        <v>28.2</v>
      </c>
      <c r="H15" s="91" t="n">
        <v>2207</v>
      </c>
      <c r="I15" s="91" t="n">
        <f aca="false">C15-$C$3</f>
        <v>-4</v>
      </c>
      <c r="J15" s="92" t="n">
        <f aca="false">E15*$C15/100</f>
        <v>62.0256</v>
      </c>
      <c r="K15" s="92" t="n">
        <f aca="false">F15*$C15/100</f>
        <v>74.9476</v>
      </c>
      <c r="L15" s="92" t="n">
        <f aca="false">G15*$C15/100</f>
        <v>56.0616</v>
      </c>
      <c r="M15" s="92" t="n">
        <f aca="false">J15-J$3</f>
        <v>-2.8704</v>
      </c>
      <c r="N15" s="92" t="n">
        <f aca="false">K15-K$3</f>
        <v>0.114400000000018</v>
      </c>
      <c r="O15" s="92" t="n">
        <f aca="false">L15-L$3</f>
        <v>0.088799999999992</v>
      </c>
    </row>
    <row r="16" customFormat="false" ht="15" hidden="false" customHeight="false" outlineLevel="0" collapsed="false">
      <c r="A16" s="90" t="n">
        <f aca="false">LossChart!A16</f>
        <v>43005</v>
      </c>
      <c r="B16" s="87" t="n">
        <f aca="false">LossChart!B16</f>
        <v>14</v>
      </c>
      <c r="C16" s="93" t="n">
        <v>198.6</v>
      </c>
      <c r="D16" s="91"/>
      <c r="E16" s="91"/>
      <c r="F16" s="91"/>
      <c r="G16" s="91"/>
      <c r="H16" s="91"/>
      <c r="I16" s="91" t="n">
        <f aca="false">C16-$C$3</f>
        <v>-4.20000000000002</v>
      </c>
      <c r="J16" s="92"/>
      <c r="K16" s="92"/>
      <c r="L16" s="92"/>
      <c r="M16" s="92"/>
      <c r="N16" s="92"/>
      <c r="O16" s="92"/>
    </row>
    <row r="17" customFormat="false" ht="15" hidden="false" customHeight="false" outlineLevel="0" collapsed="false">
      <c r="A17" s="90" t="n">
        <f aca="false">LossChart!A17</f>
        <v>43006</v>
      </c>
      <c r="B17" s="87" t="n">
        <f aca="false">LossChart!B17</f>
        <v>15</v>
      </c>
      <c r="C17" s="93" t="n">
        <v>198.2</v>
      </c>
      <c r="D17" s="91"/>
      <c r="E17" s="91"/>
      <c r="F17" s="91"/>
      <c r="G17" s="91"/>
      <c r="H17" s="91"/>
      <c r="I17" s="91" t="n">
        <f aca="false">C17-$C$3</f>
        <v>-4.60000000000002</v>
      </c>
      <c r="J17" s="92"/>
      <c r="K17" s="92"/>
      <c r="L17" s="92"/>
      <c r="M17" s="92"/>
      <c r="N17" s="92"/>
      <c r="O17" s="92"/>
    </row>
    <row r="18" customFormat="false" ht="15" hidden="false" customHeight="false" outlineLevel="0" collapsed="false">
      <c r="A18" s="90" t="n">
        <f aca="false">LossChart!A18</f>
        <v>43007</v>
      </c>
      <c r="B18" s="87" t="n">
        <f aca="false">LossChart!B18</f>
        <v>16</v>
      </c>
      <c r="C18" s="91" t="n">
        <v>197.2</v>
      </c>
      <c r="D18" s="91" t="n">
        <v>27</v>
      </c>
      <c r="E18" s="91" t="n">
        <v>30.9</v>
      </c>
      <c r="F18" s="91" t="n">
        <v>38</v>
      </c>
      <c r="G18" s="91" t="n">
        <v>28.4</v>
      </c>
      <c r="H18" s="91" t="n">
        <v>2195</v>
      </c>
      <c r="I18" s="91" t="n">
        <f aca="false">C18-$C$3</f>
        <v>-5.60000000000002</v>
      </c>
      <c r="J18" s="92" t="n">
        <f aca="false">E18*$C18/100</f>
        <v>60.9348</v>
      </c>
      <c r="K18" s="92" t="n">
        <f aca="false">F18*$C18/100</f>
        <v>74.936</v>
      </c>
      <c r="L18" s="92" t="n">
        <f aca="false">G18*$C18/100</f>
        <v>56.0048</v>
      </c>
      <c r="M18" s="92" t="n">
        <f aca="false">J18-J$3</f>
        <v>-3.96120000000001</v>
      </c>
      <c r="N18" s="92" t="n">
        <f aca="false">K18-K$3</f>
        <v>0.102800000000002</v>
      </c>
      <c r="O18" s="92" t="n">
        <f aca="false">L18-L$3</f>
        <v>0.0319999999999894</v>
      </c>
    </row>
    <row r="19" customFormat="false" ht="15" hidden="false" customHeight="false" outlineLevel="0" collapsed="false">
      <c r="A19" s="90" t="n">
        <f aca="false">LossChart!A19</f>
        <v>43008</v>
      </c>
      <c r="B19" s="87" t="n">
        <f aca="false">LossChart!B19</f>
        <v>17</v>
      </c>
      <c r="C19" s="87" t="n">
        <v>197.8</v>
      </c>
      <c r="I19" s="91" t="n">
        <f aca="false">C19-$C$3</f>
        <v>-5</v>
      </c>
    </row>
    <row r="20" customFormat="false" ht="15" hidden="false" customHeight="false" outlineLevel="0" collapsed="false">
      <c r="A20" s="90" t="n">
        <f aca="false">LossChart!A20</f>
        <v>43009</v>
      </c>
      <c r="B20" s="87" t="n">
        <f aca="false">LossChart!B20</f>
        <v>18</v>
      </c>
      <c r="C20" s="87" t="n">
        <v>197.8</v>
      </c>
      <c r="I20" s="91" t="n">
        <f aca="false">C20-$C$3</f>
        <v>-5</v>
      </c>
    </row>
    <row r="21" customFormat="false" ht="15" hidden="false" customHeight="false" outlineLevel="0" collapsed="false">
      <c r="A21" s="90" t="n">
        <f aca="false">LossChart!A21</f>
        <v>43010</v>
      </c>
      <c r="B21" s="87" t="n">
        <f aca="false">LossChart!B21</f>
        <v>19</v>
      </c>
      <c r="C21" s="87" t="n">
        <v>197</v>
      </c>
      <c r="D21" s="87" t="n">
        <v>26.9</v>
      </c>
      <c r="E21" s="87" t="n">
        <v>31</v>
      </c>
      <c r="F21" s="87" t="n">
        <v>38</v>
      </c>
      <c r="G21" s="87" t="n">
        <v>28.5</v>
      </c>
      <c r="I21" s="91" t="n">
        <f aca="false">C21-$C$3</f>
        <v>-5.80000000000001</v>
      </c>
      <c r="J21" s="92" t="n">
        <f aca="false">E21*$C21/100</f>
        <v>61.07</v>
      </c>
      <c r="K21" s="92" t="n">
        <f aca="false">F21*$C21/100</f>
        <v>74.86</v>
      </c>
      <c r="L21" s="92" t="n">
        <f aca="false">G21*$C21/100</f>
        <v>56.145</v>
      </c>
      <c r="M21" s="92" t="n">
        <f aca="false">J21-J$3</f>
        <v>-3.826</v>
      </c>
      <c r="N21" s="92" t="n">
        <f aca="false">K21-K$3</f>
        <v>0.0268000000000086</v>
      </c>
      <c r="O21" s="92" t="n">
        <f aca="false">L21-L$3</f>
        <v>0.172199999999997</v>
      </c>
    </row>
    <row r="22" customFormat="false" ht="15" hidden="false" customHeight="false" outlineLevel="0" collapsed="false">
      <c r="A22" s="90" t="n">
        <f aca="false">LossChart!A22</f>
        <v>43011</v>
      </c>
      <c r="B22" s="87" t="n">
        <f aca="false">LossChart!B22</f>
        <v>20</v>
      </c>
      <c r="C22" s="87" t="n">
        <v>197.2</v>
      </c>
      <c r="I22" s="91" t="n">
        <f aca="false">C22-$C$3</f>
        <v>-5.60000000000002</v>
      </c>
    </row>
    <row r="23" customFormat="false" ht="15" hidden="false" customHeight="false" outlineLevel="0" collapsed="false">
      <c r="A23" s="90" t="n">
        <f aca="false">LossChart!A23</f>
        <v>43012</v>
      </c>
      <c r="B23" s="87" t="n">
        <f aca="false">LossChart!B23</f>
        <v>21</v>
      </c>
      <c r="C23" s="87" t="n">
        <v>197.2</v>
      </c>
      <c r="I23" s="91" t="n">
        <f aca="false">C23-$C$3</f>
        <v>-5.60000000000002</v>
      </c>
    </row>
    <row r="24" customFormat="false" ht="15" hidden="false" customHeight="false" outlineLevel="0" collapsed="false">
      <c r="A24" s="90" t="n">
        <f aca="false">LossChart!A24</f>
        <v>43013</v>
      </c>
      <c r="B24" s="87" t="n">
        <f aca="false">LossChart!B24</f>
        <v>22</v>
      </c>
      <c r="C24" s="87" t="n">
        <v>194.8</v>
      </c>
      <c r="D24" s="87" t="n">
        <v>26.6</v>
      </c>
      <c r="E24" s="87" t="n">
        <v>30.8</v>
      </c>
      <c r="F24" s="87" t="n">
        <v>38</v>
      </c>
      <c r="G24" s="87" t="n">
        <v>28.8</v>
      </c>
      <c r="H24" s="87" t="n">
        <v>2190</v>
      </c>
      <c r="I24" s="91" t="n">
        <f aca="false">C24-$C$3</f>
        <v>-8</v>
      </c>
      <c r="J24" s="92" t="n">
        <f aca="false">E24*$C24/100</f>
        <v>59.9984</v>
      </c>
      <c r="K24" s="92" t="n">
        <f aca="false">F24*$C24/100</f>
        <v>74.024</v>
      </c>
      <c r="L24" s="92" t="n">
        <f aca="false">G24*$C24/100</f>
        <v>56.1024</v>
      </c>
      <c r="M24" s="92" t="n">
        <f aca="false">J24-J$3</f>
        <v>-4.8976</v>
      </c>
      <c r="N24" s="92" t="n">
        <f aca="false">K24-K$3</f>
        <v>-0.80919999999999</v>
      </c>
      <c r="O24" s="92" t="n">
        <f aca="false">L24-L$3</f>
        <v>0.129600000000004</v>
      </c>
    </row>
    <row r="25" customFormat="false" ht="15" hidden="false" customHeight="false" outlineLevel="0" collapsed="false">
      <c r="A25" s="90" t="n">
        <f aca="false">LossChart!A25</f>
        <v>43014</v>
      </c>
      <c r="B25" s="87" t="n">
        <f aca="false">LossChart!B25</f>
        <v>23</v>
      </c>
      <c r="I25" s="91" t="n">
        <f aca="false">C25-$C$3</f>
        <v>-202.8</v>
      </c>
    </row>
    <row r="26" customFormat="false" ht="15" hidden="false" customHeight="false" outlineLevel="0" collapsed="false">
      <c r="A26" s="90" t="n">
        <f aca="false">LossChart!A26</f>
        <v>43015</v>
      </c>
      <c r="B26" s="87" t="n">
        <f aca="false">LossChart!B26</f>
        <v>24</v>
      </c>
      <c r="I26" s="91" t="n">
        <f aca="false">C26-$C$3</f>
        <v>-202.8</v>
      </c>
    </row>
    <row r="27" customFormat="false" ht="15" hidden="false" customHeight="false" outlineLevel="0" collapsed="false">
      <c r="A27" s="90" t="n">
        <f aca="false">LossChart!A27</f>
        <v>43016</v>
      </c>
      <c r="B27" s="87" t="n">
        <f aca="false">LossChart!B27</f>
        <v>25</v>
      </c>
      <c r="I27" s="91" t="n">
        <f aca="false">C27-$C$3</f>
        <v>-202.8</v>
      </c>
    </row>
    <row r="28" customFormat="false" ht="15" hidden="false" customHeight="false" outlineLevel="0" collapsed="false">
      <c r="A28" s="90" t="n">
        <f aca="false">LossChart!A28</f>
        <v>43017</v>
      </c>
      <c r="B28" s="87" t="n">
        <f aca="false">LossChart!B28</f>
        <v>26</v>
      </c>
      <c r="I28" s="91" t="n">
        <f aca="false">C28-$C$3</f>
        <v>-202.8</v>
      </c>
    </row>
    <row r="29" customFormat="false" ht="22.35" hidden="false" customHeight="false" outlineLevel="0" collapsed="false">
      <c r="A29" s="90" t="n">
        <f aca="false">LossChart!A29</f>
        <v>43018</v>
      </c>
      <c r="B29" s="87" t="n">
        <f aca="false">LossChart!B29</f>
        <v>27</v>
      </c>
      <c r="C29" s="87" t="n">
        <v>199.8</v>
      </c>
      <c r="I29" s="91" t="n">
        <f aca="false">C29-$C$3</f>
        <v>-3</v>
      </c>
    </row>
    <row r="30" customFormat="false" ht="15" hidden="false" customHeight="false" outlineLevel="0" collapsed="false">
      <c r="A30" s="90" t="n">
        <f aca="false">LossChart!A30</f>
        <v>43019</v>
      </c>
      <c r="B30" s="87" t="n">
        <f aca="false">LossChart!B30</f>
        <v>28</v>
      </c>
      <c r="I30" s="91" t="n">
        <f aca="false">C30-$C$3</f>
        <v>-202.8</v>
      </c>
    </row>
    <row r="31" customFormat="false" ht="15" hidden="false" customHeight="false" outlineLevel="0" collapsed="false">
      <c r="A31" s="90" t="n">
        <f aca="false">LossChart!A31</f>
        <v>43020</v>
      </c>
      <c r="B31" s="87" t="n">
        <f aca="false">LossChart!B31</f>
        <v>29</v>
      </c>
      <c r="I31" s="91" t="n">
        <f aca="false">C31-$C$3</f>
        <v>-202.8</v>
      </c>
    </row>
    <row r="32" customFormat="false" ht="15" hidden="false" customHeight="false" outlineLevel="0" collapsed="false">
      <c r="A32" s="90" t="n">
        <f aca="false">LossChart!A32</f>
        <v>43021</v>
      </c>
      <c r="B32" s="87" t="n">
        <f aca="false">LossChart!B32</f>
        <v>30</v>
      </c>
      <c r="I32" s="91" t="n">
        <f aca="false">C32-$C$3</f>
        <v>-202.8</v>
      </c>
    </row>
    <row r="33" customFormat="false" ht="15" hidden="false" customHeight="false" outlineLevel="0" collapsed="false">
      <c r="A33" s="90" t="n">
        <f aca="false">LossChart!A33</f>
        <v>43022</v>
      </c>
      <c r="B33" s="87" t="n">
        <f aca="false">LossChart!B33</f>
        <v>31</v>
      </c>
      <c r="I33" s="91" t="n">
        <f aca="false">C33-$C$3</f>
        <v>-202.8</v>
      </c>
    </row>
    <row r="34" customFormat="false" ht="15" hidden="false" customHeight="false" outlineLevel="0" collapsed="false">
      <c r="A34" s="90" t="n">
        <f aca="false">LossChart!A34</f>
        <v>43023</v>
      </c>
      <c r="B34" s="87" t="n">
        <f aca="false">LossChart!B34</f>
        <v>32</v>
      </c>
      <c r="I34" s="91" t="n">
        <f aca="false">C34-$C$3</f>
        <v>-202.8</v>
      </c>
    </row>
    <row r="35" customFormat="false" ht="15" hidden="false" customHeight="false" outlineLevel="0" collapsed="false">
      <c r="A35" s="90" t="n">
        <f aca="false">LossChart!A35</f>
        <v>43024</v>
      </c>
      <c r="B35" s="87" t="n">
        <f aca="false">LossChart!B35</f>
        <v>33</v>
      </c>
      <c r="I35" s="91" t="n">
        <f aca="false">C35-$C$3</f>
        <v>-202.8</v>
      </c>
    </row>
    <row r="36" customFormat="false" ht="15" hidden="false" customHeight="false" outlineLevel="0" collapsed="false">
      <c r="A36" s="90" t="n">
        <f aca="false">LossChart!A36</f>
        <v>43025</v>
      </c>
      <c r="B36" s="87" t="n">
        <f aca="false">LossChart!B36</f>
        <v>34</v>
      </c>
      <c r="I36" s="91" t="n">
        <f aca="false">C36-$C$3</f>
        <v>-202.8</v>
      </c>
    </row>
    <row r="37" customFormat="false" ht="15" hidden="false" customHeight="false" outlineLevel="0" collapsed="false">
      <c r="A37" s="90" t="n">
        <f aca="false">LossChart!A37</f>
        <v>43026</v>
      </c>
      <c r="B37" s="87" t="n">
        <f aca="false">LossChart!B37</f>
        <v>35</v>
      </c>
      <c r="I37" s="91" t="n">
        <f aca="false">C37-$C$3</f>
        <v>-202.8</v>
      </c>
    </row>
    <row r="38" customFormat="false" ht="15" hidden="false" customHeight="false" outlineLevel="0" collapsed="false">
      <c r="A38" s="90" t="n">
        <f aca="false">LossChart!A38</f>
        <v>43027</v>
      </c>
      <c r="B38" s="87" t="n">
        <f aca="false">LossChart!B38</f>
        <v>36</v>
      </c>
      <c r="I38" s="91" t="n">
        <f aca="false">C38-$C$3</f>
        <v>-202.8</v>
      </c>
    </row>
    <row r="39" customFormat="false" ht="15" hidden="false" customHeight="false" outlineLevel="0" collapsed="false">
      <c r="A39" s="90" t="n">
        <f aca="false">LossChart!A39</f>
        <v>43028</v>
      </c>
      <c r="B39" s="87" t="n">
        <f aca="false">LossChart!B39</f>
        <v>37</v>
      </c>
      <c r="I39" s="91" t="n">
        <f aca="false">C39-$C$3</f>
        <v>-202.8</v>
      </c>
    </row>
    <row r="40" customFormat="false" ht="15" hidden="false" customHeight="false" outlineLevel="0" collapsed="false">
      <c r="A40" s="90" t="n">
        <f aca="false">LossChart!A40</f>
        <v>43029</v>
      </c>
      <c r="B40" s="87" t="n">
        <f aca="false">LossChart!B40</f>
        <v>38</v>
      </c>
      <c r="I40" s="91" t="n">
        <f aca="false">C40-$C$3</f>
        <v>-202.8</v>
      </c>
    </row>
    <row r="41" customFormat="false" ht="15" hidden="false" customHeight="false" outlineLevel="0" collapsed="false">
      <c r="A41" s="90" t="n">
        <f aca="false">LossChart!A41</f>
        <v>43030</v>
      </c>
      <c r="B41" s="87" t="n">
        <f aca="false">LossChart!B41</f>
        <v>39</v>
      </c>
      <c r="I41" s="91" t="n">
        <f aca="false">C41-$C$3</f>
        <v>-202.8</v>
      </c>
    </row>
    <row r="42" customFormat="false" ht="15" hidden="false" customHeight="false" outlineLevel="0" collapsed="false">
      <c r="A42" s="90" t="n">
        <f aca="false">LossChart!A42</f>
        <v>43031</v>
      </c>
      <c r="B42" s="87" t="n">
        <f aca="false">LossChart!B42</f>
        <v>40</v>
      </c>
      <c r="I42" s="91" t="n">
        <f aca="false">C42-$C$3</f>
        <v>-202.8</v>
      </c>
    </row>
    <row r="43" customFormat="false" ht="15" hidden="false" customHeight="false" outlineLevel="0" collapsed="false">
      <c r="A43" s="90" t="n">
        <f aca="false">LossChart!A43</f>
        <v>43032</v>
      </c>
      <c r="B43" s="87" t="n">
        <f aca="false">LossChart!B43</f>
        <v>41</v>
      </c>
      <c r="I43" s="91" t="n">
        <f aca="false">C43-$C$3</f>
        <v>-202.8</v>
      </c>
    </row>
    <row r="44" customFormat="false" ht="15" hidden="false" customHeight="false" outlineLevel="0" collapsed="false">
      <c r="A44" s="90" t="n">
        <f aca="false">LossChart!A44</f>
        <v>43033</v>
      </c>
      <c r="B44" s="87" t="n">
        <f aca="false">LossChart!B44</f>
        <v>42</v>
      </c>
      <c r="I44" s="91" t="n">
        <f aca="false">C44-$C$3</f>
        <v>-202.8</v>
      </c>
    </row>
    <row r="45" customFormat="false" ht="15" hidden="false" customHeight="false" outlineLevel="0" collapsed="false">
      <c r="A45" s="90" t="n">
        <f aca="false">LossChart!A45</f>
        <v>43034</v>
      </c>
      <c r="B45" s="87" t="n">
        <f aca="false">LossChart!B45</f>
        <v>43</v>
      </c>
      <c r="I45" s="91" t="n">
        <f aca="false">C45-$C$3</f>
        <v>-202.8</v>
      </c>
    </row>
    <row r="46" customFormat="false" ht="15" hidden="false" customHeight="false" outlineLevel="0" collapsed="false">
      <c r="A46" s="90" t="n">
        <f aca="false">LossChart!A46</f>
        <v>43035</v>
      </c>
      <c r="B46" s="87" t="n">
        <f aca="false">LossChart!B46</f>
        <v>44</v>
      </c>
      <c r="I46" s="91" t="n">
        <f aca="false">C46-$C$3</f>
        <v>-202.8</v>
      </c>
    </row>
    <row r="47" customFormat="false" ht="15" hidden="false" customHeight="false" outlineLevel="0" collapsed="false">
      <c r="A47" s="90" t="n">
        <f aca="false">LossChart!A47</f>
        <v>43036</v>
      </c>
      <c r="B47" s="87" t="n">
        <f aca="false">LossChart!B47</f>
        <v>45</v>
      </c>
      <c r="I47" s="91" t="n">
        <f aca="false">C47-$C$3</f>
        <v>-202.8</v>
      </c>
    </row>
    <row r="48" customFormat="false" ht="15" hidden="false" customHeight="false" outlineLevel="0" collapsed="false">
      <c r="A48" s="90" t="n">
        <f aca="false">LossChart!A48</f>
        <v>43037</v>
      </c>
      <c r="B48" s="87" t="n">
        <f aca="false">LossChart!B48</f>
        <v>46</v>
      </c>
      <c r="I48" s="91" t="n">
        <f aca="false">C48-$C$3</f>
        <v>-202.8</v>
      </c>
    </row>
    <row r="49" customFormat="false" ht="15" hidden="false" customHeight="false" outlineLevel="0" collapsed="false">
      <c r="A49" s="90" t="n">
        <f aca="false">LossChart!A49</f>
        <v>43038</v>
      </c>
      <c r="B49" s="87" t="n">
        <f aca="false">LossChart!B49</f>
        <v>47</v>
      </c>
      <c r="I49" s="91" t="n">
        <f aca="false">C49-$C$3</f>
        <v>-202.8</v>
      </c>
    </row>
    <row r="50" customFormat="false" ht="15" hidden="false" customHeight="false" outlineLevel="0" collapsed="false">
      <c r="A50" s="90" t="n">
        <f aca="false">LossChart!A50</f>
        <v>43039</v>
      </c>
      <c r="B50" s="87" t="n">
        <f aca="false">LossChart!B50</f>
        <v>48</v>
      </c>
      <c r="I50" s="91" t="n">
        <f aca="false">C50-$C$3</f>
        <v>-202.8</v>
      </c>
    </row>
    <row r="51" customFormat="false" ht="15" hidden="false" customHeight="false" outlineLevel="0" collapsed="false">
      <c r="A51" s="90" t="n">
        <f aca="false">LossChart!A51</f>
        <v>43040</v>
      </c>
      <c r="B51" s="87" t="n">
        <f aca="false">LossChart!B51</f>
        <v>49</v>
      </c>
      <c r="I51" s="91" t="n">
        <f aca="false">C51-$C$3</f>
        <v>-202.8</v>
      </c>
    </row>
    <row r="52" customFormat="false" ht="15" hidden="false" customHeight="false" outlineLevel="0" collapsed="false">
      <c r="A52" s="90" t="n">
        <f aca="false">LossChart!A52</f>
        <v>43041</v>
      </c>
      <c r="B52" s="87" t="n">
        <f aca="false">LossChart!B52</f>
        <v>50</v>
      </c>
      <c r="I52" s="91" t="n">
        <f aca="false">C52-$C$3</f>
        <v>-202.8</v>
      </c>
    </row>
    <row r="53" customFormat="false" ht="15" hidden="false" customHeight="false" outlineLevel="0" collapsed="false">
      <c r="A53" s="90" t="n">
        <f aca="false">LossChart!A53</f>
        <v>43042</v>
      </c>
      <c r="B53" s="87" t="n">
        <f aca="false">LossChart!B53</f>
        <v>51</v>
      </c>
      <c r="I53" s="91" t="n">
        <f aca="false">C53-$C$3</f>
        <v>-202.8</v>
      </c>
    </row>
    <row r="54" customFormat="false" ht="15" hidden="false" customHeight="false" outlineLevel="0" collapsed="false">
      <c r="A54" s="90" t="n">
        <f aca="false">LossChart!A54</f>
        <v>43043</v>
      </c>
      <c r="B54" s="87" t="n">
        <f aca="false">LossChart!B54</f>
        <v>52</v>
      </c>
      <c r="I54" s="91" t="n">
        <f aca="false">C54-$C$3</f>
        <v>-202.8</v>
      </c>
    </row>
    <row r="55" customFormat="false" ht="15" hidden="false" customHeight="false" outlineLevel="0" collapsed="false">
      <c r="A55" s="90" t="n">
        <f aca="false">LossChart!A55</f>
        <v>43044</v>
      </c>
      <c r="B55" s="87" t="n">
        <f aca="false">LossChart!B55</f>
        <v>53</v>
      </c>
      <c r="I55" s="91" t="n">
        <f aca="false">C55-$C$3</f>
        <v>-202.8</v>
      </c>
    </row>
    <row r="56" customFormat="false" ht="15" hidden="false" customHeight="false" outlineLevel="0" collapsed="false">
      <c r="A56" s="90" t="n">
        <f aca="false">LossChart!A56</f>
        <v>43045</v>
      </c>
      <c r="B56" s="87" t="n">
        <f aca="false">LossChart!B56</f>
        <v>54</v>
      </c>
      <c r="I56" s="91" t="n">
        <f aca="false">C56-$C$3</f>
        <v>-202.8</v>
      </c>
    </row>
    <row r="57" customFormat="false" ht="15" hidden="false" customHeight="false" outlineLevel="0" collapsed="false">
      <c r="A57" s="90" t="n">
        <f aca="false">LossChart!A57</f>
        <v>43046</v>
      </c>
      <c r="B57" s="87" t="n">
        <f aca="false">LossChart!B57</f>
        <v>55</v>
      </c>
      <c r="I57" s="91" t="n">
        <f aca="false">C57-$C$3</f>
        <v>-202.8</v>
      </c>
    </row>
    <row r="58" customFormat="false" ht="15" hidden="false" customHeight="false" outlineLevel="0" collapsed="false">
      <c r="A58" s="90" t="n">
        <f aca="false">LossChart!A58</f>
        <v>43047</v>
      </c>
      <c r="B58" s="87" t="n">
        <f aca="false">LossChart!B58</f>
        <v>56</v>
      </c>
      <c r="I58" s="91" t="n">
        <f aca="false">C58-$C$3</f>
        <v>-202.8</v>
      </c>
    </row>
    <row r="59" customFormat="false" ht="15" hidden="false" customHeight="false" outlineLevel="0" collapsed="false">
      <c r="A59" s="90" t="n">
        <f aca="false">LossChart!A59</f>
        <v>43048</v>
      </c>
      <c r="B59" s="87" t="n">
        <f aca="false">LossChart!B59</f>
        <v>57</v>
      </c>
      <c r="I59" s="91" t="n">
        <f aca="false">C59-$C$3</f>
        <v>-202.8</v>
      </c>
    </row>
    <row r="60" customFormat="false" ht="15" hidden="false" customHeight="false" outlineLevel="0" collapsed="false">
      <c r="A60" s="90" t="n">
        <f aca="false">LossChart!A60</f>
        <v>43049</v>
      </c>
      <c r="B60" s="87" t="n">
        <f aca="false">LossChart!B60</f>
        <v>58</v>
      </c>
      <c r="I60" s="91" t="n">
        <f aca="false">C60-$C$3</f>
        <v>-202.8</v>
      </c>
    </row>
    <row r="61" customFormat="false" ht="15" hidden="false" customHeight="false" outlineLevel="0" collapsed="false">
      <c r="A61" s="90" t="n">
        <f aca="false">LossChart!A61</f>
        <v>43050</v>
      </c>
      <c r="B61" s="87" t="n">
        <f aca="false">LossChart!B61</f>
        <v>59</v>
      </c>
      <c r="I61" s="91" t="n">
        <f aca="false">C61-$C$3</f>
        <v>-202.8</v>
      </c>
    </row>
    <row r="62" customFormat="false" ht="15" hidden="false" customHeight="false" outlineLevel="0" collapsed="false">
      <c r="A62" s="90" t="n">
        <f aca="false">LossChart!A62</f>
        <v>43051</v>
      </c>
      <c r="B62" s="87" t="n">
        <f aca="false">LossChart!B62</f>
        <v>60</v>
      </c>
      <c r="I62" s="91" t="n">
        <f aca="false">C62-$C$3</f>
        <v>-202.8</v>
      </c>
    </row>
    <row r="63" customFormat="false" ht="15" hidden="false" customHeight="false" outlineLevel="0" collapsed="false">
      <c r="A63" s="90" t="n">
        <f aca="false">LossChart!A63</f>
        <v>43052</v>
      </c>
      <c r="B63" s="87" t="n">
        <f aca="false">LossChart!B63</f>
        <v>61</v>
      </c>
      <c r="I63" s="91" t="n">
        <f aca="false">C63-$C$3</f>
        <v>-202.8</v>
      </c>
    </row>
    <row r="64" customFormat="false" ht="15" hidden="false" customHeight="false" outlineLevel="0" collapsed="false">
      <c r="A64" s="90" t="n">
        <f aca="false">LossChart!A64</f>
        <v>43053</v>
      </c>
      <c r="B64" s="87" t="n">
        <f aca="false">LossChart!B64</f>
        <v>62</v>
      </c>
      <c r="I64" s="91" t="n">
        <f aca="false">C64-$C$3</f>
        <v>-202.8</v>
      </c>
    </row>
    <row r="65" customFormat="false" ht="15" hidden="false" customHeight="false" outlineLevel="0" collapsed="false">
      <c r="A65" s="90" t="n">
        <f aca="false">LossChart!A65</f>
        <v>43054</v>
      </c>
      <c r="B65" s="87" t="n">
        <f aca="false">LossChart!B65</f>
        <v>63</v>
      </c>
      <c r="I65" s="91" t="n">
        <f aca="false">C65-$C$3</f>
        <v>-202.8</v>
      </c>
    </row>
    <row r="66" customFormat="false" ht="15" hidden="false" customHeight="false" outlineLevel="0" collapsed="false">
      <c r="A66" s="90" t="n">
        <f aca="false">LossChart!A66</f>
        <v>43055</v>
      </c>
      <c r="B66" s="87" t="n">
        <f aca="false">LossChart!B66</f>
        <v>64</v>
      </c>
      <c r="I66" s="91" t="n">
        <f aca="false">C66-$C$3</f>
        <v>-202.8</v>
      </c>
    </row>
    <row r="67" customFormat="false" ht="15" hidden="false" customHeight="false" outlineLevel="0" collapsed="false">
      <c r="A67" s="90" t="n">
        <f aca="false">LossChart!A67</f>
        <v>43056</v>
      </c>
      <c r="B67" s="87" t="n">
        <f aca="false">LossChart!B67</f>
        <v>65</v>
      </c>
      <c r="I67" s="91" t="n">
        <f aca="false">C67-$C$3</f>
        <v>-202.8</v>
      </c>
    </row>
    <row r="68" customFormat="false" ht="15" hidden="false" customHeight="false" outlineLevel="0" collapsed="false">
      <c r="A68" s="90" t="n">
        <f aca="false">LossChart!A68</f>
        <v>43057</v>
      </c>
      <c r="B68" s="87" t="n">
        <f aca="false">LossChart!B68</f>
        <v>66</v>
      </c>
      <c r="I68" s="91" t="n">
        <f aca="false">C68-$C$3</f>
        <v>-202.8</v>
      </c>
    </row>
    <row r="69" customFormat="false" ht="15" hidden="false" customHeight="false" outlineLevel="0" collapsed="false">
      <c r="A69" s="90" t="n">
        <f aca="false">LossChart!A69</f>
        <v>43058</v>
      </c>
      <c r="B69" s="87" t="n">
        <f aca="false">LossChart!B69</f>
        <v>67</v>
      </c>
      <c r="I69" s="91" t="n">
        <f aca="false">C69-$C$3</f>
        <v>-202.8</v>
      </c>
    </row>
    <row r="70" customFormat="false" ht="15" hidden="false" customHeight="false" outlineLevel="0" collapsed="false">
      <c r="A70" s="90" t="n">
        <f aca="false">LossChart!A70</f>
        <v>43059</v>
      </c>
      <c r="B70" s="87" t="n">
        <f aca="false">LossChart!B70</f>
        <v>68</v>
      </c>
      <c r="I70" s="91" t="n">
        <f aca="false">C70-$C$3</f>
        <v>-202.8</v>
      </c>
    </row>
    <row r="71" customFormat="false" ht="15" hidden="false" customHeight="false" outlineLevel="0" collapsed="false">
      <c r="A71" s="90" t="n">
        <f aca="false">LossChart!A71</f>
        <v>43060</v>
      </c>
      <c r="B71" s="87" t="n">
        <f aca="false">LossChart!B71</f>
        <v>69</v>
      </c>
      <c r="I71" s="91" t="n">
        <f aca="false">C71-$C$3</f>
        <v>-202.8</v>
      </c>
    </row>
    <row r="72" customFormat="false" ht="15" hidden="false" customHeight="false" outlineLevel="0" collapsed="false">
      <c r="A72" s="90" t="n">
        <f aca="false">LossChart!A72</f>
        <v>43061</v>
      </c>
      <c r="B72" s="87" t="n">
        <f aca="false">LossChart!B72</f>
        <v>70</v>
      </c>
      <c r="I72" s="91" t="n">
        <f aca="false">C72-$C$3</f>
        <v>-202.8</v>
      </c>
    </row>
    <row r="73" customFormat="false" ht="15" hidden="false" customHeight="false" outlineLevel="0" collapsed="false">
      <c r="A73" s="90" t="n">
        <f aca="false">LossChart!A73</f>
        <v>43062</v>
      </c>
      <c r="B73" s="87" t="n">
        <f aca="false">LossChart!B73</f>
        <v>71</v>
      </c>
      <c r="I73" s="91" t="n">
        <f aca="false">C73-$C$3</f>
        <v>-202.8</v>
      </c>
    </row>
    <row r="74" customFormat="false" ht="15" hidden="false" customHeight="false" outlineLevel="0" collapsed="false">
      <c r="A74" s="90" t="n">
        <f aca="false">LossChart!A74</f>
        <v>43063</v>
      </c>
      <c r="B74" s="87" t="n">
        <f aca="false">LossChart!B74</f>
        <v>72</v>
      </c>
      <c r="I74" s="91" t="n">
        <f aca="false">C74-$C$3</f>
        <v>-202.8</v>
      </c>
    </row>
    <row r="75" customFormat="false" ht="15" hidden="false" customHeight="false" outlineLevel="0" collapsed="false">
      <c r="A75" s="90" t="n">
        <f aca="false">LossChart!A75</f>
        <v>43064</v>
      </c>
      <c r="B75" s="87" t="n">
        <f aca="false">LossChart!B75</f>
        <v>73</v>
      </c>
      <c r="I75" s="91" t="n">
        <f aca="false">C75-$C$3</f>
        <v>-202.8</v>
      </c>
    </row>
    <row r="76" customFormat="false" ht="15" hidden="false" customHeight="false" outlineLevel="0" collapsed="false">
      <c r="A76" s="90" t="n">
        <f aca="false">LossChart!A76</f>
        <v>43065</v>
      </c>
      <c r="B76" s="87" t="n">
        <f aca="false">LossChart!B76</f>
        <v>74</v>
      </c>
      <c r="I76" s="91" t="n">
        <f aca="false">C76-$C$3</f>
        <v>-202.8</v>
      </c>
    </row>
    <row r="77" customFormat="false" ht="15" hidden="false" customHeight="false" outlineLevel="0" collapsed="false">
      <c r="A77" s="90" t="n">
        <f aca="false">LossChart!A77</f>
        <v>43066</v>
      </c>
      <c r="B77" s="87" t="n">
        <f aca="false">LossChart!B77</f>
        <v>75</v>
      </c>
      <c r="I77" s="91" t="n">
        <f aca="false">C77-$C$3</f>
        <v>-202.8</v>
      </c>
    </row>
    <row r="78" customFormat="false" ht="15" hidden="false" customHeight="false" outlineLevel="0" collapsed="false">
      <c r="A78" s="90" t="n">
        <f aca="false">LossChart!A78</f>
        <v>43067</v>
      </c>
      <c r="B78" s="87" t="n">
        <f aca="false">LossChart!B78</f>
        <v>76</v>
      </c>
      <c r="I78" s="91" t="n">
        <f aca="false">C78-$C$3</f>
        <v>-202.8</v>
      </c>
    </row>
    <row r="79" customFormat="false" ht="15" hidden="false" customHeight="false" outlineLevel="0" collapsed="false">
      <c r="A79" s="90" t="n">
        <f aca="false">LossChart!A79</f>
        <v>43068</v>
      </c>
      <c r="B79" s="87" t="n">
        <f aca="false">LossChart!B79</f>
        <v>77</v>
      </c>
      <c r="I79" s="91" t="n">
        <f aca="false">C79-$C$3</f>
        <v>-202.8</v>
      </c>
    </row>
    <row r="80" customFormat="false" ht="15" hidden="false" customHeight="false" outlineLevel="0" collapsed="false">
      <c r="A80" s="90" t="n">
        <f aca="false">LossChart!A80</f>
        <v>43069</v>
      </c>
      <c r="B80" s="87" t="n">
        <f aca="false">LossChart!B80</f>
        <v>78</v>
      </c>
      <c r="I80" s="91" t="n">
        <f aca="false">C80-$C$3</f>
        <v>-202.8</v>
      </c>
    </row>
    <row r="81" customFormat="false" ht="15" hidden="false" customHeight="false" outlineLevel="0" collapsed="false">
      <c r="A81" s="90" t="n">
        <f aca="false">LossChart!A81</f>
        <v>43070</v>
      </c>
      <c r="B81" s="87" t="n">
        <f aca="false">LossChart!B81</f>
        <v>79</v>
      </c>
      <c r="I81" s="91" t="n">
        <f aca="false">C81-$C$3</f>
        <v>-202.8</v>
      </c>
    </row>
    <row r="82" customFormat="false" ht="15" hidden="false" customHeight="false" outlineLevel="0" collapsed="false">
      <c r="A82" s="90" t="n">
        <f aca="false">LossChart!A82</f>
        <v>43071</v>
      </c>
      <c r="B82" s="87" t="n">
        <f aca="false">LossChart!B82</f>
        <v>80</v>
      </c>
      <c r="I82" s="91" t="n">
        <f aca="false">C82-$C$3</f>
        <v>-202.8</v>
      </c>
    </row>
    <row r="83" customFormat="false" ht="15" hidden="false" customHeight="false" outlineLevel="0" collapsed="false">
      <c r="A83" s="90" t="n">
        <f aca="false">LossChart!A83</f>
        <v>43072</v>
      </c>
      <c r="B83" s="87" t="n">
        <f aca="false">LossChart!B83</f>
        <v>81</v>
      </c>
      <c r="I83" s="91" t="n">
        <f aca="false">C83-$C$3</f>
        <v>-202.8</v>
      </c>
    </row>
    <row r="84" customFormat="false" ht="15" hidden="false" customHeight="false" outlineLevel="0" collapsed="false">
      <c r="A84" s="90" t="n">
        <f aca="false">LossChart!A84</f>
        <v>43073</v>
      </c>
      <c r="B84" s="87" t="n">
        <f aca="false">LossChart!B84</f>
        <v>82</v>
      </c>
      <c r="I84" s="91" t="n">
        <f aca="false">C84-$C$3</f>
        <v>-202.8</v>
      </c>
    </row>
    <row r="85" customFormat="false" ht="15" hidden="false" customHeight="false" outlineLevel="0" collapsed="false">
      <c r="A85" s="90" t="n">
        <f aca="false">LossChart!A85</f>
        <v>43074</v>
      </c>
      <c r="B85" s="87" t="n">
        <f aca="false">LossChart!B85</f>
        <v>83</v>
      </c>
      <c r="I85" s="91" t="n">
        <f aca="false">C85-$C$3</f>
        <v>-202.8</v>
      </c>
    </row>
    <row r="86" customFormat="false" ht="15" hidden="false" customHeight="false" outlineLevel="0" collapsed="false">
      <c r="A86" s="90" t="n">
        <f aca="false">LossChart!A86</f>
        <v>43075</v>
      </c>
      <c r="B86" s="87" t="n">
        <f aca="false">LossChart!B86</f>
        <v>84</v>
      </c>
      <c r="I86" s="91" t="n">
        <f aca="false">C86-$C$3</f>
        <v>-202.8</v>
      </c>
    </row>
    <row r="87" customFormat="false" ht="15" hidden="false" customHeight="false" outlineLevel="0" collapsed="false">
      <c r="A87" s="90" t="n">
        <f aca="false">LossChart!A87</f>
        <v>43076</v>
      </c>
      <c r="B87" s="87" t="n">
        <f aca="false">LossChart!B87</f>
        <v>85</v>
      </c>
      <c r="I87" s="91" t="n">
        <f aca="false">C87-$C$3</f>
        <v>-202.8</v>
      </c>
    </row>
    <row r="88" customFormat="false" ht="15" hidden="false" customHeight="false" outlineLevel="0" collapsed="false">
      <c r="A88" s="90" t="n">
        <f aca="false">LossChart!A88</f>
        <v>43077</v>
      </c>
      <c r="B88" s="87" t="n">
        <f aca="false">LossChart!B88</f>
        <v>86</v>
      </c>
      <c r="I88" s="91" t="n">
        <f aca="false">C88-$C$3</f>
        <v>-202.8</v>
      </c>
    </row>
    <row r="89" customFormat="false" ht="15" hidden="false" customHeight="false" outlineLevel="0" collapsed="false">
      <c r="A89" s="90" t="n">
        <f aca="false">LossChart!A89</f>
        <v>43078</v>
      </c>
      <c r="B89" s="87" t="n">
        <f aca="false">LossChart!B89</f>
        <v>87</v>
      </c>
      <c r="I89" s="91" t="n">
        <f aca="false">C89-$C$3</f>
        <v>-202.8</v>
      </c>
    </row>
    <row r="90" customFormat="false" ht="15" hidden="false" customHeight="false" outlineLevel="0" collapsed="false">
      <c r="A90" s="90" t="n">
        <f aca="false">LossChart!A90</f>
        <v>43079</v>
      </c>
      <c r="B90" s="87" t="n">
        <f aca="false">LossChart!B90</f>
        <v>88</v>
      </c>
      <c r="I90" s="91" t="n">
        <f aca="false">C90-$C$3</f>
        <v>-202.8</v>
      </c>
    </row>
    <row r="91" customFormat="false" ht="15" hidden="false" customHeight="false" outlineLevel="0" collapsed="false">
      <c r="A91" s="90" t="n">
        <f aca="false">LossChart!A91</f>
        <v>43080</v>
      </c>
      <c r="B91" s="87" t="n">
        <f aca="false">LossChart!B91</f>
        <v>89</v>
      </c>
      <c r="I91" s="91" t="n">
        <f aca="false">C91-$C$3</f>
        <v>-202.8</v>
      </c>
    </row>
    <row r="92" customFormat="false" ht="15" hidden="false" customHeight="false" outlineLevel="0" collapsed="false">
      <c r="A92" s="90" t="n">
        <f aca="false">LossChart!A92</f>
        <v>43081</v>
      </c>
      <c r="B92" s="87" t="n">
        <f aca="false">LossChart!B92</f>
        <v>90</v>
      </c>
      <c r="I92" s="91" t="n">
        <f aca="false">C92-$C$3</f>
        <v>-202.8</v>
      </c>
    </row>
    <row r="93" customFormat="false" ht="15" hidden="false" customHeight="false" outlineLevel="0" collapsed="false">
      <c r="A93" s="90" t="n">
        <f aca="false">LossChart!A93</f>
        <v>43082</v>
      </c>
      <c r="B93" s="87" t="n">
        <f aca="false">LossChart!B93</f>
        <v>91</v>
      </c>
      <c r="I93" s="91" t="n">
        <f aca="false">C93-$C$3</f>
        <v>-202.8</v>
      </c>
    </row>
    <row r="94" customFormat="false" ht="15" hidden="false" customHeight="false" outlineLevel="0" collapsed="false">
      <c r="A94" s="90" t="n">
        <f aca="false">LossChart!A94</f>
        <v>43083</v>
      </c>
      <c r="B94" s="87" t="n">
        <f aca="false">LossChart!B94</f>
        <v>92</v>
      </c>
      <c r="I94" s="91" t="n">
        <f aca="false">C94-$C$3</f>
        <v>-202.8</v>
      </c>
    </row>
    <row r="95" customFormat="false" ht="15" hidden="false" customHeight="false" outlineLevel="0" collapsed="false">
      <c r="A95" s="90" t="n">
        <f aca="false">LossChart!A95</f>
        <v>43084</v>
      </c>
      <c r="B95" s="87" t="n">
        <f aca="false">LossChart!B95</f>
        <v>93</v>
      </c>
      <c r="I95" s="91" t="n">
        <f aca="false">C95-$C$3</f>
        <v>-202.8</v>
      </c>
    </row>
    <row r="96" customFormat="false" ht="15" hidden="false" customHeight="false" outlineLevel="0" collapsed="false">
      <c r="A96" s="90" t="n">
        <f aca="false">LossChart!A96</f>
        <v>43085</v>
      </c>
      <c r="B96" s="87" t="n">
        <f aca="false">LossChart!B96</f>
        <v>94</v>
      </c>
      <c r="I96" s="91" t="n">
        <f aca="false">C96-$C$3</f>
        <v>-202.8</v>
      </c>
    </row>
    <row r="97" customFormat="false" ht="15" hidden="false" customHeight="false" outlineLevel="0" collapsed="false">
      <c r="A97" s="90" t="n">
        <f aca="false">LossChart!A97</f>
        <v>43086</v>
      </c>
      <c r="B97" s="87" t="n">
        <f aca="false">LossChart!B97</f>
        <v>95</v>
      </c>
      <c r="I97" s="91" t="n">
        <f aca="false">C97-$C$3</f>
        <v>-202.8</v>
      </c>
    </row>
    <row r="98" customFormat="false" ht="15" hidden="false" customHeight="false" outlineLevel="0" collapsed="false">
      <c r="A98" s="90" t="n">
        <f aca="false">LossChart!A98</f>
        <v>43087</v>
      </c>
      <c r="B98" s="87" t="n">
        <f aca="false">LossChart!B98</f>
        <v>96</v>
      </c>
      <c r="I98" s="91" t="n">
        <f aca="false">C98-$C$3</f>
        <v>-202.8</v>
      </c>
    </row>
    <row r="99" customFormat="false" ht="15" hidden="false" customHeight="false" outlineLevel="0" collapsed="false">
      <c r="A99" s="90" t="n">
        <f aca="false">LossChart!A99</f>
        <v>43088</v>
      </c>
      <c r="B99" s="87" t="n">
        <f aca="false">LossChart!B99</f>
        <v>97</v>
      </c>
      <c r="I99" s="91" t="n">
        <f aca="false">C99-$C$3</f>
        <v>-202.8</v>
      </c>
    </row>
    <row r="100" customFormat="false" ht="15" hidden="false" customHeight="false" outlineLevel="0" collapsed="false">
      <c r="A100" s="90" t="n">
        <f aca="false">LossChart!A100</f>
        <v>43089</v>
      </c>
      <c r="B100" s="87" t="n">
        <f aca="false">LossChart!B100</f>
        <v>98</v>
      </c>
      <c r="I100" s="91" t="n">
        <f aca="false">C100-$C$3</f>
        <v>-202.8</v>
      </c>
    </row>
    <row r="101" customFormat="false" ht="15" hidden="false" customHeight="false" outlineLevel="0" collapsed="false">
      <c r="A101" s="90" t="n">
        <f aca="false">LossChart!A101</f>
        <v>43090</v>
      </c>
      <c r="B101" s="87" t="n">
        <f aca="false">LossChart!B101</f>
        <v>99</v>
      </c>
      <c r="I101" s="91" t="n">
        <f aca="false">C101-$C$3</f>
        <v>-202.8</v>
      </c>
    </row>
    <row r="102" customFormat="false" ht="15" hidden="false" customHeight="false" outlineLevel="0" collapsed="false">
      <c r="A102" s="90" t="n">
        <f aca="false">LossChart!A102</f>
        <v>43091</v>
      </c>
      <c r="B102" s="87" t="n">
        <f aca="false">LossChart!B102</f>
        <v>100</v>
      </c>
      <c r="I102" s="91" t="n">
        <f aca="false">C102-$C$3</f>
        <v>-202.8</v>
      </c>
    </row>
    <row r="103" customFormat="false" ht="15" hidden="false" customHeight="false" outlineLevel="0" collapsed="false">
      <c r="A103" s="90" t="n">
        <f aca="false">LossChart!A103</f>
        <v>43092</v>
      </c>
      <c r="B103" s="87" t="n">
        <f aca="false">LossChart!B103</f>
        <v>101</v>
      </c>
      <c r="I103" s="91" t="n">
        <f aca="false">C103-$C$3</f>
        <v>-202.8</v>
      </c>
    </row>
    <row r="104" customFormat="false" ht="15" hidden="false" customHeight="false" outlineLevel="0" collapsed="false">
      <c r="A104" s="90" t="n">
        <f aca="false">LossChart!A104</f>
        <v>43093</v>
      </c>
      <c r="B104" s="87" t="n">
        <f aca="false">LossChart!B104</f>
        <v>102</v>
      </c>
      <c r="I104" s="91" t="n">
        <f aca="false">C104-$C$3</f>
        <v>-202.8</v>
      </c>
    </row>
    <row r="105" customFormat="false" ht="15" hidden="false" customHeight="false" outlineLevel="0" collapsed="false">
      <c r="A105" s="90" t="n">
        <f aca="false">LossChart!A105</f>
        <v>43094</v>
      </c>
      <c r="B105" s="87" t="n">
        <f aca="false">LossChart!B105</f>
        <v>103</v>
      </c>
      <c r="I105" s="91" t="n">
        <f aca="false">C105-$C$3</f>
        <v>-202.8</v>
      </c>
    </row>
    <row r="106" customFormat="false" ht="15" hidden="false" customHeight="false" outlineLevel="0" collapsed="false">
      <c r="A106" s="90" t="n">
        <f aca="false">LossChart!A106</f>
        <v>43095</v>
      </c>
      <c r="B106" s="87" t="n">
        <f aca="false">LossChart!B106</f>
        <v>104</v>
      </c>
      <c r="I106" s="91" t="n">
        <f aca="false">C106-$C$3</f>
        <v>-202.8</v>
      </c>
    </row>
    <row r="107" customFormat="false" ht="15" hidden="false" customHeight="false" outlineLevel="0" collapsed="false">
      <c r="A107" s="90" t="n">
        <f aca="false">LossChart!A107</f>
        <v>43096</v>
      </c>
      <c r="B107" s="87" t="n">
        <f aca="false">LossChart!B107</f>
        <v>105</v>
      </c>
      <c r="I107" s="91" t="n">
        <f aca="false">C107-$C$3</f>
        <v>-202.8</v>
      </c>
    </row>
    <row r="108" customFormat="false" ht="15" hidden="false" customHeight="false" outlineLevel="0" collapsed="false">
      <c r="A108" s="90" t="n">
        <f aca="false">LossChart!A108</f>
        <v>43097</v>
      </c>
      <c r="B108" s="87" t="n">
        <f aca="false">LossChart!B108</f>
        <v>106</v>
      </c>
      <c r="I108" s="91" t="n">
        <f aca="false">C108-$C$3</f>
        <v>-202.8</v>
      </c>
    </row>
    <row r="109" customFormat="false" ht="15" hidden="false" customHeight="false" outlineLevel="0" collapsed="false">
      <c r="A109" s="90" t="n">
        <f aca="false">LossChart!A109</f>
        <v>43098</v>
      </c>
      <c r="B109" s="87" t="n">
        <f aca="false">LossChart!B109</f>
        <v>107</v>
      </c>
      <c r="I109" s="91" t="n">
        <f aca="false">C109-$C$3</f>
        <v>-202.8</v>
      </c>
    </row>
    <row r="110" customFormat="false" ht="15" hidden="false" customHeight="false" outlineLevel="0" collapsed="false">
      <c r="A110" s="90" t="n">
        <f aca="false">LossChart!A110</f>
        <v>43099</v>
      </c>
      <c r="B110" s="87" t="n">
        <f aca="false">LossChart!B110</f>
        <v>108</v>
      </c>
      <c r="I110" s="91" t="n">
        <f aca="false">C110-$C$3</f>
        <v>-202.8</v>
      </c>
    </row>
    <row r="111" customFormat="false" ht="15" hidden="false" customHeight="false" outlineLevel="0" collapsed="false">
      <c r="A111" s="90" t="n">
        <f aca="false">LossChart!A111</f>
        <v>43100</v>
      </c>
      <c r="B111" s="87" t="n">
        <f aca="false">LossChart!B111</f>
        <v>109</v>
      </c>
      <c r="I111" s="91" t="n">
        <f aca="false">C111-$C$3</f>
        <v>-202.8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9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89" activePane="bottomLeft" state="frozen"/>
      <selection pane="topLeft" activeCell="A1" activeCellId="0" sqref="A1"/>
      <selection pane="bottomLeft" activeCell="C297" activeCellId="0" sqref="C297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8.24"/>
    <col collapsed="false" customWidth="true" hidden="false" outlineLevel="0" max="8" min="8" style="0" width="6.39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1.29"/>
    <col collapsed="false" customWidth="true" hidden="false" outlineLevel="0" max="12" min="12" style="0" width="6.28"/>
    <col collapsed="false" customWidth="true" hidden="false" outlineLevel="0" max="13" min="13" style="0" width="6.01"/>
    <col collapsed="false" customWidth="true" hidden="false" outlineLevel="0" max="14" min="14" style="0" width="6.57"/>
    <col collapsed="false" customWidth="true" hidden="false" outlineLevel="0" max="15" min="15" style="0" width="6.42"/>
    <col collapsed="false" customWidth="true" hidden="false" outlineLevel="0" max="16" min="16" style="0" width="7"/>
    <col collapsed="false" customWidth="true" hidden="false" outlineLevel="0" max="17" min="17" style="0" width="7.15"/>
    <col collapsed="false" customWidth="true" hidden="false" outlineLevel="0" max="19" min="18" style="0" width="7.57"/>
    <col collapsed="false" customWidth="true" hidden="false" outlineLevel="0" max="23" min="20" style="0" width="7.71"/>
    <col collapsed="false" customWidth="true" hidden="false" outlineLevel="0" max="1025" min="24" style="0" width="8.71"/>
  </cols>
  <sheetData>
    <row r="1" customFormat="false" ht="45" hidden="false" customHeight="false" outlineLevel="0" collapsed="false">
      <c r="A1" s="21" t="s">
        <v>63</v>
      </c>
      <c r="B1" s="21" t="s">
        <v>93</v>
      </c>
      <c r="C1" s="21" t="s">
        <v>94</v>
      </c>
      <c r="D1" s="94" t="str">
        <f aca="false">FoodDB!$C$1</f>
        <v>Fat
(g)</v>
      </c>
      <c r="E1" s="94" t="str">
        <f aca="false">FoodDB!$D$1</f>
        <v>Carbs
(g)</v>
      </c>
      <c r="F1" s="94" t="str">
        <f aca="false">FoodDB!$E$1</f>
        <v>Protein
(g)</v>
      </c>
      <c r="G1" s="94" t="str">
        <f aca="false">FoodDB!$F$1</f>
        <v>Fat
(Cal)</v>
      </c>
      <c r="H1" s="94" t="str">
        <f aca="false">FoodDB!$G$1</f>
        <v>Carb
(Cal)</v>
      </c>
      <c r="I1" s="94" t="str">
        <f aca="false">FoodDB!$H$1</f>
        <v>Protein
(Cal)</v>
      </c>
      <c r="J1" s="94" t="str">
        <f aca="false">FoodDB!$I$1</f>
        <v>Total
Calories</v>
      </c>
      <c r="K1" s="94"/>
      <c r="L1" s="21"/>
      <c r="M1" s="21"/>
      <c r="N1" s="21"/>
      <c r="O1" s="21"/>
      <c r="Q1" s="21"/>
    </row>
    <row r="2" customFormat="false" ht="15" hidden="false" customHeight="false" outlineLevel="0" collapsed="false">
      <c r="A2" s="95" t="n">
        <v>42992</v>
      </c>
      <c r="B2" s="96" t="s">
        <v>95</v>
      </c>
      <c r="C2" s="97" t="n">
        <v>1</v>
      </c>
      <c r="D2" s="0" t="n">
        <f aca="false">$C2*VLOOKUP($B2,FoodDB!$A$2:$I$1016,3,0)</f>
        <v>0.5</v>
      </c>
      <c r="E2" s="0" t="n">
        <f aca="false">$C2*VLOOKUP($B2,FoodDB!$A$2:$I$1016,4,0)</f>
        <v>0</v>
      </c>
      <c r="F2" s="0" t="n">
        <f aca="false">$C2*VLOOKUP($B2,FoodDB!$A$2:$I$1016,5,0)</f>
        <v>50</v>
      </c>
      <c r="G2" s="0" t="n">
        <f aca="false">$C2*VLOOKUP($B2,FoodDB!$A$2:$I$1016,6,0)</f>
        <v>4.5</v>
      </c>
      <c r="H2" s="0" t="n">
        <f aca="false">$C2*VLOOKUP($B2,FoodDB!$A$2:$I$1016,7,0)</f>
        <v>0</v>
      </c>
      <c r="I2" s="0" t="n">
        <f aca="false">$C2*VLOOKUP($B2,FoodDB!$A$2:$I$1016,8,0)</f>
        <v>200</v>
      </c>
      <c r="J2" s="0" t="n">
        <f aca="false">$C2*VLOOKUP($B2,FoodDB!$A$2:$I$1016,9,0)</f>
        <v>204.5</v>
      </c>
      <c r="L2" s="98"/>
      <c r="M2" s="98"/>
      <c r="N2" s="98"/>
      <c r="O2" s="98"/>
    </row>
    <row r="3" customFormat="false" ht="15" hidden="false" customHeight="false" outlineLevel="0" collapsed="false">
      <c r="B3" s="96" t="s">
        <v>96</v>
      </c>
      <c r="C3" s="97" t="n">
        <v>14</v>
      </c>
      <c r="D3" s="0" t="n">
        <f aca="false">$C3*VLOOKUP($B3,FoodDB!$A$2:$I$1016,3,0)</f>
        <v>0</v>
      </c>
      <c r="E3" s="0" t="n">
        <f aca="false">$C3*VLOOKUP($B3,FoodDB!$A$2:$I$1016,4,0)</f>
        <v>9</v>
      </c>
      <c r="F3" s="0" t="n">
        <f aca="false">$C3*VLOOKUP($B3,FoodDB!$A$2:$I$1016,5,0)</f>
        <v>4.5</v>
      </c>
      <c r="G3" s="0" t="n">
        <f aca="false">$C3*VLOOKUP($B3,FoodDB!$A$2:$I$1016,6,0)</f>
        <v>0</v>
      </c>
      <c r="H3" s="0" t="n">
        <f aca="false">$C3*VLOOKUP($B3,FoodDB!$A$2:$I$1016,7,0)</f>
        <v>36</v>
      </c>
      <c r="I3" s="0" t="n">
        <f aca="false">$C3*VLOOKUP($B3,FoodDB!$A$2:$I$1016,8,0)</f>
        <v>18</v>
      </c>
      <c r="J3" s="0" t="n">
        <f aca="false">$C3*VLOOKUP($B3,FoodDB!$A$2:$I$1016,9,0)</f>
        <v>54</v>
      </c>
      <c r="L3" s="98"/>
      <c r="M3" s="98"/>
      <c r="N3" s="98"/>
      <c r="O3" s="98"/>
    </row>
    <row r="4" customFormat="false" ht="15" hidden="false" customHeight="false" outlineLevel="0" collapsed="false">
      <c r="B4" s="96" t="s">
        <v>95</v>
      </c>
      <c r="C4" s="97" t="n">
        <v>1</v>
      </c>
      <c r="D4" s="0" t="n">
        <f aca="false">$C4*VLOOKUP($B4,FoodDB!$A$2:$I$1016,3,0)</f>
        <v>0.5</v>
      </c>
      <c r="E4" s="0" t="n">
        <f aca="false">$C4*VLOOKUP($B4,FoodDB!$A$2:$I$1016,4,0)</f>
        <v>0</v>
      </c>
      <c r="F4" s="0" t="n">
        <f aca="false">$C4*VLOOKUP($B4,FoodDB!$A$2:$I$1016,5,0)</f>
        <v>50</v>
      </c>
      <c r="G4" s="0" t="n">
        <f aca="false">$C4*VLOOKUP($B4,FoodDB!$A$2:$I$1016,6,0)</f>
        <v>4.5</v>
      </c>
      <c r="H4" s="0" t="n">
        <f aca="false">$C4*VLOOKUP($B4,FoodDB!$A$2:$I$1016,7,0)</f>
        <v>0</v>
      </c>
      <c r="I4" s="0" t="n">
        <f aca="false">$C4*VLOOKUP($B4,FoodDB!$A$2:$I$1016,8,0)</f>
        <v>200</v>
      </c>
      <c r="J4" s="0" t="n">
        <f aca="false">$C4*VLOOKUP($B4,FoodDB!$A$2:$I$1016,9,0)</f>
        <v>204.5</v>
      </c>
      <c r="L4" s="98"/>
      <c r="M4" s="98"/>
      <c r="N4" s="98"/>
      <c r="O4" s="98"/>
    </row>
    <row r="5" customFormat="false" ht="15" hidden="false" customHeight="false" outlineLevel="0" collapsed="false">
      <c r="B5" s="96" t="s">
        <v>97</v>
      </c>
      <c r="C5" s="97" t="n">
        <v>2</v>
      </c>
      <c r="D5" s="0" t="n">
        <f aca="false">$C5*VLOOKUP($B5,FoodDB!$A$2:$I$1016,3,0)</f>
        <v>18</v>
      </c>
      <c r="E5" s="0" t="n">
        <f aca="false">$C5*VLOOKUP($B5,FoodDB!$A$2:$I$1016,4,0)</f>
        <v>4</v>
      </c>
      <c r="F5" s="0" t="n">
        <f aca="false">$C5*VLOOKUP($B5,FoodDB!$A$2:$I$1016,5,0)</f>
        <v>9.4</v>
      </c>
      <c r="G5" s="0" t="n">
        <f aca="false">$C5*VLOOKUP($B5,FoodDB!$A$2:$I$1016,6,0)</f>
        <v>162</v>
      </c>
      <c r="H5" s="0" t="n">
        <f aca="false">$C5*VLOOKUP($B5,FoodDB!$A$2:$I$1016,7,0)</f>
        <v>16</v>
      </c>
      <c r="I5" s="0" t="n">
        <f aca="false">$C5*VLOOKUP($B5,FoodDB!$A$2:$I$1016,8,0)</f>
        <v>37.6</v>
      </c>
      <c r="J5" s="0" t="n">
        <f aca="false">$C5*VLOOKUP($B5,FoodDB!$A$2:$I$1016,9,0)</f>
        <v>215.6</v>
      </c>
      <c r="L5" s="98"/>
      <c r="M5" s="98"/>
      <c r="N5" s="98"/>
      <c r="O5" s="98"/>
    </row>
    <row r="6" customFormat="false" ht="15" hidden="false" customHeight="false" outlineLevel="0" collapsed="false">
      <c r="A6" s="0" t="s">
        <v>98</v>
      </c>
      <c r="G6" s="0" t="n">
        <f aca="false">SUM(G2:G5)</f>
        <v>171</v>
      </c>
      <c r="H6" s="0" t="n">
        <f aca="false">SUM(H2:H5)</f>
        <v>52</v>
      </c>
      <c r="I6" s="0" t="n">
        <f aca="false">SUM(I2:I5)</f>
        <v>455.6</v>
      </c>
      <c r="J6" s="0" t="n">
        <f aca="false">SUM(J2:J5)</f>
        <v>678.6</v>
      </c>
      <c r="L6" s="99"/>
      <c r="M6" s="99"/>
      <c r="N6" s="99"/>
      <c r="O6" s="99"/>
    </row>
    <row r="8" customFormat="false" ht="45" hidden="false" customHeight="false" outlineLevel="0" collapsed="false">
      <c r="A8" s="21" t="s">
        <v>63</v>
      </c>
      <c r="B8" s="21" t="s">
        <v>93</v>
      </c>
      <c r="C8" s="21" t="s">
        <v>94</v>
      </c>
      <c r="D8" s="94" t="str">
        <f aca="false">FoodDB!$C$1</f>
        <v>Fat
(g)</v>
      </c>
      <c r="E8" s="94" t="str">
        <f aca="false">FoodDB!$D$1</f>
        <v>Carbs
(g)</v>
      </c>
      <c r="F8" s="94" t="str">
        <f aca="false">FoodDB!$E$1</f>
        <v>Protein
(g)</v>
      </c>
      <c r="G8" s="94" t="str">
        <f aca="false">FoodDB!$F$1</f>
        <v>Fat
(Cal)</v>
      </c>
      <c r="H8" s="94" t="str">
        <f aca="false">FoodDB!$G$1</f>
        <v>Carb
(Cal)</v>
      </c>
      <c r="I8" s="94" t="str">
        <f aca="false">FoodDB!$H$1</f>
        <v>Protein
(Cal)</v>
      </c>
      <c r="J8" s="94" t="str">
        <f aca="false">FoodDB!$I$1</f>
        <v>Total
Calories</v>
      </c>
      <c r="K8" s="94"/>
      <c r="L8" s="21"/>
      <c r="M8" s="21"/>
      <c r="N8" s="21"/>
      <c r="O8" s="21"/>
      <c r="Q8" s="21"/>
    </row>
    <row r="9" customFormat="false" ht="15" hidden="false" customHeight="false" outlineLevel="0" collapsed="false">
      <c r="A9" s="95" t="n">
        <v>42993</v>
      </c>
      <c r="B9" s="96" t="s">
        <v>95</v>
      </c>
      <c r="C9" s="97" t="n">
        <v>1.5</v>
      </c>
      <c r="D9" s="0" t="n">
        <f aca="false">$C9*VLOOKUP($B9,FoodDB!$A$2:$I$1016,3,0)</f>
        <v>0.75</v>
      </c>
      <c r="E9" s="0" t="n">
        <f aca="false">$C9*VLOOKUP($B9,FoodDB!$A$2:$I$1016,4,0)</f>
        <v>0</v>
      </c>
      <c r="F9" s="0" t="n">
        <f aca="false">$C9*VLOOKUP($B9,FoodDB!$A$2:$I$1016,5,0)</f>
        <v>75</v>
      </c>
      <c r="G9" s="0" t="n">
        <f aca="false">$C9*VLOOKUP($B9,FoodDB!$A$2:$I$1016,6,0)</f>
        <v>6.75</v>
      </c>
      <c r="H9" s="0" t="n">
        <f aca="false">$C9*VLOOKUP($B9,FoodDB!$A$2:$I$1016,7,0)</f>
        <v>0</v>
      </c>
      <c r="I9" s="0" t="n">
        <f aca="false">$C9*VLOOKUP($B9,FoodDB!$A$2:$I$1016,8,0)</f>
        <v>300</v>
      </c>
      <c r="J9" s="0" t="n">
        <f aca="false">$C9*VLOOKUP($B9,FoodDB!$A$2:$I$1016,9,0)</f>
        <v>306.75</v>
      </c>
    </row>
    <row r="10" customFormat="false" ht="15" hidden="false" customHeight="false" outlineLevel="0" collapsed="false">
      <c r="B10" s="96" t="s">
        <v>99</v>
      </c>
      <c r="C10" s="97" t="n">
        <v>3</v>
      </c>
      <c r="D10" s="0" t="n">
        <f aca="false">$C10*VLOOKUP($B10,FoodDB!$A$2:$I$1016,3,0)</f>
        <v>18.54</v>
      </c>
      <c r="E10" s="0" t="n">
        <f aca="false">$C10*VLOOKUP($B10,FoodDB!$A$2:$I$1016,4,0)</f>
        <v>0</v>
      </c>
      <c r="F10" s="0" t="n">
        <f aca="false">$C10*VLOOKUP($B10,FoodDB!$A$2:$I$1016,5,0)</f>
        <v>25.56</v>
      </c>
      <c r="G10" s="0" t="n">
        <f aca="false">$C10*VLOOKUP($B10,FoodDB!$A$2:$I$1016,6,0)</f>
        <v>166.86</v>
      </c>
      <c r="H10" s="0" t="n">
        <f aca="false">$C10*VLOOKUP($B10,FoodDB!$A$2:$I$1016,7,0)</f>
        <v>0</v>
      </c>
      <c r="I10" s="0" t="n">
        <f aca="false">$C10*VLOOKUP($B10,FoodDB!$A$2:$I$1016,8,0)</f>
        <v>102.24</v>
      </c>
      <c r="J10" s="0" t="n">
        <f aca="false">$C10*VLOOKUP($B10,FoodDB!$A$2:$I$1016,9,0)</f>
        <v>269.1</v>
      </c>
    </row>
    <row r="11" customFormat="false" ht="15" hidden="false" customHeight="false" outlineLevel="0" collapsed="false">
      <c r="A11" s="0" t="s">
        <v>98</v>
      </c>
      <c r="G11" s="0" t="n">
        <f aca="false">SUM(G9:G10)</f>
        <v>173.61</v>
      </c>
      <c r="H11" s="0" t="n">
        <f aca="false">SUM(H9:H10)</f>
        <v>0</v>
      </c>
      <c r="I11" s="0" t="n">
        <f aca="false">SUM(I9:I10)</f>
        <v>402.24</v>
      </c>
      <c r="J11" s="0" t="n">
        <f aca="false">SUM(J9:J10)</f>
        <v>575.85</v>
      </c>
      <c r="L11" s="99"/>
      <c r="M11" s="99"/>
      <c r="N11" s="99"/>
      <c r="O11" s="99"/>
    </row>
    <row r="13" customFormat="false" ht="45" hidden="false" customHeight="false" outlineLevel="0" collapsed="false">
      <c r="A13" s="21" t="s">
        <v>63</v>
      </c>
      <c r="B13" s="21" t="s">
        <v>93</v>
      </c>
      <c r="C13" s="21" t="s">
        <v>94</v>
      </c>
      <c r="D13" s="94" t="str">
        <f aca="false">FoodDB!$C$1</f>
        <v>Fat
(g)</v>
      </c>
      <c r="E13" s="94" t="str">
        <f aca="false">FoodDB!$D$1</f>
        <v>Carbs
(g)</v>
      </c>
      <c r="F13" s="94" t="str">
        <f aca="false">FoodDB!$E$1</f>
        <v>Protein
(g)</v>
      </c>
      <c r="G13" s="94" t="str">
        <f aca="false">FoodDB!$F$1</f>
        <v>Fat
(Cal)</v>
      </c>
      <c r="H13" s="94" t="str">
        <f aca="false">FoodDB!$G$1</f>
        <v>Carb
(Cal)</v>
      </c>
      <c r="I13" s="94" t="str">
        <f aca="false">FoodDB!$H$1</f>
        <v>Protein
(Cal)</v>
      </c>
      <c r="J13" s="94" t="str">
        <f aca="false">FoodDB!$I$1</f>
        <v>Total
Calories</v>
      </c>
      <c r="K13" s="94"/>
      <c r="L13" s="21"/>
      <c r="M13" s="21"/>
      <c r="N13" s="21"/>
      <c r="O13" s="21"/>
    </row>
    <row r="14" customFormat="false" ht="15" hidden="false" customHeight="false" outlineLevel="0" collapsed="false">
      <c r="A14" s="95" t="n">
        <v>42994</v>
      </c>
      <c r="B14" s="96" t="s">
        <v>95</v>
      </c>
      <c r="C14" s="97" t="n">
        <v>1</v>
      </c>
      <c r="D14" s="0" t="n">
        <f aca="false">$C14*VLOOKUP($B14,FoodDB!$A$2:$I$1016,3,0)</f>
        <v>0.5</v>
      </c>
      <c r="E14" s="0" t="n">
        <f aca="false">$C14*VLOOKUP($B14,FoodDB!$A$2:$I$1016,4,0)</f>
        <v>0</v>
      </c>
      <c r="F14" s="0" t="n">
        <f aca="false">$C14*VLOOKUP($B14,FoodDB!$A$2:$I$1016,5,0)</f>
        <v>50</v>
      </c>
      <c r="G14" s="0" t="n">
        <f aca="false">$C14*VLOOKUP($B14,FoodDB!$A$2:$I$1016,6,0)</f>
        <v>4.5</v>
      </c>
      <c r="H14" s="0" t="n">
        <f aca="false">$C14*VLOOKUP($B14,FoodDB!$A$2:$I$1016,7,0)</f>
        <v>0</v>
      </c>
      <c r="I14" s="0" t="n">
        <f aca="false">$C14*VLOOKUP($B14,FoodDB!$A$2:$I$1016,8,0)</f>
        <v>200</v>
      </c>
      <c r="J14" s="0" t="n">
        <f aca="false">$C14*VLOOKUP($B14,FoodDB!$A$2:$I$1016,9,0)</f>
        <v>204.5</v>
      </c>
    </row>
    <row r="15" customFormat="false" ht="15" hidden="false" customHeight="false" outlineLevel="0" collapsed="false">
      <c r="B15" s="96" t="s">
        <v>100</v>
      </c>
      <c r="C15" s="97" t="n">
        <v>7</v>
      </c>
      <c r="D15" s="0" t="n">
        <f aca="false">$C15*VLOOKUP($B15,FoodDB!$A$2:$I$1016,3,0)</f>
        <v>0</v>
      </c>
      <c r="E15" s="0" t="n">
        <f aca="false">$C15*VLOOKUP($B15,FoodDB!$A$2:$I$1016,4,0)</f>
        <v>7</v>
      </c>
      <c r="F15" s="0" t="n">
        <f aca="false">$C15*VLOOKUP($B15,FoodDB!$A$2:$I$1016,5,0)</f>
        <v>4.2</v>
      </c>
      <c r="G15" s="0" t="n">
        <f aca="false">$C15*VLOOKUP($B15,FoodDB!$A$2:$I$1016,6,0)</f>
        <v>0</v>
      </c>
      <c r="H15" s="0" t="n">
        <f aca="false">$C15*VLOOKUP($B15,FoodDB!$A$2:$I$1016,7,0)</f>
        <v>28</v>
      </c>
      <c r="I15" s="0" t="n">
        <f aca="false">$C15*VLOOKUP($B15,FoodDB!$A$2:$I$1016,8,0)</f>
        <v>16.8</v>
      </c>
      <c r="J15" s="0" t="n">
        <f aca="false">$C15*VLOOKUP($B15,FoodDB!$A$2:$I$1016,9,0)</f>
        <v>44.8</v>
      </c>
    </row>
    <row r="16" customFormat="false" ht="15" hidden="false" customHeight="false" outlineLevel="0" collapsed="false">
      <c r="B16" s="96" t="s">
        <v>99</v>
      </c>
      <c r="C16" s="0" t="n">
        <v>5</v>
      </c>
      <c r="D16" s="0" t="n">
        <f aca="false">$C16*VLOOKUP($B16,FoodDB!$A$2:$I$1016,3,0)</f>
        <v>30.9</v>
      </c>
      <c r="E16" s="0" t="n">
        <f aca="false">$C16*VLOOKUP($B16,FoodDB!$A$2:$I$1016,4,0)</f>
        <v>0</v>
      </c>
      <c r="F16" s="0" t="n">
        <f aca="false">$C16*VLOOKUP($B16,FoodDB!$A$2:$I$1016,5,0)</f>
        <v>42.6</v>
      </c>
      <c r="G16" s="0" t="n">
        <f aca="false">$C16*VLOOKUP($B16,FoodDB!$A$2:$I$1016,6,0)</f>
        <v>278.1</v>
      </c>
      <c r="H16" s="0" t="n">
        <f aca="false">$C16*VLOOKUP($B16,FoodDB!$A$2:$I$1016,7,0)</f>
        <v>0</v>
      </c>
      <c r="I16" s="0" t="n">
        <f aca="false">$C16*VLOOKUP($B16,FoodDB!$A$2:$I$1016,8,0)</f>
        <v>170.4</v>
      </c>
      <c r="J16" s="0" t="n">
        <f aca="false">$C16*VLOOKUP($B16,FoodDB!$A$2:$I$1016,9,0)</f>
        <v>448.5</v>
      </c>
    </row>
    <row r="17" customFormat="false" ht="15" hidden="false" customHeight="false" outlineLevel="0" collapsed="false">
      <c r="A17" s="0" t="s">
        <v>98</v>
      </c>
      <c r="G17" s="0" t="n">
        <f aca="false">SUM(G14:G16)</f>
        <v>282.6</v>
      </c>
      <c r="H17" s="0" t="n">
        <f aca="false">SUM(H14:H16)</f>
        <v>28</v>
      </c>
      <c r="I17" s="0" t="n">
        <f aca="false">SUM(I14:I16)</f>
        <v>387.2</v>
      </c>
      <c r="J17" s="0" t="n">
        <f aca="false">SUM(J14:J16)</f>
        <v>697.8</v>
      </c>
      <c r="L17" s="99"/>
      <c r="M17" s="99"/>
      <c r="N17" s="99"/>
      <c r="O17" s="99"/>
    </row>
    <row r="19" customFormat="false" ht="45" hidden="false" customHeight="false" outlineLevel="0" collapsed="false">
      <c r="A19" s="21" t="s">
        <v>63</v>
      </c>
      <c r="B19" s="21" t="s">
        <v>93</v>
      </c>
      <c r="C19" s="21" t="s">
        <v>94</v>
      </c>
      <c r="D19" s="94" t="str">
        <f aca="false">FoodDB!$C$1</f>
        <v>Fat
(g)</v>
      </c>
      <c r="E19" s="94" t="str">
        <f aca="false">FoodDB!$D$1</f>
        <v>Carbs
(g)</v>
      </c>
      <c r="F19" s="94" t="str">
        <f aca="false">FoodDB!$E$1</f>
        <v>Protein
(g)</v>
      </c>
      <c r="G19" s="94" t="str">
        <f aca="false">FoodDB!$F$1</f>
        <v>Fat
(Cal)</v>
      </c>
      <c r="H19" s="94" t="str">
        <f aca="false">FoodDB!$G$1</f>
        <v>Carb
(Cal)</v>
      </c>
      <c r="I19" s="94" t="str">
        <f aca="false">FoodDB!$H$1</f>
        <v>Protein
(Cal)</v>
      </c>
      <c r="J19" s="94" t="str">
        <f aca="false">FoodDB!$I$1</f>
        <v>Total
Calories</v>
      </c>
      <c r="K19" s="94"/>
    </row>
    <row r="20" customFormat="false" ht="15" hidden="false" customHeight="false" outlineLevel="0" collapsed="false">
      <c r="A20" s="95" t="n">
        <f aca="false">A14+1</f>
        <v>42995</v>
      </c>
      <c r="B20" s="96" t="s">
        <v>95</v>
      </c>
      <c r="C20" s="97" t="n">
        <v>2</v>
      </c>
      <c r="D20" s="0" t="n">
        <f aca="false">$C20*VLOOKUP($B20,FoodDB!$A$2:$I$1016,3,0)</f>
        <v>1</v>
      </c>
      <c r="E20" s="0" t="n">
        <f aca="false">$C20*VLOOKUP($B20,FoodDB!$A$2:$I$1016,4,0)</f>
        <v>0</v>
      </c>
      <c r="F20" s="0" t="n">
        <f aca="false">$C20*VLOOKUP($B20,FoodDB!$A$2:$I$1016,5,0)</f>
        <v>100</v>
      </c>
      <c r="G20" s="0" t="n">
        <f aca="false">$C20*VLOOKUP($B20,FoodDB!$A$2:$I$1016,6,0)</f>
        <v>9</v>
      </c>
      <c r="H20" s="0" t="n">
        <f aca="false">$C20*VLOOKUP($B20,FoodDB!$A$2:$I$1016,7,0)</f>
        <v>0</v>
      </c>
      <c r="I20" s="0" t="n">
        <f aca="false">$C20*VLOOKUP($B20,FoodDB!$A$2:$I$1016,8,0)</f>
        <v>400</v>
      </c>
      <c r="J20" s="0" t="n">
        <f aca="false">$C20*VLOOKUP($B20,FoodDB!$A$2:$I$1016,9,0)</f>
        <v>409</v>
      </c>
    </row>
    <row r="21" customFormat="false" ht="15" hidden="false" customHeight="false" outlineLevel="0" collapsed="false">
      <c r="B21" s="96" t="s">
        <v>100</v>
      </c>
      <c r="C21" s="97" t="n">
        <v>14</v>
      </c>
      <c r="D21" s="0" t="n">
        <f aca="false">$C21*VLOOKUP($B21,FoodDB!$A$2:$I$1016,3,0)</f>
        <v>0</v>
      </c>
      <c r="E21" s="0" t="n">
        <f aca="false">$C21*VLOOKUP($B21,FoodDB!$A$2:$I$1016,4,0)</f>
        <v>14</v>
      </c>
      <c r="F21" s="0" t="n">
        <f aca="false">$C21*VLOOKUP($B21,FoodDB!$A$2:$I$1016,5,0)</f>
        <v>8.4</v>
      </c>
      <c r="G21" s="0" t="n">
        <f aca="false">$C21*VLOOKUP($B21,FoodDB!$A$2:$I$1016,6,0)</f>
        <v>0</v>
      </c>
      <c r="H21" s="0" t="n">
        <f aca="false">$C21*VLOOKUP($B21,FoodDB!$A$2:$I$1016,7,0)</f>
        <v>56</v>
      </c>
      <c r="I21" s="0" t="n">
        <f aca="false">$C21*VLOOKUP($B21,FoodDB!$A$2:$I$1016,8,0)</f>
        <v>33.6</v>
      </c>
      <c r="J21" s="0" t="n">
        <f aca="false">$C21*VLOOKUP($B21,FoodDB!$A$2:$I$1016,9,0)</f>
        <v>89.6</v>
      </c>
    </row>
    <row r="22" customFormat="false" ht="15" hidden="false" customHeight="false" outlineLevel="0" collapsed="false">
      <c r="B22" s="96" t="s">
        <v>101</v>
      </c>
      <c r="C22" s="97" t="n">
        <v>0</v>
      </c>
      <c r="D22" s="0" t="n">
        <f aca="false">$C22*VLOOKUP($B22,FoodDB!$A$2:$I$1016,3,0)</f>
        <v>0</v>
      </c>
      <c r="E22" s="0" t="n">
        <f aca="false">$C22*VLOOKUP($B22,FoodDB!$A$2:$I$1016,4,0)</f>
        <v>0</v>
      </c>
      <c r="F22" s="0" t="n">
        <f aca="false">$C22*VLOOKUP($B22,FoodDB!$A$2:$I$1016,5,0)</f>
        <v>0</v>
      </c>
      <c r="G22" s="0" t="n">
        <f aca="false">$C22*VLOOKUP($B22,FoodDB!$A$2:$I$1016,6,0)</f>
        <v>0</v>
      </c>
      <c r="H22" s="0" t="n">
        <f aca="false">$C22*VLOOKUP($B22,FoodDB!$A$2:$I$1016,7,0)</f>
        <v>0</v>
      </c>
      <c r="I22" s="0" t="n">
        <f aca="false">$C22*VLOOKUP($B22,FoodDB!$A$2:$I$1016,8,0)</f>
        <v>0</v>
      </c>
      <c r="J22" s="0" t="n">
        <f aca="false">$C22*VLOOKUP($B22,FoodDB!$A$2:$I$1016,9,0)</f>
        <v>0</v>
      </c>
    </row>
    <row r="23" customFormat="false" ht="15" hidden="false" customHeight="false" outlineLevel="0" collapsed="false">
      <c r="B23" s="96" t="s">
        <v>99</v>
      </c>
      <c r="C23" s="0" t="n">
        <v>3</v>
      </c>
      <c r="D23" s="0" t="n">
        <f aca="false">$C23*VLOOKUP($B23,FoodDB!$A$2:$I$1016,3,0)</f>
        <v>18.54</v>
      </c>
      <c r="E23" s="0" t="n">
        <f aca="false">$C23*VLOOKUP($B23,FoodDB!$A$2:$I$1016,4,0)</f>
        <v>0</v>
      </c>
      <c r="F23" s="0" t="n">
        <f aca="false">$C23*VLOOKUP($B23,FoodDB!$A$2:$I$1016,5,0)</f>
        <v>25.56</v>
      </c>
      <c r="G23" s="0" t="n">
        <f aca="false">$C23*VLOOKUP($B23,FoodDB!$A$2:$I$1016,6,0)</f>
        <v>166.86</v>
      </c>
      <c r="H23" s="0" t="n">
        <f aca="false">$C23*VLOOKUP($B23,FoodDB!$A$2:$I$1016,7,0)</f>
        <v>0</v>
      </c>
      <c r="I23" s="0" t="n">
        <f aca="false">$C23*VLOOKUP($B23,FoodDB!$A$2:$I$1016,8,0)</f>
        <v>102.24</v>
      </c>
      <c r="J23" s="0" t="n">
        <f aca="false">$C23*VLOOKUP($B23,FoodDB!$A$2:$I$1016,9,0)</f>
        <v>269.1</v>
      </c>
    </row>
    <row r="24" customFormat="false" ht="15" hidden="false" customHeight="false" outlineLevel="0" collapsed="false">
      <c r="A24" s="0" t="s">
        <v>98</v>
      </c>
      <c r="G24" s="0" t="n">
        <f aca="false">SUM(G20:G23)</f>
        <v>175.86</v>
      </c>
      <c r="H24" s="0" t="n">
        <f aca="false">SUM(H20:H23)</f>
        <v>56</v>
      </c>
      <c r="I24" s="0" t="n">
        <f aca="false">SUM(I20:I23)</f>
        <v>535.84</v>
      </c>
      <c r="J24" s="0" t="n">
        <f aca="false">SUM(G24:I24)</f>
        <v>767.7</v>
      </c>
    </row>
    <row r="25" customFormat="false" ht="15" hidden="false" customHeight="false" outlineLevel="0" collapsed="false">
      <c r="A25" s="0" t="s">
        <v>102</v>
      </c>
      <c r="B25" s="0" t="s">
        <v>103</v>
      </c>
      <c r="E25" s="100"/>
      <c r="F25" s="100"/>
      <c r="G25" s="100" t="n">
        <f aca="false">LossChart!N5</f>
        <v>309.251016581211</v>
      </c>
      <c r="H25" s="100" t="n">
        <f aca="false">LossChart!O5</f>
        <v>80</v>
      </c>
      <c r="I25" s="100" t="n">
        <f aca="false">LossChart!P5</f>
        <v>477.304074136158</v>
      </c>
      <c r="J25" s="100" t="n">
        <f aca="false">LossChart!Q5</f>
        <v>866.55509071737</v>
      </c>
      <c r="K25" s="100"/>
    </row>
    <row r="26" customFormat="false" ht="15" hidden="false" customHeight="false" outlineLevel="0" collapsed="false">
      <c r="A26" s="0" t="s">
        <v>104</v>
      </c>
      <c r="G26" s="0" t="n">
        <f aca="false">G25-G24</f>
        <v>133.391016581211</v>
      </c>
      <c r="H26" s="0" t="n">
        <f aca="false">H25-H24</f>
        <v>24</v>
      </c>
      <c r="I26" s="0" t="n">
        <f aca="false">I25-I24</f>
        <v>-58.5359258638418</v>
      </c>
      <c r="J26" s="0" t="n">
        <f aca="false">J25-J24</f>
        <v>98.8550907173697</v>
      </c>
    </row>
    <row r="28" customFormat="false" ht="45" hidden="false" customHeight="false" outlineLevel="0" collapsed="false">
      <c r="A28" s="21" t="s">
        <v>63</v>
      </c>
      <c r="B28" s="21" t="s">
        <v>93</v>
      </c>
      <c r="C28" s="21" t="s">
        <v>94</v>
      </c>
      <c r="D28" s="94" t="str">
        <f aca="false">FoodDB!$C$1</f>
        <v>Fat
(g)</v>
      </c>
      <c r="E28" s="94" t="str">
        <f aca="false">FoodDB!$D$1</f>
        <v>Carbs
(g)</v>
      </c>
      <c r="F28" s="94" t="str">
        <f aca="false">FoodDB!$E$1</f>
        <v>Protein
(g)</v>
      </c>
      <c r="G28" s="94" t="str">
        <f aca="false">FoodDB!$F$1</f>
        <v>Fat
(Cal)</v>
      </c>
      <c r="H28" s="94" t="str">
        <f aca="false">FoodDB!$G$1</f>
        <v>Carb
(Cal)</v>
      </c>
      <c r="I28" s="94" t="str">
        <f aca="false">FoodDB!$H$1</f>
        <v>Protein
(Cal)</v>
      </c>
      <c r="J28" s="94" t="str">
        <f aca="false">FoodDB!$I$1</f>
        <v>Total
Calories</v>
      </c>
      <c r="K28" s="94"/>
    </row>
    <row r="29" customFormat="false" ht="15" hidden="false" customHeight="false" outlineLevel="0" collapsed="false">
      <c r="A29" s="95" t="n">
        <f aca="false">A20+1</f>
        <v>42996</v>
      </c>
      <c r="B29" s="96" t="s">
        <v>105</v>
      </c>
      <c r="C29" s="97" t="n">
        <v>1.2</v>
      </c>
      <c r="D29" s="0" t="n">
        <f aca="false">$C29*VLOOKUP($B29,FoodDB!$A$2:$I$1016,3,0)</f>
        <v>0.96</v>
      </c>
      <c r="E29" s="0" t="n">
        <f aca="false">$C29*VLOOKUP($B29,FoodDB!$A$2:$I$1016,4,0)</f>
        <v>0</v>
      </c>
      <c r="F29" s="0" t="n">
        <f aca="false">$C29*VLOOKUP($B29,FoodDB!$A$2:$I$1016,5,0)</f>
        <v>40.8</v>
      </c>
      <c r="G29" s="0" t="n">
        <f aca="false">$C29*VLOOKUP($B29,FoodDB!$A$2:$I$1016,6,0)</f>
        <v>8.64</v>
      </c>
      <c r="H29" s="0" t="n">
        <f aca="false">$C29*VLOOKUP($B29,FoodDB!$A$2:$I$1016,7,0)</f>
        <v>0</v>
      </c>
      <c r="I29" s="0" t="n">
        <f aca="false">$C29*VLOOKUP($B29,FoodDB!$A$2:$I$1016,8,0)</f>
        <v>163.2</v>
      </c>
      <c r="J29" s="0" t="n">
        <f aca="false">$C29*VLOOKUP($B29,FoodDB!$A$2:$I$1016,9,0)</f>
        <v>171.84</v>
      </c>
    </row>
    <row r="30" customFormat="false" ht="15" hidden="false" customHeight="false" outlineLevel="0" collapsed="false">
      <c r="B30" s="96" t="s">
        <v>95</v>
      </c>
      <c r="C30" s="97" t="n">
        <v>1</v>
      </c>
      <c r="D30" s="0" t="n">
        <f aca="false">$C30*VLOOKUP($B30,FoodDB!$A$2:$I$1016,3,0)</f>
        <v>0.5</v>
      </c>
      <c r="E30" s="0" t="n">
        <f aca="false">$C30*VLOOKUP($B30,FoodDB!$A$2:$I$1016,4,0)</f>
        <v>0</v>
      </c>
      <c r="F30" s="0" t="n">
        <f aca="false">$C30*VLOOKUP($B30,FoodDB!$A$2:$I$1016,5,0)</f>
        <v>50</v>
      </c>
      <c r="G30" s="0" t="n">
        <f aca="false">$C30*VLOOKUP($B30,FoodDB!$A$2:$I$1016,6,0)</f>
        <v>4.5</v>
      </c>
      <c r="H30" s="0" t="n">
        <f aca="false">$C30*VLOOKUP($B30,FoodDB!$A$2:$I$1016,7,0)</f>
        <v>0</v>
      </c>
      <c r="I30" s="0" t="n">
        <f aca="false">$C30*VLOOKUP($B30,FoodDB!$A$2:$I$1016,8,0)</f>
        <v>200</v>
      </c>
      <c r="J30" s="0" t="n">
        <f aca="false">$C30*VLOOKUP($B30,FoodDB!$A$2:$I$1016,9,0)</f>
        <v>204.5</v>
      </c>
    </row>
    <row r="31" customFormat="false" ht="15" hidden="false" customHeight="false" outlineLevel="0" collapsed="false">
      <c r="B31" s="96" t="s">
        <v>96</v>
      </c>
      <c r="C31" s="97" t="n">
        <v>12</v>
      </c>
      <c r="D31" s="0" t="n">
        <f aca="false">$C31*VLOOKUP($B31,FoodDB!$A$2:$I$1016,3,0)</f>
        <v>0</v>
      </c>
      <c r="E31" s="0" t="n">
        <f aca="false">$C31*VLOOKUP($B31,FoodDB!$A$2:$I$1016,4,0)</f>
        <v>7.71428571428572</v>
      </c>
      <c r="F31" s="0" t="n">
        <f aca="false">$C31*VLOOKUP($B31,FoodDB!$A$2:$I$1016,5,0)</f>
        <v>3.85714285714286</v>
      </c>
      <c r="G31" s="0" t="n">
        <f aca="false">$C31*VLOOKUP($B31,FoodDB!$A$2:$I$1016,6,0)</f>
        <v>0</v>
      </c>
      <c r="H31" s="0" t="n">
        <f aca="false">$C31*VLOOKUP($B31,FoodDB!$A$2:$I$1016,7,0)</f>
        <v>30.8571428571429</v>
      </c>
      <c r="I31" s="0" t="n">
        <f aca="false">$C31*VLOOKUP($B31,FoodDB!$A$2:$I$1016,8,0)</f>
        <v>15.4285714285714</v>
      </c>
      <c r="J31" s="0" t="n">
        <f aca="false">$C31*VLOOKUP($B31,FoodDB!$A$2:$I$1016,9,0)</f>
        <v>46.2857142857143</v>
      </c>
    </row>
    <row r="32" customFormat="false" ht="15" hidden="false" customHeight="false" outlineLevel="0" collapsed="false">
      <c r="B32" s="96" t="s">
        <v>99</v>
      </c>
      <c r="C32" s="97" t="n">
        <v>4</v>
      </c>
      <c r="D32" s="0" t="n">
        <f aca="false">$C32*VLOOKUP($B32,FoodDB!$A$2:$I$1016,3,0)</f>
        <v>24.72</v>
      </c>
      <c r="E32" s="0" t="n">
        <f aca="false">$C32*VLOOKUP($B32,FoodDB!$A$2:$I$1016,4,0)</f>
        <v>0</v>
      </c>
      <c r="F32" s="0" t="n">
        <f aca="false">$C32*VLOOKUP($B32,FoodDB!$A$2:$I$1016,5,0)</f>
        <v>34.08</v>
      </c>
      <c r="G32" s="0" t="n">
        <f aca="false">$C32*VLOOKUP($B32,FoodDB!$A$2:$I$1016,6,0)</f>
        <v>222.48</v>
      </c>
      <c r="H32" s="0" t="n">
        <f aca="false">$C32*VLOOKUP($B32,FoodDB!$A$2:$I$1016,7,0)</f>
        <v>0</v>
      </c>
      <c r="I32" s="0" t="n">
        <f aca="false">$C32*VLOOKUP($B32,FoodDB!$A$2:$I$1016,8,0)</f>
        <v>136.32</v>
      </c>
      <c r="J32" s="0" t="n">
        <f aca="false">$C32*VLOOKUP($B32,FoodDB!$A$2:$I$1016,9,0)</f>
        <v>358.8</v>
      </c>
    </row>
    <row r="33" customFormat="false" ht="15" hidden="false" customHeight="false" outlineLevel="0" collapsed="false">
      <c r="B33" s="96" t="s">
        <v>100</v>
      </c>
      <c r="C33" s="0" t="n">
        <v>7</v>
      </c>
      <c r="D33" s="0" t="n">
        <f aca="false">$C33*VLOOKUP($B33,FoodDB!$A$2:$I$1016,3,0)</f>
        <v>0</v>
      </c>
      <c r="E33" s="0" t="n">
        <f aca="false">$C33*VLOOKUP($B33,FoodDB!$A$2:$I$1016,4,0)</f>
        <v>7</v>
      </c>
      <c r="F33" s="0" t="n">
        <f aca="false">$C33*VLOOKUP($B33,FoodDB!$A$2:$I$1016,5,0)</f>
        <v>4.2</v>
      </c>
      <c r="G33" s="0" t="n">
        <f aca="false">$C33*VLOOKUP($B33,FoodDB!$A$2:$I$1016,6,0)</f>
        <v>0</v>
      </c>
      <c r="H33" s="0" t="n">
        <f aca="false">$C33*VLOOKUP($B33,FoodDB!$A$2:$I$1016,7,0)</f>
        <v>28</v>
      </c>
      <c r="I33" s="0" t="n">
        <f aca="false">$C33*VLOOKUP($B33,FoodDB!$A$2:$I$1016,8,0)</f>
        <v>16.8</v>
      </c>
      <c r="J33" s="0" t="n">
        <f aca="false">$C33*VLOOKUP($B33,FoodDB!$A$2:$I$1016,9,0)</f>
        <v>44.8</v>
      </c>
    </row>
    <row r="34" customFormat="false" ht="15" hidden="false" customHeight="false" outlineLevel="0" collapsed="false">
      <c r="A34" s="0" t="s">
        <v>98</v>
      </c>
      <c r="G34" s="0" t="n">
        <f aca="false">SUM(G29:G33)</f>
        <v>235.62</v>
      </c>
      <c r="H34" s="0" t="n">
        <f aca="false">SUM(H29:H33)</f>
        <v>58.8571428571429</v>
      </c>
      <c r="I34" s="0" t="n">
        <f aca="false">SUM(I29:I33)</f>
        <v>531.748571428571</v>
      </c>
      <c r="J34" s="0" t="n">
        <f aca="false">SUM(G34:I34)</f>
        <v>826.225714285714</v>
      </c>
    </row>
    <row r="35" customFormat="false" ht="15" hidden="false" customHeight="false" outlineLevel="0" collapsed="false">
      <c r="A35" s="0" t="s">
        <v>102</v>
      </c>
      <c r="B35" s="0" t="s">
        <v>103</v>
      </c>
      <c r="E35" s="100"/>
      <c r="F35" s="100"/>
      <c r="G35" s="100" t="n">
        <f aca="false">LossChart!N7</f>
        <v>325.247468732353</v>
      </c>
      <c r="H35" s="100" t="n">
        <f aca="false">LossChart!O7</f>
        <v>80</v>
      </c>
      <c r="I35" s="100" t="n">
        <f aca="false">LossChart!P7</f>
        <v>477.304074136158</v>
      </c>
      <c r="J35" s="100" t="n">
        <f aca="false">LossChart!Q7</f>
        <v>882.551542868511</v>
      </c>
      <c r="K35" s="100"/>
    </row>
    <row r="36" customFormat="false" ht="15" hidden="false" customHeight="false" outlineLevel="0" collapsed="false">
      <c r="A36" s="0" t="s">
        <v>104</v>
      </c>
      <c r="G36" s="0" t="n">
        <f aca="false">G35-G34</f>
        <v>89.6274687323529</v>
      </c>
      <c r="H36" s="0" t="n">
        <f aca="false">H35-H34</f>
        <v>21.1428571428571</v>
      </c>
      <c r="I36" s="0" t="n">
        <f aca="false">I35-I34</f>
        <v>-54.4444972924131</v>
      </c>
      <c r="J36" s="0" t="n">
        <f aca="false">J35-J34</f>
        <v>56.3258285827969</v>
      </c>
    </row>
    <row r="38" customFormat="false" ht="45" hidden="false" customHeight="false" outlineLevel="0" collapsed="false">
      <c r="A38" s="21" t="s">
        <v>63</v>
      </c>
      <c r="B38" s="21" t="s">
        <v>93</v>
      </c>
      <c r="C38" s="21" t="s">
        <v>94</v>
      </c>
      <c r="D38" s="94" t="str">
        <f aca="false">FoodDB!$C$1</f>
        <v>Fat
(g)</v>
      </c>
      <c r="E38" s="94" t="str">
        <f aca="false">FoodDB!$D$1</f>
        <v>Carbs
(g)</v>
      </c>
      <c r="F38" s="94" t="str">
        <f aca="false">FoodDB!$E$1</f>
        <v>Protein
(g)</v>
      </c>
      <c r="G38" s="94" t="str">
        <f aca="false">FoodDB!$F$1</f>
        <v>Fat
(Cal)</v>
      </c>
      <c r="H38" s="94" t="str">
        <f aca="false">FoodDB!$G$1</f>
        <v>Carb
(Cal)</v>
      </c>
      <c r="I38" s="94" t="str">
        <f aca="false">FoodDB!$H$1</f>
        <v>Protein
(Cal)</v>
      </c>
      <c r="J38" s="94" t="str">
        <f aca="false">FoodDB!$I$1</f>
        <v>Total
Calories</v>
      </c>
      <c r="K38" s="94"/>
    </row>
    <row r="39" customFormat="false" ht="15" hidden="false" customHeight="false" outlineLevel="0" collapsed="false">
      <c r="A39" s="95" t="n">
        <f aca="false">A29+1</f>
        <v>42997</v>
      </c>
      <c r="B39" s="96" t="s">
        <v>105</v>
      </c>
      <c r="C39" s="97" t="n">
        <v>1.1</v>
      </c>
      <c r="D39" s="0" t="n">
        <f aca="false">$C39*VLOOKUP($B39,FoodDB!$A$2:$I$1016,3,0)</f>
        <v>0.88</v>
      </c>
      <c r="E39" s="0" t="n">
        <f aca="false">$C39*VLOOKUP($B39,FoodDB!$A$2:$I$1016,4,0)</f>
        <v>0</v>
      </c>
      <c r="F39" s="0" t="n">
        <f aca="false">$C39*VLOOKUP($B39,FoodDB!$A$2:$I$1016,5,0)</f>
        <v>37.4</v>
      </c>
      <c r="G39" s="0" t="n">
        <f aca="false">$C39*VLOOKUP($B39,FoodDB!$A$2:$I$1016,6,0)</f>
        <v>7.92</v>
      </c>
      <c r="H39" s="0" t="n">
        <f aca="false">$C39*VLOOKUP($B39,FoodDB!$A$2:$I$1016,7,0)</f>
        <v>0</v>
      </c>
      <c r="I39" s="0" t="n">
        <f aca="false">$C39*VLOOKUP($B39,FoodDB!$A$2:$I$1016,8,0)</f>
        <v>149.6</v>
      </c>
      <c r="J39" s="0" t="n">
        <f aca="false">$C39*VLOOKUP($B39,FoodDB!$A$2:$I$1016,9,0)</f>
        <v>157.52</v>
      </c>
    </row>
    <row r="40" customFormat="false" ht="15" hidden="false" customHeight="false" outlineLevel="0" collapsed="false">
      <c r="B40" s="96" t="s">
        <v>95</v>
      </c>
      <c r="C40" s="97" t="n">
        <v>1</v>
      </c>
      <c r="D40" s="0" t="n">
        <f aca="false">$C40*VLOOKUP($B40,FoodDB!$A$2:$I$1016,3,0)</f>
        <v>0.5</v>
      </c>
      <c r="E40" s="0" t="n">
        <f aca="false">$C40*VLOOKUP($B40,FoodDB!$A$2:$I$1016,4,0)</f>
        <v>0</v>
      </c>
      <c r="F40" s="0" t="n">
        <f aca="false">$C40*VLOOKUP($B40,FoodDB!$A$2:$I$1016,5,0)</f>
        <v>50</v>
      </c>
      <c r="G40" s="0" t="n">
        <f aca="false">$C40*VLOOKUP($B40,FoodDB!$A$2:$I$1016,6,0)</f>
        <v>4.5</v>
      </c>
      <c r="H40" s="0" t="n">
        <f aca="false">$C40*VLOOKUP($B40,FoodDB!$A$2:$I$1016,7,0)</f>
        <v>0</v>
      </c>
      <c r="I40" s="0" t="n">
        <f aca="false">$C40*VLOOKUP($B40,FoodDB!$A$2:$I$1016,8,0)</f>
        <v>200</v>
      </c>
      <c r="J40" s="0" t="n">
        <f aca="false">$C40*VLOOKUP($B40,FoodDB!$A$2:$I$1016,9,0)</f>
        <v>204.5</v>
      </c>
    </row>
    <row r="41" customFormat="false" ht="15" hidden="false" customHeight="false" outlineLevel="0" collapsed="false">
      <c r="B41" s="96" t="s">
        <v>106</v>
      </c>
      <c r="C41" s="97" t="n">
        <v>4</v>
      </c>
      <c r="D41" s="0" t="n">
        <f aca="false">$C41*VLOOKUP($B41,FoodDB!$A$2:$I$1016,3,0)</f>
        <v>0.4</v>
      </c>
      <c r="E41" s="0" t="n">
        <f aca="false">$C41*VLOOKUP($B41,FoodDB!$A$2:$I$1016,4,0)</f>
        <v>7.2</v>
      </c>
      <c r="F41" s="0" t="n">
        <f aca="false">$C41*VLOOKUP($B41,FoodDB!$A$2:$I$1016,5,0)</f>
        <v>8.8</v>
      </c>
      <c r="G41" s="0" t="n">
        <f aca="false">$C41*VLOOKUP($B41,FoodDB!$A$2:$I$1016,6,0)</f>
        <v>3.6</v>
      </c>
      <c r="H41" s="0" t="n">
        <f aca="false">$C41*VLOOKUP($B41,FoodDB!$A$2:$I$1016,7,0)</f>
        <v>28.8</v>
      </c>
      <c r="I41" s="0" t="n">
        <f aca="false">$C41*VLOOKUP($B41,FoodDB!$A$2:$I$1016,8,0)</f>
        <v>35.2</v>
      </c>
      <c r="J41" s="0" t="n">
        <f aca="false">$C41*VLOOKUP($B41,FoodDB!$A$2:$I$1016,9,0)</f>
        <v>67.6</v>
      </c>
    </row>
    <row r="42" customFormat="false" ht="15" hidden="false" customHeight="false" outlineLevel="0" collapsed="false">
      <c r="B42" s="96" t="s">
        <v>99</v>
      </c>
      <c r="C42" s="97" t="n">
        <v>4</v>
      </c>
      <c r="D42" s="0" t="n">
        <f aca="false">$C42*VLOOKUP($B42,FoodDB!$A$2:$I$1016,3,0)</f>
        <v>24.72</v>
      </c>
      <c r="E42" s="0" t="n">
        <f aca="false">$C42*VLOOKUP($B42,FoodDB!$A$2:$I$1016,4,0)</f>
        <v>0</v>
      </c>
      <c r="F42" s="0" t="n">
        <f aca="false">$C42*VLOOKUP($B42,FoodDB!$A$2:$I$1016,5,0)</f>
        <v>34.08</v>
      </c>
      <c r="G42" s="0" t="n">
        <f aca="false">$C42*VLOOKUP($B42,FoodDB!$A$2:$I$1016,6,0)</f>
        <v>222.48</v>
      </c>
      <c r="H42" s="0" t="n">
        <f aca="false">$C42*VLOOKUP($B42,FoodDB!$A$2:$I$1016,7,0)</f>
        <v>0</v>
      </c>
      <c r="I42" s="0" t="n">
        <f aca="false">$C42*VLOOKUP($B42,FoodDB!$A$2:$I$1016,8,0)</f>
        <v>136.32</v>
      </c>
      <c r="J42" s="0" t="n">
        <f aca="false">$C42*VLOOKUP($B42,FoodDB!$A$2:$I$1016,9,0)</f>
        <v>358.8</v>
      </c>
    </row>
    <row r="43" customFormat="false" ht="15" hidden="false" customHeight="false" outlineLevel="0" collapsed="false">
      <c r="B43" s="96" t="s">
        <v>100</v>
      </c>
      <c r="C43" s="0" t="n">
        <v>7</v>
      </c>
      <c r="D43" s="0" t="n">
        <f aca="false">$C43*VLOOKUP($B43,FoodDB!$A$2:$I$1016,3,0)</f>
        <v>0</v>
      </c>
      <c r="E43" s="0" t="n">
        <f aca="false">$C43*VLOOKUP($B43,FoodDB!$A$2:$I$1016,4,0)</f>
        <v>7</v>
      </c>
      <c r="F43" s="0" t="n">
        <f aca="false">$C43*VLOOKUP($B43,FoodDB!$A$2:$I$1016,5,0)</f>
        <v>4.2</v>
      </c>
      <c r="G43" s="0" t="n">
        <f aca="false">$C43*VLOOKUP($B43,FoodDB!$A$2:$I$1016,6,0)</f>
        <v>0</v>
      </c>
      <c r="H43" s="0" t="n">
        <f aca="false">$C43*VLOOKUP($B43,FoodDB!$A$2:$I$1016,7,0)</f>
        <v>28</v>
      </c>
      <c r="I43" s="0" t="n">
        <f aca="false">$C43*VLOOKUP($B43,FoodDB!$A$2:$I$1016,8,0)</f>
        <v>16.8</v>
      </c>
      <c r="J43" s="0" t="n">
        <f aca="false">$C43*VLOOKUP($B43,FoodDB!$A$2:$I$1016,9,0)</f>
        <v>44.8</v>
      </c>
    </row>
    <row r="44" customFormat="false" ht="15" hidden="false" customHeight="false" outlineLevel="0" collapsed="false">
      <c r="A44" s="0" t="s">
        <v>98</v>
      </c>
      <c r="G44" s="0" t="n">
        <f aca="false">SUM(G39:G43)</f>
        <v>238.5</v>
      </c>
      <c r="H44" s="0" t="n">
        <f aca="false">SUM(H39:H43)</f>
        <v>56.8</v>
      </c>
      <c r="I44" s="0" t="n">
        <f aca="false">SUM(I39:I43)</f>
        <v>537.92</v>
      </c>
      <c r="J44" s="0" t="n">
        <f aca="false">SUM(G44:I44)</f>
        <v>833.22</v>
      </c>
    </row>
    <row r="45" customFormat="false" ht="15" hidden="false" customHeight="false" outlineLevel="0" collapsed="false">
      <c r="A45" s="0" t="s">
        <v>102</v>
      </c>
      <c r="B45" s="0" t="s">
        <v>103</v>
      </c>
      <c r="E45" s="100"/>
      <c r="F45" s="100"/>
      <c r="G45" s="100" t="n">
        <f aca="false">LossChart!N8</f>
        <v>333.869152932795</v>
      </c>
      <c r="H45" s="100" t="n">
        <f aca="false">LossChart!O8</f>
        <v>80</v>
      </c>
      <c r="I45" s="100" t="n">
        <f aca="false">LossChart!P8</f>
        <v>477.304074136158</v>
      </c>
      <c r="J45" s="100" t="n">
        <f aca="false">LossChart!Q8</f>
        <v>891.173227068953</v>
      </c>
      <c r="K45" s="100"/>
    </row>
    <row r="46" customFormat="false" ht="15" hidden="false" customHeight="false" outlineLevel="0" collapsed="false">
      <c r="A46" s="0" t="s">
        <v>104</v>
      </c>
      <c r="G46" s="0" t="n">
        <f aca="false">G45-G44</f>
        <v>95.369152932795</v>
      </c>
      <c r="H46" s="0" t="n">
        <f aca="false">H45-H44</f>
        <v>23.2</v>
      </c>
      <c r="I46" s="0" t="n">
        <f aca="false">I45-I44</f>
        <v>-60.6159258638417</v>
      </c>
      <c r="J46" s="0" t="n">
        <f aca="false">J45-J44</f>
        <v>57.9532270689533</v>
      </c>
    </row>
    <row r="48" customFormat="false" ht="45" hidden="false" customHeight="false" outlineLevel="0" collapsed="false">
      <c r="A48" s="21" t="s">
        <v>63</v>
      </c>
      <c r="B48" s="21" t="s">
        <v>93</v>
      </c>
      <c r="C48" s="21" t="s">
        <v>94</v>
      </c>
      <c r="D48" s="94" t="str">
        <f aca="false">FoodDB!$C$1</f>
        <v>Fat
(g)</v>
      </c>
      <c r="E48" s="94" t="str">
        <f aca="false">FoodDB!$D$1</f>
        <v>Carbs
(g)</v>
      </c>
      <c r="F48" s="94" t="str">
        <f aca="false">FoodDB!$E$1</f>
        <v>Protein
(g)</v>
      </c>
      <c r="G48" s="94" t="str">
        <f aca="false">FoodDB!$F$1</f>
        <v>Fat
(Cal)</v>
      </c>
      <c r="H48" s="94" t="str">
        <f aca="false">FoodDB!$G$1</f>
        <v>Carb
(Cal)</v>
      </c>
      <c r="I48" s="94" t="str">
        <f aca="false">FoodDB!$H$1</f>
        <v>Protein
(Cal)</v>
      </c>
      <c r="J48" s="94" t="str">
        <f aca="false">FoodDB!$I$1</f>
        <v>Total
Calories</v>
      </c>
      <c r="K48" s="94"/>
    </row>
    <row r="49" customFormat="false" ht="15" hidden="false" customHeight="false" outlineLevel="0" collapsed="false">
      <c r="A49" s="95" t="n">
        <f aca="false">A39+1</f>
        <v>42998</v>
      </c>
      <c r="B49" s="96" t="s">
        <v>105</v>
      </c>
      <c r="C49" s="97" t="n">
        <v>1.1</v>
      </c>
      <c r="D49" s="0" t="n">
        <f aca="false">$C49*VLOOKUP($B49,FoodDB!$A$2:$I$1016,3,0)</f>
        <v>0.88</v>
      </c>
      <c r="E49" s="0" t="n">
        <f aca="false">$C49*VLOOKUP($B49,FoodDB!$A$2:$I$1016,4,0)</f>
        <v>0</v>
      </c>
      <c r="F49" s="0" t="n">
        <f aca="false">$C49*VLOOKUP($B49,FoodDB!$A$2:$I$1016,5,0)</f>
        <v>37.4</v>
      </c>
      <c r="G49" s="0" t="n">
        <f aca="false">$C49*VLOOKUP($B49,FoodDB!$A$2:$I$1016,6,0)</f>
        <v>7.92</v>
      </c>
      <c r="H49" s="0" t="n">
        <f aca="false">$C49*VLOOKUP($B49,FoodDB!$A$2:$I$1016,7,0)</f>
        <v>0</v>
      </c>
      <c r="I49" s="0" t="n">
        <f aca="false">$C49*VLOOKUP($B49,FoodDB!$A$2:$I$1016,8,0)</f>
        <v>149.6</v>
      </c>
      <c r="J49" s="0" t="n">
        <f aca="false">$C49*VLOOKUP($B49,FoodDB!$A$2:$I$1016,9,0)</f>
        <v>157.52</v>
      </c>
    </row>
    <row r="50" customFormat="false" ht="15" hidden="false" customHeight="false" outlineLevel="0" collapsed="false">
      <c r="B50" s="96" t="s">
        <v>95</v>
      </c>
      <c r="C50" s="97" t="n">
        <v>1</v>
      </c>
      <c r="D50" s="0" t="n">
        <f aca="false">$C50*VLOOKUP($B50,FoodDB!$A$2:$I$1016,3,0)</f>
        <v>0.5</v>
      </c>
      <c r="E50" s="0" t="n">
        <f aca="false">$C50*VLOOKUP($B50,FoodDB!$A$2:$I$1016,4,0)</f>
        <v>0</v>
      </c>
      <c r="F50" s="0" t="n">
        <f aca="false">$C50*VLOOKUP($B50,FoodDB!$A$2:$I$1016,5,0)</f>
        <v>50</v>
      </c>
      <c r="G50" s="0" t="n">
        <f aca="false">$C50*VLOOKUP($B50,FoodDB!$A$2:$I$1016,6,0)</f>
        <v>4.5</v>
      </c>
      <c r="H50" s="0" t="n">
        <f aca="false">$C50*VLOOKUP($B50,FoodDB!$A$2:$I$1016,7,0)</f>
        <v>0</v>
      </c>
      <c r="I50" s="0" t="n">
        <f aca="false">$C50*VLOOKUP($B50,FoodDB!$A$2:$I$1016,8,0)</f>
        <v>200</v>
      </c>
      <c r="J50" s="0" t="n">
        <f aca="false">$C50*VLOOKUP($B50,FoodDB!$A$2:$I$1016,9,0)</f>
        <v>204.5</v>
      </c>
    </row>
    <row r="51" customFormat="false" ht="15" hidden="false" customHeight="false" outlineLevel="0" collapsed="false">
      <c r="B51" s="96" t="s">
        <v>96</v>
      </c>
      <c r="C51" s="97" t="n">
        <v>8</v>
      </c>
      <c r="D51" s="0" t="n">
        <f aca="false">$C51*VLOOKUP($B51,FoodDB!$A$2:$I$1016,3,0)</f>
        <v>0</v>
      </c>
      <c r="E51" s="0" t="n">
        <f aca="false">$C51*VLOOKUP($B51,FoodDB!$A$2:$I$1016,4,0)</f>
        <v>5.14285714285714</v>
      </c>
      <c r="F51" s="0" t="n">
        <f aca="false">$C51*VLOOKUP($B51,FoodDB!$A$2:$I$1016,5,0)</f>
        <v>2.57142857142857</v>
      </c>
      <c r="G51" s="0" t="n">
        <f aca="false">$C51*VLOOKUP($B51,FoodDB!$A$2:$I$1016,6,0)</f>
        <v>0</v>
      </c>
      <c r="H51" s="0" t="n">
        <f aca="false">$C51*VLOOKUP($B51,FoodDB!$A$2:$I$1016,7,0)</f>
        <v>20.5714285714286</v>
      </c>
      <c r="I51" s="0" t="n">
        <f aca="false">$C51*VLOOKUP($B51,FoodDB!$A$2:$I$1016,8,0)</f>
        <v>10.2857142857143</v>
      </c>
      <c r="J51" s="0" t="n">
        <f aca="false">$C51*VLOOKUP($B51,FoodDB!$A$2:$I$1016,9,0)</f>
        <v>30.8571428571429</v>
      </c>
    </row>
    <row r="52" customFormat="false" ht="15" hidden="false" customHeight="false" outlineLevel="0" collapsed="false">
      <c r="B52" s="96" t="s">
        <v>99</v>
      </c>
      <c r="C52" s="97" t="n">
        <v>4</v>
      </c>
      <c r="D52" s="0" t="n">
        <f aca="false">$C52*VLOOKUP($B52,FoodDB!$A$2:$I$1016,3,0)</f>
        <v>24.72</v>
      </c>
      <c r="E52" s="0" t="n">
        <f aca="false">$C52*VLOOKUP($B52,FoodDB!$A$2:$I$1016,4,0)</f>
        <v>0</v>
      </c>
      <c r="F52" s="0" t="n">
        <f aca="false">$C52*VLOOKUP($B52,FoodDB!$A$2:$I$1016,5,0)</f>
        <v>34.08</v>
      </c>
      <c r="G52" s="0" t="n">
        <f aca="false">$C52*VLOOKUP($B52,FoodDB!$A$2:$I$1016,6,0)</f>
        <v>222.48</v>
      </c>
      <c r="H52" s="0" t="n">
        <f aca="false">$C52*VLOOKUP($B52,FoodDB!$A$2:$I$1016,7,0)</f>
        <v>0</v>
      </c>
      <c r="I52" s="0" t="n">
        <f aca="false">$C52*VLOOKUP($B52,FoodDB!$A$2:$I$1016,8,0)</f>
        <v>136.32</v>
      </c>
      <c r="J52" s="0" t="n">
        <f aca="false">$C52*VLOOKUP($B52,FoodDB!$A$2:$I$1016,9,0)</f>
        <v>358.8</v>
      </c>
    </row>
    <row r="53" customFormat="false" ht="15" hidden="false" customHeight="false" outlineLevel="0" collapsed="false">
      <c r="B53" s="96" t="s">
        <v>97</v>
      </c>
      <c r="C53" s="97" t="n">
        <v>2</v>
      </c>
      <c r="D53" s="0" t="n">
        <f aca="false">$C53*VLOOKUP($B53,FoodDB!$A$2:$I$1016,3,0)</f>
        <v>18</v>
      </c>
      <c r="E53" s="0" t="n">
        <f aca="false">$C53*VLOOKUP($B53,FoodDB!$A$2:$I$1016,4,0)</f>
        <v>4</v>
      </c>
      <c r="F53" s="0" t="n">
        <f aca="false">$C53*VLOOKUP($B53,FoodDB!$A$2:$I$1016,5,0)</f>
        <v>9.4</v>
      </c>
      <c r="G53" s="0" t="n">
        <f aca="false">$C53*VLOOKUP($B53,FoodDB!$A$2:$I$1016,6,0)</f>
        <v>162</v>
      </c>
      <c r="H53" s="0" t="n">
        <f aca="false">$C53*VLOOKUP($B53,FoodDB!$A$2:$I$1016,7,0)</f>
        <v>16</v>
      </c>
      <c r="I53" s="0" t="n">
        <f aca="false">$C53*VLOOKUP($B53,FoodDB!$A$2:$I$1016,8,0)</f>
        <v>37.6</v>
      </c>
      <c r="J53" s="0" t="n">
        <f aca="false">$C53*VLOOKUP($B53,FoodDB!$A$2:$I$1016,9,0)</f>
        <v>215.6</v>
      </c>
    </row>
    <row r="54" customFormat="false" ht="15" hidden="false" customHeight="false" outlineLevel="0" collapsed="false">
      <c r="B54" s="96" t="s">
        <v>107</v>
      </c>
      <c r="C54" s="97" t="n">
        <v>1</v>
      </c>
      <c r="D54" s="0" t="n">
        <f aca="false">$C54*VLOOKUP($B54,FoodDB!$A$2:$I$1016,3,0)</f>
        <v>0.5</v>
      </c>
      <c r="E54" s="0" t="n">
        <f aca="false">$C54*VLOOKUP($B54,FoodDB!$A$2:$I$1016,4,0)</f>
        <v>0</v>
      </c>
      <c r="F54" s="0" t="n">
        <f aca="false">$C54*VLOOKUP($B54,FoodDB!$A$2:$I$1016,5,0)</f>
        <v>0</v>
      </c>
      <c r="G54" s="0" t="n">
        <f aca="false">$C54*VLOOKUP($B54,FoodDB!$A$2:$I$1016,6,0)</f>
        <v>4.5</v>
      </c>
      <c r="H54" s="0" t="n">
        <f aca="false">$C54*VLOOKUP($B54,FoodDB!$A$2:$I$1016,7,0)</f>
        <v>0</v>
      </c>
      <c r="I54" s="0" t="n">
        <f aca="false">$C54*VLOOKUP($B54,FoodDB!$A$2:$I$1016,8,0)</f>
        <v>0</v>
      </c>
      <c r="J54" s="0" t="n">
        <f aca="false">$C54*VLOOKUP($B54,FoodDB!$A$2:$I$1016,9,0)</f>
        <v>4.5</v>
      </c>
    </row>
    <row r="55" customFormat="false" ht="15" hidden="false" customHeight="false" outlineLevel="0" collapsed="false">
      <c r="B55" s="96" t="s">
        <v>100</v>
      </c>
      <c r="C55" s="0" t="n">
        <v>7</v>
      </c>
      <c r="D55" s="0" t="n">
        <f aca="false">$C55*VLOOKUP($B55,FoodDB!$A$2:$I$1016,3,0)</f>
        <v>0</v>
      </c>
      <c r="E55" s="0" t="n">
        <f aca="false">$C55*VLOOKUP($B55,FoodDB!$A$2:$I$1016,4,0)</f>
        <v>7</v>
      </c>
      <c r="F55" s="0" t="n">
        <f aca="false">$C55*VLOOKUP($B55,FoodDB!$A$2:$I$1016,5,0)</f>
        <v>4.2</v>
      </c>
      <c r="G55" s="0" t="n">
        <f aca="false">$C55*VLOOKUP($B55,FoodDB!$A$2:$I$1016,6,0)</f>
        <v>0</v>
      </c>
      <c r="H55" s="0" t="n">
        <f aca="false">$C55*VLOOKUP($B55,FoodDB!$A$2:$I$1016,7,0)</f>
        <v>28</v>
      </c>
      <c r="I55" s="0" t="n">
        <f aca="false">$C55*VLOOKUP($B55,FoodDB!$A$2:$I$1016,8,0)</f>
        <v>16.8</v>
      </c>
      <c r="J55" s="0" t="n">
        <f aca="false">$C55*VLOOKUP($B55,FoodDB!$A$2:$I$1016,9,0)</f>
        <v>44.8</v>
      </c>
    </row>
    <row r="56" customFormat="false" ht="15" hidden="false" customHeight="false" outlineLevel="0" collapsed="false">
      <c r="A56" s="0" t="s">
        <v>98</v>
      </c>
      <c r="G56" s="0" t="n">
        <f aca="false">SUM(G49:G55)</f>
        <v>401.4</v>
      </c>
      <c r="H56" s="0" t="n">
        <f aca="false">SUM(H49:H55)</f>
        <v>64.5714285714286</v>
      </c>
      <c r="I56" s="0" t="n">
        <f aca="false">SUM(I49:I55)</f>
        <v>550.605714285714</v>
      </c>
      <c r="J56" s="0" t="n">
        <f aca="false">SUM(G56:I56)</f>
        <v>1016.57714285714</v>
      </c>
    </row>
    <row r="57" customFormat="false" ht="15" hidden="false" customHeight="false" outlineLevel="0" collapsed="false">
      <c r="A57" s="0" t="s">
        <v>102</v>
      </c>
      <c r="B57" s="0" t="s">
        <v>103</v>
      </c>
      <c r="E57" s="100"/>
      <c r="F57" s="100"/>
      <c r="G57" s="100" t="n">
        <f aca="false">VLOOKUP($A49,LossChart!$A$3:$AB$105,14,0)</f>
        <v>342.414473644604</v>
      </c>
      <c r="H57" s="100" t="n">
        <f aca="false">VLOOKUP($A49,LossChart!$A$3:$AB$105,15,0)</f>
        <v>80</v>
      </c>
      <c r="I57" s="100" t="n">
        <f aca="false">VLOOKUP($A49,LossChart!$A$3:$AB$105,16,0)</f>
        <v>477.304074136158</v>
      </c>
      <c r="J57" s="100" t="n">
        <f aca="false">VLOOKUP($A49,LossChart!$A$3:$AB$105,17,0)</f>
        <v>899.718547780763</v>
      </c>
      <c r="K57" s="100"/>
    </row>
    <row r="58" customFormat="false" ht="15" hidden="false" customHeight="false" outlineLevel="0" collapsed="false">
      <c r="A58" s="0" t="s">
        <v>104</v>
      </c>
      <c r="G58" s="0" t="n">
        <f aca="false">G57-G56</f>
        <v>-58.985526355396</v>
      </c>
      <c r="H58" s="0" t="n">
        <f aca="false">H57-H56</f>
        <v>15.4285714285714</v>
      </c>
      <c r="I58" s="0" t="n">
        <f aca="false">I57-I56</f>
        <v>-73.301640149556</v>
      </c>
      <c r="J58" s="0" t="n">
        <f aca="false">J57-J56</f>
        <v>-116.858595076377</v>
      </c>
    </row>
    <row r="60" customFormat="false" ht="45" hidden="false" customHeight="false" outlineLevel="0" collapsed="false">
      <c r="A60" s="21" t="s">
        <v>63</v>
      </c>
      <c r="B60" s="21" t="s">
        <v>93</v>
      </c>
      <c r="C60" s="21" t="s">
        <v>94</v>
      </c>
      <c r="D60" s="94" t="str">
        <f aca="false">FoodDB!$C$1</f>
        <v>Fat
(g)</v>
      </c>
      <c r="E60" s="94" t="str">
        <f aca="false">FoodDB!$D$1</f>
        <v>Carbs
(g)</v>
      </c>
      <c r="F60" s="94" t="str">
        <f aca="false">FoodDB!$E$1</f>
        <v>Protein
(g)</v>
      </c>
      <c r="G60" s="94" t="str">
        <f aca="false">FoodDB!$F$1</f>
        <v>Fat
(Cal)</v>
      </c>
      <c r="H60" s="94" t="str">
        <f aca="false">FoodDB!$G$1</f>
        <v>Carb
(Cal)</v>
      </c>
      <c r="I60" s="94" t="str">
        <f aca="false">FoodDB!$H$1</f>
        <v>Protein
(Cal)</v>
      </c>
      <c r="J60" s="94" t="str">
        <f aca="false">FoodDB!$I$1</f>
        <v>Total
Calories</v>
      </c>
      <c r="K60" s="94"/>
    </row>
    <row r="61" customFormat="false" ht="15" hidden="false" customHeight="false" outlineLevel="0" collapsed="false">
      <c r="A61" s="95" t="n">
        <f aca="false">A49+1</f>
        <v>42999</v>
      </c>
      <c r="B61" s="96" t="s">
        <v>95</v>
      </c>
      <c r="C61" s="97" t="n">
        <v>1</v>
      </c>
      <c r="D61" s="0" t="n">
        <f aca="false">$C61*VLOOKUP($B61,FoodDB!$A$2:$I$1016,3,0)</f>
        <v>0.5</v>
      </c>
      <c r="E61" s="0" t="n">
        <f aca="false">$C61*VLOOKUP($B61,FoodDB!$A$2:$I$1016,4,0)</f>
        <v>0</v>
      </c>
      <c r="F61" s="0" t="n">
        <f aca="false">$C61*VLOOKUP($B61,FoodDB!$A$2:$I$1016,5,0)</f>
        <v>50</v>
      </c>
      <c r="G61" s="0" t="n">
        <f aca="false">$C61*VLOOKUP($B61,FoodDB!$A$2:$I$1016,6,0)</f>
        <v>4.5</v>
      </c>
      <c r="H61" s="0" t="n">
        <f aca="false">$C61*VLOOKUP($B61,FoodDB!$A$2:$I$1016,7,0)</f>
        <v>0</v>
      </c>
      <c r="I61" s="0" t="n">
        <f aca="false">$C61*VLOOKUP($B61,FoodDB!$A$2:$I$1016,8,0)</f>
        <v>200</v>
      </c>
      <c r="J61" s="0" t="n">
        <f aca="false">$C61*VLOOKUP($B61,FoodDB!$A$2:$I$1016,9,0)</f>
        <v>204.5</v>
      </c>
    </row>
    <row r="62" customFormat="false" ht="15" hidden="false" customHeight="false" outlineLevel="0" collapsed="false">
      <c r="B62" s="96" t="s">
        <v>99</v>
      </c>
      <c r="C62" s="97" t="n">
        <v>3</v>
      </c>
      <c r="D62" s="0" t="n">
        <f aca="false">$C62*VLOOKUP($B62,FoodDB!$A$2:$I$1016,3,0)</f>
        <v>18.54</v>
      </c>
      <c r="E62" s="0" t="n">
        <f aca="false">$C62*VLOOKUP($B62,FoodDB!$A$2:$I$1016,4,0)</f>
        <v>0</v>
      </c>
      <c r="F62" s="0" t="n">
        <f aca="false">$C62*VLOOKUP($B62,FoodDB!$A$2:$I$1016,5,0)</f>
        <v>25.56</v>
      </c>
      <c r="G62" s="0" t="n">
        <f aca="false">$C62*VLOOKUP($B62,FoodDB!$A$2:$I$1016,6,0)</f>
        <v>166.86</v>
      </c>
      <c r="H62" s="0" t="n">
        <f aca="false">$C62*VLOOKUP($B62,FoodDB!$A$2:$I$1016,7,0)</f>
        <v>0</v>
      </c>
      <c r="I62" s="0" t="n">
        <f aca="false">$C62*VLOOKUP($B62,FoodDB!$A$2:$I$1016,8,0)</f>
        <v>102.24</v>
      </c>
      <c r="J62" s="0" t="n">
        <f aca="false">$C62*VLOOKUP($B62,FoodDB!$A$2:$I$1016,9,0)</f>
        <v>269.1</v>
      </c>
    </row>
    <row r="63" customFormat="false" ht="15" hidden="false" customHeight="false" outlineLevel="0" collapsed="false">
      <c r="B63" s="96" t="s">
        <v>105</v>
      </c>
      <c r="C63" s="97" t="n">
        <v>1</v>
      </c>
      <c r="D63" s="0" t="n">
        <f aca="false">$C63*VLOOKUP($B63,FoodDB!$A$2:$I$1016,3,0)</f>
        <v>0.8</v>
      </c>
      <c r="E63" s="0" t="n">
        <f aca="false">$C63*VLOOKUP($B63,FoodDB!$A$2:$I$1016,4,0)</f>
        <v>0</v>
      </c>
      <c r="F63" s="0" t="n">
        <f aca="false">$C63*VLOOKUP($B63,FoodDB!$A$2:$I$1016,5,0)</f>
        <v>34</v>
      </c>
      <c r="G63" s="0" t="n">
        <f aca="false">$C63*VLOOKUP($B63,FoodDB!$A$2:$I$1016,6,0)</f>
        <v>7.2</v>
      </c>
      <c r="H63" s="0" t="n">
        <f aca="false">$C63*VLOOKUP($B63,FoodDB!$A$2:$I$1016,7,0)</f>
        <v>0</v>
      </c>
      <c r="I63" s="0" t="n">
        <f aca="false">$C63*VLOOKUP($B63,FoodDB!$A$2:$I$1016,8,0)</f>
        <v>136</v>
      </c>
      <c r="J63" s="0" t="n">
        <f aca="false">$C63*VLOOKUP($B63,FoodDB!$A$2:$I$1016,9,0)</f>
        <v>143.2</v>
      </c>
    </row>
    <row r="64" customFormat="false" ht="15" hidden="false" customHeight="false" outlineLevel="0" collapsed="false">
      <c r="B64" s="96" t="s">
        <v>100</v>
      </c>
      <c r="C64" s="97" t="n">
        <v>7</v>
      </c>
      <c r="D64" s="0" t="n">
        <f aca="false">$C64*VLOOKUP($B64,FoodDB!$A$2:$I$1016,3,0)</f>
        <v>0</v>
      </c>
      <c r="E64" s="0" t="n">
        <f aca="false">$C64*VLOOKUP($B64,FoodDB!$A$2:$I$1016,4,0)</f>
        <v>7</v>
      </c>
      <c r="F64" s="0" t="n">
        <f aca="false">$C64*VLOOKUP($B64,FoodDB!$A$2:$I$1016,5,0)</f>
        <v>4.2</v>
      </c>
      <c r="G64" s="0" t="n">
        <f aca="false">$C64*VLOOKUP($B64,FoodDB!$A$2:$I$1016,6,0)</f>
        <v>0</v>
      </c>
      <c r="H64" s="0" t="n">
        <f aca="false">$C64*VLOOKUP($B64,FoodDB!$A$2:$I$1016,7,0)</f>
        <v>28</v>
      </c>
      <c r="I64" s="0" t="n">
        <f aca="false">$C64*VLOOKUP($B64,FoodDB!$A$2:$I$1016,8,0)</f>
        <v>16.8</v>
      </c>
      <c r="J64" s="0" t="n">
        <f aca="false">$C64*VLOOKUP($B64,FoodDB!$A$2:$I$1016,9,0)</f>
        <v>44.8</v>
      </c>
    </row>
    <row r="65" customFormat="false" ht="15" hidden="false" customHeight="false" outlineLevel="0" collapsed="false">
      <c r="B65" s="96" t="s">
        <v>97</v>
      </c>
      <c r="C65" s="97" t="n">
        <v>2</v>
      </c>
      <c r="D65" s="0" t="n">
        <f aca="false">$C65*VLOOKUP($B65,FoodDB!$A$2:$I$1016,3,0)</f>
        <v>18</v>
      </c>
      <c r="E65" s="0" t="n">
        <f aca="false">$C65*VLOOKUP($B65,FoodDB!$A$2:$I$1016,4,0)</f>
        <v>4</v>
      </c>
      <c r="F65" s="0" t="n">
        <f aca="false">$C65*VLOOKUP($B65,FoodDB!$A$2:$I$1016,5,0)</f>
        <v>9.4</v>
      </c>
      <c r="G65" s="0" t="n">
        <f aca="false">$C65*VLOOKUP($B65,FoodDB!$A$2:$I$1016,6,0)</f>
        <v>162</v>
      </c>
      <c r="H65" s="0" t="n">
        <f aca="false">$C65*VLOOKUP($B65,FoodDB!$A$2:$I$1016,7,0)</f>
        <v>16</v>
      </c>
      <c r="I65" s="0" t="n">
        <f aca="false">$C65*VLOOKUP($B65,FoodDB!$A$2:$I$1016,8,0)</f>
        <v>37.6</v>
      </c>
      <c r="J65" s="0" t="n">
        <f aca="false">$C65*VLOOKUP($B65,FoodDB!$A$2:$I$1016,9,0)</f>
        <v>215.6</v>
      </c>
    </row>
    <row r="66" customFormat="false" ht="15" hidden="false" customHeight="false" outlineLevel="0" collapsed="false">
      <c r="B66" s="96" t="s">
        <v>108</v>
      </c>
      <c r="C66" s="97" t="n">
        <v>0</v>
      </c>
      <c r="D66" s="0" t="n">
        <f aca="false">$C66*VLOOKUP($B66,FoodDB!$A$2:$I$1016,3,0)</f>
        <v>0</v>
      </c>
      <c r="E66" s="0" t="n">
        <f aca="false">$C66*VLOOKUP($B66,FoodDB!$A$2:$I$1016,4,0)</f>
        <v>0</v>
      </c>
      <c r="F66" s="0" t="n">
        <f aca="false">$C66*VLOOKUP($B66,FoodDB!$A$2:$I$1016,5,0)</f>
        <v>0</v>
      </c>
      <c r="G66" s="0" t="n">
        <f aca="false">$C66*VLOOKUP($B66,FoodDB!$A$2:$I$1016,6,0)</f>
        <v>0</v>
      </c>
      <c r="H66" s="0" t="n">
        <f aca="false">$C66*VLOOKUP($B66,FoodDB!$A$2:$I$1016,7,0)</f>
        <v>0</v>
      </c>
      <c r="I66" s="0" t="n">
        <f aca="false">$C66*VLOOKUP($B66,FoodDB!$A$2:$I$1016,8,0)</f>
        <v>0</v>
      </c>
      <c r="J66" s="0" t="n">
        <f aca="false">$C66*VLOOKUP($B66,FoodDB!$A$2:$I$1016,9,0)</f>
        <v>0</v>
      </c>
    </row>
    <row r="67" customFormat="false" ht="15" hidden="false" customHeight="false" outlineLevel="0" collapsed="false">
      <c r="B67" s="96" t="s">
        <v>108</v>
      </c>
      <c r="C67" s="97" t="n">
        <v>0</v>
      </c>
      <c r="D67" s="0" t="n">
        <f aca="false">$C67*VLOOKUP($B67,FoodDB!$A$2:$I$1016,3,0)</f>
        <v>0</v>
      </c>
      <c r="E67" s="0" t="n">
        <f aca="false">$C67*VLOOKUP($B67,FoodDB!$A$2:$I$1016,4,0)</f>
        <v>0</v>
      </c>
      <c r="F67" s="0" t="n">
        <f aca="false">$C67*VLOOKUP($B67,FoodDB!$A$2:$I$1016,5,0)</f>
        <v>0</v>
      </c>
      <c r="G67" s="0" t="n">
        <f aca="false">$C67*VLOOKUP($B67,FoodDB!$A$2:$I$1016,6,0)</f>
        <v>0</v>
      </c>
      <c r="H67" s="0" t="n">
        <f aca="false">$C67*VLOOKUP($B67,FoodDB!$A$2:$I$1016,7,0)</f>
        <v>0</v>
      </c>
      <c r="I67" s="0" t="n">
        <f aca="false">$C67*VLOOKUP($B67,FoodDB!$A$2:$I$1016,8,0)</f>
        <v>0</v>
      </c>
      <c r="J67" s="0" t="n">
        <f aca="false">$C67*VLOOKUP($B67,FoodDB!$A$2:$I$1016,9,0)</f>
        <v>0</v>
      </c>
    </row>
    <row r="68" customFormat="false" ht="15" hidden="false" customHeight="false" outlineLevel="0" collapsed="false">
      <c r="A68" s="0" t="s">
        <v>98</v>
      </c>
      <c r="G68" s="0" t="n">
        <f aca="false">SUM(G61:G67)</f>
        <v>340.56</v>
      </c>
      <c r="H68" s="0" t="n">
        <f aca="false">SUM(H61:H67)</f>
        <v>44</v>
      </c>
      <c r="I68" s="0" t="n">
        <f aca="false">SUM(I61:I67)</f>
        <v>492.64</v>
      </c>
      <c r="J68" s="0" t="n">
        <f aca="false">SUM(G68:I68)</f>
        <v>877.2</v>
      </c>
    </row>
    <row r="69" customFormat="false" ht="15" hidden="false" customHeight="false" outlineLevel="0" collapsed="false">
      <c r="A69" s="0" t="s">
        <v>102</v>
      </c>
      <c r="B69" s="0" t="s">
        <v>103</v>
      </c>
      <c r="E69" s="100"/>
      <c r="F69" s="100"/>
      <c r="G69" s="100" t="n">
        <f aca="false">VLOOKUP($A61,LossChart!$A$3:$AB$105,14,0)</f>
        <v>350.264523057542</v>
      </c>
      <c r="H69" s="100" t="n">
        <f aca="false">VLOOKUP($A61,LossChart!$A$3:$AB$105,15,0)</f>
        <v>80</v>
      </c>
      <c r="I69" s="100" t="n">
        <f aca="false">VLOOKUP($A61,LossChart!$A$3:$AB$105,16,0)</f>
        <v>477.304074136158</v>
      </c>
      <c r="J69" s="100" t="n">
        <f aca="false">VLOOKUP($A61,LossChart!$A$3:$AB$105,17,0)</f>
        <v>907.5685971937</v>
      </c>
      <c r="K69" s="100"/>
    </row>
    <row r="70" customFormat="false" ht="15" hidden="false" customHeight="false" outlineLevel="0" collapsed="false">
      <c r="A70" s="0" t="s">
        <v>104</v>
      </c>
      <c r="G70" s="0" t="n">
        <f aca="false">G69-G68</f>
        <v>9.70452305754196</v>
      </c>
      <c r="H70" s="0" t="n">
        <f aca="false">H69-H68</f>
        <v>36</v>
      </c>
      <c r="I70" s="0" t="n">
        <f aca="false">I69-I68</f>
        <v>-15.335925863842</v>
      </c>
      <c r="J70" s="0" t="n">
        <f aca="false">J69-J68</f>
        <v>30.3685971937</v>
      </c>
    </row>
    <row r="72" customFormat="false" ht="45" hidden="false" customHeight="false" outlineLevel="0" collapsed="false">
      <c r="A72" s="21" t="s">
        <v>63</v>
      </c>
      <c r="B72" s="21" t="s">
        <v>93</v>
      </c>
      <c r="C72" s="21" t="s">
        <v>94</v>
      </c>
      <c r="D72" s="94" t="str">
        <f aca="false">FoodDB!$C$1</f>
        <v>Fat
(g)</v>
      </c>
      <c r="E72" s="94" t="str">
        <f aca="false">FoodDB!$D$1</f>
        <v>Carbs
(g)</v>
      </c>
      <c r="F72" s="94" t="str">
        <f aca="false">FoodDB!$E$1</f>
        <v>Protein
(g)</v>
      </c>
      <c r="G72" s="94" t="str">
        <f aca="false">FoodDB!$F$1</f>
        <v>Fat
(Cal)</v>
      </c>
      <c r="H72" s="94" t="str">
        <f aca="false">FoodDB!$G$1</f>
        <v>Carb
(Cal)</v>
      </c>
      <c r="I72" s="94" t="str">
        <f aca="false">FoodDB!$H$1</f>
        <v>Protein
(Cal)</v>
      </c>
      <c r="J72" s="94" t="str">
        <f aca="false">FoodDB!$I$1</f>
        <v>Total
Calories</v>
      </c>
      <c r="K72" s="94"/>
    </row>
    <row r="73" customFormat="false" ht="15" hidden="false" customHeight="false" outlineLevel="0" collapsed="false">
      <c r="A73" s="95" t="n">
        <f aca="false">A61+1</f>
        <v>43000</v>
      </c>
      <c r="B73" s="96" t="s">
        <v>105</v>
      </c>
      <c r="C73" s="97" t="n">
        <v>3.3</v>
      </c>
      <c r="D73" s="0" t="n">
        <f aca="false">$C73*VLOOKUP($B73,FoodDB!$A$2:$I$1016,3,0)</f>
        <v>2.64</v>
      </c>
      <c r="E73" s="0" t="n">
        <f aca="false">$C73*VLOOKUP($B73,FoodDB!$A$2:$I$1016,4,0)</f>
        <v>0</v>
      </c>
      <c r="F73" s="0" t="n">
        <f aca="false">$C73*VLOOKUP($B73,FoodDB!$A$2:$I$1016,5,0)</f>
        <v>112.2</v>
      </c>
      <c r="G73" s="0" t="n">
        <f aca="false">$C73*VLOOKUP($B73,FoodDB!$A$2:$I$1016,6,0)</f>
        <v>23.76</v>
      </c>
      <c r="H73" s="0" t="n">
        <f aca="false">$C73*VLOOKUP($B73,FoodDB!$A$2:$I$1016,7,0)</f>
        <v>0</v>
      </c>
      <c r="I73" s="0" t="n">
        <f aca="false">$C73*VLOOKUP($B73,FoodDB!$A$2:$I$1016,8,0)</f>
        <v>448.8</v>
      </c>
      <c r="J73" s="0" t="n">
        <f aca="false">$C73*VLOOKUP($B73,FoodDB!$A$2:$I$1016,9,0)</f>
        <v>472.56</v>
      </c>
    </row>
    <row r="74" customFormat="false" ht="15" hidden="false" customHeight="false" outlineLevel="0" collapsed="false">
      <c r="B74" s="96" t="s">
        <v>96</v>
      </c>
      <c r="C74" s="97" t="n">
        <v>20</v>
      </c>
      <c r="D74" s="0" t="n">
        <f aca="false">$C74*VLOOKUP($B74,FoodDB!$A$2:$I$1016,3,0)</f>
        <v>0</v>
      </c>
      <c r="E74" s="0" t="n">
        <f aca="false">$C74*VLOOKUP($B74,FoodDB!$A$2:$I$1016,4,0)</f>
        <v>12.8571428571429</v>
      </c>
      <c r="F74" s="0" t="n">
        <f aca="false">$C74*VLOOKUP($B74,FoodDB!$A$2:$I$1016,5,0)</f>
        <v>6.42857142857143</v>
      </c>
      <c r="G74" s="0" t="n">
        <f aca="false">$C74*VLOOKUP($B74,FoodDB!$A$2:$I$1016,6,0)</f>
        <v>0</v>
      </c>
      <c r="H74" s="0" t="n">
        <f aca="false">$C74*VLOOKUP($B74,FoodDB!$A$2:$I$1016,7,0)</f>
        <v>51.4285714285714</v>
      </c>
      <c r="I74" s="0" t="n">
        <f aca="false">$C74*VLOOKUP($B74,FoodDB!$A$2:$I$1016,8,0)</f>
        <v>25.7142857142857</v>
      </c>
      <c r="J74" s="0" t="n">
        <f aca="false">$C74*VLOOKUP($B74,FoodDB!$A$2:$I$1016,9,0)</f>
        <v>77.1428571428572</v>
      </c>
    </row>
    <row r="75" customFormat="false" ht="15" hidden="false" customHeight="false" outlineLevel="0" collapsed="false">
      <c r="B75" s="96" t="s">
        <v>107</v>
      </c>
      <c r="C75" s="97" t="n">
        <v>3</v>
      </c>
      <c r="D75" s="0" t="n">
        <f aca="false">$C75*VLOOKUP($B75,FoodDB!$A$2:$I$1016,3,0)</f>
        <v>1.5</v>
      </c>
      <c r="E75" s="0" t="n">
        <f aca="false">$C75*VLOOKUP($B75,FoodDB!$A$2:$I$1016,4,0)</f>
        <v>0</v>
      </c>
      <c r="F75" s="0" t="n">
        <f aca="false">$C75*VLOOKUP($B75,FoodDB!$A$2:$I$1016,5,0)</f>
        <v>0</v>
      </c>
      <c r="G75" s="0" t="n">
        <f aca="false">$C75*VLOOKUP($B75,FoodDB!$A$2:$I$1016,6,0)</f>
        <v>13.5</v>
      </c>
      <c r="H75" s="0" t="n">
        <f aca="false">$C75*VLOOKUP($B75,FoodDB!$A$2:$I$1016,7,0)</f>
        <v>0</v>
      </c>
      <c r="I75" s="0" t="n">
        <f aca="false">$C75*VLOOKUP($B75,FoodDB!$A$2:$I$1016,8,0)</f>
        <v>0</v>
      </c>
      <c r="J75" s="0" t="n">
        <f aca="false">$C75*VLOOKUP($B75,FoodDB!$A$2:$I$1016,9,0)</f>
        <v>13.5</v>
      </c>
    </row>
    <row r="76" customFormat="false" ht="15" hidden="false" customHeight="false" outlineLevel="0" collapsed="false">
      <c r="B76" s="96" t="s">
        <v>100</v>
      </c>
      <c r="C76" s="97" t="n">
        <v>7</v>
      </c>
      <c r="D76" s="0" t="n">
        <f aca="false">$C76*VLOOKUP($B76,FoodDB!$A$2:$I$1016,3,0)</f>
        <v>0</v>
      </c>
      <c r="E76" s="0" t="n">
        <f aca="false">$C76*VLOOKUP($B76,FoodDB!$A$2:$I$1016,4,0)</f>
        <v>7</v>
      </c>
      <c r="F76" s="0" t="n">
        <f aca="false">$C76*VLOOKUP($B76,FoodDB!$A$2:$I$1016,5,0)</f>
        <v>4.2</v>
      </c>
      <c r="G76" s="0" t="n">
        <f aca="false">$C76*VLOOKUP($B76,FoodDB!$A$2:$I$1016,6,0)</f>
        <v>0</v>
      </c>
      <c r="H76" s="0" t="n">
        <f aca="false">$C76*VLOOKUP($B76,FoodDB!$A$2:$I$1016,7,0)</f>
        <v>28</v>
      </c>
      <c r="I76" s="0" t="n">
        <f aca="false">$C76*VLOOKUP($B76,FoodDB!$A$2:$I$1016,8,0)</f>
        <v>16.8</v>
      </c>
      <c r="J76" s="0" t="n">
        <f aca="false">$C76*VLOOKUP($B76,FoodDB!$A$2:$I$1016,9,0)</f>
        <v>44.8</v>
      </c>
    </row>
    <row r="77" customFormat="false" ht="15" hidden="false" customHeight="false" outlineLevel="0" collapsed="false">
      <c r="B77" s="96" t="s">
        <v>109</v>
      </c>
      <c r="C77" s="97" t="n">
        <v>4</v>
      </c>
      <c r="D77" s="0" t="n">
        <f aca="false">$C77*VLOOKUP($B77,FoodDB!$A$2:$I$1016,3,0)</f>
        <v>48</v>
      </c>
      <c r="E77" s="0" t="n">
        <f aca="false">$C77*VLOOKUP($B77,FoodDB!$A$2:$I$1016,4,0)</f>
        <v>0</v>
      </c>
      <c r="F77" s="0" t="n">
        <f aca="false">$C77*VLOOKUP($B77,FoodDB!$A$2:$I$1016,5,0)</f>
        <v>0</v>
      </c>
      <c r="G77" s="0" t="n">
        <f aca="false">$C77*VLOOKUP($B77,FoodDB!$A$2:$I$1016,6,0)</f>
        <v>432</v>
      </c>
      <c r="H77" s="0" t="n">
        <f aca="false">$C77*VLOOKUP($B77,FoodDB!$A$2:$I$1016,7,0)</f>
        <v>0</v>
      </c>
      <c r="I77" s="0" t="n">
        <f aca="false">$C77*VLOOKUP($B77,FoodDB!$A$2:$I$1016,8,0)</f>
        <v>0</v>
      </c>
      <c r="J77" s="0" t="n">
        <f aca="false">$C77*VLOOKUP($B77,FoodDB!$A$2:$I$1016,9,0)</f>
        <v>432</v>
      </c>
    </row>
    <row r="78" customFormat="false" ht="15" hidden="false" customHeight="false" outlineLevel="0" collapsed="false">
      <c r="B78" s="96" t="s">
        <v>108</v>
      </c>
      <c r="C78" s="97" t="n">
        <v>0</v>
      </c>
      <c r="D78" s="0" t="n">
        <f aca="false">$C78*VLOOKUP($B78,FoodDB!$A$2:$I$1016,3,0)</f>
        <v>0</v>
      </c>
      <c r="E78" s="0" t="n">
        <f aca="false">$C78*VLOOKUP($B78,FoodDB!$A$2:$I$1016,4,0)</f>
        <v>0</v>
      </c>
      <c r="F78" s="0" t="n">
        <f aca="false">$C78*VLOOKUP($B78,FoodDB!$A$2:$I$1016,5,0)</f>
        <v>0</v>
      </c>
      <c r="G78" s="0" t="n">
        <f aca="false">$C78*VLOOKUP($B78,FoodDB!$A$2:$I$1016,6,0)</f>
        <v>0</v>
      </c>
      <c r="H78" s="0" t="n">
        <f aca="false">$C78*VLOOKUP($B78,FoodDB!$A$2:$I$1016,7,0)</f>
        <v>0</v>
      </c>
      <c r="I78" s="0" t="n">
        <f aca="false">$C78*VLOOKUP($B78,FoodDB!$A$2:$I$1016,8,0)</f>
        <v>0</v>
      </c>
      <c r="J78" s="0" t="n">
        <f aca="false">$C78*VLOOKUP($B78,FoodDB!$A$2:$I$1016,9,0)</f>
        <v>0</v>
      </c>
    </row>
    <row r="79" customFormat="false" ht="15" hidden="false" customHeight="false" outlineLevel="0" collapsed="false">
      <c r="B79" s="96" t="s">
        <v>108</v>
      </c>
      <c r="C79" s="97" t="n">
        <v>0</v>
      </c>
      <c r="D79" s="0" t="n">
        <f aca="false">$C79*VLOOKUP($B79,FoodDB!$A$2:$I$1016,3,0)</f>
        <v>0</v>
      </c>
      <c r="E79" s="0" t="n">
        <f aca="false">$C79*VLOOKUP($B79,FoodDB!$A$2:$I$1016,4,0)</f>
        <v>0</v>
      </c>
      <c r="F79" s="0" t="n">
        <f aca="false">$C79*VLOOKUP($B79,FoodDB!$A$2:$I$1016,5,0)</f>
        <v>0</v>
      </c>
      <c r="G79" s="0" t="n">
        <f aca="false">$C79*VLOOKUP($B79,FoodDB!$A$2:$I$1016,6,0)</f>
        <v>0</v>
      </c>
      <c r="H79" s="0" t="n">
        <f aca="false">$C79*VLOOKUP($B79,FoodDB!$A$2:$I$1016,7,0)</f>
        <v>0</v>
      </c>
      <c r="I79" s="0" t="n">
        <f aca="false">$C79*VLOOKUP($B79,FoodDB!$A$2:$I$1016,8,0)</f>
        <v>0</v>
      </c>
      <c r="J79" s="0" t="n">
        <f aca="false">$C79*VLOOKUP($B79,FoodDB!$A$2:$I$1016,9,0)</f>
        <v>0</v>
      </c>
    </row>
    <row r="80" customFormat="false" ht="15" hidden="false" customHeight="false" outlineLevel="0" collapsed="false">
      <c r="A80" s="0" t="s">
        <v>98</v>
      </c>
      <c r="D80" s="0" t="n">
        <f aca="false">G80/9</f>
        <v>52.14</v>
      </c>
      <c r="E80" s="0" t="n">
        <f aca="false">H80/4</f>
        <v>19.8571428571429</v>
      </c>
      <c r="F80" s="0" t="n">
        <f aca="false">I80/4</f>
        <v>122.828571428571</v>
      </c>
      <c r="G80" s="0" t="n">
        <f aca="false">SUM(G73:G79)</f>
        <v>469.26</v>
      </c>
      <c r="H80" s="0" t="n">
        <f aca="false">SUM(H73:H79)</f>
        <v>79.4285714285714</v>
      </c>
      <c r="I80" s="0" t="n">
        <f aca="false">SUM(I73:I79)</f>
        <v>491.314285714286</v>
      </c>
      <c r="J80" s="0" t="n">
        <f aca="false">SUM(G80:I80)</f>
        <v>1040.00285714286</v>
      </c>
    </row>
    <row r="81" customFormat="false" ht="15" hidden="false" customHeight="false" outlineLevel="0" collapsed="false">
      <c r="A81" s="0" t="s">
        <v>102</v>
      </c>
      <c r="B81" s="0" t="s">
        <v>103</v>
      </c>
      <c r="E81" s="100"/>
      <c r="F81" s="100"/>
      <c r="G81" s="100" t="n">
        <f aca="false">VLOOKUP($A73,LossChart!$A$3:$AB$105,14,0)</f>
        <v>358.664627633961</v>
      </c>
      <c r="H81" s="100" t="n">
        <f aca="false">VLOOKUP($A73,LossChart!$A$3:$AB$105,15,0)</f>
        <v>80</v>
      </c>
      <c r="I81" s="100" t="n">
        <f aca="false">VLOOKUP($A73,LossChart!$A$3:$AB$105,16,0)</f>
        <v>477.304074136158</v>
      </c>
      <c r="J81" s="100" t="n">
        <f aca="false">VLOOKUP($A73,LossChart!$A$3:$AB$105,17,0)</f>
        <v>915.968701770119</v>
      </c>
      <c r="K81" s="100"/>
    </row>
    <row r="82" customFormat="false" ht="15" hidden="false" customHeight="false" outlineLevel="0" collapsed="false">
      <c r="A82" s="0" t="s">
        <v>104</v>
      </c>
      <c r="G82" s="0" t="n">
        <f aca="false">G81-G80</f>
        <v>-110.595372366039</v>
      </c>
      <c r="H82" s="0" t="n">
        <f aca="false">H81-H80</f>
        <v>0.571428571428598</v>
      </c>
      <c r="I82" s="0" t="n">
        <f aca="false">I81-I80</f>
        <v>-14.010211578128</v>
      </c>
      <c r="J82" s="0" t="n">
        <f aca="false">J81-J80</f>
        <v>-124.034155372741</v>
      </c>
    </row>
    <row r="84" customFormat="false" ht="45" hidden="false" customHeight="false" outlineLevel="0" collapsed="false">
      <c r="A84" s="21" t="s">
        <v>63</v>
      </c>
      <c r="B84" s="21" t="s">
        <v>93</v>
      </c>
      <c r="C84" s="21" t="s">
        <v>94</v>
      </c>
      <c r="D84" s="94" t="str">
        <f aca="false">FoodDB!$C$1</f>
        <v>Fat
(g)</v>
      </c>
      <c r="E84" s="94" t="str">
        <f aca="false">FoodDB!$D$1</f>
        <v>Carbs
(g)</v>
      </c>
      <c r="F84" s="94" t="str">
        <f aca="false">FoodDB!$E$1</f>
        <v>Protein
(g)</v>
      </c>
      <c r="G84" s="94" t="str">
        <f aca="false">FoodDB!$F$1</f>
        <v>Fat
(Cal)</v>
      </c>
      <c r="H84" s="94" t="str">
        <f aca="false">FoodDB!$G$1</f>
        <v>Carb
(Cal)</v>
      </c>
      <c r="I84" s="94" t="str">
        <f aca="false">FoodDB!$H$1</f>
        <v>Protein
(Cal)</v>
      </c>
      <c r="J84" s="94" t="str">
        <f aca="false">FoodDB!$I$1</f>
        <v>Total
Calories</v>
      </c>
      <c r="K84" s="94"/>
      <c r="L84" s="94" t="s">
        <v>110</v>
      </c>
      <c r="M84" s="94" t="s">
        <v>111</v>
      </c>
      <c r="N84" s="94" t="s">
        <v>112</v>
      </c>
      <c r="O84" s="94" t="s">
        <v>113</v>
      </c>
      <c r="P84" s="94" t="s">
        <v>114</v>
      </c>
      <c r="Q84" s="94" t="s">
        <v>115</v>
      </c>
      <c r="R84" s="94" t="s">
        <v>116</v>
      </c>
      <c r="S84" s="94" t="s">
        <v>117</v>
      </c>
      <c r="T84" s="94" t="s">
        <v>118</v>
      </c>
      <c r="U84" s="94" t="s">
        <v>119</v>
      </c>
      <c r="V84" s="94" t="s">
        <v>120</v>
      </c>
      <c r="W84" s="94" t="s">
        <v>121</v>
      </c>
    </row>
    <row r="85" customFormat="false" ht="15" hidden="false" customHeight="false" outlineLevel="0" collapsed="false">
      <c r="A85" s="95" t="n">
        <f aca="false">A73+1</f>
        <v>43001</v>
      </c>
      <c r="B85" s="96" t="s">
        <v>122</v>
      </c>
      <c r="C85" s="97" t="n">
        <v>2</v>
      </c>
      <c r="D85" s="0" t="n">
        <f aca="false">$C85*VLOOKUP($B85,FoodDB!$A$2:$I$1016,3,0)</f>
        <v>36</v>
      </c>
      <c r="E85" s="0" t="n">
        <f aca="false">$C85*VLOOKUP($B85,FoodDB!$A$2:$I$1016,4,0)</f>
        <v>0</v>
      </c>
      <c r="F85" s="0" t="n">
        <f aca="false">$C85*VLOOKUP($B85,FoodDB!$A$2:$I$1016,5,0)</f>
        <v>52</v>
      </c>
      <c r="G85" s="0" t="n">
        <f aca="false">$C85*VLOOKUP($B85,FoodDB!$A$2:$I$1016,6,0)</f>
        <v>324</v>
      </c>
      <c r="H85" s="0" t="n">
        <f aca="false">$C85*VLOOKUP($B85,FoodDB!$A$2:$I$1016,7,0)</f>
        <v>0</v>
      </c>
      <c r="I85" s="0" t="n">
        <f aca="false">$C85*VLOOKUP($B85,FoodDB!$A$2:$I$1016,8,0)</f>
        <v>208</v>
      </c>
      <c r="J85" s="0" t="n">
        <f aca="false">$C85*VLOOKUP($B85,FoodDB!$A$2:$I$1016,9,0)</f>
        <v>532</v>
      </c>
      <c r="L85" s="0" t="n">
        <f aca="false">SUM(G85:G91)</f>
        <v>493.92</v>
      </c>
      <c r="M85" s="0" t="n">
        <f aca="false">SUM(H85:H91)</f>
        <v>28</v>
      </c>
      <c r="N85" s="0" t="n">
        <f aca="false">SUM(I85:I91)</f>
        <v>458.4</v>
      </c>
      <c r="O85" s="0" t="n">
        <f aca="false">SUM(L85:N85)</f>
        <v>980.32</v>
      </c>
      <c r="P85" s="100" t="n">
        <f aca="false">VLOOKUP($A85,LossChart!$A$3:$AB$105,14,0)</f>
        <v>366.332702296934</v>
      </c>
      <c r="Q85" s="100" t="n">
        <f aca="false">VLOOKUP($A85,LossChart!$A$3:$AB$105,15,0)</f>
        <v>80</v>
      </c>
      <c r="R85" s="100" t="n">
        <f aca="false">VLOOKUP($A85,LossChart!$A$3:$AB$105,16,0)</f>
        <v>477.304074136158</v>
      </c>
      <c r="S85" s="100" t="n">
        <f aca="false">VLOOKUP($A85,LossChart!$A$3:$AB$105,17,0)</f>
        <v>923.636776433093</v>
      </c>
      <c r="T85" s="100" t="n">
        <f aca="false">P85-L85</f>
        <v>-127.587297703066</v>
      </c>
      <c r="U85" s="100" t="n">
        <f aca="false">Q85-M85</f>
        <v>52</v>
      </c>
      <c r="V85" s="100" t="n">
        <f aca="false">R85-N85</f>
        <v>18.904074136158</v>
      </c>
      <c r="W85" s="100" t="n">
        <f aca="false">S85-O85</f>
        <v>-56.6832235669075</v>
      </c>
    </row>
    <row r="86" customFormat="false" ht="15" hidden="false" customHeight="false" outlineLevel="0" collapsed="false">
      <c r="B86" s="96" t="s">
        <v>123</v>
      </c>
      <c r="C86" s="97" t="n">
        <v>3</v>
      </c>
      <c r="D86" s="0" t="n">
        <f aca="false">$C86*VLOOKUP($B86,FoodDB!$A$2:$I$1016,3,0)</f>
        <v>18</v>
      </c>
      <c r="E86" s="0" t="n">
        <f aca="false">$C86*VLOOKUP($B86,FoodDB!$A$2:$I$1016,4,0)</f>
        <v>0</v>
      </c>
      <c r="F86" s="0" t="n">
        <f aca="false">$C86*VLOOKUP($B86,FoodDB!$A$2:$I$1016,5,0)</f>
        <v>21</v>
      </c>
      <c r="G86" s="0" t="n">
        <f aca="false">$C86*VLOOKUP($B86,FoodDB!$A$2:$I$1016,6,0)</f>
        <v>162</v>
      </c>
      <c r="H86" s="0" t="n">
        <f aca="false">$C86*VLOOKUP($B86,FoodDB!$A$2:$I$1016,7,0)</f>
        <v>0</v>
      </c>
      <c r="I86" s="0" t="n">
        <f aca="false">$C86*VLOOKUP($B86,FoodDB!$A$2:$I$1016,8,0)</f>
        <v>84</v>
      </c>
      <c r="J86" s="0" t="n">
        <f aca="false">$C86*VLOOKUP($B86,FoodDB!$A$2:$I$1016,9,0)</f>
        <v>246</v>
      </c>
    </row>
    <row r="87" customFormat="false" ht="15" hidden="false" customHeight="false" outlineLevel="0" collapsed="false">
      <c r="B87" s="96" t="s">
        <v>105</v>
      </c>
      <c r="C87" s="97" t="n">
        <v>1.1</v>
      </c>
      <c r="D87" s="0" t="n">
        <f aca="false">$C87*VLOOKUP($B87,FoodDB!$A$2:$I$1016,3,0)</f>
        <v>0.88</v>
      </c>
      <c r="E87" s="0" t="n">
        <f aca="false">$C87*VLOOKUP($B87,FoodDB!$A$2:$I$1016,4,0)</f>
        <v>0</v>
      </c>
      <c r="F87" s="0" t="n">
        <f aca="false">$C87*VLOOKUP($B87,FoodDB!$A$2:$I$1016,5,0)</f>
        <v>37.4</v>
      </c>
      <c r="G87" s="0" t="n">
        <f aca="false">$C87*VLOOKUP($B87,FoodDB!$A$2:$I$1016,6,0)</f>
        <v>7.92</v>
      </c>
      <c r="H87" s="0" t="n">
        <f aca="false">$C87*VLOOKUP($B87,FoodDB!$A$2:$I$1016,7,0)</f>
        <v>0</v>
      </c>
      <c r="I87" s="0" t="n">
        <f aca="false">$C87*VLOOKUP($B87,FoodDB!$A$2:$I$1016,8,0)</f>
        <v>149.6</v>
      </c>
      <c r="J87" s="0" t="n">
        <f aca="false">$C87*VLOOKUP($B87,FoodDB!$A$2:$I$1016,9,0)</f>
        <v>157.52</v>
      </c>
    </row>
    <row r="88" customFormat="false" ht="15" hidden="false" customHeight="false" outlineLevel="0" collapsed="false">
      <c r="B88" s="96" t="s">
        <v>100</v>
      </c>
      <c r="C88" s="97" t="n">
        <v>7</v>
      </c>
      <c r="D88" s="0" t="n">
        <f aca="false">$C88*VLOOKUP($B88,FoodDB!$A$2:$I$1016,3,0)</f>
        <v>0</v>
      </c>
      <c r="E88" s="0" t="n">
        <f aca="false">$C88*VLOOKUP($B88,FoodDB!$A$2:$I$1016,4,0)</f>
        <v>7</v>
      </c>
      <c r="F88" s="0" t="n">
        <f aca="false">$C88*VLOOKUP($B88,FoodDB!$A$2:$I$1016,5,0)</f>
        <v>4.2</v>
      </c>
      <c r="G88" s="0" t="n">
        <f aca="false">$C88*VLOOKUP($B88,FoodDB!$A$2:$I$1016,6,0)</f>
        <v>0</v>
      </c>
      <c r="H88" s="0" t="n">
        <f aca="false">$C88*VLOOKUP($B88,FoodDB!$A$2:$I$1016,7,0)</f>
        <v>28</v>
      </c>
      <c r="I88" s="0" t="n">
        <f aca="false">$C88*VLOOKUP($B88,FoodDB!$A$2:$I$1016,8,0)</f>
        <v>16.8</v>
      </c>
      <c r="J88" s="0" t="n">
        <f aca="false">$C88*VLOOKUP($B88,FoodDB!$A$2:$I$1016,9,0)</f>
        <v>44.8</v>
      </c>
    </row>
    <row r="89" customFormat="false" ht="15" hidden="false" customHeight="false" outlineLevel="0" collapsed="false">
      <c r="B89" s="96" t="s">
        <v>108</v>
      </c>
      <c r="C89" s="97" t="n">
        <v>0</v>
      </c>
      <c r="D89" s="0" t="n">
        <f aca="false">$C89*VLOOKUP($B89,FoodDB!$A$2:$I$1016,3,0)</f>
        <v>0</v>
      </c>
      <c r="E89" s="0" t="n">
        <f aca="false">$C89*VLOOKUP($B89,FoodDB!$A$2:$I$1016,4,0)</f>
        <v>0</v>
      </c>
      <c r="F89" s="0" t="n">
        <f aca="false">$C89*VLOOKUP($B89,FoodDB!$A$2:$I$1016,5,0)</f>
        <v>0</v>
      </c>
      <c r="G89" s="0" t="n">
        <f aca="false">$C89*VLOOKUP($B89,FoodDB!$A$2:$I$1016,6,0)</f>
        <v>0</v>
      </c>
      <c r="H89" s="0" t="n">
        <f aca="false">$C89*VLOOKUP($B89,FoodDB!$A$2:$I$1016,7,0)</f>
        <v>0</v>
      </c>
      <c r="I89" s="0" t="n">
        <f aca="false">$C89*VLOOKUP($B89,FoodDB!$A$2:$I$1016,8,0)</f>
        <v>0</v>
      </c>
      <c r="J89" s="0" t="n">
        <f aca="false">$C89*VLOOKUP($B89,FoodDB!$A$2:$I$1016,9,0)</f>
        <v>0</v>
      </c>
    </row>
    <row r="90" customFormat="false" ht="15" hidden="false" customHeight="false" outlineLevel="0" collapsed="false">
      <c r="B90" s="96" t="s">
        <v>108</v>
      </c>
      <c r="C90" s="97" t="n">
        <v>0</v>
      </c>
      <c r="D90" s="0" t="n">
        <f aca="false">$C90*VLOOKUP($B90,FoodDB!$A$2:$I$1016,3,0)</f>
        <v>0</v>
      </c>
      <c r="E90" s="0" t="n">
        <f aca="false">$C90*VLOOKUP($B90,FoodDB!$A$2:$I$1016,4,0)</f>
        <v>0</v>
      </c>
      <c r="F90" s="0" t="n">
        <f aca="false">$C90*VLOOKUP($B90,FoodDB!$A$2:$I$1016,5,0)</f>
        <v>0</v>
      </c>
      <c r="G90" s="0" t="n">
        <f aca="false">$C90*VLOOKUP($B90,FoodDB!$A$2:$I$1016,6,0)</f>
        <v>0</v>
      </c>
      <c r="H90" s="0" t="n">
        <f aca="false">$C90*VLOOKUP($B90,FoodDB!$A$2:$I$1016,7,0)</f>
        <v>0</v>
      </c>
      <c r="I90" s="0" t="n">
        <f aca="false">$C90*VLOOKUP($B90,FoodDB!$A$2:$I$1016,8,0)</f>
        <v>0</v>
      </c>
      <c r="J90" s="0" t="n">
        <f aca="false">$C90*VLOOKUP($B90,FoodDB!$A$2:$I$1016,9,0)</f>
        <v>0</v>
      </c>
    </row>
    <row r="91" customFormat="false" ht="15" hidden="false" customHeight="false" outlineLevel="0" collapsed="false">
      <c r="B91" s="96" t="s">
        <v>108</v>
      </c>
      <c r="C91" s="97" t="n">
        <v>0</v>
      </c>
      <c r="D91" s="0" t="n">
        <f aca="false">$C91*VLOOKUP($B91,FoodDB!$A$2:$I$1016,3,0)</f>
        <v>0</v>
      </c>
      <c r="E91" s="0" t="n">
        <f aca="false">$C91*VLOOKUP($B91,FoodDB!$A$2:$I$1016,4,0)</f>
        <v>0</v>
      </c>
      <c r="F91" s="0" t="n">
        <f aca="false">$C91*VLOOKUP($B91,FoodDB!$A$2:$I$1016,5,0)</f>
        <v>0</v>
      </c>
      <c r="G91" s="0" t="n">
        <f aca="false">$C91*VLOOKUP($B91,FoodDB!$A$2:$I$1016,6,0)</f>
        <v>0</v>
      </c>
      <c r="H91" s="0" t="n">
        <f aca="false">$C91*VLOOKUP($B91,FoodDB!$A$2:$I$1016,7,0)</f>
        <v>0</v>
      </c>
      <c r="I91" s="0" t="n">
        <f aca="false">$C91*VLOOKUP($B91,FoodDB!$A$2:$I$1016,8,0)</f>
        <v>0</v>
      </c>
      <c r="J91" s="0" t="n">
        <f aca="false">$C91*VLOOKUP($B91,FoodDB!$A$2:$I$1016,9,0)</f>
        <v>0</v>
      </c>
    </row>
    <row r="92" customFormat="false" ht="15" hidden="false" customHeight="false" outlineLevel="0" collapsed="false">
      <c r="A92" s="0" t="s">
        <v>98</v>
      </c>
      <c r="G92" s="0" t="n">
        <f aca="false">SUM(G85:G91)</f>
        <v>493.92</v>
      </c>
      <c r="H92" s="0" t="n">
        <f aca="false">SUM(H85:H91)</f>
        <v>28</v>
      </c>
      <c r="I92" s="0" t="n">
        <f aca="false">SUM(I85:I91)</f>
        <v>458.4</v>
      </c>
      <c r="J92" s="0" t="n">
        <f aca="false">SUM(G92:I92)</f>
        <v>980.32</v>
      </c>
    </row>
    <row r="93" customFormat="false" ht="15" hidden="false" customHeight="false" outlineLevel="0" collapsed="false">
      <c r="A93" s="0" t="s">
        <v>102</v>
      </c>
      <c r="B93" s="0" t="s">
        <v>103</v>
      </c>
      <c r="E93" s="100"/>
      <c r="F93" s="100"/>
      <c r="G93" s="100" t="n">
        <f aca="false">VLOOKUP($A85,LossChart!$A$3:$AB$105,14,0)</f>
        <v>366.332702296934</v>
      </c>
      <c r="H93" s="100" t="n">
        <f aca="false">VLOOKUP($A85,LossChart!$A$3:$AB$105,15,0)</f>
        <v>80</v>
      </c>
      <c r="I93" s="100" t="n">
        <f aca="false">VLOOKUP($A85,LossChart!$A$3:$AB$105,16,0)</f>
        <v>477.304074136158</v>
      </c>
      <c r="J93" s="100" t="n">
        <f aca="false">VLOOKUP($A85,LossChart!$A$3:$AB$105,17,0)</f>
        <v>923.636776433093</v>
      </c>
      <c r="K93" s="100"/>
    </row>
    <row r="94" customFormat="false" ht="15" hidden="false" customHeight="false" outlineLevel="0" collapsed="false">
      <c r="A94" s="0" t="s">
        <v>104</v>
      </c>
      <c r="G94" s="0" t="n">
        <f aca="false">G93-G92</f>
        <v>-127.587297703066</v>
      </c>
      <c r="H94" s="0" t="n">
        <f aca="false">H93-H92</f>
        <v>52</v>
      </c>
      <c r="I94" s="0" t="n">
        <f aca="false">I93-I92</f>
        <v>18.904074136158</v>
      </c>
      <c r="J94" s="0" t="n">
        <f aca="false">J93-J92</f>
        <v>-56.6832235669075</v>
      </c>
    </row>
    <row r="96" customFormat="false" ht="60" hidden="false" customHeight="false" outlineLevel="0" collapsed="false">
      <c r="A96" s="21" t="s">
        <v>63</v>
      </c>
      <c r="B96" s="21" t="s">
        <v>93</v>
      </c>
      <c r="C96" s="21" t="s">
        <v>94</v>
      </c>
      <c r="D96" s="94" t="str">
        <f aca="false">FoodDB!$C$1</f>
        <v>Fat
(g)</v>
      </c>
      <c r="E96" s="94" t="str">
        <f aca="false">FoodDB!$D$1</f>
        <v>Carbs
(g)</v>
      </c>
      <c r="F96" s="94" t="str">
        <f aca="false">FoodDB!$E$1</f>
        <v>Protein
(g)</v>
      </c>
      <c r="G96" s="94" t="str">
        <f aca="false">FoodDB!$F$1</f>
        <v>Fat
(Cal)</v>
      </c>
      <c r="H96" s="94" t="str">
        <f aca="false">FoodDB!$G$1</f>
        <v>Carb
(Cal)</v>
      </c>
      <c r="I96" s="94" t="str">
        <f aca="false">FoodDB!$H$1</f>
        <v>Protein
(Cal)</v>
      </c>
      <c r="J96" s="94" t="str">
        <f aca="false">FoodDB!$I$1</f>
        <v>Total
Calories</v>
      </c>
      <c r="K96" s="94"/>
      <c r="L96" s="94" t="s">
        <v>110</v>
      </c>
      <c r="M96" s="94" t="s">
        <v>111</v>
      </c>
      <c r="N96" s="94" t="s">
        <v>112</v>
      </c>
      <c r="O96" s="94" t="s">
        <v>113</v>
      </c>
      <c r="P96" s="94" t="s">
        <v>118</v>
      </c>
      <c r="Q96" s="94" t="s">
        <v>119</v>
      </c>
      <c r="R96" s="94" t="s">
        <v>120</v>
      </c>
      <c r="S96" s="94" t="s">
        <v>121</v>
      </c>
      <c r="T96" s="94"/>
      <c r="U96" s="94"/>
      <c r="V96" s="94"/>
      <c r="W96" s="94"/>
    </row>
    <row r="97" customFormat="false" ht="15" hidden="false" customHeight="false" outlineLevel="0" collapsed="false">
      <c r="A97" s="95" t="n">
        <f aca="false">A85+1</f>
        <v>43002</v>
      </c>
      <c r="B97" s="96" t="s">
        <v>105</v>
      </c>
      <c r="C97" s="97" t="n">
        <v>1.2</v>
      </c>
      <c r="D97" s="0" t="n">
        <f aca="false">$C97*VLOOKUP($B97,FoodDB!$A$2:$I$1016,3,0)</f>
        <v>0.96</v>
      </c>
      <c r="E97" s="0" t="n">
        <f aca="false">$C97*VLOOKUP($B97,FoodDB!$A$2:$I$1016,4,0)</f>
        <v>0</v>
      </c>
      <c r="F97" s="0" t="n">
        <f aca="false">$C97*VLOOKUP($B97,FoodDB!$A$2:$I$1016,5,0)</f>
        <v>40.8</v>
      </c>
      <c r="G97" s="0" t="n">
        <f aca="false">$C97*VLOOKUP($B97,FoodDB!$A$2:$I$1016,6,0)</f>
        <v>8.64</v>
      </c>
      <c r="H97" s="0" t="n">
        <f aca="false">$C97*VLOOKUP($B97,FoodDB!$A$2:$I$1016,7,0)</f>
        <v>0</v>
      </c>
      <c r="I97" s="0" t="n">
        <f aca="false">$C97*VLOOKUP($B97,FoodDB!$A$2:$I$1016,8,0)</f>
        <v>163.2</v>
      </c>
      <c r="J97" s="0" t="n">
        <f aca="false">$C97*VLOOKUP($B97,FoodDB!$A$2:$I$1016,9,0)</f>
        <v>171.84</v>
      </c>
      <c r="L97" s="0" t="n">
        <f aca="false">SUM(G97:G103)</f>
        <v>402.12</v>
      </c>
      <c r="M97" s="0" t="n">
        <f aca="false">SUM(H97:H103)</f>
        <v>80.5714285714286</v>
      </c>
      <c r="N97" s="0" t="n">
        <f aca="false">SUM(I97:I103)</f>
        <v>444.205714285714</v>
      </c>
      <c r="O97" s="0" t="n">
        <f aca="false">SUM(L97:N97)</f>
        <v>926.897142857143</v>
      </c>
      <c r="P97" s="100" t="n">
        <f aca="false">VLOOKUP($A97,LossChart!$A$3:$AB$105,14,0)-L97</f>
        <v>-27.8300456891787</v>
      </c>
      <c r="Q97" s="100" t="n">
        <f aca="false">VLOOKUP($A97,LossChart!$A$3:$AB$105,15,0)-M97</f>
        <v>-0.571428571428598</v>
      </c>
      <c r="R97" s="100" t="n">
        <f aca="false">VLOOKUP($A97,LossChart!$A$3:$AB$105,16,0)-N97</f>
        <v>33.098359850444</v>
      </c>
      <c r="S97" s="100" t="n">
        <f aca="false">VLOOKUP($A97,LossChart!$A$3:$AB$105,17,0)-O97</f>
        <v>4.69688558983637</v>
      </c>
      <c r="T97" s="100"/>
      <c r="U97" s="100"/>
      <c r="V97" s="100"/>
      <c r="W97" s="100"/>
    </row>
    <row r="98" customFormat="false" ht="15" hidden="false" customHeight="false" outlineLevel="0" collapsed="false">
      <c r="B98" s="96" t="s">
        <v>99</v>
      </c>
      <c r="C98" s="97" t="n">
        <v>4</v>
      </c>
      <c r="D98" s="0" t="n">
        <f aca="false">$C98*VLOOKUP($B98,FoodDB!$A$2:$I$1016,3,0)</f>
        <v>24.72</v>
      </c>
      <c r="E98" s="0" t="n">
        <f aca="false">$C98*VLOOKUP($B98,FoodDB!$A$2:$I$1016,4,0)</f>
        <v>0</v>
      </c>
      <c r="F98" s="0" t="n">
        <f aca="false">$C98*VLOOKUP($B98,FoodDB!$A$2:$I$1016,5,0)</f>
        <v>34.08</v>
      </c>
      <c r="G98" s="0" t="n">
        <f aca="false">$C98*VLOOKUP($B98,FoodDB!$A$2:$I$1016,6,0)</f>
        <v>222.48</v>
      </c>
      <c r="H98" s="0" t="n">
        <f aca="false">$C98*VLOOKUP($B98,FoodDB!$A$2:$I$1016,7,0)</f>
        <v>0</v>
      </c>
      <c r="I98" s="0" t="n">
        <f aca="false">$C98*VLOOKUP($B98,FoodDB!$A$2:$I$1016,8,0)</f>
        <v>136.32</v>
      </c>
      <c r="J98" s="0" t="n">
        <f aca="false">$C98*VLOOKUP($B98,FoodDB!$A$2:$I$1016,9,0)</f>
        <v>358.8</v>
      </c>
    </row>
    <row r="99" customFormat="false" ht="15" hidden="false" customHeight="false" outlineLevel="0" collapsed="false">
      <c r="B99" s="96" t="s">
        <v>100</v>
      </c>
      <c r="C99" s="97" t="n">
        <v>7</v>
      </c>
      <c r="D99" s="0" t="n">
        <f aca="false">$C99*VLOOKUP($B99,FoodDB!$A$2:$I$1016,3,0)</f>
        <v>0</v>
      </c>
      <c r="E99" s="0" t="n">
        <f aca="false">$C99*VLOOKUP($B99,FoodDB!$A$2:$I$1016,4,0)</f>
        <v>7</v>
      </c>
      <c r="F99" s="0" t="n">
        <f aca="false">$C99*VLOOKUP($B99,FoodDB!$A$2:$I$1016,5,0)</f>
        <v>4.2</v>
      </c>
      <c r="G99" s="0" t="n">
        <f aca="false">$C99*VLOOKUP($B99,FoodDB!$A$2:$I$1016,6,0)</f>
        <v>0</v>
      </c>
      <c r="H99" s="0" t="n">
        <f aca="false">$C99*VLOOKUP($B99,FoodDB!$A$2:$I$1016,7,0)</f>
        <v>28</v>
      </c>
      <c r="I99" s="0" t="n">
        <f aca="false">$C99*VLOOKUP($B99,FoodDB!$A$2:$I$1016,8,0)</f>
        <v>16.8</v>
      </c>
      <c r="J99" s="0" t="n">
        <f aca="false">$C99*VLOOKUP($B99,FoodDB!$A$2:$I$1016,9,0)</f>
        <v>44.8</v>
      </c>
    </row>
    <row r="100" customFormat="false" ht="15" hidden="false" customHeight="false" outlineLevel="0" collapsed="false">
      <c r="B100" s="96" t="s">
        <v>97</v>
      </c>
      <c r="C100" s="97" t="n">
        <v>2</v>
      </c>
      <c r="D100" s="0" t="n">
        <f aca="false">$C100*VLOOKUP($B100,FoodDB!$A$2:$I$1016,3,0)</f>
        <v>18</v>
      </c>
      <c r="E100" s="0" t="n">
        <f aca="false">$C100*VLOOKUP($B100,FoodDB!$A$2:$I$1016,4,0)</f>
        <v>4</v>
      </c>
      <c r="F100" s="0" t="n">
        <f aca="false">$C100*VLOOKUP($B100,FoodDB!$A$2:$I$1016,5,0)</f>
        <v>9.4</v>
      </c>
      <c r="G100" s="0" t="n">
        <f aca="false">$C100*VLOOKUP($B100,FoodDB!$A$2:$I$1016,6,0)</f>
        <v>162</v>
      </c>
      <c r="H100" s="0" t="n">
        <f aca="false">$C100*VLOOKUP($B100,FoodDB!$A$2:$I$1016,7,0)</f>
        <v>16</v>
      </c>
      <c r="I100" s="0" t="n">
        <f aca="false">$C100*VLOOKUP($B100,FoodDB!$A$2:$I$1016,8,0)</f>
        <v>37.6</v>
      </c>
      <c r="J100" s="0" t="n">
        <f aca="false">$C100*VLOOKUP($B100,FoodDB!$A$2:$I$1016,9,0)</f>
        <v>215.6</v>
      </c>
    </row>
    <row r="101" customFormat="false" ht="15" hidden="false" customHeight="false" outlineLevel="0" collapsed="false">
      <c r="B101" s="96" t="s">
        <v>96</v>
      </c>
      <c r="C101" s="97" t="n">
        <v>8</v>
      </c>
      <c r="D101" s="0" t="n">
        <f aca="false">$C101*VLOOKUP($B101,FoodDB!$A$2:$I$1016,3,0)</f>
        <v>0</v>
      </c>
      <c r="E101" s="0" t="n">
        <f aca="false">$C101*VLOOKUP($B101,FoodDB!$A$2:$I$1016,4,0)</f>
        <v>5.14285714285714</v>
      </c>
      <c r="F101" s="0" t="n">
        <f aca="false">$C101*VLOOKUP($B101,FoodDB!$A$2:$I$1016,5,0)</f>
        <v>2.57142857142857</v>
      </c>
      <c r="G101" s="0" t="n">
        <f aca="false">$C101*VLOOKUP($B101,FoodDB!$A$2:$I$1016,6,0)</f>
        <v>0</v>
      </c>
      <c r="H101" s="0" t="n">
        <f aca="false">$C101*VLOOKUP($B101,FoodDB!$A$2:$I$1016,7,0)</f>
        <v>20.5714285714286</v>
      </c>
      <c r="I101" s="0" t="n">
        <f aca="false">$C101*VLOOKUP($B101,FoodDB!$A$2:$I$1016,8,0)</f>
        <v>10.2857142857143</v>
      </c>
      <c r="J101" s="0" t="n">
        <f aca="false">$C101*VLOOKUP($B101,FoodDB!$A$2:$I$1016,9,0)</f>
        <v>30.8571428571429</v>
      </c>
    </row>
    <row r="102" customFormat="false" ht="15" hidden="false" customHeight="false" outlineLevel="0" collapsed="false">
      <c r="B102" s="96" t="s">
        <v>124</v>
      </c>
      <c r="C102" s="97" t="n">
        <v>2</v>
      </c>
      <c r="D102" s="0" t="n">
        <f aca="false">$C102*VLOOKUP($B102,FoodDB!$A$2:$I$1016,3,0)</f>
        <v>1</v>
      </c>
      <c r="E102" s="0" t="n">
        <f aca="false">$C102*VLOOKUP($B102,FoodDB!$A$2:$I$1016,4,0)</f>
        <v>4</v>
      </c>
      <c r="F102" s="0" t="n">
        <f aca="false">$C102*VLOOKUP($B102,FoodDB!$A$2:$I$1016,5,0)</f>
        <v>20</v>
      </c>
      <c r="G102" s="0" t="n">
        <f aca="false">$C102*VLOOKUP($B102,FoodDB!$A$2:$I$1016,6,0)</f>
        <v>9</v>
      </c>
      <c r="H102" s="0" t="n">
        <f aca="false">$C102*VLOOKUP($B102,FoodDB!$A$2:$I$1016,7,0)</f>
        <v>16</v>
      </c>
      <c r="I102" s="0" t="n">
        <f aca="false">$C102*VLOOKUP($B102,FoodDB!$A$2:$I$1016,8,0)</f>
        <v>80</v>
      </c>
      <c r="J102" s="0" t="n">
        <f aca="false">$C102*VLOOKUP($B102,FoodDB!$A$2:$I$1016,9,0)</f>
        <v>105</v>
      </c>
    </row>
    <row r="103" customFormat="false" ht="15" hidden="false" customHeight="false" outlineLevel="0" collapsed="false">
      <c r="B103" s="96" t="s">
        <v>108</v>
      </c>
      <c r="C103" s="97" t="n">
        <v>0</v>
      </c>
      <c r="D103" s="0" t="n">
        <f aca="false">$C103*VLOOKUP($B103,FoodDB!$A$2:$I$1016,3,0)</f>
        <v>0</v>
      </c>
      <c r="E103" s="0" t="n">
        <f aca="false">$C103*VLOOKUP($B103,FoodDB!$A$2:$I$1016,4,0)</f>
        <v>0</v>
      </c>
      <c r="F103" s="0" t="n">
        <f aca="false">$C103*VLOOKUP($B103,FoodDB!$A$2:$I$1016,5,0)</f>
        <v>0</v>
      </c>
      <c r="G103" s="0" t="n">
        <f aca="false">$C103*VLOOKUP($B103,FoodDB!$A$2:$I$1016,6,0)</f>
        <v>0</v>
      </c>
      <c r="H103" s="0" t="n">
        <f aca="false">$C103*VLOOKUP($B103,FoodDB!$A$2:$I$1016,7,0)</f>
        <v>0</v>
      </c>
      <c r="I103" s="0" t="n">
        <f aca="false">$C103*VLOOKUP($B103,FoodDB!$A$2:$I$1016,8,0)</f>
        <v>0</v>
      </c>
      <c r="J103" s="0" t="n">
        <f aca="false">$C103*VLOOKUP($B103,FoodDB!$A$2:$I$1016,9,0)</f>
        <v>0</v>
      </c>
    </row>
    <row r="104" customFormat="false" ht="15" hidden="false" customHeight="false" outlineLevel="0" collapsed="false">
      <c r="A104" s="0" t="s">
        <v>98</v>
      </c>
      <c r="G104" s="0" t="n">
        <f aca="false">SUM(G97:G103)</f>
        <v>402.12</v>
      </c>
      <c r="H104" s="0" t="n">
        <f aca="false">SUM(H97:H103)</f>
        <v>80.5714285714286</v>
      </c>
      <c r="I104" s="0" t="n">
        <f aca="false">SUM(I97:I103)</f>
        <v>444.205714285714</v>
      </c>
      <c r="J104" s="0" t="n">
        <f aca="false">SUM(G104:I104)</f>
        <v>926.897142857143</v>
      </c>
    </row>
    <row r="105" customFormat="false" ht="15" hidden="false" customHeight="false" outlineLevel="0" collapsed="false">
      <c r="A105" s="0" t="s">
        <v>102</v>
      </c>
      <c r="B105" s="0" t="s">
        <v>103</v>
      </c>
      <c r="E105" s="100"/>
      <c r="F105" s="100"/>
      <c r="G105" s="100" t="n">
        <f aca="false">VLOOKUP($A97,LossChart!$A$3:$AB$105,14,0)</f>
        <v>374.289954310821</v>
      </c>
      <c r="H105" s="100" t="n">
        <f aca="false">VLOOKUP($A97,LossChart!$A$3:$AB$105,15,0)</f>
        <v>80</v>
      </c>
      <c r="I105" s="100" t="n">
        <f aca="false">VLOOKUP($A97,LossChart!$A$3:$AB$105,16,0)</f>
        <v>477.304074136158</v>
      </c>
      <c r="J105" s="100" t="n">
        <f aca="false">VLOOKUP($A97,LossChart!$A$3:$AB$105,17,0)</f>
        <v>931.594028446979</v>
      </c>
      <c r="K105" s="100"/>
    </row>
    <row r="106" customFormat="false" ht="15" hidden="false" customHeight="false" outlineLevel="0" collapsed="false">
      <c r="A106" s="0" t="s">
        <v>104</v>
      </c>
      <c r="G106" s="0" t="n">
        <f aca="false">G105-G104</f>
        <v>-27.8300456891787</v>
      </c>
      <c r="H106" s="0" t="n">
        <f aca="false">H105-H104</f>
        <v>-0.571428571428598</v>
      </c>
      <c r="I106" s="0" t="n">
        <f aca="false">I105-I104</f>
        <v>33.098359850444</v>
      </c>
      <c r="J106" s="0" t="n">
        <f aca="false">J105-J104</f>
        <v>4.69688558983637</v>
      </c>
    </row>
    <row r="108" customFormat="false" ht="60" hidden="false" customHeight="false" outlineLevel="0" collapsed="false">
      <c r="A108" s="21" t="s">
        <v>63</v>
      </c>
      <c r="B108" s="21" t="s">
        <v>93</v>
      </c>
      <c r="C108" s="21" t="s">
        <v>94</v>
      </c>
      <c r="D108" s="94" t="str">
        <f aca="false">FoodDB!$C$1</f>
        <v>Fat
(g)</v>
      </c>
      <c r="E108" s="94" t="str">
        <f aca="false">FoodDB!$D$1</f>
        <v>Carbs
(g)</v>
      </c>
      <c r="F108" s="94" t="str">
        <f aca="false">FoodDB!$E$1</f>
        <v>Protein
(g)</v>
      </c>
      <c r="G108" s="94" t="str">
        <f aca="false">FoodDB!$F$1</f>
        <v>Fat
(Cal)</v>
      </c>
      <c r="H108" s="94" t="str">
        <f aca="false">FoodDB!$G$1</f>
        <v>Carb
(Cal)</v>
      </c>
      <c r="I108" s="94" t="str">
        <f aca="false">FoodDB!$H$1</f>
        <v>Protein
(Cal)</v>
      </c>
      <c r="J108" s="94" t="str">
        <f aca="false">FoodDB!$I$1</f>
        <v>Total
Calories</v>
      </c>
      <c r="K108" s="94"/>
      <c r="L108" s="94" t="s">
        <v>110</v>
      </c>
      <c r="M108" s="94" t="s">
        <v>111</v>
      </c>
      <c r="N108" s="94" t="s">
        <v>112</v>
      </c>
      <c r="O108" s="94" t="s">
        <v>113</v>
      </c>
      <c r="P108" s="94" t="s">
        <v>118</v>
      </c>
      <c r="Q108" s="94" t="s">
        <v>119</v>
      </c>
      <c r="R108" s="94" t="s">
        <v>120</v>
      </c>
      <c r="S108" s="94" t="s">
        <v>121</v>
      </c>
      <c r="T108" s="94"/>
      <c r="U108" s="94"/>
      <c r="V108" s="94"/>
      <c r="W108" s="94"/>
    </row>
    <row r="109" customFormat="false" ht="15" hidden="false" customHeight="false" outlineLevel="0" collapsed="false">
      <c r="A109" s="95" t="n">
        <f aca="false">A97+1</f>
        <v>43003</v>
      </c>
      <c r="B109" s="96" t="s">
        <v>95</v>
      </c>
      <c r="C109" s="97" t="n">
        <v>1</v>
      </c>
      <c r="D109" s="0" t="n">
        <f aca="false">$C109*VLOOKUP($B109,FoodDB!$A$2:$I$1016,3,0)</f>
        <v>0.5</v>
      </c>
      <c r="E109" s="0" t="n">
        <f aca="false">$C109*VLOOKUP($B109,FoodDB!$A$2:$I$1016,4,0)</f>
        <v>0</v>
      </c>
      <c r="F109" s="0" t="n">
        <f aca="false">$C109*VLOOKUP($B109,FoodDB!$A$2:$I$1016,5,0)</f>
        <v>50</v>
      </c>
      <c r="G109" s="0" t="n">
        <f aca="false">$C109*VLOOKUP($B109,FoodDB!$A$2:$I$1016,6,0)</f>
        <v>4.5</v>
      </c>
      <c r="H109" s="0" t="n">
        <f aca="false">$C109*VLOOKUP($B109,FoodDB!$A$2:$I$1016,7,0)</f>
        <v>0</v>
      </c>
      <c r="I109" s="0" t="n">
        <f aca="false">$C109*VLOOKUP($B109,FoodDB!$A$2:$I$1016,8,0)</f>
        <v>200</v>
      </c>
      <c r="J109" s="0" t="n">
        <f aca="false">$C109*VLOOKUP($B109,FoodDB!$A$2:$I$1016,9,0)</f>
        <v>204.5</v>
      </c>
      <c r="L109" s="0" t="n">
        <f aca="false">SUM(G109:G115)</f>
        <v>462.6</v>
      </c>
      <c r="M109" s="0" t="n">
        <f aca="false">SUM(H109:H115)</f>
        <v>52.5714285714286</v>
      </c>
      <c r="N109" s="0" t="n">
        <f aca="false">SUM(I109:I115)</f>
        <v>498.285714285714</v>
      </c>
      <c r="O109" s="0" t="n">
        <f aca="false">SUM(L109:N109)</f>
        <v>1013.45714285714</v>
      </c>
      <c r="P109" s="100" t="n">
        <f aca="false">VLOOKUP($A109,LossChart!$A$3:$AB$105,14,0)-L109</f>
        <v>-80.1227377895742</v>
      </c>
      <c r="Q109" s="100" t="n">
        <f aca="false">VLOOKUP($A109,LossChart!$A$3:$AB$105,15,0)-M109</f>
        <v>27.4285714285714</v>
      </c>
      <c r="R109" s="100" t="n">
        <f aca="false">VLOOKUP($A109,LossChart!$A$3:$AB$105,16,0)-N109</f>
        <v>-20.981640149556</v>
      </c>
      <c r="S109" s="100" t="n">
        <f aca="false">VLOOKUP($A109,LossChart!$A$3:$AB$105,17,0)-O109</f>
        <v>-73.6758065105561</v>
      </c>
      <c r="T109" s="100"/>
      <c r="U109" s="100"/>
      <c r="V109" s="100"/>
      <c r="W109" s="100"/>
    </row>
    <row r="110" customFormat="false" ht="15" hidden="false" customHeight="false" outlineLevel="0" collapsed="false">
      <c r="B110" s="96" t="s">
        <v>99</v>
      </c>
      <c r="C110" s="97" t="n">
        <v>5</v>
      </c>
      <c r="D110" s="0" t="n">
        <f aca="false">$C110*VLOOKUP($B110,FoodDB!$A$2:$I$1016,3,0)</f>
        <v>30.9</v>
      </c>
      <c r="E110" s="0" t="n">
        <f aca="false">$C110*VLOOKUP($B110,FoodDB!$A$2:$I$1016,4,0)</f>
        <v>0</v>
      </c>
      <c r="F110" s="0" t="n">
        <f aca="false">$C110*VLOOKUP($B110,FoodDB!$A$2:$I$1016,5,0)</f>
        <v>42.6</v>
      </c>
      <c r="G110" s="0" t="n">
        <f aca="false">$C110*VLOOKUP($B110,FoodDB!$A$2:$I$1016,6,0)</f>
        <v>278.1</v>
      </c>
      <c r="H110" s="0" t="n">
        <f aca="false">$C110*VLOOKUP($B110,FoodDB!$A$2:$I$1016,7,0)</f>
        <v>0</v>
      </c>
      <c r="I110" s="0" t="n">
        <f aca="false">$C110*VLOOKUP($B110,FoodDB!$A$2:$I$1016,8,0)</f>
        <v>170.4</v>
      </c>
      <c r="J110" s="0" t="n">
        <f aca="false">$C110*VLOOKUP($B110,FoodDB!$A$2:$I$1016,9,0)</f>
        <v>448.5</v>
      </c>
    </row>
    <row r="111" customFormat="false" ht="15" hidden="false" customHeight="false" outlineLevel="0" collapsed="false">
      <c r="B111" s="96" t="s">
        <v>107</v>
      </c>
      <c r="C111" s="97" t="n">
        <v>2</v>
      </c>
      <c r="D111" s="0" t="n">
        <f aca="false">$C111*VLOOKUP($B111,FoodDB!$A$2:$I$1016,3,0)</f>
        <v>1</v>
      </c>
      <c r="E111" s="0" t="n">
        <f aca="false">$C111*VLOOKUP($B111,FoodDB!$A$2:$I$1016,4,0)</f>
        <v>0</v>
      </c>
      <c r="F111" s="0" t="n">
        <f aca="false">$C111*VLOOKUP($B111,FoodDB!$A$2:$I$1016,5,0)</f>
        <v>0</v>
      </c>
      <c r="G111" s="0" t="n">
        <f aca="false">$C111*VLOOKUP($B111,FoodDB!$A$2:$I$1016,6,0)</f>
        <v>9</v>
      </c>
      <c r="H111" s="0" t="n">
        <f aca="false">$C111*VLOOKUP($B111,FoodDB!$A$2:$I$1016,7,0)</f>
        <v>0</v>
      </c>
      <c r="I111" s="0" t="n">
        <f aca="false">$C111*VLOOKUP($B111,FoodDB!$A$2:$I$1016,8,0)</f>
        <v>0</v>
      </c>
      <c r="J111" s="0" t="n">
        <f aca="false">$C111*VLOOKUP($B111,FoodDB!$A$2:$I$1016,9,0)</f>
        <v>9</v>
      </c>
    </row>
    <row r="112" customFormat="false" ht="15" hidden="false" customHeight="false" outlineLevel="0" collapsed="false">
      <c r="B112" s="96" t="s">
        <v>124</v>
      </c>
      <c r="C112" s="97" t="n">
        <v>2</v>
      </c>
      <c r="D112" s="0" t="n">
        <f aca="false">$C112*VLOOKUP($B112,FoodDB!$A$2:$I$1016,3,0)</f>
        <v>1</v>
      </c>
      <c r="E112" s="0" t="n">
        <f aca="false">$C112*VLOOKUP($B112,FoodDB!$A$2:$I$1016,4,0)</f>
        <v>4</v>
      </c>
      <c r="F112" s="0" t="n">
        <f aca="false">$C112*VLOOKUP($B112,FoodDB!$A$2:$I$1016,5,0)</f>
        <v>20</v>
      </c>
      <c r="G112" s="0" t="n">
        <f aca="false">$C112*VLOOKUP($B112,FoodDB!$A$2:$I$1016,6,0)</f>
        <v>9</v>
      </c>
      <c r="H112" s="0" t="n">
        <f aca="false">$C112*VLOOKUP($B112,FoodDB!$A$2:$I$1016,7,0)</f>
        <v>16</v>
      </c>
      <c r="I112" s="0" t="n">
        <f aca="false">$C112*VLOOKUP($B112,FoodDB!$A$2:$I$1016,8,0)</f>
        <v>80</v>
      </c>
      <c r="J112" s="0" t="n">
        <f aca="false">$C112*VLOOKUP($B112,FoodDB!$A$2:$I$1016,9,0)</f>
        <v>105</v>
      </c>
    </row>
    <row r="113" customFormat="false" ht="15" hidden="false" customHeight="false" outlineLevel="0" collapsed="false">
      <c r="B113" s="96" t="s">
        <v>96</v>
      </c>
      <c r="C113" s="97" t="n">
        <v>8</v>
      </c>
      <c r="D113" s="0" t="n">
        <f aca="false">$C113*VLOOKUP($B113,FoodDB!$A$2:$I$1016,3,0)</f>
        <v>0</v>
      </c>
      <c r="E113" s="0" t="n">
        <f aca="false">$C113*VLOOKUP($B113,FoodDB!$A$2:$I$1016,4,0)</f>
        <v>5.14285714285714</v>
      </c>
      <c r="F113" s="0" t="n">
        <f aca="false">$C113*VLOOKUP($B113,FoodDB!$A$2:$I$1016,5,0)</f>
        <v>2.57142857142857</v>
      </c>
      <c r="G113" s="0" t="n">
        <f aca="false">$C113*VLOOKUP($B113,FoodDB!$A$2:$I$1016,6,0)</f>
        <v>0</v>
      </c>
      <c r="H113" s="0" t="n">
        <f aca="false">$C113*VLOOKUP($B113,FoodDB!$A$2:$I$1016,7,0)</f>
        <v>20.5714285714286</v>
      </c>
      <c r="I113" s="0" t="n">
        <f aca="false">$C113*VLOOKUP($B113,FoodDB!$A$2:$I$1016,8,0)</f>
        <v>10.2857142857143</v>
      </c>
      <c r="J113" s="0" t="n">
        <f aca="false">$C113*VLOOKUP($B113,FoodDB!$A$2:$I$1016,9,0)</f>
        <v>30.8571428571429</v>
      </c>
    </row>
    <row r="114" customFormat="false" ht="15" hidden="false" customHeight="false" outlineLevel="0" collapsed="false">
      <c r="B114" s="96" t="s">
        <v>97</v>
      </c>
      <c r="C114" s="97" t="n">
        <v>2</v>
      </c>
      <c r="D114" s="0" t="n">
        <f aca="false">$C114*VLOOKUP($B114,FoodDB!$A$2:$I$1016,3,0)</f>
        <v>18</v>
      </c>
      <c r="E114" s="0" t="n">
        <f aca="false">$C114*VLOOKUP($B114,FoodDB!$A$2:$I$1016,4,0)</f>
        <v>4</v>
      </c>
      <c r="F114" s="0" t="n">
        <f aca="false">$C114*VLOOKUP($B114,FoodDB!$A$2:$I$1016,5,0)</f>
        <v>9.4</v>
      </c>
      <c r="G114" s="0" t="n">
        <f aca="false">$C114*VLOOKUP($B114,FoodDB!$A$2:$I$1016,6,0)</f>
        <v>162</v>
      </c>
      <c r="H114" s="0" t="n">
        <f aca="false">$C114*VLOOKUP($B114,FoodDB!$A$2:$I$1016,7,0)</f>
        <v>16</v>
      </c>
      <c r="I114" s="0" t="n">
        <f aca="false">$C114*VLOOKUP($B114,FoodDB!$A$2:$I$1016,8,0)</f>
        <v>37.6</v>
      </c>
      <c r="J114" s="0" t="n">
        <f aca="false">$C114*VLOOKUP($B114,FoodDB!$A$2:$I$1016,9,0)</f>
        <v>215.6</v>
      </c>
    </row>
    <row r="115" customFormat="false" ht="15" hidden="false" customHeight="false" outlineLevel="0" collapsed="false">
      <c r="B115" s="96" t="s">
        <v>108</v>
      </c>
      <c r="C115" s="97" t="n">
        <v>0</v>
      </c>
      <c r="D115" s="0" t="n">
        <f aca="false">$C115*VLOOKUP($B115,FoodDB!$A$2:$I$1016,3,0)</f>
        <v>0</v>
      </c>
      <c r="E115" s="0" t="n">
        <f aca="false">$C115*VLOOKUP($B115,FoodDB!$A$2:$I$1016,4,0)</f>
        <v>0</v>
      </c>
      <c r="F115" s="0" t="n">
        <f aca="false">$C115*VLOOKUP($B115,FoodDB!$A$2:$I$1016,5,0)</f>
        <v>0</v>
      </c>
      <c r="G115" s="0" t="n">
        <f aca="false">$C115*VLOOKUP($B115,FoodDB!$A$2:$I$1016,6,0)</f>
        <v>0</v>
      </c>
      <c r="H115" s="0" t="n">
        <f aca="false">$C115*VLOOKUP($B115,FoodDB!$A$2:$I$1016,7,0)</f>
        <v>0</v>
      </c>
      <c r="I115" s="0" t="n">
        <f aca="false">$C115*VLOOKUP($B115,FoodDB!$A$2:$I$1016,8,0)</f>
        <v>0</v>
      </c>
      <c r="J115" s="0" t="n">
        <f aca="false">$C115*VLOOKUP($B115,FoodDB!$A$2:$I$1016,9,0)</f>
        <v>0</v>
      </c>
    </row>
    <row r="116" customFormat="false" ht="15" hidden="false" customHeight="false" outlineLevel="0" collapsed="false">
      <c r="A116" s="0" t="s">
        <v>98</v>
      </c>
      <c r="G116" s="0" t="n">
        <f aca="false">SUM(G109:G115)</f>
        <v>462.6</v>
      </c>
      <c r="H116" s="0" t="n">
        <f aca="false">SUM(H109:H115)</f>
        <v>52.5714285714286</v>
      </c>
      <c r="I116" s="0" t="n">
        <f aca="false">SUM(I109:I115)</f>
        <v>498.285714285714</v>
      </c>
      <c r="J116" s="0" t="n">
        <f aca="false">SUM(G116:I116)</f>
        <v>1013.45714285714</v>
      </c>
    </row>
    <row r="117" customFormat="false" ht="15" hidden="false" customHeight="false" outlineLevel="0" collapsed="false">
      <c r="A117" s="0" t="s">
        <v>102</v>
      </c>
      <c r="B117" s="0" t="s">
        <v>103</v>
      </c>
      <c r="E117" s="100"/>
      <c r="F117" s="100"/>
      <c r="G117" s="100" t="n">
        <f aca="false">VLOOKUP($A109,LossChart!$A$3:$AB$105,14,0)</f>
        <v>382.477262210426</v>
      </c>
      <c r="H117" s="100" t="n">
        <f aca="false">VLOOKUP($A109,LossChart!$A$3:$AB$105,15,0)</f>
        <v>80</v>
      </c>
      <c r="I117" s="100" t="n">
        <f aca="false">VLOOKUP($A109,LossChart!$A$3:$AB$105,16,0)</f>
        <v>477.304074136158</v>
      </c>
      <c r="J117" s="100" t="n">
        <f aca="false">VLOOKUP($A109,LossChart!$A$3:$AB$105,17,0)</f>
        <v>939.781336346584</v>
      </c>
      <c r="K117" s="100"/>
    </row>
    <row r="118" customFormat="false" ht="15" hidden="false" customHeight="false" outlineLevel="0" collapsed="false">
      <c r="A118" s="0" t="s">
        <v>104</v>
      </c>
      <c r="G118" s="0" t="n">
        <f aca="false">G117-G116</f>
        <v>-80.1227377895742</v>
      </c>
      <c r="H118" s="0" t="n">
        <f aca="false">H117-H116</f>
        <v>27.4285714285714</v>
      </c>
      <c r="I118" s="0" t="n">
        <f aca="false">I117-I116</f>
        <v>-20.981640149556</v>
      </c>
      <c r="J118" s="0" t="n">
        <f aca="false">J117-J116</f>
        <v>-73.6758065105561</v>
      </c>
    </row>
    <row r="120" customFormat="false" ht="60" hidden="false" customHeight="false" outlineLevel="0" collapsed="false">
      <c r="A120" s="21" t="s">
        <v>63</v>
      </c>
      <c r="B120" s="21" t="s">
        <v>93</v>
      </c>
      <c r="C120" s="21" t="s">
        <v>94</v>
      </c>
      <c r="D120" s="94" t="str">
        <f aca="false">FoodDB!$C$1</f>
        <v>Fat
(g)</v>
      </c>
      <c r="E120" s="94" t="str">
        <f aca="false">FoodDB!$D$1</f>
        <v>Carbs
(g)</v>
      </c>
      <c r="F120" s="94" t="str">
        <f aca="false">FoodDB!$E$1</f>
        <v>Protein
(g)</v>
      </c>
      <c r="G120" s="94" t="str">
        <f aca="false">FoodDB!$F$1</f>
        <v>Fat
(Cal)</v>
      </c>
      <c r="H120" s="94" t="str">
        <f aca="false">FoodDB!$G$1</f>
        <v>Carb
(Cal)</v>
      </c>
      <c r="I120" s="94" t="str">
        <f aca="false">FoodDB!$H$1</f>
        <v>Protein
(Cal)</v>
      </c>
      <c r="J120" s="94" t="str">
        <f aca="false">FoodDB!$I$1</f>
        <v>Total
Calories</v>
      </c>
      <c r="K120" s="94"/>
      <c r="L120" s="94" t="s">
        <v>110</v>
      </c>
      <c r="M120" s="94" t="s">
        <v>111</v>
      </c>
      <c r="N120" s="94" t="s">
        <v>112</v>
      </c>
      <c r="O120" s="94" t="s">
        <v>113</v>
      </c>
      <c r="P120" s="94" t="s">
        <v>118</v>
      </c>
      <c r="Q120" s="94" t="s">
        <v>119</v>
      </c>
      <c r="R120" s="94" t="s">
        <v>120</v>
      </c>
      <c r="S120" s="94" t="s">
        <v>121</v>
      </c>
    </row>
    <row r="121" customFormat="false" ht="15" hidden="false" customHeight="false" outlineLevel="0" collapsed="false">
      <c r="A121" s="95" t="n">
        <f aca="false">A109+1</f>
        <v>43004</v>
      </c>
      <c r="B121" s="96" t="s">
        <v>125</v>
      </c>
      <c r="C121" s="97" t="n">
        <v>2</v>
      </c>
      <c r="D121" s="0" t="n">
        <f aca="false">$C121*VLOOKUP($B121,FoodDB!$A$2:$I$1016,3,0)</f>
        <v>3</v>
      </c>
      <c r="E121" s="0" t="n">
        <f aca="false">$C121*VLOOKUP($B121,FoodDB!$A$2:$I$1016,4,0)</f>
        <v>6</v>
      </c>
      <c r="F121" s="0" t="n">
        <f aca="false">$C121*VLOOKUP($B121,FoodDB!$A$2:$I$1016,5,0)</f>
        <v>50</v>
      </c>
      <c r="G121" s="0" t="n">
        <f aca="false">$C121*VLOOKUP($B121,FoodDB!$A$2:$I$1016,6,0)</f>
        <v>27</v>
      </c>
      <c r="H121" s="0" t="n">
        <f aca="false">$C121*VLOOKUP($B121,FoodDB!$A$2:$I$1016,7,0)</f>
        <v>24</v>
      </c>
      <c r="I121" s="0" t="n">
        <f aca="false">$C121*VLOOKUP($B121,FoodDB!$A$2:$I$1016,8,0)</f>
        <v>200</v>
      </c>
      <c r="J121" s="0" t="n">
        <f aca="false">$C121*VLOOKUP($B121,FoodDB!$A$2:$I$1016,9,0)</f>
        <v>251</v>
      </c>
      <c r="L121" s="0" t="n">
        <f aca="false">SUM(G121:G127)</f>
        <v>469.35</v>
      </c>
      <c r="M121" s="0" t="n">
        <f aca="false">SUM(H121:H127)</f>
        <v>60.5714285714286</v>
      </c>
      <c r="N121" s="0" t="n">
        <f aca="false">SUM(I121:I127)</f>
        <v>518.285714285714</v>
      </c>
      <c r="O121" s="0" t="n">
        <f aca="false">SUM(L121:N121)</f>
        <v>1048.20714285714</v>
      </c>
      <c r="P121" s="100" t="n">
        <f aca="false">VLOOKUP($A121,LossChart!$A$3:$AB$105,14,0)-L121</f>
        <v>-79.148575109646</v>
      </c>
      <c r="Q121" s="100" t="n">
        <f aca="false">VLOOKUP($A121,LossChart!$A$3:$AB$105,15,0)-M121</f>
        <v>19.4285714285714</v>
      </c>
      <c r="R121" s="100" t="n">
        <f aca="false">VLOOKUP($A121,LossChart!$A$3:$AB$105,16,0)-N121</f>
        <v>-40.981640149556</v>
      </c>
      <c r="S121" s="100" t="n">
        <f aca="false">VLOOKUP($A121,LossChart!$A$3:$AB$105,17,0)-O121</f>
        <v>-100.701643830628</v>
      </c>
    </row>
    <row r="122" customFormat="false" ht="15" hidden="false" customHeight="false" outlineLevel="0" collapsed="false">
      <c r="B122" s="96" t="s">
        <v>95</v>
      </c>
      <c r="C122" s="97" t="n">
        <v>0.5</v>
      </c>
      <c r="D122" s="0" t="n">
        <f aca="false">$C122*VLOOKUP($B122,FoodDB!$A$2:$I$1016,3,0)</f>
        <v>0.25</v>
      </c>
      <c r="E122" s="0" t="n">
        <f aca="false">$C122*VLOOKUP($B122,FoodDB!$A$2:$I$1016,4,0)</f>
        <v>0</v>
      </c>
      <c r="F122" s="0" t="n">
        <f aca="false">$C122*VLOOKUP($B122,FoodDB!$A$2:$I$1016,5,0)</f>
        <v>25</v>
      </c>
      <c r="G122" s="0" t="n">
        <f aca="false">$C122*VLOOKUP($B122,FoodDB!$A$2:$I$1016,6,0)</f>
        <v>2.25</v>
      </c>
      <c r="H122" s="0" t="n">
        <f aca="false">$C122*VLOOKUP($B122,FoodDB!$A$2:$I$1016,7,0)</f>
        <v>0</v>
      </c>
      <c r="I122" s="0" t="n">
        <f aca="false">$C122*VLOOKUP($B122,FoodDB!$A$2:$I$1016,8,0)</f>
        <v>100</v>
      </c>
      <c r="J122" s="0" t="n">
        <f aca="false">$C122*VLOOKUP($B122,FoodDB!$A$2:$I$1016,9,0)</f>
        <v>102.25</v>
      </c>
    </row>
    <row r="123" customFormat="false" ht="15" hidden="false" customHeight="false" outlineLevel="0" collapsed="false">
      <c r="B123" s="96" t="s">
        <v>99</v>
      </c>
      <c r="C123" s="97" t="n">
        <v>5</v>
      </c>
      <c r="D123" s="0" t="n">
        <f aca="false">$C123*VLOOKUP($B123,FoodDB!$A$2:$I$1016,3,0)</f>
        <v>30.9</v>
      </c>
      <c r="E123" s="0" t="n">
        <f aca="false">$C123*VLOOKUP($B123,FoodDB!$A$2:$I$1016,4,0)</f>
        <v>0</v>
      </c>
      <c r="F123" s="0" t="n">
        <f aca="false">$C123*VLOOKUP($B123,FoodDB!$A$2:$I$1016,5,0)</f>
        <v>42.6</v>
      </c>
      <c r="G123" s="0" t="n">
        <f aca="false">$C123*VLOOKUP($B123,FoodDB!$A$2:$I$1016,6,0)</f>
        <v>278.1</v>
      </c>
      <c r="H123" s="0" t="n">
        <f aca="false">$C123*VLOOKUP($B123,FoodDB!$A$2:$I$1016,7,0)</f>
        <v>0</v>
      </c>
      <c r="I123" s="0" t="n">
        <f aca="false">$C123*VLOOKUP($B123,FoodDB!$A$2:$I$1016,8,0)</f>
        <v>170.4</v>
      </c>
      <c r="J123" s="0" t="n">
        <f aca="false">$C123*VLOOKUP($B123,FoodDB!$A$2:$I$1016,9,0)</f>
        <v>448.5</v>
      </c>
    </row>
    <row r="124" customFormat="false" ht="15" hidden="false" customHeight="false" outlineLevel="0" collapsed="false">
      <c r="B124" s="96" t="s">
        <v>96</v>
      </c>
      <c r="C124" s="97" t="n">
        <v>8</v>
      </c>
      <c r="D124" s="0" t="n">
        <f aca="false">$C124*VLOOKUP($B124,FoodDB!$A$2:$I$1016,3,0)</f>
        <v>0</v>
      </c>
      <c r="E124" s="0" t="n">
        <f aca="false">$C124*VLOOKUP($B124,FoodDB!$A$2:$I$1016,4,0)</f>
        <v>5.14285714285714</v>
      </c>
      <c r="F124" s="0" t="n">
        <f aca="false">$C124*VLOOKUP($B124,FoodDB!$A$2:$I$1016,5,0)</f>
        <v>2.57142857142857</v>
      </c>
      <c r="G124" s="0" t="n">
        <f aca="false">$C124*VLOOKUP($B124,FoodDB!$A$2:$I$1016,6,0)</f>
        <v>0</v>
      </c>
      <c r="H124" s="0" t="n">
        <f aca="false">$C124*VLOOKUP($B124,FoodDB!$A$2:$I$1016,7,0)</f>
        <v>20.5714285714286</v>
      </c>
      <c r="I124" s="0" t="n">
        <f aca="false">$C124*VLOOKUP($B124,FoodDB!$A$2:$I$1016,8,0)</f>
        <v>10.2857142857143</v>
      </c>
      <c r="J124" s="0" t="n">
        <f aca="false">$C124*VLOOKUP($B124,FoodDB!$A$2:$I$1016,9,0)</f>
        <v>30.8571428571429</v>
      </c>
    </row>
    <row r="125" customFormat="false" ht="15" hidden="false" customHeight="false" outlineLevel="0" collapsed="false">
      <c r="B125" s="96" t="s">
        <v>97</v>
      </c>
      <c r="C125" s="97" t="n">
        <v>2</v>
      </c>
      <c r="D125" s="0" t="n">
        <f aca="false">$C125*VLOOKUP($B125,FoodDB!$A$2:$I$1016,3,0)</f>
        <v>18</v>
      </c>
      <c r="E125" s="0" t="n">
        <f aca="false">$C125*VLOOKUP($B125,FoodDB!$A$2:$I$1016,4,0)</f>
        <v>4</v>
      </c>
      <c r="F125" s="0" t="n">
        <f aca="false">$C125*VLOOKUP($B125,FoodDB!$A$2:$I$1016,5,0)</f>
        <v>9.4</v>
      </c>
      <c r="G125" s="0" t="n">
        <f aca="false">$C125*VLOOKUP($B125,FoodDB!$A$2:$I$1016,6,0)</f>
        <v>162</v>
      </c>
      <c r="H125" s="0" t="n">
        <f aca="false">$C125*VLOOKUP($B125,FoodDB!$A$2:$I$1016,7,0)</f>
        <v>16</v>
      </c>
      <c r="I125" s="0" t="n">
        <f aca="false">$C125*VLOOKUP($B125,FoodDB!$A$2:$I$1016,8,0)</f>
        <v>37.6</v>
      </c>
      <c r="J125" s="0" t="n">
        <f aca="false">$C125*VLOOKUP($B125,FoodDB!$A$2:$I$1016,9,0)</f>
        <v>215.6</v>
      </c>
    </row>
    <row r="126" customFormat="false" ht="15" hidden="false" customHeight="false" outlineLevel="0" collapsed="false">
      <c r="B126" s="96" t="s">
        <v>108</v>
      </c>
      <c r="C126" s="97" t="n">
        <v>0</v>
      </c>
      <c r="D126" s="0" t="n">
        <f aca="false">$C126*VLOOKUP($B126,FoodDB!$A$2:$I$1016,3,0)</f>
        <v>0</v>
      </c>
      <c r="E126" s="0" t="n">
        <f aca="false">$C126*VLOOKUP($B126,FoodDB!$A$2:$I$1016,4,0)</f>
        <v>0</v>
      </c>
      <c r="F126" s="0" t="n">
        <f aca="false">$C126*VLOOKUP($B126,FoodDB!$A$2:$I$1016,5,0)</f>
        <v>0</v>
      </c>
      <c r="G126" s="0" t="n">
        <f aca="false">$C126*VLOOKUP($B126,FoodDB!$A$2:$I$1016,6,0)</f>
        <v>0</v>
      </c>
      <c r="H126" s="0" t="n">
        <f aca="false">$C126*VLOOKUP($B126,FoodDB!$A$2:$I$1016,7,0)</f>
        <v>0</v>
      </c>
      <c r="I126" s="0" t="n">
        <f aca="false">$C126*VLOOKUP($B126,FoodDB!$A$2:$I$1016,8,0)</f>
        <v>0</v>
      </c>
      <c r="J126" s="0" t="n">
        <f aca="false">$C126*VLOOKUP($B126,FoodDB!$A$2:$I$1016,9,0)</f>
        <v>0</v>
      </c>
    </row>
    <row r="127" customFormat="false" ht="15" hidden="false" customHeight="false" outlineLevel="0" collapsed="false">
      <c r="B127" s="96" t="s">
        <v>108</v>
      </c>
      <c r="C127" s="97" t="n">
        <v>0</v>
      </c>
      <c r="D127" s="0" t="n">
        <f aca="false">$C127*VLOOKUP($B127,FoodDB!$A$2:$I$1016,3,0)</f>
        <v>0</v>
      </c>
      <c r="E127" s="0" t="n">
        <f aca="false">$C127*VLOOKUP($B127,FoodDB!$A$2:$I$1016,4,0)</f>
        <v>0</v>
      </c>
      <c r="F127" s="0" t="n">
        <f aca="false">$C127*VLOOKUP($B127,FoodDB!$A$2:$I$1016,5,0)</f>
        <v>0</v>
      </c>
      <c r="G127" s="0" t="n">
        <f aca="false">$C127*VLOOKUP($B127,FoodDB!$A$2:$I$1016,6,0)</f>
        <v>0</v>
      </c>
      <c r="H127" s="0" t="n">
        <f aca="false">$C127*VLOOKUP($B127,FoodDB!$A$2:$I$1016,7,0)</f>
        <v>0</v>
      </c>
      <c r="I127" s="0" t="n">
        <f aca="false">$C127*VLOOKUP($B127,FoodDB!$A$2:$I$1016,8,0)</f>
        <v>0</v>
      </c>
      <c r="J127" s="0" t="n">
        <f aca="false">$C127*VLOOKUP($B127,FoodDB!$A$2:$I$1016,9,0)</f>
        <v>0</v>
      </c>
    </row>
    <row r="129" customFormat="false" ht="60" hidden="false" customHeight="false" outlineLevel="0" collapsed="false">
      <c r="A129" s="21" t="s">
        <v>63</v>
      </c>
      <c r="B129" s="21" t="s">
        <v>93</v>
      </c>
      <c r="C129" s="21" t="s">
        <v>94</v>
      </c>
      <c r="D129" s="94" t="str">
        <f aca="false">FoodDB!$C$1</f>
        <v>Fat
(g)</v>
      </c>
      <c r="E129" s="94" t="str">
        <f aca="false">FoodDB!$D$1</f>
        <v>Carbs
(g)</v>
      </c>
      <c r="F129" s="94" t="str">
        <f aca="false">FoodDB!$E$1</f>
        <v>Protein
(g)</v>
      </c>
      <c r="G129" s="94" t="str">
        <f aca="false">FoodDB!$F$1</f>
        <v>Fat
(Cal)</v>
      </c>
      <c r="H129" s="94" t="str">
        <f aca="false">FoodDB!$G$1</f>
        <v>Carb
(Cal)</v>
      </c>
      <c r="I129" s="94" t="str">
        <f aca="false">FoodDB!$H$1</f>
        <v>Protein
(Cal)</v>
      </c>
      <c r="J129" s="94" t="str">
        <f aca="false">FoodDB!$I$1</f>
        <v>Total
Calories</v>
      </c>
      <c r="K129" s="94"/>
      <c r="L129" s="94" t="s">
        <v>110</v>
      </c>
      <c r="M129" s="94" t="s">
        <v>111</v>
      </c>
      <c r="N129" s="94" t="s">
        <v>112</v>
      </c>
      <c r="O129" s="94" t="s">
        <v>113</v>
      </c>
      <c r="P129" s="94" t="s">
        <v>118</v>
      </c>
      <c r="Q129" s="94" t="s">
        <v>119</v>
      </c>
      <c r="R129" s="94" t="s">
        <v>120</v>
      </c>
      <c r="S129" s="94" t="s">
        <v>121</v>
      </c>
      <c r="T129" s="94"/>
      <c r="U129" s="94"/>
      <c r="V129" s="94"/>
      <c r="W129" s="94"/>
    </row>
    <row r="130" customFormat="false" ht="15" hidden="false" customHeight="false" outlineLevel="0" collapsed="false">
      <c r="A130" s="95" t="n">
        <f aca="false">A121+1</f>
        <v>43005</v>
      </c>
      <c r="B130" s="96" t="s">
        <v>125</v>
      </c>
      <c r="C130" s="97" t="n">
        <v>1</v>
      </c>
      <c r="D130" s="0" t="n">
        <f aca="false">$C130*VLOOKUP($B130,FoodDB!$A$2:$I$1016,3,0)</f>
        <v>1.5</v>
      </c>
      <c r="E130" s="0" t="n">
        <f aca="false">$C130*VLOOKUP($B130,FoodDB!$A$2:$I$1016,4,0)</f>
        <v>3</v>
      </c>
      <c r="F130" s="0" t="n">
        <f aca="false">$C130*VLOOKUP($B130,FoodDB!$A$2:$I$1016,5,0)</f>
        <v>25</v>
      </c>
      <c r="G130" s="0" t="n">
        <f aca="false">$C130*VLOOKUP($B130,FoodDB!$A$2:$I$1016,6,0)</f>
        <v>13.5</v>
      </c>
      <c r="H130" s="0" t="n">
        <f aca="false">$C130*VLOOKUP($B130,FoodDB!$A$2:$I$1016,7,0)</f>
        <v>12</v>
      </c>
      <c r="I130" s="0" t="n">
        <f aca="false">$C130*VLOOKUP($B130,FoodDB!$A$2:$I$1016,8,0)</f>
        <v>100</v>
      </c>
      <c r="J130" s="0" t="n">
        <f aca="false">$C130*VLOOKUP($B130,FoodDB!$A$2:$I$1016,9,0)</f>
        <v>125.5</v>
      </c>
      <c r="L130" s="0" t="n">
        <f aca="false">SUM(G130:G136)</f>
        <v>452.07</v>
      </c>
      <c r="M130" s="0" t="n">
        <f aca="false">SUM(H130:H136)</f>
        <v>20</v>
      </c>
      <c r="N130" s="0" t="n">
        <f aca="false">SUM(I130:I136)</f>
        <v>525.6</v>
      </c>
      <c r="O130" s="0" t="n">
        <f aca="false">SUM(L130:N130)</f>
        <v>997.67</v>
      </c>
      <c r="P130" s="100" t="n">
        <f aca="false">VLOOKUP($A130,LossChart!$A$3:$AB$105,14,0)-L130</f>
        <v>-54.3561174087072</v>
      </c>
      <c r="Q130" s="100" t="n">
        <f aca="false">VLOOKUP($A130,LossChart!$A$3:$AB$105,15,0)-M130</f>
        <v>60</v>
      </c>
      <c r="R130" s="100" t="n">
        <f aca="false">VLOOKUP($A130,LossChart!$A$3:$AB$105,16,0)-N130</f>
        <v>-48.295925863842</v>
      </c>
      <c r="S130" s="100" t="n">
        <f aca="false">VLOOKUP($A130,LossChart!$A$3:$AB$105,17,0)-O130</f>
        <v>-42.6520432725491</v>
      </c>
      <c r="T130" s="100"/>
      <c r="U130" s="100"/>
      <c r="V130" s="100"/>
      <c r="W130" s="100"/>
    </row>
    <row r="131" customFormat="false" ht="15" hidden="false" customHeight="false" outlineLevel="0" collapsed="false">
      <c r="B131" s="96" t="s">
        <v>95</v>
      </c>
      <c r="C131" s="97" t="n">
        <v>0.5</v>
      </c>
      <c r="D131" s="0" t="n">
        <f aca="false">$C131*VLOOKUP($B131,FoodDB!$A$2:$I$1016,3,0)</f>
        <v>0.25</v>
      </c>
      <c r="E131" s="0" t="n">
        <f aca="false">$C131*VLOOKUP($B131,FoodDB!$A$2:$I$1016,4,0)</f>
        <v>0</v>
      </c>
      <c r="F131" s="0" t="n">
        <f aca="false">$C131*VLOOKUP($B131,FoodDB!$A$2:$I$1016,5,0)</f>
        <v>25</v>
      </c>
      <c r="G131" s="0" t="n">
        <f aca="false">$C131*VLOOKUP($B131,FoodDB!$A$2:$I$1016,6,0)</f>
        <v>2.25</v>
      </c>
      <c r="H131" s="0" t="n">
        <f aca="false">$C131*VLOOKUP($B131,FoodDB!$A$2:$I$1016,7,0)</f>
        <v>0</v>
      </c>
      <c r="I131" s="0" t="n">
        <f aca="false">$C131*VLOOKUP($B131,FoodDB!$A$2:$I$1016,8,0)</f>
        <v>100</v>
      </c>
      <c r="J131" s="0" t="n">
        <f aca="false">$C131*VLOOKUP($B131,FoodDB!$A$2:$I$1016,9,0)</f>
        <v>102.25</v>
      </c>
    </row>
    <row r="132" customFormat="false" ht="15" hidden="false" customHeight="false" outlineLevel="0" collapsed="false">
      <c r="B132" s="96" t="s">
        <v>105</v>
      </c>
      <c r="C132" s="97" t="n">
        <v>1.1</v>
      </c>
      <c r="D132" s="0" t="n">
        <f aca="false">$C132*VLOOKUP($B132,FoodDB!$A$2:$I$1016,3,0)</f>
        <v>0.88</v>
      </c>
      <c r="E132" s="0" t="n">
        <f aca="false">$C132*VLOOKUP($B132,FoodDB!$A$2:$I$1016,4,0)</f>
        <v>0</v>
      </c>
      <c r="F132" s="0" t="n">
        <f aca="false">$C132*VLOOKUP($B132,FoodDB!$A$2:$I$1016,5,0)</f>
        <v>37.4</v>
      </c>
      <c r="G132" s="0" t="n">
        <f aca="false">$C132*VLOOKUP($B132,FoodDB!$A$2:$I$1016,6,0)</f>
        <v>7.92</v>
      </c>
      <c r="H132" s="0" t="n">
        <f aca="false">$C132*VLOOKUP($B132,FoodDB!$A$2:$I$1016,7,0)</f>
        <v>0</v>
      </c>
      <c r="I132" s="0" t="n">
        <f aca="false">$C132*VLOOKUP($B132,FoodDB!$A$2:$I$1016,8,0)</f>
        <v>149.6</v>
      </c>
      <c r="J132" s="0" t="n">
        <f aca="false">$C132*VLOOKUP($B132,FoodDB!$A$2:$I$1016,9,0)</f>
        <v>157.52</v>
      </c>
    </row>
    <row r="133" customFormat="false" ht="15" hidden="false" customHeight="false" outlineLevel="0" collapsed="false">
      <c r="B133" s="96" t="s">
        <v>126</v>
      </c>
      <c r="C133" s="97" t="n">
        <v>1</v>
      </c>
      <c r="D133" s="0" t="n">
        <f aca="false">$C133*VLOOKUP($B133,FoodDB!$A$2:$I$1016,3,0)</f>
        <v>3.6</v>
      </c>
      <c r="E133" s="0" t="n">
        <f aca="false">$C133*VLOOKUP($B133,FoodDB!$A$2:$I$1016,4,0)</f>
        <v>0</v>
      </c>
      <c r="F133" s="0" t="n">
        <f aca="false">$C133*VLOOKUP($B133,FoodDB!$A$2:$I$1016,5,0)</f>
        <v>31</v>
      </c>
      <c r="G133" s="0" t="n">
        <f aca="false">$C133*VLOOKUP($B133,FoodDB!$A$2:$I$1016,6,0)</f>
        <v>32.4</v>
      </c>
      <c r="H133" s="0" t="n">
        <f aca="false">$C133*VLOOKUP($B133,FoodDB!$A$2:$I$1016,7,0)</f>
        <v>0</v>
      </c>
      <c r="I133" s="0" t="n">
        <f aca="false">$C133*VLOOKUP($B133,FoodDB!$A$2:$I$1016,8,0)</f>
        <v>124</v>
      </c>
      <c r="J133" s="0" t="n">
        <f aca="false">$C133*VLOOKUP($B133,FoodDB!$A$2:$I$1016,9,0)</f>
        <v>156.4</v>
      </c>
    </row>
    <row r="134" customFormat="false" ht="15" hidden="false" customHeight="false" outlineLevel="0" collapsed="false">
      <c r="B134" s="96" t="s">
        <v>127</v>
      </c>
      <c r="C134" s="97" t="n">
        <v>1</v>
      </c>
      <c r="D134" s="0" t="n">
        <f aca="false">$C134*VLOOKUP($B134,FoodDB!$A$2:$I$1016,3,0)</f>
        <v>15</v>
      </c>
      <c r="E134" s="0" t="n">
        <f aca="false">$C134*VLOOKUP($B134,FoodDB!$A$2:$I$1016,4,0)</f>
        <v>2</v>
      </c>
      <c r="F134" s="0" t="n">
        <f aca="false">$C134*VLOOKUP($B134,FoodDB!$A$2:$I$1016,5,0)</f>
        <v>7</v>
      </c>
      <c r="G134" s="0" t="n">
        <f aca="false">$C134*VLOOKUP($B134,FoodDB!$A$2:$I$1016,6,0)</f>
        <v>135</v>
      </c>
      <c r="H134" s="0" t="n">
        <f aca="false">$C134*VLOOKUP($B134,FoodDB!$A$2:$I$1016,7,0)</f>
        <v>8</v>
      </c>
      <c r="I134" s="0" t="n">
        <f aca="false">$C134*VLOOKUP($B134,FoodDB!$A$2:$I$1016,8,0)</f>
        <v>28</v>
      </c>
      <c r="J134" s="0" t="n">
        <f aca="false">$C134*VLOOKUP($B134,FoodDB!$A$2:$I$1016,9,0)</f>
        <v>171</v>
      </c>
    </row>
    <row r="135" customFormat="false" ht="15" hidden="false" customHeight="false" outlineLevel="0" collapsed="false">
      <c r="B135" s="96" t="s">
        <v>109</v>
      </c>
      <c r="C135" s="97" t="n">
        <v>2</v>
      </c>
      <c r="D135" s="0" t="n">
        <f aca="false">$C135*VLOOKUP($B135,FoodDB!$A$2:$I$1016,3,0)</f>
        <v>24</v>
      </c>
      <c r="E135" s="0" t="n">
        <f aca="false">$C135*VLOOKUP($B135,FoodDB!$A$2:$I$1016,4,0)</f>
        <v>0</v>
      </c>
      <c r="F135" s="0" t="n">
        <f aca="false">$C135*VLOOKUP($B135,FoodDB!$A$2:$I$1016,5,0)</f>
        <v>0</v>
      </c>
      <c r="G135" s="0" t="n">
        <f aca="false">$C135*VLOOKUP($B135,FoodDB!$A$2:$I$1016,6,0)</f>
        <v>216</v>
      </c>
      <c r="H135" s="0" t="n">
        <f aca="false">$C135*VLOOKUP($B135,FoodDB!$A$2:$I$1016,7,0)</f>
        <v>0</v>
      </c>
      <c r="I135" s="0" t="n">
        <f aca="false">$C135*VLOOKUP($B135,FoodDB!$A$2:$I$1016,8,0)</f>
        <v>0</v>
      </c>
      <c r="J135" s="0" t="n">
        <f aca="false">$C135*VLOOKUP($B135,FoodDB!$A$2:$I$1016,9,0)</f>
        <v>216</v>
      </c>
    </row>
    <row r="136" customFormat="false" ht="15" hidden="false" customHeight="false" outlineLevel="0" collapsed="false">
      <c r="B136" s="96" t="s">
        <v>101</v>
      </c>
      <c r="C136" s="97" t="n">
        <v>1</v>
      </c>
      <c r="D136" s="0" t="n">
        <f aca="false">$C136*VLOOKUP($B136,FoodDB!$A$2:$I$1016,3,0)</f>
        <v>5</v>
      </c>
      <c r="E136" s="0" t="n">
        <f aca="false">$C136*VLOOKUP($B136,FoodDB!$A$2:$I$1016,4,0)</f>
        <v>0</v>
      </c>
      <c r="F136" s="0" t="n">
        <f aca="false">$C136*VLOOKUP($B136,FoodDB!$A$2:$I$1016,5,0)</f>
        <v>6</v>
      </c>
      <c r="G136" s="0" t="n">
        <f aca="false">$C136*VLOOKUP($B136,FoodDB!$A$2:$I$1016,6,0)</f>
        <v>45</v>
      </c>
      <c r="H136" s="0" t="n">
        <f aca="false">$C136*VLOOKUP($B136,FoodDB!$A$2:$I$1016,7,0)</f>
        <v>0</v>
      </c>
      <c r="I136" s="0" t="n">
        <f aca="false">$C136*VLOOKUP($B136,FoodDB!$A$2:$I$1016,8,0)</f>
        <v>24</v>
      </c>
      <c r="J136" s="0" t="n">
        <f aca="false">$C136*VLOOKUP($B136,FoodDB!$A$2:$I$1016,9,0)</f>
        <v>69</v>
      </c>
    </row>
    <row r="137" customFormat="false" ht="15" hidden="false" customHeight="false" outlineLevel="0" collapsed="false">
      <c r="A137" s="0" t="s">
        <v>98</v>
      </c>
      <c r="G137" s="0" t="n">
        <f aca="false">SUM(G130:G136)</f>
        <v>452.07</v>
      </c>
      <c r="H137" s="0" t="n">
        <f aca="false">SUM(H130:H136)</f>
        <v>20</v>
      </c>
      <c r="I137" s="0" t="n">
        <f aca="false">SUM(I130:I136)</f>
        <v>525.6</v>
      </c>
      <c r="J137" s="0" t="n">
        <f aca="false">SUM(G137:I137)</f>
        <v>997.67</v>
      </c>
    </row>
    <row r="138" customFormat="false" ht="15" hidden="false" customHeight="false" outlineLevel="0" collapsed="false">
      <c r="A138" s="0" t="s">
        <v>102</v>
      </c>
      <c r="B138" s="0" t="s">
        <v>103</v>
      </c>
      <c r="E138" s="100"/>
      <c r="F138" s="100"/>
      <c r="G138" s="100" t="n">
        <f aca="false">VLOOKUP($A130,LossChart!$A$3:$AB$105,14,0)</f>
        <v>397.713882591293</v>
      </c>
      <c r="H138" s="100" t="n">
        <f aca="false">VLOOKUP($A130,LossChart!$A$3:$AB$105,15,0)</f>
        <v>80</v>
      </c>
      <c r="I138" s="100" t="n">
        <f aca="false">VLOOKUP($A130,LossChart!$A$3:$AB$105,16,0)</f>
        <v>477.304074136158</v>
      </c>
      <c r="J138" s="100" t="n">
        <f aca="false">VLOOKUP($A130,LossChart!$A$3:$AB$105,17,0)</f>
        <v>955.017956727451</v>
      </c>
      <c r="K138" s="100"/>
    </row>
    <row r="139" customFormat="false" ht="15" hidden="false" customHeight="false" outlineLevel="0" collapsed="false">
      <c r="A139" s="0" t="s">
        <v>104</v>
      </c>
      <c r="G139" s="0" t="n">
        <f aca="false">G138-G137</f>
        <v>-54.3561174087072</v>
      </c>
      <c r="H139" s="0" t="n">
        <f aca="false">H138-H137</f>
        <v>60</v>
      </c>
      <c r="I139" s="0" t="n">
        <f aca="false">I138-I137</f>
        <v>-48.295925863842</v>
      </c>
      <c r="J139" s="0" t="n">
        <f aca="false">J138-J137</f>
        <v>-42.6520432725491</v>
      </c>
    </row>
    <row r="141" customFormat="false" ht="60" hidden="false" customHeight="false" outlineLevel="0" collapsed="false">
      <c r="A141" s="21" t="s">
        <v>63</v>
      </c>
      <c r="B141" s="21" t="s">
        <v>93</v>
      </c>
      <c r="C141" s="21" t="s">
        <v>94</v>
      </c>
      <c r="D141" s="94" t="str">
        <f aca="false">FoodDB!$C$1</f>
        <v>Fat
(g)</v>
      </c>
      <c r="E141" s="94" t="str">
        <f aca="false">FoodDB!$D$1</f>
        <v>Carbs
(g)</v>
      </c>
      <c r="F141" s="94" t="str">
        <f aca="false">FoodDB!$E$1</f>
        <v>Protein
(g)</v>
      </c>
      <c r="G141" s="94" t="str">
        <f aca="false">FoodDB!$F$1</f>
        <v>Fat
(Cal)</v>
      </c>
      <c r="H141" s="94" t="str">
        <f aca="false">FoodDB!$G$1</f>
        <v>Carb
(Cal)</v>
      </c>
      <c r="I141" s="94" t="str">
        <f aca="false">FoodDB!$H$1</f>
        <v>Protein
(Cal)</v>
      </c>
      <c r="J141" s="94" t="str">
        <f aca="false">FoodDB!$I$1</f>
        <v>Total
Calories</v>
      </c>
      <c r="K141" s="94"/>
      <c r="L141" s="94" t="s">
        <v>110</v>
      </c>
      <c r="M141" s="94" t="s">
        <v>111</v>
      </c>
      <c r="N141" s="94" t="s">
        <v>112</v>
      </c>
      <c r="O141" s="94" t="s">
        <v>113</v>
      </c>
      <c r="P141" s="94" t="s">
        <v>118</v>
      </c>
      <c r="Q141" s="94" t="s">
        <v>119</v>
      </c>
      <c r="R141" s="94" t="s">
        <v>120</v>
      </c>
      <c r="S141" s="94" t="s">
        <v>121</v>
      </c>
      <c r="T141" s="94"/>
      <c r="U141" s="94"/>
      <c r="V141" s="94"/>
      <c r="W141" s="94"/>
    </row>
    <row r="142" customFormat="false" ht="15" hidden="false" customHeight="false" outlineLevel="0" collapsed="false">
      <c r="A142" s="95" t="n">
        <f aca="false">A130+1</f>
        <v>43006</v>
      </c>
      <c r="B142" s="96" t="s">
        <v>125</v>
      </c>
      <c r="C142" s="97" t="n">
        <v>1</v>
      </c>
      <c r="D142" s="0" t="n">
        <f aca="false">$C142*VLOOKUP($B142,FoodDB!$A$2:$I$1016,3,0)</f>
        <v>1.5</v>
      </c>
      <c r="E142" s="0" t="n">
        <f aca="false">$C142*VLOOKUP($B142,FoodDB!$A$2:$I$1016,4,0)</f>
        <v>3</v>
      </c>
      <c r="F142" s="0" t="n">
        <f aca="false">$C142*VLOOKUP($B142,FoodDB!$A$2:$I$1016,5,0)</f>
        <v>25</v>
      </c>
      <c r="G142" s="0" t="n">
        <f aca="false">$C142*VLOOKUP($B142,FoodDB!$A$2:$I$1016,6,0)</f>
        <v>13.5</v>
      </c>
      <c r="H142" s="0" t="n">
        <f aca="false">$C142*VLOOKUP($B142,FoodDB!$A$2:$I$1016,7,0)</f>
        <v>12</v>
      </c>
      <c r="I142" s="0" t="n">
        <f aca="false">$C142*VLOOKUP($B142,FoodDB!$A$2:$I$1016,8,0)</f>
        <v>100</v>
      </c>
      <c r="J142" s="0" t="n">
        <f aca="false">$C142*VLOOKUP($B142,FoodDB!$A$2:$I$1016,9,0)</f>
        <v>125.5</v>
      </c>
      <c r="L142" s="0" t="n">
        <f aca="false">SUM(G142:G148)</f>
        <v>519.75</v>
      </c>
      <c r="M142" s="0" t="n">
        <f aca="false">SUM(H142:H148)</f>
        <v>55.5428571428571</v>
      </c>
      <c r="N142" s="0" t="n">
        <f aca="false">SUM(I142:I148)</f>
        <v>463.371428571429</v>
      </c>
      <c r="O142" s="0" t="n">
        <f aca="false">SUM(L142:N142)</f>
        <v>1038.66428571429</v>
      </c>
      <c r="P142" s="100" t="n">
        <f aca="false">VLOOKUP($A142,LossChart!$A$3:$AB$105,14,0)-L142</f>
        <v>-114.282419685624</v>
      </c>
      <c r="Q142" s="100" t="n">
        <f aca="false">VLOOKUP($A142,LossChart!$A$3:$AB$105,15,0)-M142</f>
        <v>24.4571428571429</v>
      </c>
      <c r="R142" s="100" t="n">
        <f aca="false">VLOOKUP($A142,LossChart!$A$3:$AB$105,16,0)-N142</f>
        <v>13.932645564729</v>
      </c>
      <c r="S142" s="100" t="n">
        <f aca="false">VLOOKUP($A142,LossChart!$A$3:$AB$105,17,0)-O142</f>
        <v>-75.8926312637559</v>
      </c>
      <c r="T142" s="100"/>
      <c r="U142" s="100"/>
      <c r="V142" s="100"/>
      <c r="W142" s="100"/>
    </row>
    <row r="143" customFormat="false" ht="15" hidden="false" customHeight="false" outlineLevel="0" collapsed="false">
      <c r="B143" s="96" t="s">
        <v>95</v>
      </c>
      <c r="C143" s="97" t="n">
        <v>0.5</v>
      </c>
      <c r="D143" s="0" t="n">
        <f aca="false">$C143*VLOOKUP($B143,FoodDB!$A$2:$I$1016,3,0)</f>
        <v>0.25</v>
      </c>
      <c r="E143" s="0" t="n">
        <f aca="false">$C143*VLOOKUP($B143,FoodDB!$A$2:$I$1016,4,0)</f>
        <v>0</v>
      </c>
      <c r="F143" s="0" t="n">
        <f aca="false">$C143*VLOOKUP($B143,FoodDB!$A$2:$I$1016,5,0)</f>
        <v>25</v>
      </c>
      <c r="G143" s="0" t="n">
        <f aca="false">$C143*VLOOKUP($B143,FoodDB!$A$2:$I$1016,6,0)</f>
        <v>2.25</v>
      </c>
      <c r="H143" s="0" t="n">
        <f aca="false">$C143*VLOOKUP($B143,FoodDB!$A$2:$I$1016,7,0)</f>
        <v>0</v>
      </c>
      <c r="I143" s="0" t="n">
        <f aca="false">$C143*VLOOKUP($B143,FoodDB!$A$2:$I$1016,8,0)</f>
        <v>100</v>
      </c>
      <c r="J143" s="0" t="n">
        <f aca="false">$C143*VLOOKUP($B143,FoodDB!$A$2:$I$1016,9,0)</f>
        <v>102.25</v>
      </c>
    </row>
    <row r="144" customFormat="false" ht="15" hidden="false" customHeight="false" outlineLevel="0" collapsed="false">
      <c r="B144" s="96" t="s">
        <v>126</v>
      </c>
      <c r="C144" s="97" t="n">
        <v>2</v>
      </c>
      <c r="D144" s="0" t="n">
        <f aca="false">$C144*VLOOKUP($B144,FoodDB!$A$2:$I$1016,3,0)</f>
        <v>7.2</v>
      </c>
      <c r="E144" s="0" t="n">
        <f aca="false">$C144*VLOOKUP($B144,FoodDB!$A$2:$I$1016,4,0)</f>
        <v>0</v>
      </c>
      <c r="F144" s="0" t="n">
        <f aca="false">$C144*VLOOKUP($B144,FoodDB!$A$2:$I$1016,5,0)</f>
        <v>62</v>
      </c>
      <c r="G144" s="0" t="n">
        <f aca="false">$C144*VLOOKUP($B144,FoodDB!$A$2:$I$1016,6,0)</f>
        <v>64.8</v>
      </c>
      <c r="H144" s="0" t="n">
        <f aca="false">$C144*VLOOKUP($B144,FoodDB!$A$2:$I$1016,7,0)</f>
        <v>0</v>
      </c>
      <c r="I144" s="0" t="n">
        <f aca="false">$C144*VLOOKUP($B144,FoodDB!$A$2:$I$1016,8,0)</f>
        <v>248</v>
      </c>
      <c r="J144" s="0" t="n">
        <f aca="false">$C144*VLOOKUP($B144,FoodDB!$A$2:$I$1016,9,0)</f>
        <v>312.8</v>
      </c>
    </row>
    <row r="145" customFormat="false" ht="15" hidden="false" customHeight="false" outlineLevel="0" collapsed="false">
      <c r="B145" s="96" t="s">
        <v>128</v>
      </c>
      <c r="C145" s="97" t="n">
        <v>4</v>
      </c>
      <c r="D145" s="0" t="n">
        <f aca="false">$C145*VLOOKUP($B145,FoodDB!$A$2:$I$1016,3,0)</f>
        <v>0.8</v>
      </c>
      <c r="E145" s="0" t="n">
        <f aca="false">$C145*VLOOKUP($B145,FoodDB!$A$2:$I$1016,4,0)</f>
        <v>9.6</v>
      </c>
      <c r="F145" s="0" t="n">
        <f aca="false">$C145*VLOOKUP($B145,FoodDB!$A$2:$I$1016,5,0)</f>
        <v>3.2</v>
      </c>
      <c r="G145" s="0" t="n">
        <f aca="false">$C145*VLOOKUP($B145,FoodDB!$A$2:$I$1016,6,0)</f>
        <v>7.2</v>
      </c>
      <c r="H145" s="0" t="n">
        <f aca="false">$C145*VLOOKUP($B145,FoodDB!$A$2:$I$1016,7,0)</f>
        <v>38.4</v>
      </c>
      <c r="I145" s="0" t="n">
        <f aca="false">$C145*VLOOKUP($B145,FoodDB!$A$2:$I$1016,8,0)</f>
        <v>12.8</v>
      </c>
      <c r="J145" s="0" t="n">
        <f aca="false">$C145*VLOOKUP($B145,FoodDB!$A$2:$I$1016,9,0)</f>
        <v>58.4</v>
      </c>
    </row>
    <row r="146" customFormat="false" ht="15" hidden="false" customHeight="false" outlineLevel="0" collapsed="false">
      <c r="B146" s="96" t="s">
        <v>96</v>
      </c>
      <c r="C146" s="97" t="n">
        <v>2</v>
      </c>
      <c r="D146" s="0" t="n">
        <v>0.4</v>
      </c>
      <c r="E146" s="0" t="n">
        <v>3.4</v>
      </c>
      <c r="F146" s="0" t="n">
        <v>2.8</v>
      </c>
      <c r="G146" s="0" t="n">
        <f aca="false">$C146*VLOOKUP($B146,FoodDB!$A$2:$I$1016,6,0)</f>
        <v>0</v>
      </c>
      <c r="H146" s="0" t="n">
        <f aca="false">$C146*VLOOKUP($B146,FoodDB!$A$2:$I$1016,7,0)</f>
        <v>5.14285714285714</v>
      </c>
      <c r="I146" s="0" t="n">
        <f aca="false">$C146*VLOOKUP($B146,FoodDB!$A$2:$I$1016,8,0)</f>
        <v>2.57142857142857</v>
      </c>
      <c r="J146" s="0" t="n">
        <f aca="false">$C146*VLOOKUP($B146,FoodDB!$A$2:$I$1016,9,0)</f>
        <v>7.71428571428572</v>
      </c>
    </row>
    <row r="147" customFormat="false" ht="15" hidden="false" customHeight="false" outlineLevel="0" collapsed="false">
      <c r="B147" s="96" t="s">
        <v>109</v>
      </c>
      <c r="C147" s="97" t="n">
        <v>4</v>
      </c>
      <c r="D147" s="0" t="n">
        <f aca="false">$C147*VLOOKUP($B147,FoodDB!$A$2:$I$1016,3,0)</f>
        <v>48</v>
      </c>
      <c r="E147" s="0" t="n">
        <f aca="false">$C147*VLOOKUP($B147,FoodDB!$A$2:$I$1016,4,0)</f>
        <v>0</v>
      </c>
      <c r="F147" s="0" t="n">
        <f aca="false">$C147*VLOOKUP($B147,FoodDB!$A$2:$I$1016,5,0)</f>
        <v>0</v>
      </c>
      <c r="G147" s="0" t="n">
        <f aca="false">$C147*VLOOKUP($B147,FoodDB!$A$2:$I$1016,6,0)</f>
        <v>432</v>
      </c>
      <c r="H147" s="0" t="n">
        <f aca="false">$C147*VLOOKUP($B147,FoodDB!$A$2:$I$1016,7,0)</f>
        <v>0</v>
      </c>
      <c r="I147" s="0" t="n">
        <f aca="false">$C147*VLOOKUP($B147,FoodDB!$A$2:$I$1016,8,0)</f>
        <v>0</v>
      </c>
      <c r="J147" s="0" t="n">
        <f aca="false">$C147*VLOOKUP($B147,FoodDB!$A$2:$I$1016,9,0)</f>
        <v>432</v>
      </c>
    </row>
    <row r="148" customFormat="false" ht="15" hidden="false" customHeight="false" outlineLevel="0" collapsed="false">
      <c r="B148" s="96" t="s">
        <v>108</v>
      </c>
      <c r="C148" s="97" t="n">
        <v>0</v>
      </c>
      <c r="D148" s="0" t="n">
        <f aca="false">$C148*VLOOKUP($B148,FoodDB!$A$2:$I$1016,3,0)</f>
        <v>0</v>
      </c>
      <c r="E148" s="0" t="n">
        <f aca="false">$C148*VLOOKUP($B148,FoodDB!$A$2:$I$1016,4,0)</f>
        <v>0</v>
      </c>
      <c r="F148" s="0" t="n">
        <f aca="false">$C148*VLOOKUP($B148,FoodDB!$A$2:$I$1016,5,0)</f>
        <v>0</v>
      </c>
      <c r="G148" s="0" t="n">
        <f aca="false">$C148*VLOOKUP($B148,FoodDB!$A$2:$I$1016,6,0)</f>
        <v>0</v>
      </c>
      <c r="H148" s="0" t="n">
        <f aca="false">$C148*VLOOKUP($B148,FoodDB!$A$2:$I$1016,7,0)</f>
        <v>0</v>
      </c>
      <c r="I148" s="0" t="n">
        <f aca="false">$C148*VLOOKUP($B148,FoodDB!$A$2:$I$1016,8,0)</f>
        <v>0</v>
      </c>
      <c r="J148" s="0" t="n">
        <f aca="false">$C148*VLOOKUP($B148,FoodDB!$A$2:$I$1016,9,0)</f>
        <v>0</v>
      </c>
    </row>
    <row r="149" customFormat="false" ht="15" hidden="false" customHeight="false" outlineLevel="0" collapsed="false">
      <c r="A149" s="0" t="s">
        <v>98</v>
      </c>
      <c r="G149" s="0" t="n">
        <f aca="false">SUM(G142:G148)</f>
        <v>519.75</v>
      </c>
      <c r="H149" s="0" t="n">
        <f aca="false">SUM(H142:H148)</f>
        <v>55.5428571428571</v>
      </c>
      <c r="I149" s="0" t="n">
        <f aca="false">SUM(I142:I148)</f>
        <v>463.371428571429</v>
      </c>
      <c r="J149" s="0" t="n">
        <f aca="false">SUM(G149:I149)</f>
        <v>1038.66428571429</v>
      </c>
    </row>
    <row r="150" customFormat="false" ht="15" hidden="false" customHeight="false" outlineLevel="0" collapsed="false">
      <c r="A150" s="0" t="s">
        <v>102</v>
      </c>
      <c r="B150" s="0" t="s">
        <v>103</v>
      </c>
      <c r="E150" s="100"/>
      <c r="F150" s="100"/>
      <c r="G150" s="100" t="n">
        <f aca="false">VLOOKUP($A142,LossChart!$A$3:$AB$105,14,0)</f>
        <v>405.467580314376</v>
      </c>
      <c r="H150" s="100" t="n">
        <f aca="false">VLOOKUP($A142,LossChart!$A$3:$AB$105,15,0)</f>
        <v>80</v>
      </c>
      <c r="I150" s="100" t="n">
        <f aca="false">VLOOKUP($A142,LossChart!$A$3:$AB$105,16,0)</f>
        <v>477.304074136158</v>
      </c>
      <c r="J150" s="100" t="n">
        <f aca="false">VLOOKUP($A142,LossChart!$A$3:$AB$105,17,0)</f>
        <v>962.771654450534</v>
      </c>
      <c r="K150" s="100"/>
    </row>
    <row r="151" customFormat="false" ht="15" hidden="false" customHeight="false" outlineLevel="0" collapsed="false">
      <c r="A151" s="0" t="s">
        <v>104</v>
      </c>
      <c r="G151" s="0" t="n">
        <f aca="false">G150-G149</f>
        <v>-114.282419685624</v>
      </c>
      <c r="H151" s="0" t="n">
        <f aca="false">H150-H149</f>
        <v>24.4571428571429</v>
      </c>
      <c r="I151" s="0" t="n">
        <f aca="false">I150-I149</f>
        <v>13.932645564729</v>
      </c>
      <c r="J151" s="0" t="n">
        <f aca="false">J150-J149</f>
        <v>-75.8926312637559</v>
      </c>
    </row>
    <row r="153" customFormat="false" ht="60" hidden="false" customHeight="false" outlineLevel="0" collapsed="false">
      <c r="A153" s="21" t="s">
        <v>63</v>
      </c>
      <c r="B153" s="21" t="s">
        <v>93</v>
      </c>
      <c r="C153" s="21" t="s">
        <v>94</v>
      </c>
      <c r="D153" s="94" t="str">
        <f aca="false">FoodDB!$C$1</f>
        <v>Fat
(g)</v>
      </c>
      <c r="E153" s="94" t="str">
        <f aca="false">FoodDB!$D$1</f>
        <v>Carbs
(g)</v>
      </c>
      <c r="F153" s="94" t="str">
        <f aca="false">FoodDB!$E$1</f>
        <v>Protein
(g)</v>
      </c>
      <c r="G153" s="94" t="str">
        <f aca="false">FoodDB!$F$1</f>
        <v>Fat
(Cal)</v>
      </c>
      <c r="H153" s="94" t="str">
        <f aca="false">FoodDB!$G$1</f>
        <v>Carb
(Cal)</v>
      </c>
      <c r="I153" s="94" t="str">
        <f aca="false">FoodDB!$H$1</f>
        <v>Protein
(Cal)</v>
      </c>
      <c r="J153" s="94" t="str">
        <f aca="false">FoodDB!$I$1</f>
        <v>Total
Calories</v>
      </c>
      <c r="K153" s="94"/>
      <c r="L153" s="94" t="s">
        <v>110</v>
      </c>
      <c r="M153" s="94" t="s">
        <v>111</v>
      </c>
      <c r="N153" s="94" t="s">
        <v>112</v>
      </c>
      <c r="O153" s="94" t="s">
        <v>113</v>
      </c>
      <c r="P153" s="94" t="s">
        <v>118</v>
      </c>
      <c r="Q153" s="94" t="s">
        <v>119</v>
      </c>
      <c r="R153" s="94" t="s">
        <v>120</v>
      </c>
      <c r="S153" s="94" t="s">
        <v>121</v>
      </c>
      <c r="T153" s="94"/>
      <c r="U153" s="94"/>
      <c r="V153" s="94"/>
      <c r="W153" s="94"/>
    </row>
    <row r="154" customFormat="false" ht="15" hidden="false" customHeight="false" outlineLevel="0" collapsed="false">
      <c r="A154" s="95" t="n">
        <f aca="false">A142+1</f>
        <v>43007</v>
      </c>
      <c r="B154" s="96" t="s">
        <v>126</v>
      </c>
      <c r="C154" s="97" t="n">
        <v>2</v>
      </c>
      <c r="D154" s="0" t="n">
        <f aca="false">$C154*VLOOKUP($B154,FoodDB!$A$2:$I$1016,3,0)</f>
        <v>7.2</v>
      </c>
      <c r="E154" s="0" t="n">
        <f aca="false">$C154*VLOOKUP($B154,FoodDB!$A$2:$I$1016,4,0)</f>
        <v>0</v>
      </c>
      <c r="F154" s="0" t="n">
        <f aca="false">$C154*VLOOKUP($B154,FoodDB!$A$2:$I$1016,5,0)</f>
        <v>62</v>
      </c>
      <c r="G154" s="0" t="n">
        <f aca="false">$C154*VLOOKUP($B154,FoodDB!$A$2:$I$1016,6,0)</f>
        <v>64.8</v>
      </c>
      <c r="H154" s="0" t="n">
        <f aca="false">$C154*VLOOKUP($B154,FoodDB!$A$2:$I$1016,7,0)</f>
        <v>0</v>
      </c>
      <c r="I154" s="0" t="n">
        <f aca="false">$C154*VLOOKUP($B154,FoodDB!$A$2:$I$1016,8,0)</f>
        <v>248</v>
      </c>
      <c r="J154" s="0" t="n">
        <f aca="false">$C154*VLOOKUP($B154,FoodDB!$A$2:$I$1016,9,0)</f>
        <v>312.8</v>
      </c>
      <c r="L154" s="0" t="n">
        <f aca="false">SUM(G154:G161)</f>
        <v>526.5</v>
      </c>
      <c r="M154" s="0" t="n">
        <f aca="false">SUM(H154:H161)</f>
        <v>65.4857142857143</v>
      </c>
      <c r="N154" s="0" t="n">
        <f aca="false">SUM(I154:I161)</f>
        <v>498.742857142857</v>
      </c>
      <c r="O154" s="0" t="n">
        <f aca="false">SUM(L154:N154)</f>
        <v>1090.72857142857</v>
      </c>
      <c r="P154" s="100" t="n">
        <f aca="false">VLOOKUP($A154,LossChart!$A$3:$AB$105,14,0)-L154</f>
        <v>-113.523639140446</v>
      </c>
      <c r="Q154" s="100" t="n">
        <f aca="false">VLOOKUP($A154,LossChart!$A$3:$AB$105,15,0)-M154</f>
        <v>14.5142857142857</v>
      </c>
      <c r="R154" s="100" t="n">
        <f aca="false">VLOOKUP($A154,LossChart!$A$3:$AB$105,16,0)-N154</f>
        <v>-21.438783006699</v>
      </c>
      <c r="S154" s="100" t="n">
        <f aca="false">VLOOKUP($A154,LossChart!$A$3:$AB$105,17,0)-O154</f>
        <v>-120.448136432858</v>
      </c>
      <c r="T154" s="100"/>
      <c r="U154" s="100"/>
      <c r="V154" s="100"/>
      <c r="W154" s="100"/>
    </row>
    <row r="155" customFormat="false" ht="15" hidden="false" customHeight="false" outlineLevel="0" collapsed="false">
      <c r="B155" s="96" t="s">
        <v>128</v>
      </c>
      <c r="C155" s="97" t="n">
        <v>2</v>
      </c>
      <c r="D155" s="0" t="n">
        <f aca="false">$C155*VLOOKUP($B155,FoodDB!$A$2:$I$1016,3,0)</f>
        <v>0.4</v>
      </c>
      <c r="E155" s="0" t="n">
        <f aca="false">$C155*VLOOKUP($B155,FoodDB!$A$2:$I$1016,4,0)</f>
        <v>4.8</v>
      </c>
      <c r="F155" s="0" t="n">
        <f aca="false">$C155*VLOOKUP($B155,FoodDB!$A$2:$I$1016,5,0)</f>
        <v>1.6</v>
      </c>
      <c r="G155" s="0" t="n">
        <f aca="false">$C155*VLOOKUP($B155,FoodDB!$A$2:$I$1016,6,0)</f>
        <v>3.6</v>
      </c>
      <c r="H155" s="0" t="n">
        <f aca="false">$C155*VLOOKUP($B155,FoodDB!$A$2:$I$1016,7,0)</f>
        <v>19.2</v>
      </c>
      <c r="I155" s="0" t="n">
        <f aca="false">$C155*VLOOKUP($B155,FoodDB!$A$2:$I$1016,8,0)</f>
        <v>6.4</v>
      </c>
      <c r="J155" s="0" t="n">
        <f aca="false">$C155*VLOOKUP($B155,FoodDB!$A$2:$I$1016,9,0)</f>
        <v>29.2</v>
      </c>
    </row>
    <row r="156" customFormat="false" ht="15" hidden="false" customHeight="false" outlineLevel="0" collapsed="false">
      <c r="B156" s="96" t="s">
        <v>96</v>
      </c>
      <c r="C156" s="97" t="n">
        <v>4</v>
      </c>
      <c r="D156" s="0" t="n">
        <f aca="false">$C156*VLOOKUP($B156,FoodDB!$A$2:$I$1016,3,0)</f>
        <v>0</v>
      </c>
      <c r="E156" s="0" t="n">
        <f aca="false">$C156*VLOOKUP($B156,FoodDB!$A$2:$I$1016,4,0)</f>
        <v>2.57142857142857</v>
      </c>
      <c r="F156" s="0" t="n">
        <f aca="false">$C156*VLOOKUP($B156,FoodDB!$A$2:$I$1016,5,0)</f>
        <v>1.28571428571429</v>
      </c>
      <c r="G156" s="0" t="n">
        <f aca="false">$C156*VLOOKUP($B156,FoodDB!$A$2:$I$1016,6,0)</f>
        <v>0</v>
      </c>
      <c r="H156" s="0" t="n">
        <f aca="false">$C156*VLOOKUP($B156,FoodDB!$A$2:$I$1016,7,0)</f>
        <v>10.2857142857143</v>
      </c>
      <c r="I156" s="0" t="n">
        <f aca="false">$C156*VLOOKUP($B156,FoodDB!$A$2:$I$1016,8,0)</f>
        <v>5.14285714285714</v>
      </c>
      <c r="J156" s="0" t="n">
        <f aca="false">$C156*VLOOKUP($B156,FoodDB!$A$2:$I$1016,9,0)</f>
        <v>15.4285714285714</v>
      </c>
    </row>
    <row r="157" customFormat="false" ht="15" hidden="false" customHeight="false" outlineLevel="0" collapsed="false">
      <c r="B157" s="96" t="s">
        <v>100</v>
      </c>
      <c r="C157" s="97" t="n">
        <v>7</v>
      </c>
      <c r="D157" s="0" t="n">
        <f aca="false">$C157*VLOOKUP($B157,FoodDB!$A$2:$I$1016,3,0)</f>
        <v>0</v>
      </c>
      <c r="E157" s="0" t="n">
        <f aca="false">$C157*VLOOKUP($B157,FoodDB!$A$2:$I$1016,4,0)</f>
        <v>7</v>
      </c>
      <c r="F157" s="0" t="n">
        <f aca="false">$C157*VLOOKUP($B157,FoodDB!$A$2:$I$1016,5,0)</f>
        <v>4.2</v>
      </c>
      <c r="G157" s="0" t="n">
        <f aca="false">$C157*VLOOKUP($B157,FoodDB!$A$2:$I$1016,6,0)</f>
        <v>0</v>
      </c>
      <c r="H157" s="0" t="n">
        <f aca="false">$C157*VLOOKUP($B157,FoodDB!$A$2:$I$1016,7,0)</f>
        <v>28</v>
      </c>
      <c r="I157" s="0" t="n">
        <f aca="false">$C157*VLOOKUP($B157,FoodDB!$A$2:$I$1016,8,0)</f>
        <v>16.8</v>
      </c>
      <c r="J157" s="0" t="n">
        <f aca="false">$C157*VLOOKUP($B157,FoodDB!$A$2:$I$1016,9,0)</f>
        <v>44.8</v>
      </c>
    </row>
    <row r="158" customFormat="false" ht="15" hidden="false" customHeight="false" outlineLevel="0" collapsed="false">
      <c r="B158" s="96" t="s">
        <v>99</v>
      </c>
      <c r="C158" s="97" t="n">
        <v>5</v>
      </c>
      <c r="D158" s="0" t="n">
        <f aca="false">$C158*VLOOKUP($B158,FoodDB!$A$2:$I$1016,3,0)</f>
        <v>30.9</v>
      </c>
      <c r="E158" s="0" t="n">
        <f aca="false">$C158*VLOOKUP($B158,FoodDB!$A$2:$I$1016,4,0)</f>
        <v>0</v>
      </c>
      <c r="F158" s="0" t="n">
        <f aca="false">$C158*VLOOKUP($B158,FoodDB!$A$2:$I$1016,5,0)</f>
        <v>42.6</v>
      </c>
      <c r="G158" s="0" t="n">
        <f aca="false">$C158*VLOOKUP($B158,FoodDB!$A$2:$I$1016,6,0)</f>
        <v>278.1</v>
      </c>
      <c r="H158" s="0" t="n">
        <f aca="false">$C158*VLOOKUP($B158,FoodDB!$A$2:$I$1016,7,0)</f>
        <v>0</v>
      </c>
      <c r="I158" s="0" t="n">
        <f aca="false">$C158*VLOOKUP($B158,FoodDB!$A$2:$I$1016,8,0)</f>
        <v>170.4</v>
      </c>
      <c r="J158" s="0" t="n">
        <f aca="false">$C158*VLOOKUP($B158,FoodDB!$A$2:$I$1016,9,0)</f>
        <v>448.5</v>
      </c>
    </row>
    <row r="159" customFormat="false" ht="15" hidden="false" customHeight="false" outlineLevel="0" collapsed="false">
      <c r="B159" s="96" t="s">
        <v>108</v>
      </c>
      <c r="C159" s="97" t="n">
        <v>2</v>
      </c>
      <c r="D159" s="0" t="n">
        <f aca="false">$C159*VLOOKUP($B159,FoodDB!$A$2:$I$1016,3,0)</f>
        <v>0</v>
      </c>
      <c r="E159" s="0" t="n">
        <f aca="false">$C159*VLOOKUP($B159,FoodDB!$A$2:$I$1016,4,0)</f>
        <v>0</v>
      </c>
      <c r="F159" s="0" t="n">
        <f aca="false">$C159*VLOOKUP($B159,FoodDB!$A$2:$I$1016,5,0)</f>
        <v>0</v>
      </c>
      <c r="G159" s="0" t="n">
        <f aca="false">$C159*VLOOKUP($B159,FoodDB!$A$2:$I$1016,6,0)</f>
        <v>0</v>
      </c>
      <c r="H159" s="0" t="n">
        <f aca="false">$C159*VLOOKUP($B159,FoodDB!$A$2:$I$1016,7,0)</f>
        <v>0</v>
      </c>
      <c r="I159" s="0" t="n">
        <f aca="false">$C159*VLOOKUP($B159,FoodDB!$A$2:$I$1016,8,0)</f>
        <v>0</v>
      </c>
      <c r="J159" s="0" t="n">
        <f aca="false">$C159*VLOOKUP($B159,FoodDB!$A$2:$I$1016,9,0)</f>
        <v>0</v>
      </c>
    </row>
    <row r="160" customFormat="false" ht="15" hidden="false" customHeight="false" outlineLevel="0" collapsed="false">
      <c r="B160" s="96" t="s">
        <v>127</v>
      </c>
      <c r="C160" s="97" t="n">
        <v>1</v>
      </c>
      <c r="D160" s="0" t="n">
        <f aca="false">$C160*VLOOKUP($B160,FoodDB!$A$2:$I$1016,3,0)</f>
        <v>15</v>
      </c>
      <c r="E160" s="0" t="n">
        <f aca="false">$C160*VLOOKUP($B160,FoodDB!$A$2:$I$1016,4,0)</f>
        <v>2</v>
      </c>
      <c r="F160" s="0" t="n">
        <f aca="false">$C160*VLOOKUP($B160,FoodDB!$A$2:$I$1016,5,0)</f>
        <v>7</v>
      </c>
      <c r="G160" s="0" t="n">
        <f aca="false">$C160*VLOOKUP($B160,FoodDB!$A$2:$I$1016,6,0)</f>
        <v>135</v>
      </c>
      <c r="H160" s="0" t="n">
        <f aca="false">$C160*VLOOKUP($B160,FoodDB!$A$2:$I$1016,7,0)</f>
        <v>8</v>
      </c>
      <c r="I160" s="0" t="n">
        <f aca="false">$C160*VLOOKUP($B160,FoodDB!$A$2:$I$1016,8,0)</f>
        <v>28</v>
      </c>
      <c r="J160" s="0" t="n">
        <f aca="false">$C160*VLOOKUP($B160,FoodDB!$A$2:$I$1016,9,0)</f>
        <v>171</v>
      </c>
    </row>
    <row r="161" customFormat="false" ht="15" hidden="false" customHeight="false" outlineLevel="0" collapsed="false">
      <c r="B161" s="96" t="s">
        <v>101</v>
      </c>
      <c r="C161" s="97" t="n">
        <v>1</v>
      </c>
      <c r="D161" s="0" t="n">
        <f aca="false">$C161*VLOOKUP($B161,FoodDB!$A$2:$I$1016,3,0)</f>
        <v>5</v>
      </c>
      <c r="E161" s="0" t="n">
        <f aca="false">$C161*VLOOKUP($B161,FoodDB!$A$2:$I$1016,4,0)</f>
        <v>0</v>
      </c>
      <c r="F161" s="0" t="n">
        <f aca="false">$C161*VLOOKUP($B161,FoodDB!$A$2:$I$1016,5,0)</f>
        <v>6</v>
      </c>
      <c r="G161" s="0" t="n">
        <f aca="false">$C161*VLOOKUP($B161,FoodDB!$A$2:$I$1016,6,0)</f>
        <v>45</v>
      </c>
      <c r="H161" s="0" t="n">
        <f aca="false">$C161*VLOOKUP($B161,FoodDB!$A$2:$I$1016,7,0)</f>
        <v>0</v>
      </c>
      <c r="I161" s="0" t="n">
        <f aca="false">$C161*VLOOKUP($B161,FoodDB!$A$2:$I$1016,8,0)</f>
        <v>24</v>
      </c>
      <c r="J161" s="0" t="n">
        <f aca="false">$C161*VLOOKUP($B161,FoodDB!$A$2:$I$1016,9,0)</f>
        <v>69</v>
      </c>
    </row>
    <row r="162" customFormat="false" ht="15" hidden="false" customHeight="false" outlineLevel="0" collapsed="false">
      <c r="A162" s="0" t="s">
        <v>98</v>
      </c>
      <c r="G162" s="0" t="n">
        <f aca="false">SUM(G154:G161)</f>
        <v>526.5</v>
      </c>
      <c r="H162" s="0" t="n">
        <f aca="false">SUM(H154:H161)</f>
        <v>65.4857142857143</v>
      </c>
      <c r="I162" s="0" t="n">
        <f aca="false">SUM(I154:I161)</f>
        <v>498.742857142857</v>
      </c>
      <c r="J162" s="0" t="n">
        <f aca="false">SUM(G162:I162)</f>
        <v>1090.72857142857</v>
      </c>
    </row>
    <row r="163" customFormat="false" ht="15" hidden="false" customHeight="false" outlineLevel="0" collapsed="false">
      <c r="A163" s="0" t="s">
        <v>102</v>
      </c>
      <c r="B163" s="0" t="s">
        <v>103</v>
      </c>
      <c r="E163" s="100"/>
      <c r="F163" s="100"/>
      <c r="G163" s="100" t="n">
        <f aca="false">VLOOKUP($A154,LossChart!$A$3:$AB$105,14,0)</f>
        <v>412.976360859554</v>
      </c>
      <c r="H163" s="100" t="n">
        <f aca="false">VLOOKUP($A154,LossChart!$A$3:$AB$105,15,0)</f>
        <v>80</v>
      </c>
      <c r="I163" s="100" t="n">
        <f aca="false">VLOOKUP($A154,LossChart!$A$3:$AB$105,16,0)</f>
        <v>477.304074136158</v>
      </c>
      <c r="J163" s="100" t="n">
        <f aca="false">VLOOKUP($A154,LossChart!$A$3:$AB$105,17,0)</f>
        <v>970.280434995712</v>
      </c>
      <c r="K163" s="100"/>
    </row>
    <row r="164" customFormat="false" ht="15" hidden="false" customHeight="false" outlineLevel="0" collapsed="false">
      <c r="A164" s="0" t="s">
        <v>104</v>
      </c>
      <c r="G164" s="0" t="n">
        <f aca="false">G163-G162</f>
        <v>-113.523639140446</v>
      </c>
      <c r="H164" s="0" t="n">
        <f aca="false">H163-H162</f>
        <v>14.5142857142857</v>
      </c>
      <c r="I164" s="0" t="n">
        <f aca="false">I163-I162</f>
        <v>-21.438783006699</v>
      </c>
      <c r="J164" s="0" t="n">
        <f aca="false">J163-J162</f>
        <v>-120.448136432858</v>
      </c>
    </row>
    <row r="166" customFormat="false" ht="60" hidden="false" customHeight="false" outlineLevel="0" collapsed="false">
      <c r="A166" s="21" t="s">
        <v>63</v>
      </c>
      <c r="B166" s="21" t="s">
        <v>93</v>
      </c>
      <c r="C166" s="21" t="s">
        <v>94</v>
      </c>
      <c r="D166" s="94" t="str">
        <f aca="false">FoodDB!$C$1</f>
        <v>Fat
(g)</v>
      </c>
      <c r="E166" s="94" t="str">
        <f aca="false">FoodDB!$D$1</f>
        <v>Carbs
(g)</v>
      </c>
      <c r="F166" s="94" t="str">
        <f aca="false">FoodDB!$E$1</f>
        <v>Protein
(g)</v>
      </c>
      <c r="G166" s="94" t="str">
        <f aca="false">FoodDB!$F$1</f>
        <v>Fat
(Cal)</v>
      </c>
      <c r="H166" s="94" t="str">
        <f aca="false">FoodDB!$G$1</f>
        <v>Carb
(Cal)</v>
      </c>
      <c r="I166" s="94" t="str">
        <f aca="false">FoodDB!$H$1</f>
        <v>Protein
(Cal)</v>
      </c>
      <c r="J166" s="94" t="str">
        <f aca="false">FoodDB!$I$1</f>
        <v>Total
Calories</v>
      </c>
      <c r="K166" s="94"/>
      <c r="L166" s="94" t="s">
        <v>110</v>
      </c>
      <c r="M166" s="94" t="s">
        <v>111</v>
      </c>
      <c r="N166" s="94" t="s">
        <v>112</v>
      </c>
      <c r="O166" s="94" t="s">
        <v>113</v>
      </c>
      <c r="P166" s="94" t="s">
        <v>118</v>
      </c>
      <c r="Q166" s="94" t="s">
        <v>119</v>
      </c>
      <c r="R166" s="94" t="s">
        <v>120</v>
      </c>
      <c r="S166" s="94" t="s">
        <v>121</v>
      </c>
      <c r="T166" s="94"/>
      <c r="U166" s="94"/>
      <c r="V166" s="94"/>
      <c r="W166" s="94"/>
    </row>
    <row r="167" customFormat="false" ht="15" hidden="false" customHeight="false" outlineLevel="0" collapsed="false">
      <c r="A167" s="95" t="n">
        <f aca="false">A154+1</f>
        <v>43008</v>
      </c>
      <c r="B167" s="96" t="s">
        <v>126</v>
      </c>
      <c r="C167" s="97" t="n">
        <v>2.5</v>
      </c>
      <c r="D167" s="100" t="n">
        <f aca="false">$C167*VLOOKUP($B167,FoodDB!$A$2:$I$1016,3,0)</f>
        <v>9</v>
      </c>
      <c r="E167" s="100" t="n">
        <f aca="false">$C167*VLOOKUP($B167,FoodDB!$A$2:$I$1016,4,0)</f>
        <v>0</v>
      </c>
      <c r="F167" s="100" t="n">
        <f aca="false">$C167*VLOOKUP($B167,FoodDB!$A$2:$I$1016,5,0)</f>
        <v>77.5</v>
      </c>
      <c r="G167" s="100" t="n">
        <f aca="false">$C167*VLOOKUP($B167,FoodDB!$A$2:$I$1016,6,0)</f>
        <v>81</v>
      </c>
      <c r="H167" s="100" t="n">
        <f aca="false">$C167*VLOOKUP($B167,FoodDB!$A$2:$I$1016,7,0)</f>
        <v>0</v>
      </c>
      <c r="I167" s="100" t="n">
        <f aca="false">$C167*VLOOKUP($B167,FoodDB!$A$2:$I$1016,8,0)</f>
        <v>310</v>
      </c>
      <c r="J167" s="100" t="n">
        <f aca="false">$C167*VLOOKUP($B167,FoodDB!$A$2:$I$1016,9,0)</f>
        <v>391</v>
      </c>
      <c r="L167" s="100" t="n">
        <f aca="false">SUM(G167:G174)</f>
        <v>483.48</v>
      </c>
      <c r="M167" s="100" t="n">
        <f aca="false">SUM(H167:H174)</f>
        <v>43.7142857142857</v>
      </c>
      <c r="N167" s="100" t="n">
        <f aca="false">SUM(I167:I174)</f>
        <v>518.977142857143</v>
      </c>
      <c r="O167" s="100" t="n">
        <f aca="false">SUM(L167:N167)</f>
        <v>1046.17142857143</v>
      </c>
      <c r="P167" s="100" t="n">
        <f aca="false">VLOOKUP($A167,LossChart!$A$3:$AB$105,14,0)-L167</f>
        <v>-63.2975981880745</v>
      </c>
      <c r="Q167" s="100" t="n">
        <f aca="false">VLOOKUP($A167,LossChart!$A$3:$AB$105,15,0)-M167</f>
        <v>36.2857142857143</v>
      </c>
      <c r="R167" s="100" t="n">
        <f aca="false">VLOOKUP($A167,LossChart!$A$3:$AB$105,16,0)-N167</f>
        <v>-41.673068720985</v>
      </c>
      <c r="S167" s="100" t="n">
        <f aca="false">VLOOKUP($A167,LossChart!$A$3:$AB$105,17,0)-O167</f>
        <v>-68.6849526233464</v>
      </c>
      <c r="T167" s="100"/>
      <c r="U167" s="100"/>
      <c r="V167" s="100"/>
      <c r="W167" s="100"/>
    </row>
    <row r="168" customFormat="false" ht="15" hidden="false" customHeight="false" outlineLevel="0" collapsed="false">
      <c r="B168" s="96" t="s">
        <v>99</v>
      </c>
      <c r="C168" s="97" t="n">
        <v>4</v>
      </c>
      <c r="D168" s="100" t="n">
        <f aca="false">$C168*VLOOKUP($B168,FoodDB!$A$2:$I$1016,3,0)</f>
        <v>24.72</v>
      </c>
      <c r="E168" s="100" t="n">
        <f aca="false">$C168*VLOOKUP($B168,FoodDB!$A$2:$I$1016,4,0)</f>
        <v>0</v>
      </c>
      <c r="F168" s="100" t="n">
        <f aca="false">$C168*VLOOKUP($B168,FoodDB!$A$2:$I$1016,5,0)</f>
        <v>34.08</v>
      </c>
      <c r="G168" s="100" t="n">
        <f aca="false">$C168*VLOOKUP($B168,FoodDB!$A$2:$I$1016,6,0)</f>
        <v>222.48</v>
      </c>
      <c r="H168" s="100" t="n">
        <f aca="false">$C168*VLOOKUP($B168,FoodDB!$A$2:$I$1016,7,0)</f>
        <v>0</v>
      </c>
      <c r="I168" s="100" t="n">
        <f aca="false">$C168*VLOOKUP($B168,FoodDB!$A$2:$I$1016,8,0)</f>
        <v>136.32</v>
      </c>
      <c r="J168" s="100" t="n">
        <f aca="false">$C168*VLOOKUP($B168,FoodDB!$A$2:$I$1016,9,0)</f>
        <v>358.8</v>
      </c>
    </row>
    <row r="169" customFormat="false" ht="15" hidden="false" customHeight="false" outlineLevel="0" collapsed="false">
      <c r="B169" s="96" t="s">
        <v>100</v>
      </c>
      <c r="C169" s="97" t="n">
        <v>7</v>
      </c>
      <c r="D169" s="100" t="n">
        <f aca="false">$C169*VLOOKUP($B169,FoodDB!$A$2:$I$1016,3,0)</f>
        <v>0</v>
      </c>
      <c r="E169" s="100" t="n">
        <f aca="false">$C169*VLOOKUP($B169,FoodDB!$A$2:$I$1016,4,0)</f>
        <v>7</v>
      </c>
      <c r="F169" s="100" t="n">
        <f aca="false">$C169*VLOOKUP($B169,FoodDB!$A$2:$I$1016,5,0)</f>
        <v>4.2</v>
      </c>
      <c r="G169" s="100" t="n">
        <f aca="false">$C169*VLOOKUP($B169,FoodDB!$A$2:$I$1016,6,0)</f>
        <v>0</v>
      </c>
      <c r="H169" s="100" t="n">
        <f aca="false">$C169*VLOOKUP($B169,FoodDB!$A$2:$I$1016,7,0)</f>
        <v>28</v>
      </c>
      <c r="I169" s="100" t="n">
        <f aca="false">$C169*VLOOKUP($B169,FoodDB!$A$2:$I$1016,8,0)</f>
        <v>16.8</v>
      </c>
      <c r="J169" s="100" t="n">
        <f aca="false">$C169*VLOOKUP($B169,FoodDB!$A$2:$I$1016,9,0)</f>
        <v>44.8</v>
      </c>
    </row>
    <row r="170" customFormat="false" ht="15" hidden="false" customHeight="false" outlineLevel="0" collapsed="false">
      <c r="B170" s="96" t="s">
        <v>96</v>
      </c>
      <c r="C170" s="97" t="n">
        <v>3</v>
      </c>
      <c r="D170" s="100" t="n">
        <f aca="false">$C170*VLOOKUP($B170,FoodDB!$A$2:$I$1016,3,0)</f>
        <v>0</v>
      </c>
      <c r="E170" s="100" t="n">
        <f aca="false">$C170*VLOOKUP($B170,FoodDB!$A$2:$I$1016,4,0)</f>
        <v>1.92857142857143</v>
      </c>
      <c r="F170" s="100" t="n">
        <f aca="false">$C170*VLOOKUP($B170,FoodDB!$A$2:$I$1016,5,0)</f>
        <v>0.964285714285714</v>
      </c>
      <c r="G170" s="100" t="n">
        <f aca="false">$C170*VLOOKUP($B170,FoodDB!$A$2:$I$1016,6,0)</f>
        <v>0</v>
      </c>
      <c r="H170" s="100" t="n">
        <f aca="false">$C170*VLOOKUP($B170,FoodDB!$A$2:$I$1016,7,0)</f>
        <v>7.71428571428572</v>
      </c>
      <c r="I170" s="100" t="n">
        <f aca="false">$C170*VLOOKUP($B170,FoodDB!$A$2:$I$1016,8,0)</f>
        <v>3.85714285714286</v>
      </c>
      <c r="J170" s="100" t="n">
        <f aca="false">$C170*VLOOKUP($B170,FoodDB!$A$2:$I$1016,9,0)</f>
        <v>11.5714285714286</v>
      </c>
    </row>
    <row r="171" customFormat="false" ht="15" hidden="false" customHeight="false" outlineLevel="0" collapsed="false">
      <c r="B171" s="96" t="s">
        <v>109</v>
      </c>
      <c r="C171" s="97" t="n">
        <v>0</v>
      </c>
      <c r="D171" s="100" t="n">
        <f aca="false">$C171*VLOOKUP($B171,FoodDB!$A$2:$I$1016,3,0)</f>
        <v>0</v>
      </c>
      <c r="E171" s="100" t="n">
        <f aca="false">$C171*VLOOKUP($B171,FoodDB!$A$2:$I$1016,4,0)</f>
        <v>0</v>
      </c>
      <c r="F171" s="100" t="n">
        <f aca="false">$C171*VLOOKUP($B171,FoodDB!$A$2:$I$1016,5,0)</f>
        <v>0</v>
      </c>
      <c r="G171" s="100" t="n">
        <f aca="false">$C171*VLOOKUP($B171,FoodDB!$A$2:$I$1016,6,0)</f>
        <v>0</v>
      </c>
      <c r="H171" s="100" t="n">
        <f aca="false">$C171*VLOOKUP($B171,FoodDB!$A$2:$I$1016,7,0)</f>
        <v>0</v>
      </c>
      <c r="I171" s="100" t="n">
        <f aca="false">$C171*VLOOKUP($B171,FoodDB!$A$2:$I$1016,8,0)</f>
        <v>0</v>
      </c>
      <c r="J171" s="100" t="n">
        <f aca="false">$C171*VLOOKUP($B171,FoodDB!$A$2:$I$1016,9,0)</f>
        <v>0</v>
      </c>
    </row>
    <row r="172" customFormat="false" ht="15" hidden="false" customHeight="false" outlineLevel="0" collapsed="false">
      <c r="B172" s="96" t="s">
        <v>127</v>
      </c>
      <c r="C172" s="97" t="n">
        <v>1</v>
      </c>
      <c r="D172" s="100" t="n">
        <f aca="false">$C172*VLOOKUP($B172,FoodDB!$A$2:$I$1016,3,0)</f>
        <v>15</v>
      </c>
      <c r="E172" s="100" t="n">
        <f aca="false">$C172*VLOOKUP($B172,FoodDB!$A$2:$I$1016,4,0)</f>
        <v>2</v>
      </c>
      <c r="F172" s="100" t="n">
        <f aca="false">$C172*VLOOKUP($B172,FoodDB!$A$2:$I$1016,5,0)</f>
        <v>7</v>
      </c>
      <c r="G172" s="100" t="n">
        <f aca="false">$C172*VLOOKUP($B172,FoodDB!$A$2:$I$1016,6,0)</f>
        <v>135</v>
      </c>
      <c r="H172" s="100" t="n">
        <f aca="false">$C172*VLOOKUP($B172,FoodDB!$A$2:$I$1016,7,0)</f>
        <v>8</v>
      </c>
      <c r="I172" s="100" t="n">
        <f aca="false">$C172*VLOOKUP($B172,FoodDB!$A$2:$I$1016,8,0)</f>
        <v>28</v>
      </c>
      <c r="J172" s="100" t="n">
        <f aca="false">$C172*VLOOKUP($B172,FoodDB!$A$2:$I$1016,9,0)</f>
        <v>171</v>
      </c>
    </row>
    <row r="173" customFormat="false" ht="15" hidden="false" customHeight="false" outlineLevel="0" collapsed="false">
      <c r="B173" s="96" t="s">
        <v>101</v>
      </c>
      <c r="C173" s="97" t="n">
        <v>1</v>
      </c>
      <c r="D173" s="100" t="n">
        <f aca="false">$C173*VLOOKUP($B173,FoodDB!$A$2:$I$1016,3,0)</f>
        <v>5</v>
      </c>
      <c r="E173" s="100" t="n">
        <f aca="false">$C173*VLOOKUP($B173,FoodDB!$A$2:$I$1016,4,0)</f>
        <v>0</v>
      </c>
      <c r="F173" s="100" t="n">
        <f aca="false">$C173*VLOOKUP($B173,FoodDB!$A$2:$I$1016,5,0)</f>
        <v>6</v>
      </c>
      <c r="G173" s="100" t="n">
        <f aca="false">$C173*VLOOKUP($B173,FoodDB!$A$2:$I$1016,6,0)</f>
        <v>45</v>
      </c>
      <c r="H173" s="100" t="n">
        <f aca="false">$C173*VLOOKUP($B173,FoodDB!$A$2:$I$1016,7,0)</f>
        <v>0</v>
      </c>
      <c r="I173" s="100" t="n">
        <f aca="false">$C173*VLOOKUP($B173,FoodDB!$A$2:$I$1016,8,0)</f>
        <v>24</v>
      </c>
      <c r="J173" s="100" t="n">
        <f aca="false">$C173*VLOOKUP($B173,FoodDB!$A$2:$I$1016,9,0)</f>
        <v>69</v>
      </c>
    </row>
    <row r="174" customFormat="false" ht="15" hidden="false" customHeight="false" outlineLevel="0" collapsed="false">
      <c r="B174" s="96" t="s">
        <v>108</v>
      </c>
      <c r="C174" s="97" t="n">
        <v>0</v>
      </c>
      <c r="D174" s="100" t="n">
        <f aca="false">$C174*VLOOKUP($B174,FoodDB!$A$2:$I$1016,3,0)</f>
        <v>0</v>
      </c>
      <c r="E174" s="100" t="n">
        <f aca="false">$C174*VLOOKUP($B174,FoodDB!$A$2:$I$1016,4,0)</f>
        <v>0</v>
      </c>
      <c r="F174" s="100" t="n">
        <f aca="false">$C174*VLOOKUP($B174,FoodDB!$A$2:$I$1016,5,0)</f>
        <v>0</v>
      </c>
      <c r="G174" s="100" t="n">
        <f aca="false">$C174*VLOOKUP($B174,FoodDB!$A$2:$I$1016,6,0)</f>
        <v>0</v>
      </c>
      <c r="H174" s="100" t="n">
        <f aca="false">$C174*VLOOKUP($B174,FoodDB!$A$2:$I$1016,7,0)</f>
        <v>0</v>
      </c>
      <c r="I174" s="100" t="n">
        <f aca="false">$C174*VLOOKUP($B174,FoodDB!$A$2:$I$1016,8,0)</f>
        <v>0</v>
      </c>
      <c r="J174" s="100" t="n">
        <f aca="false">$C174*VLOOKUP($B174,FoodDB!$A$2:$I$1016,9,0)</f>
        <v>0</v>
      </c>
    </row>
    <row r="175" customFormat="false" ht="15" hidden="false" customHeight="false" outlineLevel="0" collapsed="false">
      <c r="A175" s="0" t="s">
        <v>98</v>
      </c>
      <c r="D175" s="100"/>
      <c r="E175" s="100"/>
      <c r="F175" s="100"/>
      <c r="G175" s="100" t="n">
        <f aca="false">SUM(G167:G174)</f>
        <v>483.48</v>
      </c>
      <c r="H175" s="100" t="n">
        <f aca="false">SUM(H167:H174)</f>
        <v>43.7142857142857</v>
      </c>
      <c r="I175" s="100" t="n">
        <f aca="false">SUM(I167:I174)</f>
        <v>518.977142857143</v>
      </c>
      <c r="J175" s="100" t="n">
        <f aca="false">SUM(G175:I175)</f>
        <v>1046.17142857143</v>
      </c>
    </row>
    <row r="176" customFormat="false" ht="15" hidden="false" customHeight="false" outlineLevel="0" collapsed="false">
      <c r="A176" s="0" t="s">
        <v>102</v>
      </c>
      <c r="B176" s="0" t="s">
        <v>103</v>
      </c>
      <c r="D176" s="100"/>
      <c r="E176" s="100"/>
      <c r="F176" s="100"/>
      <c r="G176" s="100" t="n">
        <f aca="false">VLOOKUP($A167,LossChart!$A$3:$AB$105,14,0)</f>
        <v>420.182401811926</v>
      </c>
      <c r="H176" s="100" t="n">
        <f aca="false">VLOOKUP($A167,LossChart!$A$3:$AB$105,15,0)</f>
        <v>80</v>
      </c>
      <c r="I176" s="100" t="n">
        <f aca="false">VLOOKUP($A167,LossChart!$A$3:$AB$105,16,0)</f>
        <v>477.304074136158</v>
      </c>
      <c r="J176" s="100" t="n">
        <f aca="false">VLOOKUP($A167,LossChart!$A$3:$AB$105,17,0)</f>
        <v>977.486475948084</v>
      </c>
      <c r="K176" s="100"/>
    </row>
    <row r="177" customFormat="false" ht="15" hidden="false" customHeight="false" outlineLevel="0" collapsed="false">
      <c r="A177" s="0" t="s">
        <v>104</v>
      </c>
      <c r="D177" s="100"/>
      <c r="E177" s="100"/>
      <c r="F177" s="100"/>
      <c r="G177" s="100" t="n">
        <f aca="false">G176-G175</f>
        <v>-63.2975981880745</v>
      </c>
      <c r="H177" s="100" t="n">
        <f aca="false">H176-H175</f>
        <v>36.2857142857143</v>
      </c>
      <c r="I177" s="100" t="n">
        <f aca="false">I176-I175</f>
        <v>-41.673068720985</v>
      </c>
      <c r="J177" s="100" t="n">
        <f aca="false">J176-J175</f>
        <v>-68.6849526233464</v>
      </c>
    </row>
    <row r="179" customFormat="false" ht="60" hidden="false" customHeight="false" outlineLevel="0" collapsed="false">
      <c r="A179" s="21" t="s">
        <v>63</v>
      </c>
      <c r="B179" s="21" t="s">
        <v>93</v>
      </c>
      <c r="C179" s="21" t="s">
        <v>94</v>
      </c>
      <c r="D179" s="94" t="str">
        <f aca="false">FoodDB!$C$1</f>
        <v>Fat
(g)</v>
      </c>
      <c r="E179" s="94" t="str">
        <f aca="false">FoodDB!$D$1</f>
        <v>Carbs
(g)</v>
      </c>
      <c r="F179" s="94" t="str">
        <f aca="false">FoodDB!$E$1</f>
        <v>Protein
(g)</v>
      </c>
      <c r="G179" s="94" t="str">
        <f aca="false">FoodDB!$F$1</f>
        <v>Fat
(Cal)</v>
      </c>
      <c r="H179" s="94" t="str">
        <f aca="false">FoodDB!$G$1</f>
        <v>Carb
(Cal)</v>
      </c>
      <c r="I179" s="94" t="str">
        <f aca="false">FoodDB!$H$1</f>
        <v>Protein
(Cal)</v>
      </c>
      <c r="J179" s="94" t="str">
        <f aca="false">FoodDB!$I$1</f>
        <v>Total
Calories</v>
      </c>
      <c r="K179" s="94"/>
      <c r="L179" s="94" t="s">
        <v>110</v>
      </c>
      <c r="M179" s="94" t="s">
        <v>111</v>
      </c>
      <c r="N179" s="94" t="s">
        <v>112</v>
      </c>
      <c r="O179" s="94" t="s">
        <v>113</v>
      </c>
      <c r="P179" s="94" t="s">
        <v>118</v>
      </c>
      <c r="Q179" s="94" t="s">
        <v>119</v>
      </c>
      <c r="R179" s="94" t="s">
        <v>120</v>
      </c>
      <c r="S179" s="94" t="s">
        <v>121</v>
      </c>
      <c r="T179" s="94"/>
      <c r="U179" s="94"/>
      <c r="V179" s="94"/>
      <c r="W179" s="94"/>
    </row>
    <row r="180" customFormat="false" ht="15" hidden="false" customHeight="false" outlineLevel="0" collapsed="false">
      <c r="A180" s="95" t="n">
        <f aca="false">A167+1</f>
        <v>43009</v>
      </c>
      <c r="B180" s="96" t="s">
        <v>100</v>
      </c>
      <c r="C180" s="97" t="n">
        <v>7</v>
      </c>
      <c r="D180" s="0" t="n">
        <f aca="false">$C180*VLOOKUP($B180,FoodDB!$A$2:$I$1016,3,0)</f>
        <v>0</v>
      </c>
      <c r="E180" s="0" t="n">
        <f aca="false">$C180*VLOOKUP($B180,FoodDB!$A$2:$I$1016,4,0)</f>
        <v>7</v>
      </c>
      <c r="F180" s="0" t="n">
        <f aca="false">$C180*VLOOKUP($B180,FoodDB!$A$2:$I$1016,5,0)</f>
        <v>4.2</v>
      </c>
      <c r="G180" s="0" t="n">
        <f aca="false">$C180*VLOOKUP($B180,FoodDB!$A$2:$I$1016,6,0)</f>
        <v>0</v>
      </c>
      <c r="H180" s="0" t="n">
        <f aca="false">$C180*VLOOKUP($B180,FoodDB!$A$2:$I$1016,7,0)</f>
        <v>28</v>
      </c>
      <c r="I180" s="0" t="n">
        <f aca="false">$C180*VLOOKUP($B180,FoodDB!$A$2:$I$1016,8,0)</f>
        <v>16.8</v>
      </c>
      <c r="J180" s="0" t="n">
        <f aca="false">$C180*VLOOKUP($B180,FoodDB!$A$2:$I$1016,9,0)</f>
        <v>44.8</v>
      </c>
      <c r="L180" s="0" t="n">
        <f aca="false">SUM(G180:G186)</f>
        <v>504.9</v>
      </c>
      <c r="M180" s="0" t="n">
        <f aca="false">SUM(H180:H186)</f>
        <v>51.7142857142857</v>
      </c>
      <c r="N180" s="0" t="n">
        <f aca="false">SUM(I180:I186)</f>
        <v>476.657142857143</v>
      </c>
      <c r="O180" s="0" t="n">
        <f aca="false">SUM(L180:N180)</f>
        <v>1033.27142857143</v>
      </c>
      <c r="P180" s="100" t="n">
        <f aca="false">VLOOKUP($A180,LossChart!$A$3:$AB$105,14,0)-L180</f>
        <v>-77.3009338129433</v>
      </c>
      <c r="Q180" s="100" t="n">
        <f aca="false">VLOOKUP($A180,LossChart!$A$3:$AB$105,15,0)-M180</f>
        <v>28.2857142857143</v>
      </c>
      <c r="R180" s="100" t="n">
        <f aca="false">VLOOKUP($A180,LossChart!$A$3:$AB$105,16,0)-N180</f>
        <v>0.646931279015007</v>
      </c>
      <c r="S180" s="100" t="n">
        <f aca="false">VLOOKUP($A180,LossChart!$A$3:$AB$105,17,0)-O180</f>
        <v>-48.3682882482153</v>
      </c>
      <c r="T180" s="100"/>
      <c r="U180" s="100"/>
      <c r="V180" s="100"/>
      <c r="W180" s="100"/>
    </row>
    <row r="181" customFormat="false" ht="15" hidden="false" customHeight="false" outlineLevel="0" collapsed="false">
      <c r="B181" s="96" t="s">
        <v>99</v>
      </c>
      <c r="C181" s="97" t="n">
        <v>5</v>
      </c>
      <c r="D181" s="0" t="n">
        <f aca="false">$C181*VLOOKUP($B181,FoodDB!$A$2:$I$1016,3,0)</f>
        <v>30.9</v>
      </c>
      <c r="E181" s="0" t="n">
        <f aca="false">$C181*VLOOKUP($B181,FoodDB!$A$2:$I$1016,4,0)</f>
        <v>0</v>
      </c>
      <c r="F181" s="0" t="n">
        <f aca="false">$C181*VLOOKUP($B181,FoodDB!$A$2:$I$1016,5,0)</f>
        <v>42.6</v>
      </c>
      <c r="G181" s="0" t="n">
        <f aca="false">$C181*VLOOKUP($B181,FoodDB!$A$2:$I$1016,6,0)</f>
        <v>278.1</v>
      </c>
      <c r="H181" s="0" t="n">
        <f aca="false">$C181*VLOOKUP($B181,FoodDB!$A$2:$I$1016,7,0)</f>
        <v>0</v>
      </c>
      <c r="I181" s="0" t="n">
        <f aca="false">$C181*VLOOKUP($B181,FoodDB!$A$2:$I$1016,8,0)</f>
        <v>170.4</v>
      </c>
      <c r="J181" s="0" t="n">
        <f aca="false">$C181*VLOOKUP($B181,FoodDB!$A$2:$I$1016,9,0)</f>
        <v>448.5</v>
      </c>
    </row>
    <row r="182" customFormat="false" ht="15" hidden="false" customHeight="false" outlineLevel="0" collapsed="false">
      <c r="B182" s="96" t="s">
        <v>126</v>
      </c>
      <c r="C182" s="97" t="n">
        <v>2</v>
      </c>
      <c r="D182" s="0" t="n">
        <f aca="false">$C182*VLOOKUP($B182,FoodDB!$A$2:$I$1016,3,0)</f>
        <v>7.2</v>
      </c>
      <c r="E182" s="0" t="n">
        <f aca="false">$C182*VLOOKUP($B182,FoodDB!$A$2:$I$1016,4,0)</f>
        <v>0</v>
      </c>
      <c r="F182" s="0" t="n">
        <f aca="false">$C182*VLOOKUP($B182,FoodDB!$A$2:$I$1016,5,0)</f>
        <v>62</v>
      </c>
      <c r="G182" s="0" t="n">
        <f aca="false">$C182*VLOOKUP($B182,FoodDB!$A$2:$I$1016,6,0)</f>
        <v>64.8</v>
      </c>
      <c r="H182" s="0" t="n">
        <f aca="false">$C182*VLOOKUP($B182,FoodDB!$A$2:$I$1016,7,0)</f>
        <v>0</v>
      </c>
      <c r="I182" s="0" t="n">
        <f aca="false">$C182*VLOOKUP($B182,FoodDB!$A$2:$I$1016,8,0)</f>
        <v>248</v>
      </c>
      <c r="J182" s="0" t="n">
        <f aca="false">$C182*VLOOKUP($B182,FoodDB!$A$2:$I$1016,9,0)</f>
        <v>312.8</v>
      </c>
    </row>
    <row r="183" customFormat="false" ht="15" hidden="false" customHeight="false" outlineLevel="0" collapsed="false">
      <c r="B183" s="96" t="s">
        <v>96</v>
      </c>
      <c r="C183" s="97" t="n">
        <v>3</v>
      </c>
      <c r="D183" s="0" t="n">
        <f aca="false">$C183*VLOOKUP($B183,FoodDB!$A$2:$I$1016,3,0)</f>
        <v>0</v>
      </c>
      <c r="E183" s="0" t="n">
        <f aca="false">$C183*VLOOKUP($B183,FoodDB!$A$2:$I$1016,4,0)</f>
        <v>1.92857142857143</v>
      </c>
      <c r="F183" s="0" t="n">
        <f aca="false">$C183*VLOOKUP($B183,FoodDB!$A$2:$I$1016,5,0)</f>
        <v>0.964285714285714</v>
      </c>
      <c r="G183" s="0" t="n">
        <f aca="false">$C183*VLOOKUP($B183,FoodDB!$A$2:$I$1016,6,0)</f>
        <v>0</v>
      </c>
      <c r="H183" s="0" t="n">
        <f aca="false">$C183*VLOOKUP($B183,FoodDB!$A$2:$I$1016,7,0)</f>
        <v>7.71428571428572</v>
      </c>
      <c r="I183" s="0" t="n">
        <f aca="false">$C183*VLOOKUP($B183,FoodDB!$A$2:$I$1016,8,0)</f>
        <v>3.85714285714286</v>
      </c>
      <c r="J183" s="0" t="n">
        <f aca="false">$C183*VLOOKUP($B183,FoodDB!$A$2:$I$1016,9,0)</f>
        <v>11.5714285714286</v>
      </c>
    </row>
    <row r="184" customFormat="false" ht="15" hidden="false" customHeight="false" outlineLevel="0" collapsed="false">
      <c r="B184" s="96" t="s">
        <v>97</v>
      </c>
      <c r="C184" s="97" t="n">
        <v>2</v>
      </c>
      <c r="D184" s="0" t="n">
        <f aca="false">$C184*VLOOKUP($B184,FoodDB!$A$2:$I$1016,3,0)</f>
        <v>18</v>
      </c>
      <c r="E184" s="0" t="n">
        <f aca="false">$C184*VLOOKUP($B184,FoodDB!$A$2:$I$1016,4,0)</f>
        <v>4</v>
      </c>
      <c r="F184" s="0" t="n">
        <f aca="false">$C184*VLOOKUP($B184,FoodDB!$A$2:$I$1016,5,0)</f>
        <v>9.4</v>
      </c>
      <c r="G184" s="0" t="n">
        <f aca="false">$C184*VLOOKUP($B184,FoodDB!$A$2:$I$1016,6,0)</f>
        <v>162</v>
      </c>
      <c r="H184" s="0" t="n">
        <f aca="false">$C184*VLOOKUP($B184,FoodDB!$A$2:$I$1016,7,0)</f>
        <v>16</v>
      </c>
      <c r="I184" s="0" t="n">
        <f aca="false">$C184*VLOOKUP($B184,FoodDB!$A$2:$I$1016,8,0)</f>
        <v>37.6</v>
      </c>
      <c r="J184" s="0" t="n">
        <f aca="false">$C184*VLOOKUP($B184,FoodDB!$A$2:$I$1016,9,0)</f>
        <v>215.6</v>
      </c>
    </row>
    <row r="185" customFormat="false" ht="15" hidden="false" customHeight="false" outlineLevel="0" collapsed="false">
      <c r="B185" s="96" t="s">
        <v>108</v>
      </c>
      <c r="C185" s="97" t="n">
        <v>0</v>
      </c>
      <c r="D185" s="0" t="n">
        <f aca="false">$C185*VLOOKUP($B185,FoodDB!$A$2:$I$1016,3,0)</f>
        <v>0</v>
      </c>
      <c r="E185" s="0" t="n">
        <f aca="false">$C185*VLOOKUP($B185,FoodDB!$A$2:$I$1016,4,0)</f>
        <v>0</v>
      </c>
      <c r="F185" s="0" t="n">
        <f aca="false">$C185*VLOOKUP($B185,FoodDB!$A$2:$I$1016,5,0)</f>
        <v>0</v>
      </c>
      <c r="G185" s="0" t="n">
        <f aca="false">$C185*VLOOKUP($B185,FoodDB!$A$2:$I$1016,6,0)</f>
        <v>0</v>
      </c>
      <c r="H185" s="0" t="n">
        <f aca="false">$C185*VLOOKUP($B185,FoodDB!$A$2:$I$1016,7,0)</f>
        <v>0</v>
      </c>
      <c r="I185" s="0" t="n">
        <f aca="false">$C185*VLOOKUP($B185,FoodDB!$A$2:$I$1016,8,0)</f>
        <v>0</v>
      </c>
      <c r="J185" s="0" t="n">
        <f aca="false">$C185*VLOOKUP($B185,FoodDB!$A$2:$I$1016,9,0)</f>
        <v>0</v>
      </c>
    </row>
    <row r="186" customFormat="false" ht="15" hidden="false" customHeight="false" outlineLevel="0" collapsed="false">
      <c r="B186" s="96" t="s">
        <v>108</v>
      </c>
      <c r="C186" s="97" t="n">
        <v>0</v>
      </c>
      <c r="D186" s="0" t="n">
        <f aca="false">$C186*VLOOKUP($B186,FoodDB!$A$2:$I$1016,3,0)</f>
        <v>0</v>
      </c>
      <c r="E186" s="0" t="n">
        <f aca="false">$C186*VLOOKUP($B186,FoodDB!$A$2:$I$1016,4,0)</f>
        <v>0</v>
      </c>
      <c r="F186" s="0" t="n">
        <f aca="false">$C186*VLOOKUP($B186,FoodDB!$A$2:$I$1016,5,0)</f>
        <v>0</v>
      </c>
      <c r="G186" s="0" t="n">
        <f aca="false">$C186*VLOOKUP($B186,FoodDB!$A$2:$I$1016,6,0)</f>
        <v>0</v>
      </c>
      <c r="H186" s="0" t="n">
        <f aca="false">$C186*VLOOKUP($B186,FoodDB!$A$2:$I$1016,7,0)</f>
        <v>0</v>
      </c>
      <c r="I186" s="0" t="n">
        <f aca="false">$C186*VLOOKUP($B186,FoodDB!$A$2:$I$1016,8,0)</f>
        <v>0</v>
      </c>
      <c r="J186" s="0" t="n">
        <f aca="false">$C186*VLOOKUP($B186,FoodDB!$A$2:$I$1016,9,0)</f>
        <v>0</v>
      </c>
    </row>
    <row r="187" customFormat="false" ht="15" hidden="false" customHeight="false" outlineLevel="0" collapsed="false">
      <c r="A187" s="0" t="s">
        <v>98</v>
      </c>
      <c r="G187" s="0" t="n">
        <f aca="false">SUM(G180:G186)</f>
        <v>504.9</v>
      </c>
      <c r="H187" s="0" t="n">
        <f aca="false">SUM(H180:H186)</f>
        <v>51.7142857142857</v>
      </c>
      <c r="I187" s="0" t="n">
        <f aca="false">SUM(I180:I186)</f>
        <v>476.657142857143</v>
      </c>
      <c r="J187" s="0" t="n">
        <f aca="false">SUM(G187:I187)</f>
        <v>1033.27142857143</v>
      </c>
    </row>
    <row r="188" customFormat="false" ht="15" hidden="false" customHeight="false" outlineLevel="0" collapsed="false">
      <c r="A188" s="0" t="s">
        <v>102</v>
      </c>
      <c r="B188" s="0" t="s">
        <v>103</v>
      </c>
      <c r="E188" s="100"/>
      <c r="F188" s="100"/>
      <c r="G188" s="100" t="n">
        <f aca="false">VLOOKUP($A180,LossChart!$A$3:$AB$105,14,0)</f>
        <v>427.599066187057</v>
      </c>
      <c r="H188" s="100" t="n">
        <f aca="false">VLOOKUP($A180,LossChart!$A$3:$AB$105,15,0)</f>
        <v>80</v>
      </c>
      <c r="I188" s="100" t="n">
        <f aca="false">VLOOKUP($A180,LossChart!$A$3:$AB$105,16,0)</f>
        <v>477.304074136158</v>
      </c>
      <c r="J188" s="100" t="n">
        <f aca="false">VLOOKUP($A180,LossChart!$A$3:$AB$105,17,0)</f>
        <v>984.903140323215</v>
      </c>
      <c r="K188" s="100"/>
    </row>
    <row r="189" customFormat="false" ht="15" hidden="false" customHeight="false" outlineLevel="0" collapsed="false">
      <c r="A189" s="0" t="s">
        <v>104</v>
      </c>
      <c r="G189" s="0" t="n">
        <f aca="false">G188-G187</f>
        <v>-77.3009338129433</v>
      </c>
      <c r="H189" s="0" t="n">
        <f aca="false">H188-H187</f>
        <v>28.2857142857143</v>
      </c>
      <c r="I189" s="0" t="n">
        <f aca="false">I188-I187</f>
        <v>0.646931279015007</v>
      </c>
      <c r="J189" s="0" t="n">
        <f aca="false">J188-J187</f>
        <v>-48.3682882482153</v>
      </c>
    </row>
    <row r="191" customFormat="false" ht="60" hidden="false" customHeight="false" outlineLevel="0" collapsed="false">
      <c r="A191" s="21" t="s">
        <v>63</v>
      </c>
      <c r="B191" s="21" t="s">
        <v>93</v>
      </c>
      <c r="C191" s="21" t="s">
        <v>94</v>
      </c>
      <c r="D191" s="94" t="str">
        <f aca="false">FoodDB!$C$1</f>
        <v>Fat
(g)</v>
      </c>
      <c r="E191" s="94" t="str">
        <f aca="false">FoodDB!$D$1</f>
        <v>Carbs
(g)</v>
      </c>
      <c r="F191" s="94" t="str">
        <f aca="false">FoodDB!$E$1</f>
        <v>Protein
(g)</v>
      </c>
      <c r="G191" s="94" t="str">
        <f aca="false">FoodDB!$F$1</f>
        <v>Fat
(Cal)</v>
      </c>
      <c r="H191" s="94" t="str">
        <f aca="false">FoodDB!$G$1</f>
        <v>Carb
(Cal)</v>
      </c>
      <c r="I191" s="94" t="str">
        <f aca="false">FoodDB!$H$1</f>
        <v>Protein
(Cal)</v>
      </c>
      <c r="J191" s="94" t="str">
        <f aca="false">FoodDB!$I$1</f>
        <v>Total
Calories</v>
      </c>
      <c r="K191" s="94"/>
      <c r="L191" s="94" t="s">
        <v>110</v>
      </c>
      <c r="M191" s="94" t="s">
        <v>111</v>
      </c>
      <c r="N191" s="94" t="s">
        <v>112</v>
      </c>
      <c r="O191" s="94" t="s">
        <v>113</v>
      </c>
      <c r="P191" s="94" t="s">
        <v>118</v>
      </c>
      <c r="Q191" s="94" t="s">
        <v>119</v>
      </c>
      <c r="R191" s="94" t="s">
        <v>120</v>
      </c>
      <c r="S191" s="94" t="s">
        <v>121</v>
      </c>
      <c r="T191" s="94"/>
      <c r="U191" s="94"/>
      <c r="V191" s="94"/>
      <c r="W191" s="94"/>
    </row>
    <row r="192" customFormat="false" ht="15" hidden="false" customHeight="false" outlineLevel="0" collapsed="false">
      <c r="A192" s="95" t="n">
        <f aca="false">A180+1</f>
        <v>43010</v>
      </c>
      <c r="B192" s="96" t="s">
        <v>100</v>
      </c>
      <c r="C192" s="97" t="n">
        <v>7</v>
      </c>
      <c r="D192" s="0" t="n">
        <f aca="false">$C192*VLOOKUP($B192,FoodDB!$A$2:$I$1016,3,0)</f>
        <v>0</v>
      </c>
      <c r="E192" s="0" t="n">
        <f aca="false">$C192*VLOOKUP($B192,FoodDB!$A$2:$I$1016,4,0)</f>
        <v>7</v>
      </c>
      <c r="F192" s="0" t="n">
        <f aca="false">$C192*VLOOKUP($B192,FoodDB!$A$2:$I$1016,5,0)</f>
        <v>4.2</v>
      </c>
      <c r="G192" s="0" t="n">
        <f aca="false">$C192*VLOOKUP($B192,FoodDB!$A$2:$I$1016,6,0)</f>
        <v>0</v>
      </c>
      <c r="H192" s="0" t="n">
        <f aca="false">$C192*VLOOKUP($B192,FoodDB!$A$2:$I$1016,7,0)</f>
        <v>28</v>
      </c>
      <c r="I192" s="0" t="n">
        <f aca="false">$C192*VLOOKUP($B192,FoodDB!$A$2:$I$1016,8,0)</f>
        <v>16.8</v>
      </c>
      <c r="J192" s="0" t="n">
        <f aca="false">$C192*VLOOKUP($B192,FoodDB!$A$2:$I$1016,9,0)</f>
        <v>44.8</v>
      </c>
      <c r="L192" s="0" t="n">
        <f aca="false">SUM(G192:G198)</f>
        <v>504.9</v>
      </c>
      <c r="M192" s="0" t="n">
        <f aca="false">SUM(H192:H198)</f>
        <v>51.7142857142857</v>
      </c>
      <c r="N192" s="0" t="n">
        <f aca="false">SUM(I192:I198)</f>
        <v>476.657142857143</v>
      </c>
      <c r="O192" s="0" t="n">
        <f aca="false">SUM(L192:N192)</f>
        <v>1033.27142857143</v>
      </c>
      <c r="P192" s="100" t="n">
        <f aca="false">VLOOKUP($A192,LossChart!$A$3:$AB$105,14,0)-L192</f>
        <v>-69.8422409563206</v>
      </c>
      <c r="Q192" s="100" t="n">
        <f aca="false">VLOOKUP($A192,LossChart!$A$3:$AB$105,15,0)-M192</f>
        <v>28.2857142857143</v>
      </c>
      <c r="R192" s="100" t="n">
        <f aca="false">VLOOKUP($A192,LossChart!$A$3:$AB$105,16,0)-N192</f>
        <v>0.646931279015007</v>
      </c>
      <c r="S192" s="100" t="n">
        <f aca="false">VLOOKUP($A192,LossChart!$A$3:$AB$105,17,0)-O192</f>
        <v>-40.9095953915926</v>
      </c>
      <c r="T192" s="100"/>
      <c r="U192" s="100"/>
      <c r="V192" s="100"/>
      <c r="W192" s="100"/>
    </row>
    <row r="193" customFormat="false" ht="15" hidden="false" customHeight="false" outlineLevel="0" collapsed="false">
      <c r="B193" s="96" t="s">
        <v>99</v>
      </c>
      <c r="C193" s="97" t="n">
        <v>5</v>
      </c>
      <c r="D193" s="0" t="n">
        <f aca="false">$C193*VLOOKUP($B193,FoodDB!$A$2:$I$1016,3,0)</f>
        <v>30.9</v>
      </c>
      <c r="E193" s="0" t="n">
        <f aca="false">$C193*VLOOKUP($B193,FoodDB!$A$2:$I$1016,4,0)</f>
        <v>0</v>
      </c>
      <c r="F193" s="0" t="n">
        <f aca="false">$C193*VLOOKUP($B193,FoodDB!$A$2:$I$1016,5,0)</f>
        <v>42.6</v>
      </c>
      <c r="G193" s="0" t="n">
        <f aca="false">$C193*VLOOKUP($B193,FoodDB!$A$2:$I$1016,6,0)</f>
        <v>278.1</v>
      </c>
      <c r="H193" s="0" t="n">
        <f aca="false">$C193*VLOOKUP($B193,FoodDB!$A$2:$I$1016,7,0)</f>
        <v>0</v>
      </c>
      <c r="I193" s="0" t="n">
        <f aca="false">$C193*VLOOKUP($B193,FoodDB!$A$2:$I$1016,8,0)</f>
        <v>170.4</v>
      </c>
      <c r="J193" s="0" t="n">
        <f aca="false">$C193*VLOOKUP($B193,FoodDB!$A$2:$I$1016,9,0)</f>
        <v>448.5</v>
      </c>
    </row>
    <row r="194" customFormat="false" ht="15" hidden="false" customHeight="false" outlineLevel="0" collapsed="false">
      <c r="B194" s="96" t="s">
        <v>126</v>
      </c>
      <c r="C194" s="97" t="n">
        <v>2</v>
      </c>
      <c r="D194" s="0" t="n">
        <f aca="false">$C194*VLOOKUP($B194,FoodDB!$A$2:$I$1016,3,0)</f>
        <v>7.2</v>
      </c>
      <c r="E194" s="0" t="n">
        <f aca="false">$C194*VLOOKUP($B194,FoodDB!$A$2:$I$1016,4,0)</f>
        <v>0</v>
      </c>
      <c r="F194" s="0" t="n">
        <f aca="false">$C194*VLOOKUP($B194,FoodDB!$A$2:$I$1016,5,0)</f>
        <v>62</v>
      </c>
      <c r="G194" s="0" t="n">
        <f aca="false">$C194*VLOOKUP($B194,FoodDB!$A$2:$I$1016,6,0)</f>
        <v>64.8</v>
      </c>
      <c r="H194" s="0" t="n">
        <f aca="false">$C194*VLOOKUP($B194,FoodDB!$A$2:$I$1016,7,0)</f>
        <v>0</v>
      </c>
      <c r="I194" s="0" t="n">
        <f aca="false">$C194*VLOOKUP($B194,FoodDB!$A$2:$I$1016,8,0)</f>
        <v>248</v>
      </c>
      <c r="J194" s="0" t="n">
        <f aca="false">$C194*VLOOKUP($B194,FoodDB!$A$2:$I$1016,9,0)</f>
        <v>312.8</v>
      </c>
    </row>
    <row r="195" customFormat="false" ht="15" hidden="false" customHeight="false" outlineLevel="0" collapsed="false">
      <c r="B195" s="96" t="s">
        <v>96</v>
      </c>
      <c r="C195" s="97" t="n">
        <v>3</v>
      </c>
      <c r="D195" s="0" t="n">
        <f aca="false">$C195*VLOOKUP($B195,FoodDB!$A$2:$I$1016,3,0)</f>
        <v>0</v>
      </c>
      <c r="E195" s="0" t="n">
        <f aca="false">$C195*VLOOKUP($B195,FoodDB!$A$2:$I$1016,4,0)</f>
        <v>1.92857142857143</v>
      </c>
      <c r="F195" s="0" t="n">
        <f aca="false">$C195*VLOOKUP($B195,FoodDB!$A$2:$I$1016,5,0)</f>
        <v>0.964285714285714</v>
      </c>
      <c r="G195" s="0" t="n">
        <f aca="false">$C195*VLOOKUP($B195,FoodDB!$A$2:$I$1016,6,0)</f>
        <v>0</v>
      </c>
      <c r="H195" s="0" t="n">
        <f aca="false">$C195*VLOOKUP($B195,FoodDB!$A$2:$I$1016,7,0)</f>
        <v>7.71428571428572</v>
      </c>
      <c r="I195" s="0" t="n">
        <f aca="false">$C195*VLOOKUP($B195,FoodDB!$A$2:$I$1016,8,0)</f>
        <v>3.85714285714286</v>
      </c>
      <c r="J195" s="0" t="n">
        <f aca="false">$C195*VLOOKUP($B195,FoodDB!$A$2:$I$1016,9,0)</f>
        <v>11.5714285714286</v>
      </c>
    </row>
    <row r="196" customFormat="false" ht="15" hidden="false" customHeight="false" outlineLevel="0" collapsed="false">
      <c r="B196" s="96" t="s">
        <v>97</v>
      </c>
      <c r="C196" s="97" t="n">
        <v>2</v>
      </c>
      <c r="D196" s="0" t="n">
        <f aca="false">$C196*VLOOKUP($B196,FoodDB!$A$2:$I$1016,3,0)</f>
        <v>18</v>
      </c>
      <c r="E196" s="0" t="n">
        <f aca="false">$C196*VLOOKUP($B196,FoodDB!$A$2:$I$1016,4,0)</f>
        <v>4</v>
      </c>
      <c r="F196" s="0" t="n">
        <f aca="false">$C196*VLOOKUP($B196,FoodDB!$A$2:$I$1016,5,0)</f>
        <v>9.4</v>
      </c>
      <c r="G196" s="0" t="n">
        <f aca="false">$C196*VLOOKUP($B196,FoodDB!$A$2:$I$1016,6,0)</f>
        <v>162</v>
      </c>
      <c r="H196" s="0" t="n">
        <f aca="false">$C196*VLOOKUP($B196,FoodDB!$A$2:$I$1016,7,0)</f>
        <v>16</v>
      </c>
      <c r="I196" s="0" t="n">
        <f aca="false">$C196*VLOOKUP($B196,FoodDB!$A$2:$I$1016,8,0)</f>
        <v>37.6</v>
      </c>
      <c r="J196" s="0" t="n">
        <f aca="false">$C196*VLOOKUP($B196,FoodDB!$A$2:$I$1016,9,0)</f>
        <v>215.6</v>
      </c>
    </row>
    <row r="197" customFormat="false" ht="15" hidden="false" customHeight="false" outlineLevel="0" collapsed="false">
      <c r="B197" s="96" t="s">
        <v>108</v>
      </c>
      <c r="C197" s="97" t="n">
        <v>0</v>
      </c>
      <c r="D197" s="0" t="n">
        <f aca="false">$C197*VLOOKUP($B197,FoodDB!$A$2:$I$1016,3,0)</f>
        <v>0</v>
      </c>
      <c r="E197" s="0" t="n">
        <f aca="false">$C197*VLOOKUP($B197,FoodDB!$A$2:$I$1016,4,0)</f>
        <v>0</v>
      </c>
      <c r="F197" s="0" t="n">
        <f aca="false">$C197*VLOOKUP($B197,FoodDB!$A$2:$I$1016,5,0)</f>
        <v>0</v>
      </c>
      <c r="G197" s="0" t="n">
        <f aca="false">$C197*VLOOKUP($B197,FoodDB!$A$2:$I$1016,6,0)</f>
        <v>0</v>
      </c>
      <c r="H197" s="0" t="n">
        <f aca="false">$C197*VLOOKUP($B197,FoodDB!$A$2:$I$1016,7,0)</f>
        <v>0</v>
      </c>
      <c r="I197" s="0" t="n">
        <f aca="false">$C197*VLOOKUP($B197,FoodDB!$A$2:$I$1016,8,0)</f>
        <v>0</v>
      </c>
      <c r="J197" s="0" t="n">
        <f aca="false">$C197*VLOOKUP($B197,FoodDB!$A$2:$I$1016,9,0)</f>
        <v>0</v>
      </c>
    </row>
    <row r="198" customFormat="false" ht="15" hidden="false" customHeight="false" outlineLevel="0" collapsed="false">
      <c r="B198" s="96" t="s">
        <v>108</v>
      </c>
      <c r="C198" s="97" t="n">
        <v>0</v>
      </c>
      <c r="D198" s="0" t="n">
        <f aca="false">$C198*VLOOKUP($B198,FoodDB!$A$2:$I$1016,3,0)</f>
        <v>0</v>
      </c>
      <c r="E198" s="0" t="n">
        <f aca="false">$C198*VLOOKUP($B198,FoodDB!$A$2:$I$1016,4,0)</f>
        <v>0</v>
      </c>
      <c r="F198" s="0" t="n">
        <f aca="false">$C198*VLOOKUP($B198,FoodDB!$A$2:$I$1016,5,0)</f>
        <v>0</v>
      </c>
      <c r="G198" s="0" t="n">
        <f aca="false">$C198*VLOOKUP($B198,FoodDB!$A$2:$I$1016,6,0)</f>
        <v>0</v>
      </c>
      <c r="H198" s="0" t="n">
        <f aca="false">$C198*VLOOKUP($B198,FoodDB!$A$2:$I$1016,7,0)</f>
        <v>0</v>
      </c>
      <c r="I198" s="0" t="n">
        <f aca="false">$C198*VLOOKUP($B198,FoodDB!$A$2:$I$1016,8,0)</f>
        <v>0</v>
      </c>
      <c r="J198" s="0" t="n">
        <f aca="false">$C198*VLOOKUP($B198,FoodDB!$A$2:$I$1016,9,0)</f>
        <v>0</v>
      </c>
    </row>
    <row r="199" customFormat="false" ht="15" hidden="false" customHeight="false" outlineLevel="0" collapsed="false">
      <c r="A199" s="0" t="s">
        <v>98</v>
      </c>
      <c r="G199" s="0" t="n">
        <f aca="false">SUM(G192:G198)</f>
        <v>504.9</v>
      </c>
      <c r="H199" s="0" t="n">
        <f aca="false">SUM(H192:H198)</f>
        <v>51.7142857142857</v>
      </c>
      <c r="I199" s="0" t="n">
        <f aca="false">SUM(I192:I198)</f>
        <v>476.657142857143</v>
      </c>
      <c r="J199" s="0" t="n">
        <f aca="false">SUM(G199:I199)</f>
        <v>1033.27142857143</v>
      </c>
    </row>
    <row r="200" customFormat="false" ht="15" hidden="false" customHeight="false" outlineLevel="0" collapsed="false">
      <c r="A200" s="0" t="s">
        <v>102</v>
      </c>
      <c r="B200" s="0" t="s">
        <v>103</v>
      </c>
      <c r="E200" s="100"/>
      <c r="F200" s="100"/>
      <c r="G200" s="100" t="n">
        <f aca="false">VLOOKUP($A192,LossChart!$A$3:$AB$105,14,0)</f>
        <v>435.057759043679</v>
      </c>
      <c r="H200" s="100" t="n">
        <f aca="false">VLOOKUP($A192,LossChart!$A$3:$AB$105,15,0)</f>
        <v>80</v>
      </c>
      <c r="I200" s="100" t="n">
        <f aca="false">VLOOKUP($A192,LossChart!$A$3:$AB$105,16,0)</f>
        <v>477.304074136158</v>
      </c>
      <c r="J200" s="100" t="n">
        <f aca="false">VLOOKUP($A192,LossChart!$A$3:$AB$105,17,0)</f>
        <v>992.361833179838</v>
      </c>
      <c r="K200" s="100"/>
    </row>
    <row r="201" customFormat="false" ht="15" hidden="false" customHeight="false" outlineLevel="0" collapsed="false">
      <c r="A201" s="0" t="s">
        <v>104</v>
      </c>
      <c r="G201" s="0" t="n">
        <f aca="false">G200-G199</f>
        <v>-69.8422409563206</v>
      </c>
      <c r="H201" s="0" t="n">
        <f aca="false">H200-H199</f>
        <v>28.2857142857143</v>
      </c>
      <c r="I201" s="0" t="n">
        <f aca="false">I200-I199</f>
        <v>0.646931279015007</v>
      </c>
      <c r="J201" s="0" t="n">
        <f aca="false">J200-J199</f>
        <v>-40.9095953915926</v>
      </c>
    </row>
    <row r="203" customFormat="false" ht="60" hidden="false" customHeight="false" outlineLevel="0" collapsed="false">
      <c r="A203" s="21" t="s">
        <v>63</v>
      </c>
      <c r="B203" s="21" t="s">
        <v>93</v>
      </c>
      <c r="C203" s="21" t="s">
        <v>94</v>
      </c>
      <c r="D203" s="94" t="str">
        <f aca="false">FoodDB!$C$1</f>
        <v>Fat
(g)</v>
      </c>
      <c r="E203" s="94" t="str">
        <f aca="false">FoodDB!$D$1</f>
        <v>Carbs
(g)</v>
      </c>
      <c r="F203" s="94" t="str">
        <f aca="false">FoodDB!$E$1</f>
        <v>Protein
(g)</v>
      </c>
      <c r="G203" s="94" t="str">
        <f aca="false">FoodDB!$F$1</f>
        <v>Fat
(Cal)</v>
      </c>
      <c r="H203" s="94" t="str">
        <f aca="false">FoodDB!$G$1</f>
        <v>Carb
(Cal)</v>
      </c>
      <c r="I203" s="94" t="str">
        <f aca="false">FoodDB!$H$1</f>
        <v>Protein
(Cal)</v>
      </c>
      <c r="J203" s="94" t="str">
        <f aca="false">FoodDB!$I$1</f>
        <v>Total
Calories</v>
      </c>
      <c r="K203" s="94"/>
      <c r="L203" s="94" t="s">
        <v>110</v>
      </c>
      <c r="M203" s="94" t="s">
        <v>111</v>
      </c>
      <c r="N203" s="94" t="s">
        <v>112</v>
      </c>
      <c r="O203" s="94" t="s">
        <v>113</v>
      </c>
      <c r="P203" s="94" t="s">
        <v>118</v>
      </c>
      <c r="Q203" s="94" t="s">
        <v>119</v>
      </c>
      <c r="R203" s="94" t="s">
        <v>120</v>
      </c>
      <c r="S203" s="94" t="s">
        <v>121</v>
      </c>
      <c r="T203" s="94"/>
      <c r="U203" s="94"/>
      <c r="V203" s="94"/>
      <c r="W203" s="94"/>
    </row>
    <row r="204" customFormat="false" ht="15" hidden="false" customHeight="false" outlineLevel="0" collapsed="false">
      <c r="A204" s="95" t="n">
        <f aca="false">A192+1</f>
        <v>43011</v>
      </c>
      <c r="B204" s="96" t="s">
        <v>126</v>
      </c>
      <c r="C204" s="97" t="n">
        <v>3</v>
      </c>
      <c r="D204" s="0" t="n">
        <f aca="false">$C204*VLOOKUP($B204,FoodDB!$A$2:$I$1016,3,0)</f>
        <v>10.8</v>
      </c>
      <c r="E204" s="0" t="n">
        <f aca="false">$C204*VLOOKUP($B204,FoodDB!$A$2:$I$1016,4,0)</f>
        <v>0</v>
      </c>
      <c r="F204" s="0" t="n">
        <f aca="false">$C204*VLOOKUP($B204,FoodDB!$A$2:$I$1016,5,0)</f>
        <v>93</v>
      </c>
      <c r="G204" s="0" t="n">
        <f aca="false">$C204*VLOOKUP($B204,FoodDB!$A$2:$I$1016,6,0)</f>
        <v>97.2</v>
      </c>
      <c r="H204" s="0" t="n">
        <f aca="false">$C204*VLOOKUP($B204,FoodDB!$A$2:$I$1016,7,0)</f>
        <v>0</v>
      </c>
      <c r="I204" s="0" t="n">
        <f aca="false">$C204*VLOOKUP($B204,FoodDB!$A$2:$I$1016,8,0)</f>
        <v>372</v>
      </c>
      <c r="J204" s="0" t="n">
        <f aca="false">$C204*VLOOKUP($B204,FoodDB!$A$2:$I$1016,9,0)</f>
        <v>469.2</v>
      </c>
      <c r="L204" s="0" t="n">
        <f aca="false">SUM(G204:G213)</f>
        <v>426.6</v>
      </c>
      <c r="M204" s="0" t="n">
        <f aca="false">SUM(H204:H213)</f>
        <v>70.95</v>
      </c>
      <c r="N204" s="0" t="n">
        <f aca="false">SUM(I204:I213)</f>
        <v>500.4</v>
      </c>
      <c r="O204" s="0" t="n">
        <f aca="false">SUM(L204:N204)</f>
        <v>997.95</v>
      </c>
      <c r="P204" s="100" t="n">
        <f aca="false">VLOOKUP($A204,LossChart!$A$3:$AB$105,14,0)-L204</f>
        <v>15.8899351753797</v>
      </c>
      <c r="Q204" s="100" t="n">
        <f aca="false">VLOOKUP($A204,LossChart!$A$3:$AB$105,15,0)-M204</f>
        <v>9.05</v>
      </c>
      <c r="R204" s="100" t="n">
        <f aca="false">VLOOKUP($A204,LossChart!$A$3:$AB$105,16,0)-N204</f>
        <v>-23.095925863842</v>
      </c>
      <c r="S204" s="100" t="n">
        <f aca="false">VLOOKUP($A204,LossChart!$A$3:$AB$105,17,0)-O204</f>
        <v>1.84400931153778</v>
      </c>
      <c r="T204" s="100"/>
      <c r="U204" s="100"/>
      <c r="V204" s="100"/>
      <c r="W204" s="100"/>
    </row>
    <row r="205" customFormat="false" ht="15" hidden="false" customHeight="false" outlineLevel="0" collapsed="false">
      <c r="B205" s="96" t="s">
        <v>100</v>
      </c>
      <c r="C205" s="97" t="n">
        <v>7</v>
      </c>
      <c r="D205" s="0" t="n">
        <f aca="false">$C205*VLOOKUP($B205,FoodDB!$A$2:$I$1016,3,0)</f>
        <v>0</v>
      </c>
      <c r="E205" s="0" t="n">
        <f aca="false">$C205*VLOOKUP($B205,FoodDB!$A$2:$I$1016,4,0)</f>
        <v>7</v>
      </c>
      <c r="F205" s="0" t="n">
        <f aca="false">$C205*VLOOKUP($B205,FoodDB!$A$2:$I$1016,5,0)</f>
        <v>4.2</v>
      </c>
      <c r="G205" s="0" t="n">
        <f aca="false">$C205*VLOOKUP($B205,FoodDB!$A$2:$I$1016,6,0)</f>
        <v>0</v>
      </c>
      <c r="H205" s="0" t="n">
        <f aca="false">$C205*VLOOKUP($B205,FoodDB!$A$2:$I$1016,7,0)</f>
        <v>28</v>
      </c>
      <c r="I205" s="0" t="n">
        <f aca="false">$C205*VLOOKUP($B205,FoodDB!$A$2:$I$1016,8,0)</f>
        <v>16.8</v>
      </c>
      <c r="J205" s="0" t="n">
        <f aca="false">$C205*VLOOKUP($B205,FoodDB!$A$2:$I$1016,9,0)</f>
        <v>44.8</v>
      </c>
    </row>
    <row r="206" customFormat="false" ht="15" hidden="false" customHeight="false" outlineLevel="0" collapsed="false">
      <c r="B206" s="96" t="s">
        <v>126</v>
      </c>
      <c r="C206" s="97" t="n">
        <v>0</v>
      </c>
      <c r="D206" s="0" t="n">
        <f aca="false">$C206*VLOOKUP($B206,FoodDB!$A$2:$I$1016,3,0)</f>
        <v>0</v>
      </c>
      <c r="E206" s="0" t="n">
        <f aca="false">$C206*VLOOKUP($B206,FoodDB!$A$2:$I$1016,4,0)</f>
        <v>0</v>
      </c>
      <c r="F206" s="0" t="n">
        <f aca="false">$C206*VLOOKUP($B206,FoodDB!$A$2:$I$1016,5,0)</f>
        <v>0</v>
      </c>
      <c r="G206" s="0" t="n">
        <f aca="false">$C206*VLOOKUP($B206,FoodDB!$A$2:$I$1016,6,0)</f>
        <v>0</v>
      </c>
      <c r="H206" s="0" t="n">
        <f aca="false">$C206*VLOOKUP($B206,FoodDB!$A$2:$I$1016,7,0)</f>
        <v>0</v>
      </c>
      <c r="I206" s="0" t="n">
        <f aca="false">$C206*VLOOKUP($B206,FoodDB!$A$2:$I$1016,8,0)</f>
        <v>0</v>
      </c>
      <c r="J206" s="0" t="n">
        <f aca="false">$C206*VLOOKUP($B206,FoodDB!$A$2:$I$1016,9,0)</f>
        <v>0</v>
      </c>
    </row>
    <row r="207" customFormat="false" ht="15" hidden="false" customHeight="false" outlineLevel="0" collapsed="false">
      <c r="B207" s="96" t="s">
        <v>129</v>
      </c>
      <c r="C207" s="97" t="n">
        <v>1</v>
      </c>
      <c r="D207" s="0" t="n">
        <f aca="false">$C207*VLOOKUP($B207,FoodDB!$A$2:$I$1016,3,0)</f>
        <v>0.6</v>
      </c>
      <c r="E207" s="0" t="n">
        <f aca="false">$C207*VLOOKUP($B207,FoodDB!$A$2:$I$1016,4,0)</f>
        <v>4.9</v>
      </c>
      <c r="F207" s="0" t="n">
        <f aca="false">$C207*VLOOKUP($B207,FoodDB!$A$2:$I$1016,5,0)</f>
        <v>2.4</v>
      </c>
      <c r="G207" s="0" t="n">
        <f aca="false">$C207*VLOOKUP($B207,FoodDB!$A$2:$I$1016,6,0)</f>
        <v>5.4</v>
      </c>
      <c r="H207" s="0" t="n">
        <f aca="false">$C207*VLOOKUP($B207,FoodDB!$A$2:$I$1016,7,0)</f>
        <v>19.6</v>
      </c>
      <c r="I207" s="0" t="n">
        <f aca="false">$C207*VLOOKUP($B207,FoodDB!$A$2:$I$1016,8,0)</f>
        <v>9.6</v>
      </c>
      <c r="J207" s="0" t="n">
        <f aca="false">$C207*VLOOKUP($B207,FoodDB!$A$2:$I$1016,9,0)</f>
        <v>34.6</v>
      </c>
    </row>
    <row r="208" customFormat="false" ht="15" hidden="false" customHeight="false" outlineLevel="0" collapsed="false">
      <c r="B208" s="96" t="s">
        <v>130</v>
      </c>
      <c r="C208" s="97" t="n">
        <v>0.25</v>
      </c>
      <c r="D208" s="0" t="n">
        <f aca="false">$C208*VLOOKUP($B208,FoodDB!$A$2:$I$1016,3,0)</f>
        <v>0</v>
      </c>
      <c r="E208" s="0" t="n">
        <f aca="false">$C208*VLOOKUP($B208,FoodDB!$A$2:$I$1016,4,0)</f>
        <v>1.3375</v>
      </c>
      <c r="F208" s="0" t="n">
        <f aca="false">$C208*VLOOKUP($B208,FoodDB!$A$2:$I$1016,5,0)</f>
        <v>0</v>
      </c>
      <c r="G208" s="0" t="n">
        <f aca="false">$C208*VLOOKUP($B208,FoodDB!$A$2:$I$1016,6,0)</f>
        <v>0</v>
      </c>
      <c r="H208" s="0" t="n">
        <f aca="false">$C208*VLOOKUP($B208,FoodDB!$A$2:$I$1016,7,0)</f>
        <v>5.35</v>
      </c>
      <c r="I208" s="0" t="n">
        <f aca="false">$C208*VLOOKUP($B208,FoodDB!$A$2:$I$1016,8,0)</f>
        <v>0</v>
      </c>
      <c r="J208" s="0" t="n">
        <f aca="false">$C208*VLOOKUP($B208,FoodDB!$A$2:$I$1016,9,0)</f>
        <v>5.35</v>
      </c>
    </row>
    <row r="209" customFormat="false" ht="15" hidden="false" customHeight="false" outlineLevel="0" collapsed="false">
      <c r="B209" s="96" t="s">
        <v>131</v>
      </c>
      <c r="C209" s="97" t="n">
        <v>0.5</v>
      </c>
      <c r="D209" s="0" t="n">
        <f aca="false">$C209*VLOOKUP($B209,FoodDB!$A$2:$I$1016,3,0)</f>
        <v>3.5</v>
      </c>
      <c r="E209" s="0" t="n">
        <f aca="false">$C209*VLOOKUP($B209,FoodDB!$A$2:$I$1016,4,0)</f>
        <v>1.5</v>
      </c>
      <c r="F209" s="0" t="n">
        <f aca="false">$C209*VLOOKUP($B209,FoodDB!$A$2:$I$1016,5,0)</f>
        <v>0.5</v>
      </c>
      <c r="G209" s="0" t="n">
        <f aca="false">$C209*VLOOKUP($B209,FoodDB!$A$2:$I$1016,6,0)</f>
        <v>31.5</v>
      </c>
      <c r="H209" s="0" t="n">
        <f aca="false">$C209*VLOOKUP($B209,FoodDB!$A$2:$I$1016,7,0)</f>
        <v>6</v>
      </c>
      <c r="I209" s="0" t="n">
        <f aca="false">$C209*VLOOKUP($B209,FoodDB!$A$2:$I$1016,8,0)</f>
        <v>2</v>
      </c>
      <c r="J209" s="0" t="n">
        <f aca="false">$C209*VLOOKUP($B209,FoodDB!$A$2:$I$1016,9,0)</f>
        <v>39.5</v>
      </c>
    </row>
    <row r="210" customFormat="false" ht="15" hidden="false" customHeight="false" outlineLevel="0" collapsed="false">
      <c r="B210" s="96" t="s">
        <v>132</v>
      </c>
      <c r="C210" s="97" t="n">
        <v>1</v>
      </c>
      <c r="D210" s="0" t="n">
        <f aca="false">$C210*VLOOKUP($B210,FoodDB!$A$2:$I$1016,3,0)</f>
        <v>0.5</v>
      </c>
      <c r="E210" s="0" t="n">
        <f aca="false">$C210*VLOOKUP($B210,FoodDB!$A$2:$I$1016,4,0)</f>
        <v>1</v>
      </c>
      <c r="F210" s="0" t="n">
        <f aca="false">$C210*VLOOKUP($B210,FoodDB!$A$2:$I$1016,5,0)</f>
        <v>12</v>
      </c>
      <c r="G210" s="0" t="n">
        <f aca="false">$C210*VLOOKUP($B210,FoodDB!$A$2:$I$1016,6,0)</f>
        <v>4.5</v>
      </c>
      <c r="H210" s="0" t="n">
        <f aca="false">$C210*VLOOKUP($B210,FoodDB!$A$2:$I$1016,7,0)</f>
        <v>4</v>
      </c>
      <c r="I210" s="0" t="n">
        <f aca="false">$C210*VLOOKUP($B210,FoodDB!$A$2:$I$1016,8,0)</f>
        <v>48</v>
      </c>
      <c r="J210" s="0" t="n">
        <f aca="false">$C210*VLOOKUP($B210,FoodDB!$A$2:$I$1016,9,0)</f>
        <v>56.5</v>
      </c>
    </row>
    <row r="211" customFormat="false" ht="15" hidden="false" customHeight="false" outlineLevel="0" collapsed="false">
      <c r="B211" s="96" t="s">
        <v>127</v>
      </c>
      <c r="C211" s="97" t="n">
        <v>1</v>
      </c>
      <c r="D211" s="0" t="n">
        <f aca="false">$C211*VLOOKUP($B211,FoodDB!$A$2:$I$1016,3,0)</f>
        <v>15</v>
      </c>
      <c r="E211" s="0" t="n">
        <f aca="false">$C211*VLOOKUP($B211,FoodDB!$A$2:$I$1016,4,0)</f>
        <v>2</v>
      </c>
      <c r="F211" s="0" t="n">
        <f aca="false">$C211*VLOOKUP($B211,FoodDB!$A$2:$I$1016,5,0)</f>
        <v>7</v>
      </c>
      <c r="G211" s="0" t="n">
        <f aca="false">$C211*VLOOKUP($B211,FoodDB!$A$2:$I$1016,6,0)</f>
        <v>135</v>
      </c>
      <c r="H211" s="0" t="n">
        <f aca="false">$C211*VLOOKUP($B211,FoodDB!$A$2:$I$1016,7,0)</f>
        <v>8</v>
      </c>
      <c r="I211" s="0" t="n">
        <f aca="false">$C211*VLOOKUP($B211,FoodDB!$A$2:$I$1016,8,0)</f>
        <v>28</v>
      </c>
      <c r="J211" s="0" t="n">
        <f aca="false">$C211*VLOOKUP($B211,FoodDB!$A$2:$I$1016,9,0)</f>
        <v>171</v>
      </c>
    </row>
    <row r="212" customFormat="false" ht="15" hidden="false" customHeight="false" outlineLevel="0" collapsed="false">
      <c r="B212" s="96" t="s">
        <v>101</v>
      </c>
      <c r="C212" s="97" t="n">
        <v>1</v>
      </c>
      <c r="D212" s="0" t="n">
        <f aca="false">$C212*VLOOKUP($B212,FoodDB!$A$2:$I$1016,3,0)</f>
        <v>5</v>
      </c>
      <c r="E212" s="0" t="n">
        <f aca="false">$C212*VLOOKUP($B212,FoodDB!$A$2:$I$1016,4,0)</f>
        <v>0</v>
      </c>
      <c r="F212" s="0" t="n">
        <f aca="false">$C212*VLOOKUP($B212,FoodDB!$A$2:$I$1016,5,0)</f>
        <v>6</v>
      </c>
      <c r="G212" s="0" t="n">
        <f aca="false">$C212*VLOOKUP($B212,FoodDB!$A$2:$I$1016,6,0)</f>
        <v>45</v>
      </c>
      <c r="H212" s="0" t="n">
        <f aca="false">$C212*VLOOKUP($B212,FoodDB!$A$2:$I$1016,7,0)</f>
        <v>0</v>
      </c>
      <c r="I212" s="0" t="n">
        <f aca="false">$C212*VLOOKUP($B212,FoodDB!$A$2:$I$1016,8,0)</f>
        <v>24</v>
      </c>
      <c r="J212" s="0" t="n">
        <f aca="false">$C212*VLOOKUP($B212,FoodDB!$A$2:$I$1016,9,0)</f>
        <v>69</v>
      </c>
    </row>
    <row r="213" customFormat="false" ht="15" hidden="false" customHeight="false" outlineLevel="0" collapsed="false">
      <c r="B213" s="96" t="s">
        <v>109</v>
      </c>
      <c r="C213" s="97" t="n">
        <v>1</v>
      </c>
      <c r="D213" s="0" t="n">
        <f aca="false">$C213*VLOOKUP($B213,FoodDB!$A$2:$I$1016,3,0)</f>
        <v>12</v>
      </c>
      <c r="E213" s="0" t="n">
        <f aca="false">$C213*VLOOKUP($B213,FoodDB!$A$2:$I$1016,4,0)</f>
        <v>0</v>
      </c>
      <c r="F213" s="0" t="n">
        <f aca="false">$C213*VLOOKUP($B213,FoodDB!$A$2:$I$1016,5,0)</f>
        <v>0</v>
      </c>
      <c r="G213" s="0" t="n">
        <f aca="false">$C213*VLOOKUP($B213,FoodDB!$A$2:$I$1016,6,0)</f>
        <v>108</v>
      </c>
      <c r="H213" s="0" t="n">
        <f aca="false">$C213*VLOOKUP($B213,FoodDB!$A$2:$I$1016,7,0)</f>
        <v>0</v>
      </c>
      <c r="I213" s="0" t="n">
        <f aca="false">$C213*VLOOKUP($B213,FoodDB!$A$2:$I$1016,8,0)</f>
        <v>0</v>
      </c>
      <c r="J213" s="0" t="n">
        <f aca="false">$C213*VLOOKUP($B213,FoodDB!$A$2:$I$1016,9,0)</f>
        <v>108</v>
      </c>
    </row>
    <row r="214" customFormat="false" ht="15" hidden="false" customHeight="false" outlineLevel="0" collapsed="false">
      <c r="A214" s="0" t="s">
        <v>98</v>
      </c>
      <c r="G214" s="0" t="n">
        <f aca="false">SUM(G204:G213)</f>
        <v>426.6</v>
      </c>
      <c r="H214" s="0" t="n">
        <f aca="false">SUM(H204:H213)</f>
        <v>70.95</v>
      </c>
      <c r="I214" s="0" t="n">
        <f aca="false">SUM(I204:I213)</f>
        <v>500.4</v>
      </c>
      <c r="J214" s="0" t="n">
        <f aca="false">SUM(G214:I214)</f>
        <v>997.95</v>
      </c>
    </row>
    <row r="215" customFormat="false" ht="15" hidden="false" customHeight="false" outlineLevel="0" collapsed="false">
      <c r="A215" s="0" t="s">
        <v>102</v>
      </c>
      <c r="B215" s="0" t="s">
        <v>103</v>
      </c>
      <c r="E215" s="100"/>
      <c r="F215" s="100"/>
      <c r="G215" s="100" t="n">
        <f aca="false">VLOOKUP($A204,LossChart!$A$3:$AB$105,14,0)</f>
        <v>442.48993517538</v>
      </c>
      <c r="H215" s="100" t="n">
        <f aca="false">VLOOKUP($A204,LossChart!$A$3:$AB$105,15,0)</f>
        <v>80</v>
      </c>
      <c r="I215" s="100" t="n">
        <f aca="false">VLOOKUP($A204,LossChart!$A$3:$AB$105,16,0)</f>
        <v>477.304074136158</v>
      </c>
      <c r="J215" s="100" t="n">
        <f aca="false">VLOOKUP($A204,LossChart!$A$3:$AB$105,17,0)</f>
        <v>999.794009311538</v>
      </c>
      <c r="K215" s="100"/>
    </row>
    <row r="216" customFormat="false" ht="15" hidden="false" customHeight="false" outlineLevel="0" collapsed="false">
      <c r="A216" s="0" t="s">
        <v>104</v>
      </c>
      <c r="G216" s="0" t="n">
        <f aca="false">G215-G214</f>
        <v>15.8899351753797</v>
      </c>
      <c r="H216" s="0" t="n">
        <f aca="false">H215-H214</f>
        <v>9.05</v>
      </c>
      <c r="I216" s="0" t="n">
        <f aca="false">I215-I214</f>
        <v>-23.095925863842</v>
      </c>
      <c r="J216" s="0" t="n">
        <f aca="false">J215-J214</f>
        <v>1.84400931153778</v>
      </c>
    </row>
    <row r="218" customFormat="false" ht="60" hidden="false" customHeight="false" outlineLevel="0" collapsed="false">
      <c r="A218" s="21" t="s">
        <v>63</v>
      </c>
      <c r="B218" s="21" t="s">
        <v>93</v>
      </c>
      <c r="C218" s="21" t="s">
        <v>94</v>
      </c>
      <c r="D218" s="94" t="str">
        <f aca="false">FoodDB!$C$1</f>
        <v>Fat
(g)</v>
      </c>
      <c r="E218" s="94" t="str">
        <f aca="false">FoodDB!$D$1</f>
        <v>Carbs
(g)</v>
      </c>
      <c r="F218" s="94" t="str">
        <f aca="false">FoodDB!$E$1</f>
        <v>Protein
(g)</v>
      </c>
      <c r="G218" s="94" t="str">
        <f aca="false">FoodDB!$F$1</f>
        <v>Fat
(Cal)</v>
      </c>
      <c r="H218" s="94" t="str">
        <f aca="false">FoodDB!$G$1</f>
        <v>Carb
(Cal)</v>
      </c>
      <c r="I218" s="94" t="str">
        <f aca="false">FoodDB!$H$1</f>
        <v>Protein
(Cal)</v>
      </c>
      <c r="J218" s="94" t="str">
        <f aca="false">FoodDB!$I$1</f>
        <v>Total
Calories</v>
      </c>
      <c r="K218" s="94"/>
      <c r="L218" s="94" t="s">
        <v>110</v>
      </c>
      <c r="M218" s="94" t="s">
        <v>111</v>
      </c>
      <c r="N218" s="94" t="s">
        <v>112</v>
      </c>
      <c r="O218" s="94" t="s">
        <v>113</v>
      </c>
      <c r="P218" s="94" t="s">
        <v>118</v>
      </c>
      <c r="Q218" s="94" t="s">
        <v>119</v>
      </c>
      <c r="R218" s="94" t="s">
        <v>120</v>
      </c>
      <c r="S218" s="94" t="s">
        <v>121</v>
      </c>
      <c r="T218" s="94"/>
      <c r="U218" s="94"/>
      <c r="V218" s="94"/>
      <c r="W218" s="94"/>
    </row>
    <row r="219" customFormat="false" ht="15" hidden="false" customHeight="false" outlineLevel="0" collapsed="false">
      <c r="A219" s="95" t="n">
        <f aca="false">A204+1</f>
        <v>43012</v>
      </c>
      <c r="B219" s="96" t="s">
        <v>126</v>
      </c>
      <c r="C219" s="97" t="n">
        <v>3</v>
      </c>
      <c r="D219" s="0" t="n">
        <f aca="false">$C219*VLOOKUP($B219,FoodDB!$A$2:$I$1016,3,0)</f>
        <v>10.8</v>
      </c>
      <c r="E219" s="0" t="n">
        <f aca="false">$C219*VLOOKUP($B219,FoodDB!$A$2:$I$1016,4,0)</f>
        <v>0</v>
      </c>
      <c r="F219" s="0" t="n">
        <f aca="false">$C219*VLOOKUP($B219,FoodDB!$A$2:$I$1016,5,0)</f>
        <v>93</v>
      </c>
      <c r="G219" s="0" t="n">
        <f aca="false">$C219*VLOOKUP($B219,FoodDB!$A$2:$I$1016,6,0)</f>
        <v>97.2</v>
      </c>
      <c r="H219" s="0" t="n">
        <f aca="false">$C219*VLOOKUP($B219,FoodDB!$A$2:$I$1016,7,0)</f>
        <v>0</v>
      </c>
      <c r="I219" s="0" t="n">
        <f aca="false">$C219*VLOOKUP($B219,FoodDB!$A$2:$I$1016,8,0)</f>
        <v>372</v>
      </c>
      <c r="J219" s="0" t="n">
        <f aca="false">$C219*VLOOKUP($B219,FoodDB!$A$2:$I$1016,9,0)</f>
        <v>469.2</v>
      </c>
      <c r="L219" s="0" t="n">
        <f aca="false">SUM(G219:G228)</f>
        <v>605.7</v>
      </c>
      <c r="M219" s="0" t="n">
        <f aca="false">SUM(H219:H228)</f>
        <v>64.8514285714286</v>
      </c>
      <c r="N219" s="0" t="n">
        <f aca="false">SUM(I219:I228)</f>
        <v>482.285714285714</v>
      </c>
      <c r="O219" s="0" t="n">
        <f aca="false">SUM(L219:N219)</f>
        <v>1152.83714285714</v>
      </c>
      <c r="P219" s="100" t="n">
        <f aca="false">VLOOKUP($A219,LossChart!$A$3:$AB$105,14,0)-L219</f>
        <v>-155.626813898388</v>
      </c>
      <c r="Q219" s="100" t="n">
        <f aca="false">VLOOKUP($A219,LossChart!$A$3:$AB$105,15,0)-M219</f>
        <v>15.1485714285714</v>
      </c>
      <c r="R219" s="100" t="n">
        <f aca="false">VLOOKUP($A219,LossChart!$A$3:$AB$105,16,0)-N219</f>
        <v>-4.98164014955597</v>
      </c>
      <c r="S219" s="100" t="n">
        <f aca="false">VLOOKUP($A219,LossChart!$A$3:$AB$105,17,0)-O219</f>
        <v>-145.45988261937</v>
      </c>
      <c r="T219" s="100"/>
      <c r="U219" s="100"/>
      <c r="V219" s="100"/>
      <c r="W219" s="100"/>
    </row>
    <row r="220" customFormat="false" ht="15" hidden="false" customHeight="false" outlineLevel="0" collapsed="false">
      <c r="B220" s="96" t="s">
        <v>133</v>
      </c>
      <c r="C220" s="97" t="n">
        <v>1</v>
      </c>
      <c r="D220" s="0" t="n">
        <f aca="false">$C220*VLOOKUP($B220,FoodDB!$A$2:$I$1016,3,0)</f>
        <v>0</v>
      </c>
      <c r="E220" s="0" t="n">
        <f aca="false">$C220*VLOOKUP($B220,FoodDB!$A$2:$I$1016,4,0)</f>
        <v>0</v>
      </c>
      <c r="F220" s="0" t="n">
        <f aca="false">$C220*VLOOKUP($B220,FoodDB!$A$2:$I$1016,5,0)</f>
        <v>0</v>
      </c>
      <c r="G220" s="0" t="n">
        <f aca="false">$C220*VLOOKUP($B220,FoodDB!$A$2:$I$1016,6,0)</f>
        <v>0</v>
      </c>
      <c r="H220" s="0" t="n">
        <f aca="false">$C220*VLOOKUP($B220,FoodDB!$A$2:$I$1016,7,0)</f>
        <v>0</v>
      </c>
      <c r="I220" s="0" t="n">
        <f aca="false">$C220*VLOOKUP($B220,FoodDB!$A$2:$I$1016,8,0)</f>
        <v>0</v>
      </c>
      <c r="J220" s="0" t="n">
        <f aca="false">$C220*VLOOKUP($B220,FoodDB!$A$2:$I$1016,9,0)</f>
        <v>0</v>
      </c>
    </row>
    <row r="221" customFormat="false" ht="15" hidden="false" customHeight="false" outlineLevel="0" collapsed="false">
      <c r="B221" s="96" t="s">
        <v>132</v>
      </c>
      <c r="C221" s="97" t="n">
        <v>1</v>
      </c>
      <c r="D221" s="0" t="n">
        <f aca="false">$C221*VLOOKUP($B221,FoodDB!$A$2:$I$1016,3,0)</f>
        <v>0.5</v>
      </c>
      <c r="E221" s="0" t="n">
        <v>8</v>
      </c>
      <c r="F221" s="0" t="n">
        <f aca="false">$C221*VLOOKUP($B221,FoodDB!$A$2:$I$1016,5,0)</f>
        <v>12</v>
      </c>
      <c r="G221" s="0" t="n">
        <f aca="false">$C221*VLOOKUP($B221,FoodDB!$A$2:$I$1016,6,0)</f>
        <v>4.5</v>
      </c>
      <c r="H221" s="0" t="n">
        <v>32</v>
      </c>
      <c r="I221" s="0" t="n">
        <f aca="false">$C221*VLOOKUP($B221,FoodDB!$A$2:$I$1016,8,0)</f>
        <v>48</v>
      </c>
      <c r="J221" s="0" t="n">
        <f aca="false">$C221*VLOOKUP($B221,FoodDB!$A$2:$I$1016,9,0)</f>
        <v>56.5</v>
      </c>
    </row>
    <row r="222" customFormat="false" ht="15" hidden="false" customHeight="false" outlineLevel="0" collapsed="false">
      <c r="B222" s="96" t="s">
        <v>96</v>
      </c>
      <c r="C222" s="97" t="n">
        <v>8</v>
      </c>
      <c r="D222" s="0" t="n">
        <f aca="false">$C222*VLOOKUP($B222,FoodDB!$A$2:$I$1016,3,0)</f>
        <v>0</v>
      </c>
      <c r="E222" s="0" t="n">
        <f aca="false">$C222*VLOOKUP($B222,FoodDB!$A$2:$I$1016,4,0)</f>
        <v>5.14285714285714</v>
      </c>
      <c r="F222" s="0" t="n">
        <f aca="false">$C222*VLOOKUP($B222,FoodDB!$A$2:$I$1016,5,0)</f>
        <v>2.57142857142857</v>
      </c>
      <c r="G222" s="0" t="n">
        <f aca="false">$C222*VLOOKUP($B222,FoodDB!$A$2:$I$1016,6,0)</f>
        <v>0</v>
      </c>
      <c r="H222" s="0" t="n">
        <f aca="false">$C222*VLOOKUP($B222,FoodDB!$A$2:$I$1016,7,0)</f>
        <v>20.5714285714286</v>
      </c>
      <c r="I222" s="0" t="n">
        <f aca="false">$C222*VLOOKUP($B222,FoodDB!$A$2:$I$1016,8,0)</f>
        <v>10.2857142857143</v>
      </c>
      <c r="J222" s="0" t="n">
        <f aca="false">$C222*VLOOKUP($B222,FoodDB!$A$2:$I$1016,9,0)</f>
        <v>30.8571428571429</v>
      </c>
    </row>
    <row r="223" customFormat="false" ht="15" hidden="false" customHeight="false" outlineLevel="0" collapsed="false">
      <c r="B223" s="96" t="s">
        <v>109</v>
      </c>
      <c r="C223" s="97" t="n">
        <v>3</v>
      </c>
      <c r="D223" s="0" t="n">
        <f aca="false">$C223*VLOOKUP($B223,FoodDB!$A$2:$I$1016,3,0)</f>
        <v>36</v>
      </c>
      <c r="E223" s="0" t="n">
        <f aca="false">$C223*VLOOKUP($B223,FoodDB!$A$2:$I$1016,4,0)</f>
        <v>0</v>
      </c>
      <c r="F223" s="0" t="n">
        <f aca="false">$C223*VLOOKUP($B223,FoodDB!$A$2:$I$1016,5,0)</f>
        <v>0</v>
      </c>
      <c r="G223" s="0" t="n">
        <f aca="false">$C223*VLOOKUP($B223,FoodDB!$A$2:$I$1016,6,0)</f>
        <v>324</v>
      </c>
      <c r="H223" s="0" t="n">
        <f aca="false">$C223*VLOOKUP($B223,FoodDB!$A$2:$I$1016,7,0)</f>
        <v>0</v>
      </c>
      <c r="I223" s="0" t="n">
        <f aca="false">$C223*VLOOKUP($B223,FoodDB!$A$2:$I$1016,8,0)</f>
        <v>0</v>
      </c>
      <c r="J223" s="0" t="n">
        <f aca="false">$C223*VLOOKUP($B223,FoodDB!$A$2:$I$1016,9,0)</f>
        <v>324</v>
      </c>
    </row>
    <row r="224" customFormat="false" ht="15" hidden="false" customHeight="false" outlineLevel="0" collapsed="false">
      <c r="B224" s="96" t="s">
        <v>127</v>
      </c>
      <c r="C224" s="97" t="n">
        <v>1</v>
      </c>
      <c r="D224" s="0" t="n">
        <f aca="false">$C224*VLOOKUP($B224,FoodDB!$A$2:$I$1016,3,0)</f>
        <v>15</v>
      </c>
      <c r="E224" s="0" t="n">
        <f aca="false">$C224*VLOOKUP($B224,FoodDB!$A$2:$I$1016,4,0)</f>
        <v>2</v>
      </c>
      <c r="F224" s="0" t="n">
        <f aca="false">$C224*VLOOKUP($B224,FoodDB!$A$2:$I$1016,5,0)</f>
        <v>7</v>
      </c>
      <c r="G224" s="0" t="n">
        <f aca="false">$C224*VLOOKUP($B224,FoodDB!$A$2:$I$1016,6,0)</f>
        <v>135</v>
      </c>
      <c r="H224" s="0" t="n">
        <f aca="false">$C224*VLOOKUP($B224,FoodDB!$A$2:$I$1016,7,0)</f>
        <v>8</v>
      </c>
      <c r="I224" s="0" t="n">
        <f aca="false">$C224*VLOOKUP($B224,FoodDB!$A$2:$I$1016,8,0)</f>
        <v>28</v>
      </c>
      <c r="J224" s="0" t="n">
        <f aca="false">$C224*VLOOKUP($B224,FoodDB!$A$2:$I$1016,9,0)</f>
        <v>171</v>
      </c>
    </row>
    <row r="225" customFormat="false" ht="15" hidden="false" customHeight="false" outlineLevel="0" collapsed="false">
      <c r="B225" s="96" t="s">
        <v>101</v>
      </c>
      <c r="C225" s="97" t="n">
        <v>1</v>
      </c>
      <c r="D225" s="0" t="n">
        <f aca="false">$C225*VLOOKUP($B225,FoodDB!$A$2:$I$1016,3,0)</f>
        <v>5</v>
      </c>
      <c r="E225" s="0" t="n">
        <f aca="false">$C225*VLOOKUP($B225,FoodDB!$A$2:$I$1016,4,0)</f>
        <v>0</v>
      </c>
      <c r="F225" s="0" t="n">
        <f aca="false">$C225*VLOOKUP($B225,FoodDB!$A$2:$I$1016,5,0)</f>
        <v>6</v>
      </c>
      <c r="G225" s="0" t="n">
        <f aca="false">$C225*VLOOKUP($B225,FoodDB!$A$2:$I$1016,6,0)</f>
        <v>45</v>
      </c>
      <c r="H225" s="0" t="n">
        <f aca="false">$C225*VLOOKUP($B225,FoodDB!$A$2:$I$1016,7,0)</f>
        <v>0</v>
      </c>
      <c r="I225" s="0" t="n">
        <f aca="false">$C225*VLOOKUP($B225,FoodDB!$A$2:$I$1016,8,0)</f>
        <v>24</v>
      </c>
      <c r="J225" s="0" t="n">
        <f aca="false">$C225*VLOOKUP($B225,FoodDB!$A$2:$I$1016,9,0)</f>
        <v>69</v>
      </c>
    </row>
    <row r="226" customFormat="false" ht="15" hidden="false" customHeight="false" outlineLevel="0" collapsed="false">
      <c r="B226" s="96" t="s">
        <v>130</v>
      </c>
      <c r="C226" s="97" t="n">
        <v>0.2</v>
      </c>
      <c r="D226" s="0" t="n">
        <f aca="false">$C226*VLOOKUP($B226,FoodDB!$A$2:$I$1016,3,0)</f>
        <v>0</v>
      </c>
      <c r="E226" s="0" t="n">
        <f aca="false">$C226*VLOOKUP($B226,FoodDB!$A$2:$I$1016,4,0)</f>
        <v>1.07</v>
      </c>
      <c r="F226" s="0" t="n">
        <f aca="false">$C226*VLOOKUP($B226,FoodDB!$A$2:$I$1016,5,0)</f>
        <v>0</v>
      </c>
      <c r="G226" s="0" t="n">
        <f aca="false">$C226*VLOOKUP($B226,FoodDB!$A$2:$I$1016,6,0)</f>
        <v>0</v>
      </c>
      <c r="H226" s="0" t="n">
        <f aca="false">$C226*VLOOKUP($B226,FoodDB!$A$2:$I$1016,7,0)</f>
        <v>4.28</v>
      </c>
      <c r="I226" s="0" t="n">
        <f aca="false">$C226*VLOOKUP($B226,FoodDB!$A$2:$I$1016,8,0)</f>
        <v>0</v>
      </c>
      <c r="J226" s="0" t="n">
        <f aca="false">$C226*VLOOKUP($B226,FoodDB!$A$2:$I$1016,9,0)</f>
        <v>4.28</v>
      </c>
    </row>
    <row r="227" customFormat="false" ht="15" hidden="false" customHeight="false" outlineLevel="0" collapsed="false">
      <c r="B227" s="96" t="s">
        <v>108</v>
      </c>
      <c r="C227" s="97" t="n">
        <v>0</v>
      </c>
      <c r="D227" s="0" t="n">
        <f aca="false">$C227*VLOOKUP($B227,FoodDB!$A$2:$I$1016,3,0)</f>
        <v>0</v>
      </c>
      <c r="E227" s="0" t="n">
        <f aca="false">$C227*VLOOKUP($B227,FoodDB!$A$2:$I$1016,4,0)</f>
        <v>0</v>
      </c>
      <c r="F227" s="0" t="n">
        <f aca="false">$C227*VLOOKUP($B227,FoodDB!$A$2:$I$1016,5,0)</f>
        <v>0</v>
      </c>
      <c r="G227" s="0" t="n">
        <f aca="false">$C227*VLOOKUP($B227,FoodDB!$A$2:$I$1016,6,0)</f>
        <v>0</v>
      </c>
      <c r="H227" s="0" t="n">
        <f aca="false">$C227*VLOOKUP($B227,FoodDB!$A$2:$I$1016,7,0)</f>
        <v>0</v>
      </c>
      <c r="I227" s="0" t="n">
        <f aca="false">$C227*VLOOKUP($B227,FoodDB!$A$2:$I$1016,8,0)</f>
        <v>0</v>
      </c>
      <c r="J227" s="0" t="n">
        <f aca="false">$C227*VLOOKUP($B227,FoodDB!$A$2:$I$1016,9,0)</f>
        <v>0</v>
      </c>
    </row>
    <row r="228" customFormat="false" ht="15" hidden="false" customHeight="false" outlineLevel="0" collapsed="false">
      <c r="B228" s="96" t="s">
        <v>108</v>
      </c>
      <c r="C228" s="97" t="n">
        <v>0</v>
      </c>
      <c r="D228" s="0" t="n">
        <f aca="false">$C228*VLOOKUP($B228,FoodDB!$A$2:$I$1016,3,0)</f>
        <v>0</v>
      </c>
      <c r="E228" s="0" t="n">
        <f aca="false">$C228*VLOOKUP($B228,FoodDB!$A$2:$I$1016,4,0)</f>
        <v>0</v>
      </c>
      <c r="F228" s="0" t="n">
        <f aca="false">$C228*VLOOKUP($B228,FoodDB!$A$2:$I$1016,5,0)</f>
        <v>0</v>
      </c>
      <c r="G228" s="0" t="n">
        <f aca="false">$C228*VLOOKUP($B228,FoodDB!$A$2:$I$1016,6,0)</f>
        <v>0</v>
      </c>
      <c r="H228" s="0" t="n">
        <f aca="false">$C228*VLOOKUP($B228,FoodDB!$A$2:$I$1016,7,0)</f>
        <v>0</v>
      </c>
      <c r="I228" s="0" t="n">
        <f aca="false">$C228*VLOOKUP($B228,FoodDB!$A$2:$I$1016,8,0)</f>
        <v>0</v>
      </c>
      <c r="J228" s="0" t="n">
        <f aca="false">$C228*VLOOKUP($B228,FoodDB!$A$2:$I$1016,9,0)</f>
        <v>0</v>
      </c>
    </row>
    <row r="229" customFormat="false" ht="15" hidden="false" customHeight="false" outlineLevel="0" collapsed="false">
      <c r="A229" s="0" t="s">
        <v>98</v>
      </c>
      <c r="G229" s="0" t="n">
        <f aca="false">SUM(G219:G228)</f>
        <v>605.7</v>
      </c>
      <c r="H229" s="0" t="n">
        <f aca="false">SUM(H219:H228)</f>
        <v>64.8514285714286</v>
      </c>
      <c r="I229" s="0" t="n">
        <f aca="false">SUM(I219:I228)</f>
        <v>482.285714285714</v>
      </c>
      <c r="J229" s="0" t="n">
        <f aca="false">SUM(G229:I229)</f>
        <v>1152.83714285714</v>
      </c>
    </row>
    <row r="230" customFormat="false" ht="15" hidden="false" customHeight="false" outlineLevel="0" collapsed="false">
      <c r="A230" s="0" t="s">
        <v>102</v>
      </c>
      <c r="B230" s="0" t="s">
        <v>103</v>
      </c>
      <c r="E230" s="100"/>
      <c r="F230" s="100"/>
      <c r="G230" s="100" t="n">
        <f aca="false">VLOOKUP($A219,LossChart!$A$3:$AB$105,14,0)</f>
        <v>450.073186101612</v>
      </c>
      <c r="H230" s="100" t="n">
        <f aca="false">VLOOKUP($A219,LossChart!$A$3:$AB$105,15,0)</f>
        <v>80</v>
      </c>
      <c r="I230" s="100" t="n">
        <f aca="false">VLOOKUP($A219,LossChart!$A$3:$AB$105,16,0)</f>
        <v>477.304074136158</v>
      </c>
      <c r="J230" s="100" t="n">
        <f aca="false">VLOOKUP($A219,LossChart!$A$3:$AB$105,17,0)</f>
        <v>1007.37726023777</v>
      </c>
      <c r="K230" s="100"/>
    </row>
    <row r="231" customFormat="false" ht="15" hidden="false" customHeight="false" outlineLevel="0" collapsed="false">
      <c r="A231" s="0" t="s">
        <v>104</v>
      </c>
      <c r="G231" s="0" t="n">
        <f aca="false">G230-G229</f>
        <v>-155.626813898388</v>
      </c>
      <c r="H231" s="0" t="n">
        <f aca="false">H230-H229</f>
        <v>15.1485714285714</v>
      </c>
      <c r="I231" s="0" t="n">
        <f aca="false">I230-I229</f>
        <v>-4.98164014955597</v>
      </c>
      <c r="J231" s="0" t="n">
        <f aca="false">J230-J229</f>
        <v>-145.45988261937</v>
      </c>
    </row>
    <row r="233" customFormat="false" ht="60" hidden="false" customHeight="false" outlineLevel="0" collapsed="false">
      <c r="A233" s="21" t="s">
        <v>63</v>
      </c>
      <c r="B233" s="21" t="s">
        <v>93</v>
      </c>
      <c r="C233" s="21" t="s">
        <v>94</v>
      </c>
      <c r="D233" s="94" t="str">
        <f aca="false">FoodDB!$C$1</f>
        <v>Fat
(g)</v>
      </c>
      <c r="E233" s="94" t="str">
        <f aca="false">FoodDB!$D$1</f>
        <v>Carbs
(g)</v>
      </c>
      <c r="F233" s="94" t="str">
        <f aca="false">FoodDB!$E$1</f>
        <v>Protein
(g)</v>
      </c>
      <c r="G233" s="94" t="str">
        <f aca="false">FoodDB!$F$1</f>
        <v>Fat
(Cal)</v>
      </c>
      <c r="H233" s="94" t="str">
        <f aca="false">FoodDB!$G$1</f>
        <v>Carb
(Cal)</v>
      </c>
      <c r="I233" s="94" t="str">
        <f aca="false">FoodDB!$H$1</f>
        <v>Protein
(Cal)</v>
      </c>
      <c r="J233" s="94" t="str">
        <f aca="false">FoodDB!$I$1</f>
        <v>Total
Calories</v>
      </c>
      <c r="K233" s="94"/>
      <c r="L233" s="94" t="s">
        <v>110</v>
      </c>
      <c r="M233" s="94" t="s">
        <v>111</v>
      </c>
      <c r="N233" s="94" t="s">
        <v>112</v>
      </c>
      <c r="O233" s="94" t="s">
        <v>113</v>
      </c>
      <c r="P233" s="94" t="s">
        <v>118</v>
      </c>
      <c r="Q233" s="94" t="s">
        <v>119</v>
      </c>
      <c r="R233" s="94" t="s">
        <v>120</v>
      </c>
      <c r="S233" s="94" t="s">
        <v>121</v>
      </c>
      <c r="T233" s="94"/>
      <c r="U233" s="94"/>
      <c r="V233" s="94"/>
      <c r="W233" s="94"/>
    </row>
    <row r="234" customFormat="false" ht="15" hidden="false" customHeight="false" outlineLevel="0" collapsed="false">
      <c r="A234" s="95" t="n">
        <f aca="false">A219+1</f>
        <v>43013</v>
      </c>
      <c r="B234" s="96" t="s">
        <v>126</v>
      </c>
      <c r="C234" s="97" t="n">
        <v>3</v>
      </c>
      <c r="D234" s="100" t="n">
        <f aca="false">$C234*VLOOKUP($B234,FoodDB!$A$2:$I$1016,3,0)</f>
        <v>10.8</v>
      </c>
      <c r="E234" s="100" t="n">
        <f aca="false">$C234*VLOOKUP($B234,FoodDB!$A$2:$I$1016,4,0)</f>
        <v>0</v>
      </c>
      <c r="F234" s="100" t="n">
        <f aca="false">$C234*VLOOKUP($B234,FoodDB!$A$2:$I$1016,5,0)</f>
        <v>93</v>
      </c>
      <c r="G234" s="100" t="n">
        <f aca="false">$C234*VLOOKUP($B234,FoodDB!$A$2:$I$1016,6,0)</f>
        <v>97.2</v>
      </c>
      <c r="H234" s="100" t="n">
        <f aca="false">$C234*VLOOKUP($B234,FoodDB!$A$2:$I$1016,7,0)</f>
        <v>0</v>
      </c>
      <c r="I234" s="100" t="n">
        <f aca="false">$C234*VLOOKUP($B234,FoodDB!$A$2:$I$1016,8,0)</f>
        <v>372</v>
      </c>
      <c r="J234" s="100" t="n">
        <f aca="false">$C234*VLOOKUP($B234,FoodDB!$A$2:$I$1016,9,0)</f>
        <v>469.2</v>
      </c>
      <c r="K234" s="100"/>
      <c r="L234" s="100" t="n">
        <f aca="false">SUM(G234:G240)</f>
        <v>391.5</v>
      </c>
      <c r="M234" s="100" t="n">
        <f aca="false">SUM(H234:H240)</f>
        <v>82.0571428571429</v>
      </c>
      <c r="N234" s="100" t="n">
        <f aca="false">SUM(I234:I240)</f>
        <v>455.628571428571</v>
      </c>
      <c r="O234" s="100" t="n">
        <f aca="false">SUM(L234:N234)</f>
        <v>929.185714285714</v>
      </c>
      <c r="P234" s="100" t="n">
        <f aca="false">VLOOKUP($A234,LossChart!$A$3:$AB$105,14,0)-L234</f>
        <v>65.3180429160768</v>
      </c>
      <c r="Q234" s="100" t="n">
        <f aca="false">VLOOKUP($A234,LossChart!$A$3:$AB$105,15,0)-M234</f>
        <v>-2.05714285714291</v>
      </c>
      <c r="R234" s="100" t="n">
        <f aca="false">VLOOKUP($A234,LossChart!$A$3:$AB$105,16,0)-N234</f>
        <v>21.675502707587</v>
      </c>
      <c r="S234" s="100" t="n">
        <f aca="false">VLOOKUP($A234,LossChart!$A$3:$AB$105,17,0)-O234</f>
        <v>84.9364027665209</v>
      </c>
      <c r="T234" s="100"/>
      <c r="U234" s="100"/>
      <c r="V234" s="100"/>
      <c r="W234" s="100"/>
    </row>
    <row r="235" customFormat="false" ht="15" hidden="false" customHeight="false" outlineLevel="0" collapsed="false">
      <c r="B235" s="96" t="s">
        <v>134</v>
      </c>
      <c r="C235" s="97" t="n">
        <v>2</v>
      </c>
      <c r="D235" s="100" t="n">
        <f aca="false">$C235*VLOOKUP($B235,FoodDB!$A$2:$I$1016,3,0)</f>
        <v>28</v>
      </c>
      <c r="E235" s="100" t="n">
        <f aca="false">$C235*VLOOKUP($B235,FoodDB!$A$2:$I$1016,4,0)</f>
        <v>6</v>
      </c>
      <c r="F235" s="100" t="n">
        <f aca="false">$C235*VLOOKUP($B235,FoodDB!$A$2:$I$1016,5,0)</f>
        <v>14</v>
      </c>
      <c r="G235" s="100" t="n">
        <f aca="false">$C235*VLOOKUP($B235,FoodDB!$A$2:$I$1016,6,0)</f>
        <v>252</v>
      </c>
      <c r="H235" s="100" t="n">
        <f aca="false">$C235*VLOOKUP($B235,FoodDB!$A$2:$I$1016,7,0)</f>
        <v>24</v>
      </c>
      <c r="I235" s="100" t="n">
        <f aca="false">$C235*VLOOKUP($B235,FoodDB!$A$2:$I$1016,8,0)</f>
        <v>56</v>
      </c>
      <c r="J235" s="100" t="n">
        <f aca="false">$C235*VLOOKUP($B235,FoodDB!$A$2:$I$1016,9,0)</f>
        <v>332</v>
      </c>
      <c r="K235" s="100"/>
      <c r="L235" s="100"/>
      <c r="M235" s="100"/>
      <c r="N235" s="100"/>
      <c r="O235" s="100"/>
      <c r="P235" s="100"/>
      <c r="Q235" s="100"/>
      <c r="R235" s="100"/>
      <c r="S235" s="100"/>
    </row>
    <row r="236" customFormat="false" ht="15" hidden="false" customHeight="false" outlineLevel="0" collapsed="false">
      <c r="B236" s="96" t="s">
        <v>96</v>
      </c>
      <c r="C236" s="97" t="n">
        <v>5</v>
      </c>
      <c r="D236" s="100" t="n">
        <f aca="false">$C236*VLOOKUP($B236,FoodDB!$A$2:$I$1016,3,0)</f>
        <v>0</v>
      </c>
      <c r="E236" s="100" t="n">
        <f aca="false">$C236*VLOOKUP($B236,FoodDB!$A$2:$I$1016,4,0)</f>
        <v>3.21428571428571</v>
      </c>
      <c r="F236" s="100" t="n">
        <f aca="false">$C236*VLOOKUP($B236,FoodDB!$A$2:$I$1016,5,0)</f>
        <v>1.60714285714286</v>
      </c>
      <c r="G236" s="100" t="n">
        <f aca="false">$C236*VLOOKUP($B236,FoodDB!$A$2:$I$1016,6,0)</f>
        <v>0</v>
      </c>
      <c r="H236" s="100" t="n">
        <f aca="false">$C236*VLOOKUP($B236,FoodDB!$A$2:$I$1016,7,0)</f>
        <v>12.8571428571429</v>
      </c>
      <c r="I236" s="100" t="n">
        <f aca="false">$C236*VLOOKUP($B236,FoodDB!$A$2:$I$1016,8,0)</f>
        <v>6.42857142857143</v>
      </c>
      <c r="J236" s="100" t="n">
        <f aca="false">$C236*VLOOKUP($B236,FoodDB!$A$2:$I$1016,9,0)</f>
        <v>19.2857142857143</v>
      </c>
      <c r="K236" s="100"/>
      <c r="L236" s="100"/>
      <c r="M236" s="100"/>
      <c r="N236" s="100"/>
      <c r="O236" s="100"/>
      <c r="P236" s="100"/>
      <c r="Q236" s="100"/>
      <c r="R236" s="100"/>
      <c r="S236" s="100"/>
    </row>
    <row r="237" customFormat="false" ht="15" hidden="false" customHeight="false" outlineLevel="0" collapsed="false">
      <c r="B237" s="96" t="s">
        <v>129</v>
      </c>
      <c r="C237" s="97" t="n">
        <v>2</v>
      </c>
      <c r="D237" s="100" t="n">
        <f aca="false">$C237*VLOOKUP($B237,FoodDB!$A$2:$I$1016,3,0)</f>
        <v>1.2</v>
      </c>
      <c r="E237" s="100" t="n">
        <f aca="false">$C237*VLOOKUP($B237,FoodDB!$A$2:$I$1016,4,0)</f>
        <v>9.8</v>
      </c>
      <c r="F237" s="100" t="n">
        <f aca="false">$C237*VLOOKUP($B237,FoodDB!$A$2:$I$1016,5,0)</f>
        <v>4.8</v>
      </c>
      <c r="G237" s="100" t="n">
        <f aca="false">$C237*VLOOKUP($B237,FoodDB!$A$2:$I$1016,6,0)</f>
        <v>10.8</v>
      </c>
      <c r="H237" s="100" t="n">
        <f aca="false">$C237*VLOOKUP($B237,FoodDB!$A$2:$I$1016,7,0)</f>
        <v>39.2</v>
      </c>
      <c r="I237" s="100" t="n">
        <f aca="false">$C237*VLOOKUP($B237,FoodDB!$A$2:$I$1016,8,0)</f>
        <v>19.2</v>
      </c>
      <c r="J237" s="100" t="n">
        <f aca="false">$C237*VLOOKUP($B237,FoodDB!$A$2:$I$1016,9,0)</f>
        <v>69.2</v>
      </c>
      <c r="K237" s="100"/>
      <c r="L237" s="100"/>
      <c r="M237" s="100"/>
      <c r="N237" s="100"/>
      <c r="O237" s="100"/>
      <c r="P237" s="100"/>
      <c r="Q237" s="100"/>
      <c r="R237" s="100"/>
      <c r="S237" s="100"/>
    </row>
    <row r="238" customFormat="false" ht="15" hidden="false" customHeight="false" outlineLevel="0" collapsed="false">
      <c r="B238" s="96" t="s">
        <v>131</v>
      </c>
      <c r="C238" s="97" t="n">
        <v>0.5</v>
      </c>
      <c r="D238" s="100" t="n">
        <f aca="false">$C238*VLOOKUP($B238,FoodDB!$A$2:$I$1016,3,0)</f>
        <v>3.5</v>
      </c>
      <c r="E238" s="100" t="n">
        <f aca="false">$C238*VLOOKUP($B238,FoodDB!$A$2:$I$1016,4,0)</f>
        <v>1.5</v>
      </c>
      <c r="F238" s="100" t="n">
        <f aca="false">$C238*VLOOKUP($B238,FoodDB!$A$2:$I$1016,5,0)</f>
        <v>0.5</v>
      </c>
      <c r="G238" s="100" t="n">
        <f aca="false">$C238*VLOOKUP($B238,FoodDB!$A$2:$I$1016,6,0)</f>
        <v>31.5</v>
      </c>
      <c r="H238" s="100" t="n">
        <f aca="false">$C238*VLOOKUP($B238,FoodDB!$A$2:$I$1016,7,0)</f>
        <v>6</v>
      </c>
      <c r="I238" s="100" t="n">
        <f aca="false">$C238*VLOOKUP($B238,FoodDB!$A$2:$I$1016,8,0)</f>
        <v>2</v>
      </c>
      <c r="J238" s="100" t="n">
        <f aca="false">$C238*VLOOKUP($B238,FoodDB!$A$2:$I$1016,9,0)</f>
        <v>39.5</v>
      </c>
      <c r="K238" s="100"/>
      <c r="L238" s="100"/>
      <c r="M238" s="100"/>
      <c r="N238" s="100"/>
      <c r="O238" s="100"/>
      <c r="P238" s="100"/>
      <c r="Q238" s="100"/>
      <c r="R238" s="100"/>
      <c r="S238" s="100"/>
    </row>
    <row r="239" customFormat="false" ht="15" hidden="false" customHeight="false" outlineLevel="0" collapsed="false">
      <c r="B239" s="96" t="s">
        <v>108</v>
      </c>
      <c r="C239" s="97" t="n">
        <v>1</v>
      </c>
      <c r="D239" s="100" t="n">
        <f aca="false">$C239*VLOOKUP($B239,FoodDB!$A$2:$I$1016,3,0)</f>
        <v>0</v>
      </c>
      <c r="E239" s="100" t="n">
        <f aca="false">$C239*VLOOKUP($B239,FoodDB!$A$2:$I$1016,4,0)</f>
        <v>0</v>
      </c>
      <c r="F239" s="100" t="n">
        <f aca="false">$C239*VLOOKUP($B239,FoodDB!$A$2:$I$1016,5,0)</f>
        <v>0</v>
      </c>
      <c r="G239" s="100" t="n">
        <f aca="false">$C239*VLOOKUP($B239,FoodDB!$A$2:$I$1016,6,0)</f>
        <v>0</v>
      </c>
      <c r="H239" s="100" t="n">
        <f aca="false">$C239*VLOOKUP($B239,FoodDB!$A$2:$I$1016,7,0)</f>
        <v>0</v>
      </c>
      <c r="I239" s="100" t="n">
        <f aca="false">$C239*VLOOKUP($B239,FoodDB!$A$2:$I$1016,8,0)</f>
        <v>0</v>
      </c>
      <c r="J239" s="100" t="n">
        <f aca="false">$C239*VLOOKUP($B239,FoodDB!$A$2:$I$1016,9,0)</f>
        <v>0</v>
      </c>
      <c r="K239" s="100"/>
      <c r="L239" s="100"/>
      <c r="M239" s="100"/>
      <c r="N239" s="100"/>
      <c r="O239" s="100"/>
      <c r="P239" s="100"/>
      <c r="Q239" s="100"/>
      <c r="R239" s="100"/>
      <c r="S239" s="100"/>
    </row>
    <row r="240" customFormat="false" ht="15" hidden="false" customHeight="false" outlineLevel="0" collapsed="false">
      <c r="B240" s="96" t="s">
        <v>108</v>
      </c>
      <c r="C240" s="97" t="n">
        <v>1</v>
      </c>
      <c r="D240" s="100" t="n">
        <f aca="false">$C240*VLOOKUP($B240,FoodDB!$A$2:$I$1016,3,0)</f>
        <v>0</v>
      </c>
      <c r="E240" s="100" t="n">
        <f aca="false">$C240*VLOOKUP($B240,FoodDB!$A$2:$I$1016,4,0)</f>
        <v>0</v>
      </c>
      <c r="F240" s="100" t="n">
        <f aca="false">$C240*VLOOKUP($B240,FoodDB!$A$2:$I$1016,5,0)</f>
        <v>0</v>
      </c>
      <c r="G240" s="100" t="n">
        <f aca="false">$C240*VLOOKUP($B240,FoodDB!$A$2:$I$1016,6,0)</f>
        <v>0</v>
      </c>
      <c r="H240" s="100" t="n">
        <f aca="false">$C240*VLOOKUP($B240,FoodDB!$A$2:$I$1016,7,0)</f>
        <v>0</v>
      </c>
      <c r="I240" s="100" t="n">
        <f aca="false">$C240*VLOOKUP($B240,FoodDB!$A$2:$I$1016,8,0)</f>
        <v>0</v>
      </c>
      <c r="J240" s="100" t="n">
        <f aca="false">$C240*VLOOKUP($B240,FoodDB!$A$2:$I$1016,9,0)</f>
        <v>0</v>
      </c>
      <c r="K240" s="100"/>
      <c r="L240" s="100"/>
      <c r="M240" s="100"/>
      <c r="N240" s="100"/>
      <c r="O240" s="100"/>
      <c r="P240" s="100"/>
      <c r="Q240" s="100"/>
      <c r="R240" s="100"/>
      <c r="S240" s="100"/>
    </row>
    <row r="241" customFormat="false" ht="15" hidden="false" customHeight="false" outlineLevel="0" collapsed="false">
      <c r="A241" s="0" t="s">
        <v>98</v>
      </c>
      <c r="D241" s="100"/>
      <c r="E241" s="100"/>
      <c r="F241" s="100"/>
      <c r="G241" s="100" t="n">
        <f aca="false">SUM(G234:G240)</f>
        <v>391.5</v>
      </c>
      <c r="H241" s="100" t="n">
        <f aca="false">SUM(H234:H240)</f>
        <v>82.0571428571429</v>
      </c>
      <c r="I241" s="100" t="n">
        <f aca="false">SUM(I234:I240)</f>
        <v>455.628571428571</v>
      </c>
      <c r="J241" s="100" t="n">
        <f aca="false">SUM(G241:I241)</f>
        <v>929.185714285714</v>
      </c>
      <c r="K241" s="100"/>
      <c r="L241" s="100"/>
      <c r="M241" s="100"/>
      <c r="N241" s="100"/>
      <c r="O241" s="100"/>
      <c r="P241" s="100"/>
      <c r="Q241" s="100"/>
      <c r="R241" s="100"/>
      <c r="S241" s="100"/>
    </row>
    <row r="242" customFormat="false" ht="15" hidden="false" customHeight="false" outlineLevel="0" collapsed="false">
      <c r="A242" s="0" t="s">
        <v>102</v>
      </c>
      <c r="B242" s="0" t="s">
        <v>103</v>
      </c>
      <c r="D242" s="100"/>
      <c r="E242" s="100"/>
      <c r="F242" s="100"/>
      <c r="G242" s="100" t="n">
        <f aca="false">VLOOKUP($A234,LossChart!$A$3:$AB$105,14,0)</f>
        <v>456.818042916077</v>
      </c>
      <c r="H242" s="100" t="n">
        <f aca="false">VLOOKUP($A234,LossChart!$A$3:$AB$105,15,0)</f>
        <v>80</v>
      </c>
      <c r="I242" s="100" t="n">
        <f aca="false">VLOOKUP($A234,LossChart!$A$3:$AB$105,16,0)</f>
        <v>477.304074136158</v>
      </c>
      <c r="J242" s="100" t="n">
        <f aca="false">VLOOKUP($A234,LossChart!$A$3:$AB$105,17,0)</f>
        <v>1014.12211705224</v>
      </c>
      <c r="K242" s="100"/>
      <c r="L242" s="100"/>
      <c r="M242" s="100"/>
      <c r="N242" s="100"/>
      <c r="O242" s="100"/>
      <c r="P242" s="100"/>
      <c r="Q242" s="100"/>
      <c r="R242" s="100"/>
      <c r="S242" s="100"/>
    </row>
    <row r="243" customFormat="false" ht="15" hidden="false" customHeight="false" outlineLevel="0" collapsed="false">
      <c r="A243" s="0" t="s">
        <v>104</v>
      </c>
      <c r="D243" s="100"/>
      <c r="E243" s="100"/>
      <c r="F243" s="100"/>
      <c r="G243" s="100" t="n">
        <f aca="false">G242-G241</f>
        <v>65.3180429160768</v>
      </c>
      <c r="H243" s="100" t="n">
        <f aca="false">H242-H241</f>
        <v>-2.05714285714291</v>
      </c>
      <c r="I243" s="100" t="n">
        <f aca="false">I242-I241</f>
        <v>21.675502707587</v>
      </c>
      <c r="J243" s="100" t="n">
        <f aca="false">J242-J241</f>
        <v>84.9364027665209</v>
      </c>
      <c r="K243" s="100"/>
      <c r="L243" s="100"/>
      <c r="M243" s="100"/>
      <c r="N243" s="100"/>
      <c r="O243" s="100"/>
      <c r="P243" s="100"/>
      <c r="Q243" s="100"/>
      <c r="R243" s="100"/>
      <c r="S243" s="100"/>
    </row>
    <row r="245" customFormat="false" ht="60" hidden="false" customHeight="false" outlineLevel="0" collapsed="false">
      <c r="A245" s="21" t="s">
        <v>63</v>
      </c>
      <c r="B245" s="21" t="s">
        <v>93</v>
      </c>
      <c r="C245" s="21" t="s">
        <v>94</v>
      </c>
      <c r="D245" s="94" t="str">
        <f aca="false">FoodDB!$C$1</f>
        <v>Fat
(g)</v>
      </c>
      <c r="E245" s="94" t="str">
        <f aca="false">FoodDB!$D$1</f>
        <v>Carbs
(g)</v>
      </c>
      <c r="F245" s="94" t="str">
        <f aca="false">FoodDB!$E$1</f>
        <v>Protein
(g)</v>
      </c>
      <c r="G245" s="94" t="str">
        <f aca="false">FoodDB!$F$1</f>
        <v>Fat
(Cal)</v>
      </c>
      <c r="H245" s="94" t="str">
        <f aca="false">FoodDB!$G$1</f>
        <v>Carb
(Cal)</v>
      </c>
      <c r="I245" s="94" t="str">
        <f aca="false">FoodDB!$H$1</f>
        <v>Protein
(Cal)</v>
      </c>
      <c r="J245" s="94" t="str">
        <f aca="false">FoodDB!$I$1</f>
        <v>Total
Calories</v>
      </c>
      <c r="K245" s="94"/>
      <c r="L245" s="94" t="s">
        <v>110</v>
      </c>
      <c r="M245" s="94" t="s">
        <v>111</v>
      </c>
      <c r="N245" s="94" t="s">
        <v>112</v>
      </c>
      <c r="O245" s="94" t="s">
        <v>113</v>
      </c>
      <c r="P245" s="94" t="s">
        <v>118</v>
      </c>
      <c r="Q245" s="94" t="s">
        <v>119</v>
      </c>
      <c r="R245" s="94" t="s">
        <v>120</v>
      </c>
      <c r="S245" s="94" t="s">
        <v>121</v>
      </c>
    </row>
    <row r="246" customFormat="false" ht="15" hidden="false" customHeight="false" outlineLevel="0" collapsed="false">
      <c r="A246" s="95" t="n">
        <f aca="false">A234+1</f>
        <v>43014</v>
      </c>
      <c r="B246" s="96" t="s">
        <v>108</v>
      </c>
      <c r="C246" s="97" t="n">
        <v>1</v>
      </c>
      <c r="D246" s="100" t="n">
        <f aca="false">$C246*VLOOKUP($B246,FoodDB!$A$2:$I$1016,3,0)</f>
        <v>0</v>
      </c>
      <c r="E246" s="100" t="n">
        <f aca="false">$C246*VLOOKUP($B246,FoodDB!$A$2:$I$1016,4,0)</f>
        <v>0</v>
      </c>
      <c r="F246" s="100" t="n">
        <f aca="false">$C246*VLOOKUP($B246,FoodDB!$A$2:$I$1016,5,0)</f>
        <v>0</v>
      </c>
      <c r="G246" s="100" t="n">
        <f aca="false">$C246*VLOOKUP($B246,FoodDB!$A$2:$I$1016,6,0)</f>
        <v>0</v>
      </c>
      <c r="H246" s="100" t="n">
        <f aca="false">$C246*VLOOKUP($B246,FoodDB!$A$2:$I$1016,7,0)</f>
        <v>0</v>
      </c>
      <c r="I246" s="100" t="n">
        <f aca="false">$C246*VLOOKUP($B246,FoodDB!$A$2:$I$1016,8,0)</f>
        <v>0</v>
      </c>
      <c r="J246" s="100" t="n">
        <f aca="false">$C246*VLOOKUP($B246,FoodDB!$A$2:$I$1016,9,0)</f>
        <v>0</v>
      </c>
      <c r="K246" s="100"/>
      <c r="L246" s="100" t="n">
        <f aca="false">SUM(G246:G252)</f>
        <v>0</v>
      </c>
      <c r="M246" s="100" t="n">
        <f aca="false">SUM(H246:H252)</f>
        <v>0</v>
      </c>
      <c r="N246" s="100" t="n">
        <f aca="false">SUM(I246:I252)</f>
        <v>0</v>
      </c>
      <c r="O246" s="100" t="n">
        <f aca="false">SUM(L246:N246)</f>
        <v>0</v>
      </c>
      <c r="P246" s="100" t="n">
        <f aca="false">VLOOKUP($A246,LossChart!$A$3:$AB$105,14,0)-L246</f>
        <v>464.274387745177</v>
      </c>
      <c r="Q246" s="100" t="n">
        <f aca="false">VLOOKUP($A246,LossChart!$A$3:$AB$105,15,0)-M246</f>
        <v>80</v>
      </c>
      <c r="R246" s="100" t="n">
        <f aca="false">VLOOKUP($A246,LossChart!$A$3:$AB$105,16,0)-N246</f>
        <v>477.304074136158</v>
      </c>
      <c r="S246" s="100" t="n">
        <f aca="false">VLOOKUP($A246,LossChart!$A$3:$AB$105,17,0)-O246</f>
        <v>1021.57846188134</v>
      </c>
    </row>
    <row r="247" customFormat="false" ht="15" hidden="false" customHeight="false" outlineLevel="0" collapsed="false">
      <c r="B247" s="96" t="s">
        <v>108</v>
      </c>
      <c r="C247" s="97" t="n">
        <v>1</v>
      </c>
      <c r="D247" s="100" t="n">
        <f aca="false">$C247*VLOOKUP($B247,FoodDB!$A$2:$I$1016,3,0)</f>
        <v>0</v>
      </c>
      <c r="E247" s="100" t="n">
        <f aca="false">$C247*VLOOKUP($B247,FoodDB!$A$2:$I$1016,4,0)</f>
        <v>0</v>
      </c>
      <c r="F247" s="100" t="n">
        <f aca="false">$C247*VLOOKUP($B247,FoodDB!$A$2:$I$1016,5,0)</f>
        <v>0</v>
      </c>
      <c r="G247" s="100" t="n">
        <f aca="false">$C247*VLOOKUP($B247,FoodDB!$A$2:$I$1016,6,0)</f>
        <v>0</v>
      </c>
      <c r="H247" s="100" t="n">
        <f aca="false">$C247*VLOOKUP($B247,FoodDB!$A$2:$I$1016,7,0)</f>
        <v>0</v>
      </c>
      <c r="I247" s="100" t="n">
        <f aca="false">$C247*VLOOKUP($B247,FoodDB!$A$2:$I$1016,8,0)</f>
        <v>0</v>
      </c>
      <c r="J247" s="100" t="n">
        <f aca="false">$C247*VLOOKUP($B247,FoodDB!$A$2:$I$1016,9,0)</f>
        <v>0</v>
      </c>
      <c r="K247" s="100"/>
      <c r="L247" s="100"/>
      <c r="M247" s="100"/>
      <c r="N247" s="100"/>
      <c r="O247" s="100"/>
      <c r="P247" s="100"/>
      <c r="Q247" s="100"/>
      <c r="R247" s="100"/>
      <c r="S247" s="100"/>
    </row>
    <row r="248" customFormat="false" ht="15" hidden="false" customHeight="false" outlineLevel="0" collapsed="false">
      <c r="B248" s="96" t="s">
        <v>108</v>
      </c>
      <c r="C248" s="97" t="n">
        <v>1</v>
      </c>
      <c r="D248" s="100" t="n">
        <f aca="false">$C248*VLOOKUP($B248,FoodDB!$A$2:$I$1016,3,0)</f>
        <v>0</v>
      </c>
      <c r="E248" s="100" t="n">
        <f aca="false">$C248*VLOOKUP($B248,FoodDB!$A$2:$I$1016,4,0)</f>
        <v>0</v>
      </c>
      <c r="F248" s="100" t="n">
        <f aca="false">$C248*VLOOKUP($B248,FoodDB!$A$2:$I$1016,5,0)</f>
        <v>0</v>
      </c>
      <c r="G248" s="100" t="n">
        <f aca="false">$C248*VLOOKUP($B248,FoodDB!$A$2:$I$1016,6,0)</f>
        <v>0</v>
      </c>
      <c r="H248" s="100" t="n">
        <f aca="false">$C248*VLOOKUP($B248,FoodDB!$A$2:$I$1016,7,0)</f>
        <v>0</v>
      </c>
      <c r="I248" s="100" t="n">
        <f aca="false">$C248*VLOOKUP($B248,FoodDB!$A$2:$I$1016,8,0)</f>
        <v>0</v>
      </c>
      <c r="J248" s="100" t="n">
        <f aca="false">$C248*VLOOKUP($B248,FoodDB!$A$2:$I$1016,9,0)</f>
        <v>0</v>
      </c>
      <c r="K248" s="100"/>
      <c r="L248" s="100"/>
      <c r="M248" s="100"/>
      <c r="N248" s="100"/>
      <c r="O248" s="100"/>
      <c r="P248" s="100"/>
      <c r="Q248" s="100"/>
      <c r="R248" s="100"/>
      <c r="S248" s="100"/>
    </row>
    <row r="249" customFormat="false" ht="15" hidden="false" customHeight="false" outlineLevel="0" collapsed="false">
      <c r="B249" s="96" t="s">
        <v>108</v>
      </c>
      <c r="C249" s="97" t="n">
        <v>1</v>
      </c>
      <c r="D249" s="100" t="n">
        <f aca="false">$C249*VLOOKUP($B249,FoodDB!$A$2:$I$1016,3,0)</f>
        <v>0</v>
      </c>
      <c r="E249" s="100" t="n">
        <f aca="false">$C249*VLOOKUP($B249,FoodDB!$A$2:$I$1016,4,0)</f>
        <v>0</v>
      </c>
      <c r="F249" s="100" t="n">
        <f aca="false">$C249*VLOOKUP($B249,FoodDB!$A$2:$I$1016,5,0)</f>
        <v>0</v>
      </c>
      <c r="G249" s="100" t="n">
        <f aca="false">$C249*VLOOKUP($B249,FoodDB!$A$2:$I$1016,6,0)</f>
        <v>0</v>
      </c>
      <c r="H249" s="100" t="n">
        <f aca="false">$C249*VLOOKUP($B249,FoodDB!$A$2:$I$1016,7,0)</f>
        <v>0</v>
      </c>
      <c r="I249" s="100" t="n">
        <f aca="false">$C249*VLOOKUP($B249,FoodDB!$A$2:$I$1016,8,0)</f>
        <v>0</v>
      </c>
      <c r="J249" s="100" t="n">
        <f aca="false">$C249*VLOOKUP($B249,FoodDB!$A$2:$I$1016,9,0)</f>
        <v>0</v>
      </c>
      <c r="K249" s="100"/>
      <c r="L249" s="100"/>
      <c r="M249" s="100"/>
      <c r="N249" s="100"/>
      <c r="O249" s="100"/>
      <c r="P249" s="100"/>
      <c r="Q249" s="100"/>
      <c r="R249" s="100"/>
      <c r="S249" s="100"/>
    </row>
    <row r="250" customFormat="false" ht="15" hidden="false" customHeight="false" outlineLevel="0" collapsed="false">
      <c r="B250" s="96" t="s">
        <v>108</v>
      </c>
      <c r="C250" s="97" t="n">
        <v>1</v>
      </c>
      <c r="D250" s="100" t="n">
        <f aca="false">$C250*VLOOKUP($B250,FoodDB!$A$2:$I$1016,3,0)</f>
        <v>0</v>
      </c>
      <c r="E250" s="100" t="n">
        <f aca="false">$C250*VLOOKUP($B250,FoodDB!$A$2:$I$1016,4,0)</f>
        <v>0</v>
      </c>
      <c r="F250" s="100" t="n">
        <f aca="false">$C250*VLOOKUP($B250,FoodDB!$A$2:$I$1016,5,0)</f>
        <v>0</v>
      </c>
      <c r="G250" s="100" t="n">
        <f aca="false">$C250*VLOOKUP($B250,FoodDB!$A$2:$I$1016,6,0)</f>
        <v>0</v>
      </c>
      <c r="H250" s="100" t="n">
        <f aca="false">$C250*VLOOKUP($B250,FoodDB!$A$2:$I$1016,7,0)</f>
        <v>0</v>
      </c>
      <c r="I250" s="100" t="n">
        <f aca="false">$C250*VLOOKUP($B250,FoodDB!$A$2:$I$1016,8,0)</f>
        <v>0</v>
      </c>
      <c r="J250" s="100" t="n">
        <f aca="false">$C250*VLOOKUP($B250,FoodDB!$A$2:$I$1016,9,0)</f>
        <v>0</v>
      </c>
      <c r="K250" s="100"/>
      <c r="L250" s="100"/>
      <c r="M250" s="100"/>
      <c r="N250" s="100"/>
      <c r="O250" s="100"/>
      <c r="P250" s="100"/>
      <c r="Q250" s="100"/>
      <c r="R250" s="100"/>
      <c r="S250" s="100"/>
    </row>
    <row r="251" customFormat="false" ht="15" hidden="false" customHeight="false" outlineLevel="0" collapsed="false">
      <c r="B251" s="96" t="s">
        <v>108</v>
      </c>
      <c r="C251" s="97" t="n">
        <v>1</v>
      </c>
      <c r="D251" s="100" t="n">
        <f aca="false">$C251*VLOOKUP($B251,FoodDB!$A$2:$I$1016,3,0)</f>
        <v>0</v>
      </c>
      <c r="E251" s="100" t="n">
        <f aca="false">$C251*VLOOKUP($B251,FoodDB!$A$2:$I$1016,4,0)</f>
        <v>0</v>
      </c>
      <c r="F251" s="100" t="n">
        <f aca="false">$C251*VLOOKUP($B251,FoodDB!$A$2:$I$1016,5,0)</f>
        <v>0</v>
      </c>
      <c r="G251" s="100" t="n">
        <f aca="false">$C251*VLOOKUP($B251,FoodDB!$A$2:$I$1016,6,0)</f>
        <v>0</v>
      </c>
      <c r="H251" s="100" t="n">
        <f aca="false">$C251*VLOOKUP($B251,FoodDB!$A$2:$I$1016,7,0)</f>
        <v>0</v>
      </c>
      <c r="I251" s="100" t="n">
        <f aca="false">$C251*VLOOKUP($B251,FoodDB!$A$2:$I$1016,8,0)</f>
        <v>0</v>
      </c>
      <c r="J251" s="100" t="n">
        <f aca="false">$C251*VLOOKUP($B251,FoodDB!$A$2:$I$1016,9,0)</f>
        <v>0</v>
      </c>
      <c r="K251" s="100"/>
      <c r="L251" s="100"/>
      <c r="M251" s="100"/>
      <c r="N251" s="100"/>
      <c r="O251" s="100"/>
      <c r="P251" s="100"/>
      <c r="Q251" s="100"/>
      <c r="R251" s="100"/>
      <c r="S251" s="100"/>
    </row>
    <row r="252" customFormat="false" ht="15" hidden="false" customHeight="false" outlineLevel="0" collapsed="false">
      <c r="B252" s="96" t="s">
        <v>108</v>
      </c>
      <c r="C252" s="97" t="n">
        <v>1</v>
      </c>
      <c r="D252" s="100" t="n">
        <f aca="false">$C252*VLOOKUP($B252,FoodDB!$A$2:$I$1016,3,0)</f>
        <v>0</v>
      </c>
      <c r="E252" s="100" t="n">
        <f aca="false">$C252*VLOOKUP($B252,FoodDB!$A$2:$I$1016,4,0)</f>
        <v>0</v>
      </c>
      <c r="F252" s="100" t="n">
        <f aca="false">$C252*VLOOKUP($B252,FoodDB!$A$2:$I$1016,5,0)</f>
        <v>0</v>
      </c>
      <c r="G252" s="100" t="n">
        <f aca="false">$C252*VLOOKUP($B252,FoodDB!$A$2:$I$1016,6,0)</f>
        <v>0</v>
      </c>
      <c r="H252" s="100" t="n">
        <f aca="false">$C252*VLOOKUP($B252,FoodDB!$A$2:$I$1016,7,0)</f>
        <v>0</v>
      </c>
      <c r="I252" s="100" t="n">
        <f aca="false">$C252*VLOOKUP($B252,FoodDB!$A$2:$I$1016,8,0)</f>
        <v>0</v>
      </c>
      <c r="J252" s="100" t="n">
        <f aca="false">$C252*VLOOKUP($B252,FoodDB!$A$2:$I$1016,9,0)</f>
        <v>0</v>
      </c>
      <c r="K252" s="100"/>
      <c r="L252" s="100"/>
      <c r="M252" s="100"/>
      <c r="N252" s="100"/>
      <c r="O252" s="100"/>
      <c r="P252" s="100"/>
      <c r="Q252" s="100"/>
      <c r="R252" s="100"/>
      <c r="S252" s="100"/>
    </row>
    <row r="253" customFormat="false" ht="15" hidden="false" customHeight="false" outlineLevel="0" collapsed="false">
      <c r="A253" s="0" t="s">
        <v>98</v>
      </c>
      <c r="D253" s="100"/>
      <c r="E253" s="100"/>
      <c r="F253" s="100"/>
      <c r="G253" s="100" t="n">
        <f aca="false">SUM(G246:G252)</f>
        <v>0</v>
      </c>
      <c r="H253" s="100" t="n">
        <f aca="false">SUM(H246:H252)</f>
        <v>0</v>
      </c>
      <c r="I253" s="100" t="n">
        <f aca="false">SUM(I246:I252)</f>
        <v>0</v>
      </c>
      <c r="J253" s="100" t="n">
        <f aca="false">SUM(G253:I253)</f>
        <v>0</v>
      </c>
      <c r="K253" s="100"/>
      <c r="L253" s="100"/>
      <c r="M253" s="100"/>
      <c r="N253" s="100"/>
      <c r="O253" s="100"/>
      <c r="P253" s="100"/>
      <c r="Q253" s="100"/>
      <c r="R253" s="100"/>
      <c r="S253" s="100"/>
    </row>
    <row r="254" customFormat="false" ht="15" hidden="false" customHeight="false" outlineLevel="0" collapsed="false">
      <c r="A254" s="0" t="s">
        <v>102</v>
      </c>
      <c r="B254" s="0" t="s">
        <v>103</v>
      </c>
      <c r="D254" s="100"/>
      <c r="E254" s="100"/>
      <c r="F254" s="100"/>
      <c r="G254" s="100" t="n">
        <f aca="false">VLOOKUP($A246,LossChart!$A$3:$AB$105,14,0)</f>
        <v>464.274387745177</v>
      </c>
      <c r="H254" s="100" t="n">
        <f aca="false">VLOOKUP($A246,LossChart!$A$3:$AB$105,15,0)</f>
        <v>80</v>
      </c>
      <c r="I254" s="100" t="n">
        <f aca="false">VLOOKUP($A246,LossChart!$A$3:$AB$105,16,0)</f>
        <v>477.304074136158</v>
      </c>
      <c r="J254" s="100" t="n">
        <f aca="false">VLOOKUP($A246,LossChart!$A$3:$AB$105,17,0)</f>
        <v>1021.57846188134</v>
      </c>
      <c r="K254" s="100"/>
      <c r="L254" s="100"/>
      <c r="M254" s="100"/>
      <c r="N254" s="100"/>
      <c r="O254" s="100"/>
      <c r="P254" s="100"/>
      <c r="Q254" s="100"/>
      <c r="R254" s="100"/>
      <c r="S254" s="100"/>
    </row>
    <row r="255" customFormat="false" ht="15" hidden="false" customHeight="false" outlineLevel="0" collapsed="false">
      <c r="A255" s="0" t="s">
        <v>104</v>
      </c>
      <c r="D255" s="100"/>
      <c r="E255" s="100"/>
      <c r="F255" s="100"/>
      <c r="G255" s="100" t="n">
        <f aca="false">G254-G253</f>
        <v>464.274387745177</v>
      </c>
      <c r="H255" s="100" t="n">
        <f aca="false">H254-H253</f>
        <v>80</v>
      </c>
      <c r="I255" s="100" t="n">
        <f aca="false">I254-I253</f>
        <v>477.304074136158</v>
      </c>
      <c r="J255" s="100" t="n">
        <f aca="false">J254-J253</f>
        <v>1021.57846188134</v>
      </c>
      <c r="K255" s="100"/>
      <c r="L255" s="100"/>
      <c r="M255" s="100"/>
      <c r="N255" s="100"/>
      <c r="O255" s="100"/>
      <c r="P255" s="100"/>
      <c r="Q255" s="100"/>
      <c r="R255" s="100"/>
      <c r="S255" s="100"/>
    </row>
    <row r="257" customFormat="false" ht="60" hidden="false" customHeight="false" outlineLevel="0" collapsed="false">
      <c r="A257" s="21" t="s">
        <v>63</v>
      </c>
      <c r="B257" s="21" t="s">
        <v>93</v>
      </c>
      <c r="C257" s="21" t="s">
        <v>94</v>
      </c>
      <c r="D257" s="94" t="str">
        <f aca="false">FoodDB!$C$1</f>
        <v>Fat
(g)</v>
      </c>
      <c r="E257" s="94" t="str">
        <f aca="false">FoodDB!$D$1</f>
        <v>Carbs
(g)</v>
      </c>
      <c r="F257" s="94" t="str">
        <f aca="false">FoodDB!$E$1</f>
        <v>Protein
(g)</v>
      </c>
      <c r="G257" s="94" t="str">
        <f aca="false">FoodDB!$F$1</f>
        <v>Fat
(Cal)</v>
      </c>
      <c r="H257" s="94" t="str">
        <f aca="false">FoodDB!$G$1</f>
        <v>Carb
(Cal)</v>
      </c>
      <c r="I257" s="94" t="str">
        <f aca="false">FoodDB!$H$1</f>
        <v>Protein
(Cal)</v>
      </c>
      <c r="J257" s="94" t="str">
        <f aca="false">FoodDB!$I$1</f>
        <v>Total
Calories</v>
      </c>
      <c r="K257" s="94"/>
      <c r="L257" s="94" t="s">
        <v>110</v>
      </c>
      <c r="M257" s="94" t="s">
        <v>111</v>
      </c>
      <c r="N257" s="94" t="s">
        <v>112</v>
      </c>
      <c r="O257" s="94" t="s">
        <v>113</v>
      </c>
      <c r="P257" s="94" t="s">
        <v>118</v>
      </c>
      <c r="Q257" s="94" t="s">
        <v>119</v>
      </c>
      <c r="R257" s="94" t="s">
        <v>120</v>
      </c>
      <c r="S257" s="94" t="s">
        <v>121</v>
      </c>
    </row>
    <row r="258" customFormat="false" ht="15" hidden="false" customHeight="false" outlineLevel="0" collapsed="false">
      <c r="A258" s="95" t="n">
        <f aca="false">A246+1</f>
        <v>43015</v>
      </c>
      <c r="B258" s="96" t="s">
        <v>108</v>
      </c>
      <c r="C258" s="97" t="n">
        <v>1</v>
      </c>
      <c r="D258" s="100" t="n">
        <f aca="false">$C258*VLOOKUP($B258,FoodDB!$A$2:$I$1016,3,0)</f>
        <v>0</v>
      </c>
      <c r="E258" s="100" t="n">
        <f aca="false">$C258*VLOOKUP($B258,FoodDB!$A$2:$I$1016,4,0)</f>
        <v>0</v>
      </c>
      <c r="F258" s="100" t="n">
        <f aca="false">$C258*VLOOKUP($B258,FoodDB!$A$2:$I$1016,5,0)</f>
        <v>0</v>
      </c>
      <c r="G258" s="100" t="n">
        <f aca="false">$C258*VLOOKUP($B258,FoodDB!$A$2:$I$1016,6,0)</f>
        <v>0</v>
      </c>
      <c r="H258" s="100" t="n">
        <f aca="false">$C258*VLOOKUP($B258,FoodDB!$A$2:$I$1016,7,0)</f>
        <v>0</v>
      </c>
      <c r="I258" s="100" t="n">
        <f aca="false">$C258*VLOOKUP($B258,FoodDB!$A$2:$I$1016,8,0)</f>
        <v>0</v>
      </c>
      <c r="J258" s="100" t="n">
        <f aca="false">$C258*VLOOKUP($B258,FoodDB!$A$2:$I$1016,9,0)</f>
        <v>0</v>
      </c>
      <c r="K258" s="100"/>
      <c r="L258" s="100" t="n">
        <f aca="false">SUM(G258:G264)</f>
        <v>0</v>
      </c>
      <c r="M258" s="100" t="n">
        <f aca="false">SUM(H258:H264)</f>
        <v>0</v>
      </c>
      <c r="N258" s="100" t="n">
        <f aca="false">SUM(I258:I264)</f>
        <v>0</v>
      </c>
      <c r="O258" s="100" t="n">
        <f aca="false">SUM(L258:N258)</f>
        <v>0</v>
      </c>
      <c r="P258" s="100" t="n">
        <f aca="false">VLOOKUP($A258,LossChart!$A$3:$AB$105,14,0)-L258</f>
        <v>471.664690662934</v>
      </c>
      <c r="Q258" s="100" t="n">
        <f aca="false">VLOOKUP($A258,LossChart!$A$3:$AB$105,15,0)-M258</f>
        <v>80</v>
      </c>
      <c r="R258" s="100" t="n">
        <f aca="false">VLOOKUP($A258,LossChart!$A$3:$AB$105,16,0)-N258</f>
        <v>477.304074136158</v>
      </c>
      <c r="S258" s="100" t="n">
        <f aca="false">VLOOKUP($A258,LossChart!$A$3:$AB$105,17,0)-O258</f>
        <v>1028.96876479909</v>
      </c>
    </row>
    <row r="259" customFormat="false" ht="15" hidden="false" customHeight="false" outlineLevel="0" collapsed="false">
      <c r="B259" s="96" t="s">
        <v>108</v>
      </c>
      <c r="C259" s="97" t="n">
        <v>1</v>
      </c>
      <c r="D259" s="100" t="n">
        <f aca="false">$C259*VLOOKUP($B259,FoodDB!$A$2:$I$1016,3,0)</f>
        <v>0</v>
      </c>
      <c r="E259" s="100" t="n">
        <f aca="false">$C259*VLOOKUP($B259,FoodDB!$A$2:$I$1016,4,0)</f>
        <v>0</v>
      </c>
      <c r="F259" s="100" t="n">
        <f aca="false">$C259*VLOOKUP($B259,FoodDB!$A$2:$I$1016,5,0)</f>
        <v>0</v>
      </c>
      <c r="G259" s="100" t="n">
        <f aca="false">$C259*VLOOKUP($B259,FoodDB!$A$2:$I$1016,6,0)</f>
        <v>0</v>
      </c>
      <c r="H259" s="100" t="n">
        <f aca="false">$C259*VLOOKUP($B259,FoodDB!$A$2:$I$1016,7,0)</f>
        <v>0</v>
      </c>
      <c r="I259" s="100" t="n">
        <f aca="false">$C259*VLOOKUP($B259,FoodDB!$A$2:$I$1016,8,0)</f>
        <v>0</v>
      </c>
      <c r="J259" s="100" t="n">
        <f aca="false">$C259*VLOOKUP($B259,FoodDB!$A$2:$I$1016,9,0)</f>
        <v>0</v>
      </c>
      <c r="K259" s="100"/>
      <c r="L259" s="100"/>
      <c r="M259" s="100"/>
      <c r="N259" s="100"/>
      <c r="O259" s="100"/>
      <c r="P259" s="100"/>
      <c r="Q259" s="100"/>
      <c r="R259" s="100"/>
      <c r="S259" s="100"/>
    </row>
    <row r="260" customFormat="false" ht="15" hidden="false" customHeight="false" outlineLevel="0" collapsed="false">
      <c r="B260" s="96" t="s">
        <v>108</v>
      </c>
      <c r="C260" s="97" t="n">
        <v>1</v>
      </c>
      <c r="D260" s="100" t="n">
        <f aca="false">$C260*VLOOKUP($B260,FoodDB!$A$2:$I$1016,3,0)</f>
        <v>0</v>
      </c>
      <c r="E260" s="100" t="n">
        <f aca="false">$C260*VLOOKUP($B260,FoodDB!$A$2:$I$1016,4,0)</f>
        <v>0</v>
      </c>
      <c r="F260" s="100" t="n">
        <f aca="false">$C260*VLOOKUP($B260,FoodDB!$A$2:$I$1016,5,0)</f>
        <v>0</v>
      </c>
      <c r="G260" s="100" t="n">
        <f aca="false">$C260*VLOOKUP($B260,FoodDB!$A$2:$I$1016,6,0)</f>
        <v>0</v>
      </c>
      <c r="H260" s="100" t="n">
        <f aca="false">$C260*VLOOKUP($B260,FoodDB!$A$2:$I$1016,7,0)</f>
        <v>0</v>
      </c>
      <c r="I260" s="100" t="n">
        <f aca="false">$C260*VLOOKUP($B260,FoodDB!$A$2:$I$1016,8,0)</f>
        <v>0</v>
      </c>
      <c r="J260" s="100" t="n">
        <f aca="false">$C260*VLOOKUP($B260,FoodDB!$A$2:$I$1016,9,0)</f>
        <v>0</v>
      </c>
      <c r="K260" s="100"/>
      <c r="L260" s="100"/>
      <c r="M260" s="100"/>
      <c r="N260" s="100"/>
      <c r="O260" s="100"/>
      <c r="P260" s="100"/>
      <c r="Q260" s="100"/>
      <c r="R260" s="100"/>
      <c r="S260" s="100"/>
    </row>
    <row r="261" customFormat="false" ht="15" hidden="false" customHeight="false" outlineLevel="0" collapsed="false">
      <c r="B261" s="96" t="s">
        <v>108</v>
      </c>
      <c r="C261" s="97" t="n">
        <v>1</v>
      </c>
      <c r="D261" s="100" t="n">
        <f aca="false">$C261*VLOOKUP($B261,FoodDB!$A$2:$I$1016,3,0)</f>
        <v>0</v>
      </c>
      <c r="E261" s="100" t="n">
        <f aca="false">$C261*VLOOKUP($B261,FoodDB!$A$2:$I$1016,4,0)</f>
        <v>0</v>
      </c>
      <c r="F261" s="100" t="n">
        <f aca="false">$C261*VLOOKUP($B261,FoodDB!$A$2:$I$1016,5,0)</f>
        <v>0</v>
      </c>
      <c r="G261" s="100" t="n">
        <f aca="false">$C261*VLOOKUP($B261,FoodDB!$A$2:$I$1016,6,0)</f>
        <v>0</v>
      </c>
      <c r="H261" s="100" t="n">
        <f aca="false">$C261*VLOOKUP($B261,FoodDB!$A$2:$I$1016,7,0)</f>
        <v>0</v>
      </c>
      <c r="I261" s="100" t="n">
        <f aca="false">$C261*VLOOKUP($B261,FoodDB!$A$2:$I$1016,8,0)</f>
        <v>0</v>
      </c>
      <c r="J261" s="100" t="n">
        <f aca="false">$C261*VLOOKUP($B261,FoodDB!$A$2:$I$1016,9,0)</f>
        <v>0</v>
      </c>
      <c r="K261" s="100"/>
      <c r="L261" s="100"/>
      <c r="M261" s="100"/>
      <c r="N261" s="100"/>
      <c r="O261" s="100"/>
      <c r="P261" s="100"/>
      <c r="Q261" s="100"/>
      <c r="R261" s="100"/>
      <c r="S261" s="100"/>
    </row>
    <row r="262" customFormat="false" ht="15" hidden="false" customHeight="false" outlineLevel="0" collapsed="false">
      <c r="B262" s="96" t="s">
        <v>108</v>
      </c>
      <c r="C262" s="97" t="n">
        <v>1</v>
      </c>
      <c r="D262" s="100" t="n">
        <f aca="false">$C262*VLOOKUP($B262,FoodDB!$A$2:$I$1016,3,0)</f>
        <v>0</v>
      </c>
      <c r="E262" s="100" t="n">
        <f aca="false">$C262*VLOOKUP($B262,FoodDB!$A$2:$I$1016,4,0)</f>
        <v>0</v>
      </c>
      <c r="F262" s="100" t="n">
        <f aca="false">$C262*VLOOKUP($B262,FoodDB!$A$2:$I$1016,5,0)</f>
        <v>0</v>
      </c>
      <c r="G262" s="100" t="n">
        <f aca="false">$C262*VLOOKUP($B262,FoodDB!$A$2:$I$1016,6,0)</f>
        <v>0</v>
      </c>
      <c r="H262" s="100" t="n">
        <f aca="false">$C262*VLOOKUP($B262,FoodDB!$A$2:$I$1016,7,0)</f>
        <v>0</v>
      </c>
      <c r="I262" s="100" t="n">
        <f aca="false">$C262*VLOOKUP($B262,FoodDB!$A$2:$I$1016,8,0)</f>
        <v>0</v>
      </c>
      <c r="J262" s="100" t="n">
        <f aca="false">$C262*VLOOKUP($B262,FoodDB!$A$2:$I$1016,9,0)</f>
        <v>0</v>
      </c>
      <c r="K262" s="100"/>
      <c r="L262" s="100"/>
      <c r="M262" s="100"/>
      <c r="N262" s="100"/>
      <c r="O262" s="100"/>
      <c r="P262" s="100"/>
      <c r="Q262" s="100"/>
      <c r="R262" s="100"/>
      <c r="S262" s="100"/>
    </row>
    <row r="263" customFormat="false" ht="15" hidden="false" customHeight="false" outlineLevel="0" collapsed="false">
      <c r="B263" s="96" t="s">
        <v>108</v>
      </c>
      <c r="C263" s="97" t="n">
        <v>1</v>
      </c>
      <c r="D263" s="100" t="n">
        <f aca="false">$C263*VLOOKUP($B263,FoodDB!$A$2:$I$1016,3,0)</f>
        <v>0</v>
      </c>
      <c r="E263" s="100" t="n">
        <f aca="false">$C263*VLOOKUP($B263,FoodDB!$A$2:$I$1016,4,0)</f>
        <v>0</v>
      </c>
      <c r="F263" s="100" t="n">
        <f aca="false">$C263*VLOOKUP($B263,FoodDB!$A$2:$I$1016,5,0)</f>
        <v>0</v>
      </c>
      <c r="G263" s="100" t="n">
        <f aca="false">$C263*VLOOKUP($B263,FoodDB!$A$2:$I$1016,6,0)</f>
        <v>0</v>
      </c>
      <c r="H263" s="100" t="n">
        <f aca="false">$C263*VLOOKUP($B263,FoodDB!$A$2:$I$1016,7,0)</f>
        <v>0</v>
      </c>
      <c r="I263" s="100" t="n">
        <f aca="false">$C263*VLOOKUP($B263,FoodDB!$A$2:$I$1016,8,0)</f>
        <v>0</v>
      </c>
      <c r="J263" s="100" t="n">
        <f aca="false">$C263*VLOOKUP($B263,FoodDB!$A$2:$I$1016,9,0)</f>
        <v>0</v>
      </c>
      <c r="K263" s="100"/>
      <c r="L263" s="100"/>
      <c r="M263" s="100"/>
      <c r="N263" s="100"/>
      <c r="O263" s="100"/>
      <c r="P263" s="100"/>
      <c r="Q263" s="100"/>
      <c r="R263" s="100"/>
      <c r="S263" s="100"/>
    </row>
    <row r="264" customFormat="false" ht="15" hidden="false" customHeight="false" outlineLevel="0" collapsed="false">
      <c r="B264" s="96" t="s">
        <v>108</v>
      </c>
      <c r="C264" s="97" t="n">
        <v>1</v>
      </c>
      <c r="D264" s="100" t="n">
        <f aca="false">$C264*VLOOKUP($B264,FoodDB!$A$2:$I$1016,3,0)</f>
        <v>0</v>
      </c>
      <c r="E264" s="100" t="n">
        <f aca="false">$C264*VLOOKUP($B264,FoodDB!$A$2:$I$1016,4,0)</f>
        <v>0</v>
      </c>
      <c r="F264" s="100" t="n">
        <f aca="false">$C264*VLOOKUP($B264,FoodDB!$A$2:$I$1016,5,0)</f>
        <v>0</v>
      </c>
      <c r="G264" s="100" t="n">
        <f aca="false">$C264*VLOOKUP($B264,FoodDB!$A$2:$I$1016,6,0)</f>
        <v>0</v>
      </c>
      <c r="H264" s="100" t="n">
        <f aca="false">$C264*VLOOKUP($B264,FoodDB!$A$2:$I$1016,7,0)</f>
        <v>0</v>
      </c>
      <c r="I264" s="100" t="n">
        <f aca="false">$C264*VLOOKUP($B264,FoodDB!$A$2:$I$1016,8,0)</f>
        <v>0</v>
      </c>
      <c r="J264" s="100" t="n">
        <f aca="false">$C264*VLOOKUP($B264,FoodDB!$A$2:$I$1016,9,0)</f>
        <v>0</v>
      </c>
      <c r="K264" s="100"/>
      <c r="L264" s="100"/>
      <c r="M264" s="100"/>
      <c r="N264" s="100"/>
      <c r="O264" s="100"/>
      <c r="P264" s="100"/>
      <c r="Q264" s="100"/>
      <c r="R264" s="100"/>
      <c r="S264" s="100"/>
    </row>
    <row r="265" customFormat="false" ht="15" hidden="false" customHeight="false" outlineLevel="0" collapsed="false">
      <c r="A265" s="0" t="s">
        <v>98</v>
      </c>
      <c r="D265" s="100"/>
      <c r="E265" s="100"/>
      <c r="F265" s="100"/>
      <c r="G265" s="100" t="n">
        <f aca="false">SUM(G258:G264)</f>
        <v>0</v>
      </c>
      <c r="H265" s="100" t="n">
        <f aca="false">SUM(H258:H264)</f>
        <v>0</v>
      </c>
      <c r="I265" s="100" t="n">
        <f aca="false">SUM(I258:I264)</f>
        <v>0</v>
      </c>
      <c r="J265" s="100" t="n">
        <f aca="false">SUM(G265:I265)</f>
        <v>0</v>
      </c>
      <c r="K265" s="100"/>
      <c r="L265" s="100"/>
      <c r="M265" s="100"/>
      <c r="N265" s="100"/>
      <c r="O265" s="100"/>
      <c r="P265" s="100"/>
      <c r="Q265" s="100"/>
      <c r="R265" s="100"/>
      <c r="S265" s="100"/>
    </row>
    <row r="266" customFormat="false" ht="15" hidden="false" customHeight="false" outlineLevel="0" collapsed="false">
      <c r="A266" s="0" t="s">
        <v>102</v>
      </c>
      <c r="B266" s="0" t="s">
        <v>103</v>
      </c>
      <c r="D266" s="100"/>
      <c r="E266" s="100"/>
      <c r="F266" s="100"/>
      <c r="G266" s="100" t="n">
        <f aca="false">VLOOKUP($A258,LossChart!$A$3:$AB$105,14,0)</f>
        <v>471.664690662934</v>
      </c>
      <c r="H266" s="100" t="n">
        <f aca="false">VLOOKUP($A258,LossChart!$A$3:$AB$105,15,0)</f>
        <v>80</v>
      </c>
      <c r="I266" s="100" t="n">
        <f aca="false">VLOOKUP($A258,LossChart!$A$3:$AB$105,16,0)</f>
        <v>477.304074136158</v>
      </c>
      <c r="J266" s="100" t="n">
        <f aca="false">VLOOKUP($A258,LossChart!$A$3:$AB$105,17,0)</f>
        <v>1028.96876479909</v>
      </c>
      <c r="K266" s="100"/>
      <c r="L266" s="100"/>
      <c r="M266" s="100"/>
      <c r="N266" s="100"/>
      <c r="O266" s="100"/>
      <c r="P266" s="100"/>
      <c r="Q266" s="100"/>
      <c r="R266" s="100"/>
      <c r="S266" s="100"/>
    </row>
    <row r="267" customFormat="false" ht="15" hidden="false" customHeight="false" outlineLevel="0" collapsed="false">
      <c r="A267" s="0" t="s">
        <v>104</v>
      </c>
      <c r="D267" s="100"/>
      <c r="E267" s="100"/>
      <c r="F267" s="100"/>
      <c r="G267" s="100" t="n">
        <f aca="false">G266-G265</f>
        <v>471.664690662934</v>
      </c>
      <c r="H267" s="100" t="n">
        <f aca="false">H266-H265</f>
        <v>80</v>
      </c>
      <c r="I267" s="100" t="n">
        <f aca="false">I266-I265</f>
        <v>477.304074136158</v>
      </c>
      <c r="J267" s="100" t="n">
        <f aca="false">J266-J265</f>
        <v>1028.96876479909</v>
      </c>
      <c r="K267" s="100"/>
      <c r="L267" s="100"/>
      <c r="M267" s="100"/>
      <c r="N267" s="100"/>
      <c r="O267" s="100"/>
      <c r="P267" s="100"/>
      <c r="Q267" s="100"/>
      <c r="R267" s="100"/>
      <c r="S267" s="100"/>
    </row>
    <row r="269" customFormat="false" ht="60" hidden="false" customHeight="false" outlineLevel="0" collapsed="false">
      <c r="A269" s="21" t="s">
        <v>63</v>
      </c>
      <c r="B269" s="21" t="s">
        <v>93</v>
      </c>
      <c r="C269" s="21" t="s">
        <v>94</v>
      </c>
      <c r="D269" s="94" t="str">
        <f aca="false">FoodDB!$C$1</f>
        <v>Fat
(g)</v>
      </c>
      <c r="E269" s="94" t="str">
        <f aca="false">FoodDB!$D$1</f>
        <v>Carbs
(g)</v>
      </c>
      <c r="F269" s="94" t="str">
        <f aca="false">FoodDB!$E$1</f>
        <v>Protein
(g)</v>
      </c>
      <c r="G269" s="94" t="str">
        <f aca="false">FoodDB!$F$1</f>
        <v>Fat
(Cal)</v>
      </c>
      <c r="H269" s="94" t="str">
        <f aca="false">FoodDB!$G$1</f>
        <v>Carb
(Cal)</v>
      </c>
      <c r="I269" s="94" t="str">
        <f aca="false">FoodDB!$H$1</f>
        <v>Protein
(Cal)</v>
      </c>
      <c r="J269" s="94" t="str">
        <f aca="false">FoodDB!$I$1</f>
        <v>Total
Calories</v>
      </c>
      <c r="K269" s="94"/>
      <c r="L269" s="94" t="s">
        <v>110</v>
      </c>
      <c r="M269" s="94" t="s">
        <v>111</v>
      </c>
      <c r="N269" s="94" t="s">
        <v>112</v>
      </c>
      <c r="O269" s="94" t="s">
        <v>113</v>
      </c>
      <c r="P269" s="94" t="s">
        <v>118</v>
      </c>
      <c r="Q269" s="94" t="s">
        <v>119</v>
      </c>
      <c r="R269" s="94" t="s">
        <v>120</v>
      </c>
      <c r="S269" s="94" t="s">
        <v>121</v>
      </c>
    </row>
    <row r="270" customFormat="false" ht="15" hidden="false" customHeight="false" outlineLevel="0" collapsed="false">
      <c r="A270" s="95" t="n">
        <f aca="false">A258+1</f>
        <v>43016</v>
      </c>
      <c r="B270" s="96" t="s">
        <v>108</v>
      </c>
      <c r="C270" s="97" t="n">
        <v>1</v>
      </c>
      <c r="D270" s="100" t="n">
        <f aca="false">$C270*VLOOKUP($B270,FoodDB!$A$2:$I$1016,3,0)</f>
        <v>0</v>
      </c>
      <c r="E270" s="100" t="n">
        <f aca="false">$C270*VLOOKUP($B270,FoodDB!$A$2:$I$1016,4,0)</f>
        <v>0</v>
      </c>
      <c r="F270" s="100" t="n">
        <f aca="false">$C270*VLOOKUP($B270,FoodDB!$A$2:$I$1016,5,0)</f>
        <v>0</v>
      </c>
      <c r="G270" s="100" t="n">
        <f aca="false">$C270*VLOOKUP($B270,FoodDB!$A$2:$I$1016,6,0)</f>
        <v>0</v>
      </c>
      <c r="H270" s="100" t="n">
        <f aca="false">$C270*VLOOKUP($B270,FoodDB!$A$2:$I$1016,7,0)</f>
        <v>0</v>
      </c>
      <c r="I270" s="100" t="n">
        <f aca="false">$C270*VLOOKUP($B270,FoodDB!$A$2:$I$1016,8,0)</f>
        <v>0</v>
      </c>
      <c r="J270" s="100" t="n">
        <f aca="false">$C270*VLOOKUP($B270,FoodDB!$A$2:$I$1016,9,0)</f>
        <v>0</v>
      </c>
      <c r="K270" s="100"/>
      <c r="L270" s="100" t="n">
        <f aca="false">SUM(G270:G276)</f>
        <v>0</v>
      </c>
      <c r="M270" s="100" t="n">
        <f aca="false">SUM(H270:H276)</f>
        <v>0</v>
      </c>
      <c r="N270" s="100" t="n">
        <f aca="false">SUM(I270:I276)</f>
        <v>0</v>
      </c>
      <c r="O270" s="100" t="n">
        <f aca="false">SUM(L270:N270)</f>
        <v>0</v>
      </c>
      <c r="P270" s="100" t="n">
        <f aca="false">VLOOKUP($A270,LossChart!$A$3:$AB$105,14,0)-L270</f>
        <v>478.989536611991</v>
      </c>
      <c r="Q270" s="100" t="n">
        <f aca="false">VLOOKUP($A270,LossChart!$A$3:$AB$105,15,0)-M270</f>
        <v>80</v>
      </c>
      <c r="R270" s="100" t="n">
        <f aca="false">VLOOKUP($A270,LossChart!$A$3:$AB$105,16,0)-N270</f>
        <v>477.304074136158</v>
      </c>
      <c r="S270" s="100" t="n">
        <f aca="false">VLOOKUP($A270,LossChart!$A$3:$AB$105,17,0)-O270</f>
        <v>1036.29361074815</v>
      </c>
    </row>
    <row r="271" customFormat="false" ht="15" hidden="false" customHeight="false" outlineLevel="0" collapsed="false">
      <c r="B271" s="96" t="s">
        <v>108</v>
      </c>
      <c r="C271" s="97" t="n">
        <v>1</v>
      </c>
      <c r="D271" s="100" t="n">
        <f aca="false">$C271*VLOOKUP($B271,FoodDB!$A$2:$I$1016,3,0)</f>
        <v>0</v>
      </c>
      <c r="E271" s="100" t="n">
        <f aca="false">$C271*VLOOKUP($B271,FoodDB!$A$2:$I$1016,4,0)</f>
        <v>0</v>
      </c>
      <c r="F271" s="100" t="n">
        <f aca="false">$C271*VLOOKUP($B271,FoodDB!$A$2:$I$1016,5,0)</f>
        <v>0</v>
      </c>
      <c r="G271" s="100" t="n">
        <f aca="false">$C271*VLOOKUP($B271,FoodDB!$A$2:$I$1016,6,0)</f>
        <v>0</v>
      </c>
      <c r="H271" s="100" t="n">
        <f aca="false">$C271*VLOOKUP($B271,FoodDB!$A$2:$I$1016,7,0)</f>
        <v>0</v>
      </c>
      <c r="I271" s="100" t="n">
        <f aca="false">$C271*VLOOKUP($B271,FoodDB!$A$2:$I$1016,8,0)</f>
        <v>0</v>
      </c>
      <c r="J271" s="100" t="n">
        <f aca="false">$C271*VLOOKUP($B271,FoodDB!$A$2:$I$1016,9,0)</f>
        <v>0</v>
      </c>
      <c r="K271" s="100"/>
      <c r="L271" s="100"/>
      <c r="M271" s="100"/>
      <c r="N271" s="100"/>
      <c r="O271" s="100"/>
      <c r="P271" s="100"/>
      <c r="Q271" s="100"/>
      <c r="R271" s="100"/>
      <c r="S271" s="100"/>
    </row>
    <row r="272" customFormat="false" ht="15" hidden="false" customHeight="false" outlineLevel="0" collapsed="false">
      <c r="B272" s="96" t="s">
        <v>108</v>
      </c>
      <c r="C272" s="97" t="n">
        <v>1</v>
      </c>
      <c r="D272" s="100" t="n">
        <f aca="false">$C272*VLOOKUP($B272,FoodDB!$A$2:$I$1016,3,0)</f>
        <v>0</v>
      </c>
      <c r="E272" s="100" t="n">
        <f aca="false">$C272*VLOOKUP($B272,FoodDB!$A$2:$I$1016,4,0)</f>
        <v>0</v>
      </c>
      <c r="F272" s="100" t="n">
        <f aca="false">$C272*VLOOKUP($B272,FoodDB!$A$2:$I$1016,5,0)</f>
        <v>0</v>
      </c>
      <c r="G272" s="100" t="n">
        <f aca="false">$C272*VLOOKUP($B272,FoodDB!$A$2:$I$1016,6,0)</f>
        <v>0</v>
      </c>
      <c r="H272" s="100" t="n">
        <f aca="false">$C272*VLOOKUP($B272,FoodDB!$A$2:$I$1016,7,0)</f>
        <v>0</v>
      </c>
      <c r="I272" s="100" t="n">
        <f aca="false">$C272*VLOOKUP($B272,FoodDB!$A$2:$I$1016,8,0)</f>
        <v>0</v>
      </c>
      <c r="J272" s="100" t="n">
        <f aca="false">$C272*VLOOKUP($B272,FoodDB!$A$2:$I$1016,9,0)</f>
        <v>0</v>
      </c>
      <c r="K272" s="100"/>
      <c r="L272" s="100"/>
      <c r="M272" s="100"/>
      <c r="N272" s="100"/>
      <c r="O272" s="100"/>
      <c r="P272" s="100"/>
      <c r="Q272" s="100"/>
      <c r="R272" s="100"/>
      <c r="S272" s="100"/>
    </row>
    <row r="273" customFormat="false" ht="15" hidden="false" customHeight="false" outlineLevel="0" collapsed="false">
      <c r="B273" s="96" t="s">
        <v>108</v>
      </c>
      <c r="C273" s="97" t="n">
        <v>1</v>
      </c>
      <c r="D273" s="100" t="n">
        <f aca="false">$C273*VLOOKUP($B273,FoodDB!$A$2:$I$1016,3,0)</f>
        <v>0</v>
      </c>
      <c r="E273" s="100" t="n">
        <f aca="false">$C273*VLOOKUP($B273,FoodDB!$A$2:$I$1016,4,0)</f>
        <v>0</v>
      </c>
      <c r="F273" s="100" t="n">
        <f aca="false">$C273*VLOOKUP($B273,FoodDB!$A$2:$I$1016,5,0)</f>
        <v>0</v>
      </c>
      <c r="G273" s="100" t="n">
        <f aca="false">$C273*VLOOKUP($B273,FoodDB!$A$2:$I$1016,6,0)</f>
        <v>0</v>
      </c>
      <c r="H273" s="100" t="n">
        <f aca="false">$C273*VLOOKUP($B273,FoodDB!$A$2:$I$1016,7,0)</f>
        <v>0</v>
      </c>
      <c r="I273" s="100" t="n">
        <f aca="false">$C273*VLOOKUP($B273,FoodDB!$A$2:$I$1016,8,0)</f>
        <v>0</v>
      </c>
      <c r="J273" s="100" t="n">
        <f aca="false">$C273*VLOOKUP($B273,FoodDB!$A$2:$I$1016,9,0)</f>
        <v>0</v>
      </c>
      <c r="K273" s="100"/>
      <c r="L273" s="100"/>
      <c r="M273" s="100"/>
      <c r="N273" s="100"/>
      <c r="O273" s="100"/>
      <c r="P273" s="100"/>
      <c r="Q273" s="100"/>
      <c r="R273" s="100"/>
      <c r="S273" s="100"/>
    </row>
    <row r="274" customFormat="false" ht="15" hidden="false" customHeight="false" outlineLevel="0" collapsed="false">
      <c r="B274" s="96" t="s">
        <v>108</v>
      </c>
      <c r="C274" s="97" t="n">
        <v>1</v>
      </c>
      <c r="D274" s="100" t="n">
        <f aca="false">$C274*VLOOKUP($B274,FoodDB!$A$2:$I$1016,3,0)</f>
        <v>0</v>
      </c>
      <c r="E274" s="100" t="n">
        <f aca="false">$C274*VLOOKUP($B274,FoodDB!$A$2:$I$1016,4,0)</f>
        <v>0</v>
      </c>
      <c r="F274" s="100" t="n">
        <f aca="false">$C274*VLOOKUP($B274,FoodDB!$A$2:$I$1016,5,0)</f>
        <v>0</v>
      </c>
      <c r="G274" s="100" t="n">
        <f aca="false">$C274*VLOOKUP($B274,FoodDB!$A$2:$I$1016,6,0)</f>
        <v>0</v>
      </c>
      <c r="H274" s="100" t="n">
        <f aca="false">$C274*VLOOKUP($B274,FoodDB!$A$2:$I$1016,7,0)</f>
        <v>0</v>
      </c>
      <c r="I274" s="100" t="n">
        <f aca="false">$C274*VLOOKUP($B274,FoodDB!$A$2:$I$1016,8,0)</f>
        <v>0</v>
      </c>
      <c r="J274" s="100" t="n">
        <f aca="false">$C274*VLOOKUP($B274,FoodDB!$A$2:$I$1016,9,0)</f>
        <v>0</v>
      </c>
      <c r="K274" s="100"/>
      <c r="L274" s="100"/>
      <c r="M274" s="100"/>
      <c r="N274" s="100"/>
      <c r="O274" s="100"/>
      <c r="P274" s="100"/>
      <c r="Q274" s="100"/>
      <c r="R274" s="100"/>
      <c r="S274" s="100"/>
    </row>
    <row r="275" customFormat="false" ht="15" hidden="false" customHeight="false" outlineLevel="0" collapsed="false">
      <c r="B275" s="96" t="s">
        <v>108</v>
      </c>
      <c r="C275" s="97" t="n">
        <v>1</v>
      </c>
      <c r="D275" s="100" t="n">
        <f aca="false">$C275*VLOOKUP($B275,FoodDB!$A$2:$I$1016,3,0)</f>
        <v>0</v>
      </c>
      <c r="E275" s="100" t="n">
        <f aca="false">$C275*VLOOKUP($B275,FoodDB!$A$2:$I$1016,4,0)</f>
        <v>0</v>
      </c>
      <c r="F275" s="100" t="n">
        <f aca="false">$C275*VLOOKUP($B275,FoodDB!$A$2:$I$1016,5,0)</f>
        <v>0</v>
      </c>
      <c r="G275" s="100" t="n">
        <f aca="false">$C275*VLOOKUP($B275,FoodDB!$A$2:$I$1016,6,0)</f>
        <v>0</v>
      </c>
      <c r="H275" s="100" t="n">
        <f aca="false">$C275*VLOOKUP($B275,FoodDB!$A$2:$I$1016,7,0)</f>
        <v>0</v>
      </c>
      <c r="I275" s="100" t="n">
        <f aca="false">$C275*VLOOKUP($B275,FoodDB!$A$2:$I$1016,8,0)</f>
        <v>0</v>
      </c>
      <c r="J275" s="100" t="n">
        <f aca="false">$C275*VLOOKUP($B275,FoodDB!$A$2:$I$1016,9,0)</f>
        <v>0</v>
      </c>
      <c r="K275" s="100"/>
      <c r="L275" s="100"/>
      <c r="M275" s="100"/>
      <c r="N275" s="100"/>
      <c r="O275" s="100"/>
      <c r="P275" s="100"/>
      <c r="Q275" s="100"/>
      <c r="R275" s="100"/>
      <c r="S275" s="100"/>
    </row>
    <row r="276" customFormat="false" ht="15" hidden="false" customHeight="false" outlineLevel="0" collapsed="false">
      <c r="B276" s="96" t="s">
        <v>108</v>
      </c>
      <c r="C276" s="97" t="n">
        <v>1</v>
      </c>
      <c r="D276" s="100" t="n">
        <f aca="false">$C276*VLOOKUP($B276,FoodDB!$A$2:$I$1016,3,0)</f>
        <v>0</v>
      </c>
      <c r="E276" s="100" t="n">
        <f aca="false">$C276*VLOOKUP($B276,FoodDB!$A$2:$I$1016,4,0)</f>
        <v>0</v>
      </c>
      <c r="F276" s="100" t="n">
        <f aca="false">$C276*VLOOKUP($B276,FoodDB!$A$2:$I$1016,5,0)</f>
        <v>0</v>
      </c>
      <c r="G276" s="100" t="n">
        <f aca="false">$C276*VLOOKUP($B276,FoodDB!$A$2:$I$1016,6,0)</f>
        <v>0</v>
      </c>
      <c r="H276" s="100" t="n">
        <f aca="false">$C276*VLOOKUP($B276,FoodDB!$A$2:$I$1016,7,0)</f>
        <v>0</v>
      </c>
      <c r="I276" s="100" t="n">
        <f aca="false">$C276*VLOOKUP($B276,FoodDB!$A$2:$I$1016,8,0)</f>
        <v>0</v>
      </c>
      <c r="J276" s="100" t="n">
        <f aca="false">$C276*VLOOKUP($B276,FoodDB!$A$2:$I$1016,9,0)</f>
        <v>0</v>
      </c>
      <c r="K276" s="100"/>
      <c r="L276" s="100"/>
      <c r="M276" s="100"/>
      <c r="N276" s="100"/>
      <c r="O276" s="100"/>
      <c r="P276" s="100"/>
      <c r="Q276" s="100"/>
      <c r="R276" s="100"/>
      <c r="S276" s="100"/>
    </row>
    <row r="277" customFormat="false" ht="15" hidden="false" customHeight="false" outlineLevel="0" collapsed="false">
      <c r="A277" s="0" t="s">
        <v>98</v>
      </c>
      <c r="D277" s="100"/>
      <c r="E277" s="100"/>
      <c r="F277" s="100"/>
      <c r="G277" s="100" t="n">
        <f aca="false">SUM(G270:G276)</f>
        <v>0</v>
      </c>
      <c r="H277" s="100" t="n">
        <f aca="false">SUM(H270:H276)</f>
        <v>0</v>
      </c>
      <c r="I277" s="100" t="n">
        <f aca="false">SUM(I270:I276)</f>
        <v>0</v>
      </c>
      <c r="J277" s="100" t="n">
        <f aca="false">SUM(G277:I277)</f>
        <v>0</v>
      </c>
      <c r="K277" s="100"/>
      <c r="L277" s="100"/>
      <c r="M277" s="100"/>
      <c r="N277" s="100"/>
      <c r="O277" s="100"/>
      <c r="P277" s="100"/>
      <c r="Q277" s="100"/>
      <c r="R277" s="100"/>
      <c r="S277" s="100"/>
    </row>
    <row r="278" customFormat="false" ht="15" hidden="false" customHeight="false" outlineLevel="0" collapsed="false">
      <c r="A278" s="0" t="s">
        <v>102</v>
      </c>
      <c r="B278" s="0" t="s">
        <v>103</v>
      </c>
      <c r="D278" s="100"/>
      <c r="E278" s="100"/>
      <c r="F278" s="100"/>
      <c r="G278" s="100" t="n">
        <f aca="false">VLOOKUP($A270,LossChart!$A$3:$AB$105,14,0)</f>
        <v>478.989536611991</v>
      </c>
      <c r="H278" s="100" t="n">
        <f aca="false">VLOOKUP($A270,LossChart!$A$3:$AB$105,15,0)</f>
        <v>80</v>
      </c>
      <c r="I278" s="100" t="n">
        <f aca="false">VLOOKUP($A270,LossChart!$A$3:$AB$105,16,0)</f>
        <v>477.304074136158</v>
      </c>
      <c r="J278" s="100" t="n">
        <f aca="false">VLOOKUP($A270,LossChart!$A$3:$AB$105,17,0)</f>
        <v>1036.29361074815</v>
      </c>
      <c r="K278" s="100"/>
      <c r="L278" s="100"/>
      <c r="M278" s="100"/>
      <c r="N278" s="100"/>
      <c r="O278" s="100"/>
      <c r="P278" s="100"/>
      <c r="Q278" s="100"/>
      <c r="R278" s="100"/>
      <c r="S278" s="100"/>
    </row>
    <row r="279" customFormat="false" ht="15" hidden="false" customHeight="false" outlineLevel="0" collapsed="false">
      <c r="A279" s="0" t="s">
        <v>104</v>
      </c>
      <c r="D279" s="100"/>
      <c r="E279" s="100"/>
      <c r="F279" s="100"/>
      <c r="G279" s="100" t="n">
        <f aca="false">G278-G277</f>
        <v>478.989536611991</v>
      </c>
      <c r="H279" s="100" t="n">
        <f aca="false">H278-H277</f>
        <v>80</v>
      </c>
      <c r="I279" s="100" t="n">
        <f aca="false">I278-I277</f>
        <v>477.304074136158</v>
      </c>
      <c r="J279" s="100" t="n">
        <f aca="false">J278-J277</f>
        <v>1036.29361074815</v>
      </c>
      <c r="K279" s="100"/>
      <c r="L279" s="100"/>
      <c r="M279" s="100"/>
      <c r="N279" s="100"/>
      <c r="O279" s="100"/>
      <c r="P279" s="100"/>
      <c r="Q279" s="100"/>
      <c r="R279" s="100"/>
      <c r="S279" s="100"/>
    </row>
    <row r="281" customFormat="false" ht="60" hidden="false" customHeight="false" outlineLevel="0" collapsed="false">
      <c r="A281" s="21" t="s">
        <v>63</v>
      </c>
      <c r="B281" s="21" t="s">
        <v>93</v>
      </c>
      <c r="C281" s="21" t="s">
        <v>94</v>
      </c>
      <c r="D281" s="94" t="str">
        <f aca="false">FoodDB!$C$1</f>
        <v>Fat
(g)</v>
      </c>
      <c r="E281" s="94" t="str">
        <f aca="false">FoodDB!$D$1</f>
        <v>Carbs
(g)</v>
      </c>
      <c r="F281" s="94" t="str">
        <f aca="false">FoodDB!$E$1</f>
        <v>Protein
(g)</v>
      </c>
      <c r="G281" s="94" t="str">
        <f aca="false">FoodDB!$F$1</f>
        <v>Fat
(Cal)</v>
      </c>
      <c r="H281" s="94" t="str">
        <f aca="false">FoodDB!$G$1</f>
        <v>Carb
(Cal)</v>
      </c>
      <c r="I281" s="94" t="str">
        <f aca="false">FoodDB!$H$1</f>
        <v>Protein
(Cal)</v>
      </c>
      <c r="J281" s="94" t="str">
        <f aca="false">FoodDB!$I$1</f>
        <v>Total
Calories</v>
      </c>
      <c r="K281" s="94"/>
      <c r="L281" s="94" t="s">
        <v>110</v>
      </c>
      <c r="M281" s="94" t="s">
        <v>111</v>
      </c>
      <c r="N281" s="94" t="s">
        <v>112</v>
      </c>
      <c r="O281" s="94" t="s">
        <v>113</v>
      </c>
      <c r="P281" s="94" t="s">
        <v>118</v>
      </c>
      <c r="Q281" s="94" t="s">
        <v>119</v>
      </c>
      <c r="R281" s="94" t="s">
        <v>120</v>
      </c>
      <c r="S281" s="94" t="s">
        <v>121</v>
      </c>
    </row>
    <row r="282" customFormat="false" ht="15" hidden="false" customHeight="false" outlineLevel="0" collapsed="false">
      <c r="A282" s="95" t="n">
        <f aca="false">A270+1</f>
        <v>43017</v>
      </c>
      <c r="B282" s="96" t="s">
        <v>108</v>
      </c>
      <c r="C282" s="97" t="n">
        <v>1</v>
      </c>
      <c r="D282" s="100" t="n">
        <f aca="false">$C282*VLOOKUP($B282,FoodDB!$A$2:$I$1016,3,0)</f>
        <v>0</v>
      </c>
      <c r="E282" s="100" t="n">
        <f aca="false">$C282*VLOOKUP($B282,FoodDB!$A$2:$I$1016,4,0)</f>
        <v>0</v>
      </c>
      <c r="F282" s="100" t="n">
        <f aca="false">$C282*VLOOKUP($B282,FoodDB!$A$2:$I$1016,5,0)</f>
        <v>0</v>
      </c>
      <c r="G282" s="100" t="n">
        <f aca="false">$C282*VLOOKUP($B282,FoodDB!$A$2:$I$1016,6,0)</f>
        <v>0</v>
      </c>
      <c r="H282" s="100" t="n">
        <f aca="false">$C282*VLOOKUP($B282,FoodDB!$A$2:$I$1016,7,0)</f>
        <v>0</v>
      </c>
      <c r="I282" s="100" t="n">
        <f aca="false">$C282*VLOOKUP($B282,FoodDB!$A$2:$I$1016,8,0)</f>
        <v>0</v>
      </c>
      <c r="J282" s="100" t="n">
        <f aca="false">$C282*VLOOKUP($B282,FoodDB!$A$2:$I$1016,9,0)</f>
        <v>0</v>
      </c>
      <c r="K282" s="100"/>
      <c r="L282" s="100" t="n">
        <f aca="false">SUM(G282:G288)</f>
        <v>0</v>
      </c>
      <c r="M282" s="100" t="n">
        <f aca="false">SUM(H282:H288)</f>
        <v>0</v>
      </c>
      <c r="N282" s="100" t="n">
        <f aca="false">SUM(I282:I288)</f>
        <v>0</v>
      </c>
      <c r="O282" s="100" t="n">
        <f aca="false">SUM(L282:N282)</f>
        <v>0</v>
      </c>
      <c r="P282" s="100" t="n">
        <f aca="false">VLOOKUP($A282,LossChart!$A$3:$AB$105,14,0)-L282</f>
        <v>486.24950535407</v>
      </c>
      <c r="Q282" s="100" t="n">
        <f aca="false">VLOOKUP($A282,LossChart!$A$3:$AB$105,15,0)-M282</f>
        <v>80</v>
      </c>
      <c r="R282" s="100" t="n">
        <f aca="false">VLOOKUP($A282,LossChart!$A$3:$AB$105,16,0)-N282</f>
        <v>477.304074136158</v>
      </c>
      <c r="S282" s="100" t="n">
        <f aca="false">VLOOKUP($A282,LossChart!$A$3:$AB$105,17,0)-O282</f>
        <v>1043.55357949023</v>
      </c>
    </row>
    <row r="283" customFormat="false" ht="15" hidden="false" customHeight="false" outlineLevel="0" collapsed="false">
      <c r="B283" s="96" t="s">
        <v>108</v>
      </c>
      <c r="C283" s="97" t="n">
        <v>1</v>
      </c>
      <c r="D283" s="100" t="n">
        <f aca="false">$C283*VLOOKUP($B283,FoodDB!$A$2:$I$1016,3,0)</f>
        <v>0</v>
      </c>
      <c r="E283" s="100" t="n">
        <f aca="false">$C283*VLOOKUP($B283,FoodDB!$A$2:$I$1016,4,0)</f>
        <v>0</v>
      </c>
      <c r="F283" s="100" t="n">
        <f aca="false">$C283*VLOOKUP($B283,FoodDB!$A$2:$I$1016,5,0)</f>
        <v>0</v>
      </c>
      <c r="G283" s="100" t="n">
        <f aca="false">$C283*VLOOKUP($B283,FoodDB!$A$2:$I$1016,6,0)</f>
        <v>0</v>
      </c>
      <c r="H283" s="100" t="n">
        <f aca="false">$C283*VLOOKUP($B283,FoodDB!$A$2:$I$1016,7,0)</f>
        <v>0</v>
      </c>
      <c r="I283" s="100" t="n">
        <f aca="false">$C283*VLOOKUP($B283,FoodDB!$A$2:$I$1016,8,0)</f>
        <v>0</v>
      </c>
      <c r="J283" s="100" t="n">
        <f aca="false">$C283*VLOOKUP($B283,FoodDB!$A$2:$I$1016,9,0)</f>
        <v>0</v>
      </c>
      <c r="K283" s="100"/>
      <c r="L283" s="100"/>
      <c r="M283" s="100"/>
      <c r="N283" s="100"/>
      <c r="O283" s="100"/>
      <c r="P283" s="100"/>
      <c r="Q283" s="100"/>
      <c r="R283" s="100"/>
      <c r="S283" s="100"/>
    </row>
    <row r="284" customFormat="false" ht="15" hidden="false" customHeight="false" outlineLevel="0" collapsed="false">
      <c r="B284" s="96" t="s">
        <v>108</v>
      </c>
      <c r="C284" s="97" t="n">
        <v>1</v>
      </c>
      <c r="D284" s="100" t="n">
        <f aca="false">$C284*VLOOKUP($B284,FoodDB!$A$2:$I$1016,3,0)</f>
        <v>0</v>
      </c>
      <c r="E284" s="100" t="n">
        <f aca="false">$C284*VLOOKUP($B284,FoodDB!$A$2:$I$1016,4,0)</f>
        <v>0</v>
      </c>
      <c r="F284" s="100" t="n">
        <f aca="false">$C284*VLOOKUP($B284,FoodDB!$A$2:$I$1016,5,0)</f>
        <v>0</v>
      </c>
      <c r="G284" s="100" t="n">
        <f aca="false">$C284*VLOOKUP($B284,FoodDB!$A$2:$I$1016,6,0)</f>
        <v>0</v>
      </c>
      <c r="H284" s="100" t="n">
        <f aca="false">$C284*VLOOKUP($B284,FoodDB!$A$2:$I$1016,7,0)</f>
        <v>0</v>
      </c>
      <c r="I284" s="100" t="n">
        <f aca="false">$C284*VLOOKUP($B284,FoodDB!$A$2:$I$1016,8,0)</f>
        <v>0</v>
      </c>
      <c r="J284" s="100" t="n">
        <f aca="false">$C284*VLOOKUP($B284,FoodDB!$A$2:$I$1016,9,0)</f>
        <v>0</v>
      </c>
      <c r="K284" s="100"/>
      <c r="L284" s="100"/>
      <c r="M284" s="100"/>
      <c r="N284" s="100"/>
      <c r="O284" s="100"/>
      <c r="P284" s="100"/>
      <c r="Q284" s="100"/>
      <c r="R284" s="100"/>
      <c r="S284" s="100"/>
    </row>
    <row r="285" customFormat="false" ht="15" hidden="false" customHeight="false" outlineLevel="0" collapsed="false">
      <c r="B285" s="96" t="s">
        <v>108</v>
      </c>
      <c r="C285" s="97" t="n">
        <v>1</v>
      </c>
      <c r="D285" s="100" t="n">
        <f aca="false">$C285*VLOOKUP($B285,FoodDB!$A$2:$I$1016,3,0)</f>
        <v>0</v>
      </c>
      <c r="E285" s="100" t="n">
        <f aca="false">$C285*VLOOKUP($B285,FoodDB!$A$2:$I$1016,4,0)</f>
        <v>0</v>
      </c>
      <c r="F285" s="100" t="n">
        <f aca="false">$C285*VLOOKUP($B285,FoodDB!$A$2:$I$1016,5,0)</f>
        <v>0</v>
      </c>
      <c r="G285" s="100" t="n">
        <f aca="false">$C285*VLOOKUP($B285,FoodDB!$A$2:$I$1016,6,0)</f>
        <v>0</v>
      </c>
      <c r="H285" s="100" t="n">
        <f aca="false">$C285*VLOOKUP($B285,FoodDB!$A$2:$I$1016,7,0)</f>
        <v>0</v>
      </c>
      <c r="I285" s="100" t="n">
        <f aca="false">$C285*VLOOKUP($B285,FoodDB!$A$2:$I$1016,8,0)</f>
        <v>0</v>
      </c>
      <c r="J285" s="100" t="n">
        <f aca="false">$C285*VLOOKUP($B285,FoodDB!$A$2:$I$1016,9,0)</f>
        <v>0</v>
      </c>
      <c r="K285" s="100"/>
      <c r="L285" s="100"/>
      <c r="M285" s="100"/>
      <c r="N285" s="100"/>
      <c r="O285" s="100"/>
      <c r="P285" s="100"/>
      <c r="Q285" s="100"/>
      <c r="R285" s="100"/>
      <c r="S285" s="100"/>
    </row>
    <row r="286" customFormat="false" ht="15" hidden="false" customHeight="false" outlineLevel="0" collapsed="false">
      <c r="B286" s="96" t="s">
        <v>108</v>
      </c>
      <c r="C286" s="97" t="n">
        <v>1</v>
      </c>
      <c r="D286" s="100" t="n">
        <f aca="false">$C286*VLOOKUP($B286,FoodDB!$A$2:$I$1016,3,0)</f>
        <v>0</v>
      </c>
      <c r="E286" s="100" t="n">
        <f aca="false">$C286*VLOOKUP($B286,FoodDB!$A$2:$I$1016,4,0)</f>
        <v>0</v>
      </c>
      <c r="F286" s="100" t="n">
        <f aca="false">$C286*VLOOKUP($B286,FoodDB!$A$2:$I$1016,5,0)</f>
        <v>0</v>
      </c>
      <c r="G286" s="100" t="n">
        <f aca="false">$C286*VLOOKUP($B286,FoodDB!$A$2:$I$1016,6,0)</f>
        <v>0</v>
      </c>
      <c r="H286" s="100" t="n">
        <f aca="false">$C286*VLOOKUP($B286,FoodDB!$A$2:$I$1016,7,0)</f>
        <v>0</v>
      </c>
      <c r="I286" s="100" t="n">
        <f aca="false">$C286*VLOOKUP($B286,FoodDB!$A$2:$I$1016,8,0)</f>
        <v>0</v>
      </c>
      <c r="J286" s="100" t="n">
        <f aca="false">$C286*VLOOKUP($B286,FoodDB!$A$2:$I$1016,9,0)</f>
        <v>0</v>
      </c>
      <c r="K286" s="100"/>
      <c r="L286" s="100"/>
      <c r="M286" s="100"/>
      <c r="N286" s="100"/>
      <c r="O286" s="100"/>
      <c r="P286" s="100"/>
      <c r="Q286" s="100"/>
      <c r="R286" s="100"/>
      <c r="S286" s="100"/>
    </row>
    <row r="287" customFormat="false" ht="15" hidden="false" customHeight="false" outlineLevel="0" collapsed="false">
      <c r="B287" s="96" t="s">
        <v>108</v>
      </c>
      <c r="C287" s="97" t="n">
        <v>1</v>
      </c>
      <c r="D287" s="100" t="n">
        <f aca="false">$C287*VLOOKUP($B287,FoodDB!$A$2:$I$1016,3,0)</f>
        <v>0</v>
      </c>
      <c r="E287" s="100" t="n">
        <f aca="false">$C287*VLOOKUP($B287,FoodDB!$A$2:$I$1016,4,0)</f>
        <v>0</v>
      </c>
      <c r="F287" s="100" t="n">
        <f aca="false">$C287*VLOOKUP($B287,FoodDB!$A$2:$I$1016,5,0)</f>
        <v>0</v>
      </c>
      <c r="G287" s="100" t="n">
        <f aca="false">$C287*VLOOKUP($B287,FoodDB!$A$2:$I$1016,6,0)</f>
        <v>0</v>
      </c>
      <c r="H287" s="100" t="n">
        <f aca="false">$C287*VLOOKUP($B287,FoodDB!$A$2:$I$1016,7,0)</f>
        <v>0</v>
      </c>
      <c r="I287" s="100" t="n">
        <f aca="false">$C287*VLOOKUP($B287,FoodDB!$A$2:$I$1016,8,0)</f>
        <v>0</v>
      </c>
      <c r="J287" s="100" t="n">
        <f aca="false">$C287*VLOOKUP($B287,FoodDB!$A$2:$I$1016,9,0)</f>
        <v>0</v>
      </c>
      <c r="K287" s="100"/>
      <c r="L287" s="100"/>
      <c r="M287" s="100"/>
      <c r="N287" s="100"/>
      <c r="O287" s="100"/>
      <c r="P287" s="100"/>
      <c r="Q287" s="100"/>
      <c r="R287" s="100"/>
      <c r="S287" s="100"/>
    </row>
    <row r="288" customFormat="false" ht="15" hidden="false" customHeight="false" outlineLevel="0" collapsed="false">
      <c r="B288" s="96" t="s">
        <v>108</v>
      </c>
      <c r="C288" s="97" t="n">
        <v>1</v>
      </c>
      <c r="D288" s="100" t="n">
        <f aca="false">$C288*VLOOKUP($B288,FoodDB!$A$2:$I$1016,3,0)</f>
        <v>0</v>
      </c>
      <c r="E288" s="100" t="n">
        <f aca="false">$C288*VLOOKUP($B288,FoodDB!$A$2:$I$1016,4,0)</f>
        <v>0</v>
      </c>
      <c r="F288" s="100" t="n">
        <f aca="false">$C288*VLOOKUP($B288,FoodDB!$A$2:$I$1016,5,0)</f>
        <v>0</v>
      </c>
      <c r="G288" s="100" t="n">
        <f aca="false">$C288*VLOOKUP($B288,FoodDB!$A$2:$I$1016,6,0)</f>
        <v>0</v>
      </c>
      <c r="H288" s="100" t="n">
        <f aca="false">$C288*VLOOKUP($B288,FoodDB!$A$2:$I$1016,7,0)</f>
        <v>0</v>
      </c>
      <c r="I288" s="100" t="n">
        <f aca="false">$C288*VLOOKUP($B288,FoodDB!$A$2:$I$1016,8,0)</f>
        <v>0</v>
      </c>
      <c r="J288" s="100" t="n">
        <f aca="false">$C288*VLOOKUP($B288,FoodDB!$A$2:$I$1016,9,0)</f>
        <v>0</v>
      </c>
      <c r="K288" s="100"/>
      <c r="L288" s="100"/>
      <c r="M288" s="100"/>
      <c r="N288" s="100"/>
      <c r="O288" s="100"/>
      <c r="P288" s="100"/>
      <c r="Q288" s="100"/>
      <c r="R288" s="100"/>
      <c r="S288" s="100"/>
    </row>
    <row r="289" customFormat="false" ht="15" hidden="false" customHeight="false" outlineLevel="0" collapsed="false">
      <c r="A289" s="0" t="s">
        <v>98</v>
      </c>
      <c r="D289" s="100"/>
      <c r="E289" s="100"/>
      <c r="F289" s="100"/>
      <c r="G289" s="100" t="n">
        <f aca="false">SUM(G282:G288)</f>
        <v>0</v>
      </c>
      <c r="H289" s="100" t="n">
        <f aca="false">SUM(H282:H288)</f>
        <v>0</v>
      </c>
      <c r="I289" s="100" t="n">
        <f aca="false">SUM(I282:I288)</f>
        <v>0</v>
      </c>
      <c r="J289" s="100" t="n">
        <f aca="false">SUM(G289:I289)</f>
        <v>0</v>
      </c>
      <c r="K289" s="100"/>
      <c r="L289" s="100"/>
      <c r="M289" s="100"/>
      <c r="N289" s="100"/>
      <c r="O289" s="100"/>
      <c r="P289" s="100"/>
      <c r="Q289" s="100"/>
      <c r="R289" s="100"/>
      <c r="S289" s="100"/>
    </row>
    <row r="290" customFormat="false" ht="15" hidden="false" customHeight="false" outlineLevel="0" collapsed="false">
      <c r="A290" s="0" t="s">
        <v>102</v>
      </c>
      <c r="B290" s="0" t="s">
        <v>103</v>
      </c>
      <c r="D290" s="100"/>
      <c r="E290" s="100"/>
      <c r="F290" s="100"/>
      <c r="G290" s="100" t="n">
        <f aca="false">VLOOKUP($A282,LossChart!$A$3:$AB$105,14,0)</f>
        <v>486.24950535407</v>
      </c>
      <c r="H290" s="100" t="n">
        <f aca="false">VLOOKUP($A282,LossChart!$A$3:$AB$105,15,0)</f>
        <v>80</v>
      </c>
      <c r="I290" s="100" t="n">
        <f aca="false">VLOOKUP($A282,LossChart!$A$3:$AB$105,16,0)</f>
        <v>477.304074136158</v>
      </c>
      <c r="J290" s="100" t="n">
        <f aca="false">VLOOKUP($A282,LossChart!$A$3:$AB$105,17,0)</f>
        <v>1043.55357949023</v>
      </c>
      <c r="K290" s="100"/>
      <c r="L290" s="100"/>
      <c r="M290" s="100"/>
      <c r="N290" s="100"/>
      <c r="O290" s="100"/>
      <c r="P290" s="100"/>
      <c r="Q290" s="100"/>
      <c r="R290" s="100"/>
      <c r="S290" s="100"/>
    </row>
    <row r="291" customFormat="false" ht="15" hidden="false" customHeight="false" outlineLevel="0" collapsed="false">
      <c r="A291" s="0" t="s">
        <v>104</v>
      </c>
      <c r="D291" s="100"/>
      <c r="E291" s="100"/>
      <c r="F291" s="100"/>
      <c r="G291" s="100" t="n">
        <f aca="false">G290-G289</f>
        <v>486.24950535407</v>
      </c>
      <c r="H291" s="100" t="n">
        <f aca="false">H290-H289</f>
        <v>80</v>
      </c>
      <c r="I291" s="100" t="n">
        <f aca="false">I290-I289</f>
        <v>477.304074136158</v>
      </c>
      <c r="J291" s="100" t="n">
        <f aca="false">J290-J289</f>
        <v>1043.55357949023</v>
      </c>
      <c r="K291" s="100"/>
      <c r="L291" s="100"/>
      <c r="M291" s="100"/>
      <c r="N291" s="100"/>
      <c r="O291" s="100"/>
      <c r="P291" s="100"/>
      <c r="Q291" s="100"/>
      <c r="R291" s="100"/>
      <c r="S291" s="100"/>
    </row>
    <row r="293" customFormat="false" ht="60" hidden="false" customHeight="false" outlineLevel="0" collapsed="false">
      <c r="A293" s="21" t="s">
        <v>63</v>
      </c>
      <c r="B293" s="21" t="s">
        <v>93</v>
      </c>
      <c r="C293" s="21" t="s">
        <v>94</v>
      </c>
      <c r="D293" s="94" t="str">
        <f aca="false">FoodDB!$C$1</f>
        <v>Fat
(g)</v>
      </c>
      <c r="E293" s="94" t="str">
        <f aca="false">FoodDB!$D$1</f>
        <v>Carbs
(g)</v>
      </c>
      <c r="F293" s="94" t="str">
        <f aca="false">FoodDB!$E$1</f>
        <v>Protein
(g)</v>
      </c>
      <c r="G293" s="94" t="str">
        <f aca="false">FoodDB!$F$1</f>
        <v>Fat
(Cal)</v>
      </c>
      <c r="H293" s="94" t="str">
        <f aca="false">FoodDB!$G$1</f>
        <v>Carb
(Cal)</v>
      </c>
      <c r="I293" s="94" t="str">
        <f aca="false">FoodDB!$H$1</f>
        <v>Protein
(Cal)</v>
      </c>
      <c r="J293" s="94" t="str">
        <f aca="false">FoodDB!$I$1</f>
        <v>Total
Calories</v>
      </c>
      <c r="K293" s="94"/>
      <c r="L293" s="94" t="s">
        <v>110</v>
      </c>
      <c r="M293" s="94" t="s">
        <v>111</v>
      </c>
      <c r="N293" s="94" t="s">
        <v>112</v>
      </c>
      <c r="O293" s="94" t="s">
        <v>113</v>
      </c>
      <c r="P293" s="94" t="s">
        <v>118</v>
      </c>
      <c r="Q293" s="94" t="s">
        <v>119</v>
      </c>
      <c r="R293" s="94" t="s">
        <v>120</v>
      </c>
      <c r="S293" s="94" t="s">
        <v>121</v>
      </c>
    </row>
    <row r="294" customFormat="false" ht="15" hidden="false" customHeight="false" outlineLevel="0" collapsed="false">
      <c r="A294" s="95" t="n">
        <f aca="false">A282+1</f>
        <v>43018</v>
      </c>
      <c r="B294" s="96" t="s">
        <v>95</v>
      </c>
      <c r="C294" s="97" t="n">
        <v>0.5</v>
      </c>
      <c r="D294" s="100" t="n">
        <f aca="false">$C294*VLOOKUP($B294,FoodDB!$A$2:$I$1016,3,0)</f>
        <v>0.25</v>
      </c>
      <c r="E294" s="100" t="n">
        <f aca="false">$C294*VLOOKUP($B294,FoodDB!$A$2:$I$1016,4,0)</f>
        <v>0</v>
      </c>
      <c r="F294" s="100" t="n">
        <f aca="false">$C294*VLOOKUP($B294,FoodDB!$A$2:$I$1016,5,0)</f>
        <v>25</v>
      </c>
      <c r="G294" s="100" t="n">
        <f aca="false">$C294*VLOOKUP($B294,FoodDB!$A$2:$I$1016,6,0)</f>
        <v>2.25</v>
      </c>
      <c r="H294" s="100" t="n">
        <f aca="false">$C294*VLOOKUP($B294,FoodDB!$A$2:$I$1016,7,0)</f>
        <v>0</v>
      </c>
      <c r="I294" s="100" t="n">
        <f aca="false">$C294*VLOOKUP($B294,FoodDB!$A$2:$I$1016,8,0)</f>
        <v>100</v>
      </c>
      <c r="J294" s="100" t="n">
        <f aca="false">$C294*VLOOKUP($B294,FoodDB!$A$2:$I$1016,9,0)</f>
        <v>102.25</v>
      </c>
      <c r="K294" s="100"/>
      <c r="L294" s="100" t="n">
        <f aca="false">SUM(G294:G300)</f>
        <v>364.95</v>
      </c>
      <c r="M294" s="100" t="n">
        <f aca="false">SUM(H294:H300)</f>
        <v>148</v>
      </c>
      <c r="N294" s="100" t="n">
        <f aca="false">SUM(I294:I300)</f>
        <v>508</v>
      </c>
      <c r="O294" s="100" t="n">
        <f aca="false">SUM(L294:N294)</f>
        <v>1020.95</v>
      </c>
      <c r="P294" s="100" t="n">
        <f aca="false">VLOOKUP($A294,LossChart!$A$3:$AB$105,14,0)-L294</f>
        <v>128.495171515863</v>
      </c>
      <c r="Q294" s="100" t="n">
        <f aca="false">VLOOKUP($A294,LossChart!$A$3:$AB$105,15,0)-M294</f>
        <v>-68</v>
      </c>
      <c r="R294" s="100" t="n">
        <f aca="false">VLOOKUP($A294,LossChart!$A$3:$AB$105,16,0)-N294</f>
        <v>-30.695925863842</v>
      </c>
      <c r="S294" s="100" t="n">
        <f aca="false">VLOOKUP($A294,LossChart!$A$3:$AB$105,17,0)-O294</f>
        <v>29.7992456520208</v>
      </c>
    </row>
    <row r="295" customFormat="false" ht="15" hidden="false" customHeight="false" outlineLevel="0" collapsed="false">
      <c r="B295" s="96" t="s">
        <v>125</v>
      </c>
      <c r="C295" s="97" t="n">
        <v>1</v>
      </c>
      <c r="D295" s="100" t="n">
        <f aca="false">$C295*VLOOKUP($B295,FoodDB!$A$2:$I$1016,3,0)</f>
        <v>1.5</v>
      </c>
      <c r="E295" s="100" t="n">
        <f aca="false">$C295*VLOOKUP($B295,FoodDB!$A$2:$I$1016,4,0)</f>
        <v>3</v>
      </c>
      <c r="F295" s="100" t="n">
        <f aca="false">$C295*VLOOKUP($B295,FoodDB!$A$2:$I$1016,5,0)</f>
        <v>25</v>
      </c>
      <c r="G295" s="100" t="n">
        <f aca="false">$C295*VLOOKUP($B295,FoodDB!$A$2:$I$1016,6,0)</f>
        <v>13.5</v>
      </c>
      <c r="H295" s="100" t="n">
        <f aca="false">$C295*VLOOKUP($B295,FoodDB!$A$2:$I$1016,7,0)</f>
        <v>12</v>
      </c>
      <c r="I295" s="100" t="n">
        <f aca="false">$C295*VLOOKUP($B295,FoodDB!$A$2:$I$1016,8,0)</f>
        <v>100</v>
      </c>
      <c r="J295" s="100" t="n">
        <f aca="false">$C295*VLOOKUP($B295,FoodDB!$A$2:$I$1016,9,0)</f>
        <v>125.5</v>
      </c>
      <c r="K295" s="100"/>
      <c r="L295" s="100"/>
      <c r="M295" s="100"/>
      <c r="N295" s="100"/>
      <c r="O295" s="100"/>
      <c r="P295" s="100"/>
      <c r="Q295" s="100"/>
      <c r="R295" s="100"/>
      <c r="S295" s="100"/>
    </row>
    <row r="296" customFormat="false" ht="13.8" hidden="false" customHeight="false" outlineLevel="0" collapsed="false">
      <c r="B296" s="96" t="s">
        <v>135</v>
      </c>
      <c r="C296" s="97" t="n">
        <v>2</v>
      </c>
      <c r="D296" s="100" t="n">
        <f aca="false">$C296*VLOOKUP($B296,FoodDB!$A$2:$I$1016,3,0)</f>
        <v>3.2</v>
      </c>
      <c r="E296" s="100" t="n">
        <f aca="false">$C296*VLOOKUP($B296,FoodDB!$A$2:$I$1016,4,0)</f>
        <v>34</v>
      </c>
      <c r="F296" s="100" t="n">
        <f aca="false">$C296*VLOOKUP($B296,FoodDB!$A$2:$I$1016,5,0)</f>
        <v>22</v>
      </c>
      <c r="G296" s="100" t="n">
        <f aca="false">$C296*VLOOKUP($B296,FoodDB!$A$2:$I$1016,6,0)</f>
        <v>28.8</v>
      </c>
      <c r="H296" s="100" t="n">
        <f aca="false">$C296*VLOOKUP($B296,FoodDB!$A$2:$I$1016,7,0)</f>
        <v>136</v>
      </c>
      <c r="I296" s="100" t="n">
        <f aca="false">$C296*VLOOKUP($B296,FoodDB!$A$2:$I$1016,8,0)</f>
        <v>88</v>
      </c>
      <c r="J296" s="100" t="n">
        <f aca="false">$C296*VLOOKUP($B296,FoodDB!$A$2:$I$1016,9,0)</f>
        <v>252.8</v>
      </c>
      <c r="K296" s="100"/>
      <c r="L296" s="100"/>
      <c r="M296" s="100"/>
      <c r="N296" s="100"/>
      <c r="O296" s="100"/>
      <c r="P296" s="100"/>
      <c r="Q296" s="100"/>
      <c r="R296" s="100"/>
      <c r="S296" s="100"/>
    </row>
    <row r="297" customFormat="false" ht="15" hidden="false" customHeight="false" outlineLevel="0" collapsed="false">
      <c r="B297" s="96" t="s">
        <v>109</v>
      </c>
      <c r="C297" s="97" t="n">
        <v>1</v>
      </c>
      <c r="D297" s="100" t="n">
        <f aca="false">$C297*VLOOKUP($B297,FoodDB!$A$2:$I$1016,3,0)</f>
        <v>12</v>
      </c>
      <c r="E297" s="100" t="n">
        <f aca="false">$C297*VLOOKUP($B297,FoodDB!$A$2:$I$1016,4,0)</f>
        <v>0</v>
      </c>
      <c r="F297" s="100" t="n">
        <f aca="false">$C297*VLOOKUP($B297,FoodDB!$A$2:$I$1016,5,0)</f>
        <v>0</v>
      </c>
      <c r="G297" s="100" t="n">
        <f aca="false">$C297*VLOOKUP($B297,FoodDB!$A$2:$I$1016,6,0)</f>
        <v>108</v>
      </c>
      <c r="H297" s="100" t="n">
        <f aca="false">$C297*VLOOKUP($B297,FoodDB!$A$2:$I$1016,7,0)</f>
        <v>0</v>
      </c>
      <c r="I297" s="100" t="n">
        <f aca="false">$C297*VLOOKUP($B297,FoodDB!$A$2:$I$1016,8,0)</f>
        <v>0</v>
      </c>
      <c r="J297" s="100" t="n">
        <f aca="false">$C297*VLOOKUP($B297,FoodDB!$A$2:$I$1016,9,0)</f>
        <v>108</v>
      </c>
      <c r="K297" s="100"/>
      <c r="L297" s="100"/>
      <c r="M297" s="100"/>
      <c r="N297" s="100"/>
      <c r="O297" s="100"/>
      <c r="P297" s="100"/>
      <c r="Q297" s="100"/>
      <c r="R297" s="100"/>
      <c r="S297" s="100"/>
    </row>
    <row r="298" customFormat="false" ht="15" hidden="false" customHeight="false" outlineLevel="0" collapsed="false">
      <c r="B298" s="96" t="s">
        <v>101</v>
      </c>
      <c r="C298" s="97" t="n">
        <v>4</v>
      </c>
      <c r="D298" s="100" t="n">
        <f aca="false">$C298*VLOOKUP($B298,FoodDB!$A$2:$I$1016,3,0)</f>
        <v>20</v>
      </c>
      <c r="E298" s="100" t="n">
        <f aca="false">$C298*VLOOKUP($B298,FoodDB!$A$2:$I$1016,4,0)</f>
        <v>0</v>
      </c>
      <c r="F298" s="100" t="n">
        <f aca="false">$C298*VLOOKUP($B298,FoodDB!$A$2:$I$1016,5,0)</f>
        <v>24</v>
      </c>
      <c r="G298" s="100" t="n">
        <f aca="false">$C298*VLOOKUP($B298,FoodDB!$A$2:$I$1016,6,0)</f>
        <v>180</v>
      </c>
      <c r="H298" s="100" t="n">
        <f aca="false">$C298*VLOOKUP($B298,FoodDB!$A$2:$I$1016,7,0)</f>
        <v>0</v>
      </c>
      <c r="I298" s="100" t="n">
        <f aca="false">$C298*VLOOKUP($B298,FoodDB!$A$2:$I$1016,8,0)</f>
        <v>96</v>
      </c>
      <c r="J298" s="100" t="n">
        <f aca="false">$C298*VLOOKUP($B298,FoodDB!$A$2:$I$1016,9,0)</f>
        <v>276</v>
      </c>
      <c r="K298" s="100"/>
      <c r="L298" s="100"/>
      <c r="M298" s="100"/>
      <c r="N298" s="100"/>
      <c r="O298" s="100"/>
      <c r="P298" s="100"/>
      <c r="Q298" s="100"/>
      <c r="R298" s="100"/>
      <c r="S298" s="100"/>
    </row>
    <row r="299" customFormat="false" ht="15" hidden="false" customHeight="false" outlineLevel="0" collapsed="false">
      <c r="B299" s="96" t="s">
        <v>126</v>
      </c>
      <c r="C299" s="97" t="n">
        <v>1</v>
      </c>
      <c r="D299" s="100" t="n">
        <f aca="false">$C299*VLOOKUP($B299,FoodDB!$A$2:$I$1016,3,0)</f>
        <v>3.6</v>
      </c>
      <c r="E299" s="100" t="n">
        <f aca="false">$C299*VLOOKUP($B299,FoodDB!$A$2:$I$1016,4,0)</f>
        <v>0</v>
      </c>
      <c r="F299" s="100" t="n">
        <f aca="false">$C299*VLOOKUP($B299,FoodDB!$A$2:$I$1016,5,0)</f>
        <v>31</v>
      </c>
      <c r="G299" s="100" t="n">
        <f aca="false">$C299*VLOOKUP($B299,FoodDB!$A$2:$I$1016,6,0)</f>
        <v>32.4</v>
      </c>
      <c r="H299" s="100" t="n">
        <f aca="false">$C299*VLOOKUP($B299,FoodDB!$A$2:$I$1016,7,0)</f>
        <v>0</v>
      </c>
      <c r="I299" s="100" t="n">
        <f aca="false">$C299*VLOOKUP($B299,FoodDB!$A$2:$I$1016,8,0)</f>
        <v>124</v>
      </c>
      <c r="J299" s="100" t="n">
        <f aca="false">$C299*VLOOKUP($B299,FoodDB!$A$2:$I$1016,9,0)</f>
        <v>156.4</v>
      </c>
      <c r="K299" s="100"/>
      <c r="L299" s="100"/>
      <c r="M299" s="100"/>
      <c r="N299" s="100"/>
      <c r="O299" s="100"/>
      <c r="P299" s="100"/>
      <c r="Q299" s="100"/>
      <c r="R299" s="100"/>
      <c r="S299" s="100"/>
    </row>
    <row r="300" customFormat="false" ht="15" hidden="false" customHeight="false" outlineLevel="0" collapsed="false">
      <c r="B300" s="96" t="s">
        <v>108</v>
      </c>
      <c r="C300" s="97" t="n">
        <v>1</v>
      </c>
      <c r="D300" s="100" t="n">
        <f aca="false">$C300*VLOOKUP($B300,FoodDB!$A$2:$I$1016,3,0)</f>
        <v>0</v>
      </c>
      <c r="E300" s="100" t="n">
        <f aca="false">$C300*VLOOKUP($B300,FoodDB!$A$2:$I$1016,4,0)</f>
        <v>0</v>
      </c>
      <c r="F300" s="100" t="n">
        <f aca="false">$C300*VLOOKUP($B300,FoodDB!$A$2:$I$1016,5,0)</f>
        <v>0</v>
      </c>
      <c r="G300" s="100" t="n">
        <f aca="false">$C300*VLOOKUP($B300,FoodDB!$A$2:$I$1016,6,0)</f>
        <v>0</v>
      </c>
      <c r="H300" s="100" t="n">
        <f aca="false">$C300*VLOOKUP($B300,FoodDB!$A$2:$I$1016,7,0)</f>
        <v>0</v>
      </c>
      <c r="I300" s="100" t="n">
        <f aca="false">$C300*VLOOKUP($B300,FoodDB!$A$2:$I$1016,8,0)</f>
        <v>0</v>
      </c>
      <c r="J300" s="100" t="n">
        <f aca="false">$C300*VLOOKUP($B300,FoodDB!$A$2:$I$1016,9,0)</f>
        <v>0</v>
      </c>
      <c r="K300" s="100"/>
      <c r="L300" s="100"/>
      <c r="M300" s="100"/>
      <c r="N300" s="100"/>
      <c r="O300" s="100"/>
      <c r="P300" s="100"/>
      <c r="Q300" s="100"/>
      <c r="R300" s="100"/>
      <c r="S300" s="100"/>
    </row>
    <row r="301" customFormat="false" ht="15" hidden="false" customHeight="false" outlineLevel="0" collapsed="false">
      <c r="A301" s="0" t="s">
        <v>98</v>
      </c>
      <c r="D301" s="100"/>
      <c r="E301" s="100"/>
      <c r="F301" s="100"/>
      <c r="G301" s="100" t="n">
        <f aca="false">SUM(G294:G300)</f>
        <v>364.95</v>
      </c>
      <c r="H301" s="100" t="n">
        <f aca="false">SUM(H294:H300)</f>
        <v>148</v>
      </c>
      <c r="I301" s="100" t="n">
        <f aca="false">SUM(I294:I300)</f>
        <v>508</v>
      </c>
      <c r="J301" s="100" t="n">
        <f aca="false">SUM(G301:I301)</f>
        <v>1020.95</v>
      </c>
      <c r="K301" s="100"/>
      <c r="L301" s="100"/>
      <c r="M301" s="100"/>
      <c r="N301" s="100"/>
      <c r="O301" s="100"/>
      <c r="P301" s="100"/>
      <c r="Q301" s="100"/>
      <c r="R301" s="100"/>
      <c r="S301" s="100"/>
    </row>
    <row r="302" customFormat="false" ht="15" hidden="false" customHeight="false" outlineLevel="0" collapsed="false">
      <c r="A302" s="0" t="s">
        <v>102</v>
      </c>
      <c r="B302" s="0" t="s">
        <v>103</v>
      </c>
      <c r="D302" s="100"/>
      <c r="E302" s="100"/>
      <c r="F302" s="100"/>
      <c r="G302" s="100" t="n">
        <f aca="false">VLOOKUP($A294,LossChart!$A$3:$AB$105,14,0)</f>
        <v>493.445171515863</v>
      </c>
      <c r="H302" s="100" t="n">
        <f aca="false">VLOOKUP($A294,LossChart!$A$3:$AB$105,15,0)</f>
        <v>80</v>
      </c>
      <c r="I302" s="100" t="n">
        <f aca="false">VLOOKUP($A294,LossChart!$A$3:$AB$105,16,0)</f>
        <v>477.304074136158</v>
      </c>
      <c r="J302" s="100" t="n">
        <f aca="false">VLOOKUP($A294,LossChart!$A$3:$AB$105,17,0)</f>
        <v>1050.74924565202</v>
      </c>
      <c r="K302" s="100"/>
      <c r="L302" s="100"/>
      <c r="M302" s="100"/>
      <c r="N302" s="100"/>
      <c r="O302" s="100"/>
      <c r="P302" s="100"/>
      <c r="Q302" s="100"/>
      <c r="R302" s="100"/>
      <c r="S302" s="100"/>
    </row>
    <row r="303" customFormat="false" ht="15" hidden="false" customHeight="false" outlineLevel="0" collapsed="false">
      <c r="A303" s="0" t="s">
        <v>104</v>
      </c>
      <c r="D303" s="100"/>
      <c r="E303" s="100"/>
      <c r="F303" s="100"/>
      <c r="G303" s="100" t="n">
        <f aca="false">G302-G301</f>
        <v>128.495171515863</v>
      </c>
      <c r="H303" s="100" t="n">
        <f aca="false">H302-H301</f>
        <v>-68</v>
      </c>
      <c r="I303" s="100" t="n">
        <f aca="false">I302-I301</f>
        <v>-30.695925863842</v>
      </c>
      <c r="J303" s="100" t="n">
        <f aca="false">J302-J301</f>
        <v>29.7992456520208</v>
      </c>
      <c r="K303" s="100"/>
      <c r="L303" s="100"/>
      <c r="M303" s="100"/>
      <c r="N303" s="100"/>
      <c r="O303" s="100"/>
      <c r="P303" s="100"/>
      <c r="Q303" s="100"/>
      <c r="R303" s="100"/>
      <c r="S303" s="100"/>
    </row>
    <row r="305" customFormat="false" ht="60" hidden="false" customHeight="false" outlineLevel="0" collapsed="false">
      <c r="A305" s="21" t="s">
        <v>63</v>
      </c>
      <c r="B305" s="21" t="s">
        <v>93</v>
      </c>
      <c r="C305" s="21" t="s">
        <v>94</v>
      </c>
      <c r="D305" s="94" t="str">
        <f aca="false">FoodDB!$C$1</f>
        <v>Fat
(g)</v>
      </c>
      <c r="E305" s="94" t="str">
        <f aca="false">FoodDB!$D$1</f>
        <v>Carbs
(g)</v>
      </c>
      <c r="F305" s="94" t="str">
        <f aca="false">FoodDB!$E$1</f>
        <v>Protein
(g)</v>
      </c>
      <c r="G305" s="94" t="str">
        <f aca="false">FoodDB!$F$1</f>
        <v>Fat
(Cal)</v>
      </c>
      <c r="H305" s="94" t="str">
        <f aca="false">FoodDB!$G$1</f>
        <v>Carb
(Cal)</v>
      </c>
      <c r="I305" s="94" t="str">
        <f aca="false">FoodDB!$H$1</f>
        <v>Protein
(Cal)</v>
      </c>
      <c r="J305" s="94" t="str">
        <f aca="false">FoodDB!$I$1</f>
        <v>Total
Calories</v>
      </c>
      <c r="K305" s="94"/>
      <c r="L305" s="94" t="s">
        <v>110</v>
      </c>
      <c r="M305" s="94" t="s">
        <v>111</v>
      </c>
      <c r="N305" s="94" t="s">
        <v>112</v>
      </c>
      <c r="O305" s="94" t="s">
        <v>113</v>
      </c>
      <c r="P305" s="94" t="s">
        <v>118</v>
      </c>
      <c r="Q305" s="94" t="s">
        <v>119</v>
      </c>
      <c r="R305" s="94" t="s">
        <v>120</v>
      </c>
      <c r="S305" s="94" t="s">
        <v>121</v>
      </c>
    </row>
    <row r="306" customFormat="false" ht="15" hidden="false" customHeight="false" outlineLevel="0" collapsed="false">
      <c r="A306" s="95" t="n">
        <f aca="false">A294+1</f>
        <v>43019</v>
      </c>
      <c r="B306" s="96" t="s">
        <v>108</v>
      </c>
      <c r="C306" s="97" t="n">
        <v>1</v>
      </c>
      <c r="D306" s="100" t="n">
        <f aca="false">$C306*VLOOKUP($B306,FoodDB!$A$2:$I$1016,3,0)</f>
        <v>0</v>
      </c>
      <c r="E306" s="100" t="n">
        <f aca="false">$C306*VLOOKUP($B306,FoodDB!$A$2:$I$1016,4,0)</f>
        <v>0</v>
      </c>
      <c r="F306" s="100" t="n">
        <f aca="false">$C306*VLOOKUP($B306,FoodDB!$A$2:$I$1016,5,0)</f>
        <v>0</v>
      </c>
      <c r="G306" s="100" t="n">
        <f aca="false">$C306*VLOOKUP($B306,FoodDB!$A$2:$I$1016,6,0)</f>
        <v>0</v>
      </c>
      <c r="H306" s="100" t="n">
        <f aca="false">$C306*VLOOKUP($B306,FoodDB!$A$2:$I$1016,7,0)</f>
        <v>0</v>
      </c>
      <c r="I306" s="100" t="n">
        <f aca="false">$C306*VLOOKUP($B306,FoodDB!$A$2:$I$1016,8,0)</f>
        <v>0</v>
      </c>
      <c r="J306" s="100" t="n">
        <f aca="false">$C306*VLOOKUP($B306,FoodDB!$A$2:$I$1016,9,0)</f>
        <v>0</v>
      </c>
      <c r="K306" s="100"/>
      <c r="L306" s="100" t="n">
        <f aca="false">SUM(G306:G312)</f>
        <v>0</v>
      </c>
      <c r="M306" s="100" t="n">
        <f aca="false">SUM(H306:H312)</f>
        <v>0</v>
      </c>
      <c r="N306" s="100" t="n">
        <f aca="false">SUM(I306:I312)</f>
        <v>0</v>
      </c>
      <c r="O306" s="100" t="n">
        <f aca="false">SUM(L306:N306)</f>
        <v>0</v>
      </c>
      <c r="P306" s="100" t="n">
        <f aca="false">VLOOKUP($A306,LossChart!$A$3:$AB$105,14,0)-L306</f>
        <v>500.577104634508</v>
      </c>
      <c r="Q306" s="100" t="n">
        <f aca="false">VLOOKUP($A306,LossChart!$A$3:$AB$105,15,0)-M306</f>
        <v>80</v>
      </c>
      <c r="R306" s="100" t="n">
        <f aca="false">VLOOKUP($A306,LossChart!$A$3:$AB$105,16,0)-N306</f>
        <v>477.304074136158</v>
      </c>
      <c r="S306" s="100" t="n">
        <f aca="false">VLOOKUP($A306,LossChart!$A$3:$AB$105,17,0)-O306</f>
        <v>1057.88117877067</v>
      </c>
    </row>
    <row r="307" customFormat="false" ht="15" hidden="false" customHeight="false" outlineLevel="0" collapsed="false">
      <c r="B307" s="96" t="s">
        <v>108</v>
      </c>
      <c r="C307" s="97" t="n">
        <v>1</v>
      </c>
      <c r="D307" s="100" t="n">
        <f aca="false">$C307*VLOOKUP($B307,FoodDB!$A$2:$I$1016,3,0)</f>
        <v>0</v>
      </c>
      <c r="E307" s="100" t="n">
        <f aca="false">$C307*VLOOKUP($B307,FoodDB!$A$2:$I$1016,4,0)</f>
        <v>0</v>
      </c>
      <c r="F307" s="100" t="n">
        <f aca="false">$C307*VLOOKUP($B307,FoodDB!$A$2:$I$1016,5,0)</f>
        <v>0</v>
      </c>
      <c r="G307" s="100" t="n">
        <f aca="false">$C307*VLOOKUP($B307,FoodDB!$A$2:$I$1016,6,0)</f>
        <v>0</v>
      </c>
      <c r="H307" s="100" t="n">
        <f aca="false">$C307*VLOOKUP($B307,FoodDB!$A$2:$I$1016,7,0)</f>
        <v>0</v>
      </c>
      <c r="I307" s="100" t="n">
        <f aca="false">$C307*VLOOKUP($B307,FoodDB!$A$2:$I$1016,8,0)</f>
        <v>0</v>
      </c>
      <c r="J307" s="100" t="n">
        <f aca="false">$C307*VLOOKUP($B307,FoodDB!$A$2:$I$1016,9,0)</f>
        <v>0</v>
      </c>
      <c r="K307" s="100"/>
      <c r="L307" s="100"/>
      <c r="M307" s="100"/>
      <c r="N307" s="100"/>
      <c r="O307" s="100"/>
      <c r="P307" s="100"/>
      <c r="Q307" s="100"/>
      <c r="R307" s="100"/>
      <c r="S307" s="100"/>
    </row>
    <row r="308" customFormat="false" ht="15" hidden="false" customHeight="false" outlineLevel="0" collapsed="false">
      <c r="B308" s="96" t="s">
        <v>108</v>
      </c>
      <c r="C308" s="97" t="n">
        <v>1</v>
      </c>
      <c r="D308" s="100" t="n">
        <f aca="false">$C308*VLOOKUP($B308,FoodDB!$A$2:$I$1016,3,0)</f>
        <v>0</v>
      </c>
      <c r="E308" s="100" t="n">
        <f aca="false">$C308*VLOOKUP($B308,FoodDB!$A$2:$I$1016,4,0)</f>
        <v>0</v>
      </c>
      <c r="F308" s="100" t="n">
        <f aca="false">$C308*VLOOKUP($B308,FoodDB!$A$2:$I$1016,5,0)</f>
        <v>0</v>
      </c>
      <c r="G308" s="100" t="n">
        <f aca="false">$C308*VLOOKUP($B308,FoodDB!$A$2:$I$1016,6,0)</f>
        <v>0</v>
      </c>
      <c r="H308" s="100" t="n">
        <f aca="false">$C308*VLOOKUP($B308,FoodDB!$A$2:$I$1016,7,0)</f>
        <v>0</v>
      </c>
      <c r="I308" s="100" t="n">
        <f aca="false">$C308*VLOOKUP($B308,FoodDB!$A$2:$I$1016,8,0)</f>
        <v>0</v>
      </c>
      <c r="J308" s="100" t="n">
        <f aca="false">$C308*VLOOKUP($B308,FoodDB!$A$2:$I$1016,9,0)</f>
        <v>0</v>
      </c>
      <c r="K308" s="100"/>
      <c r="L308" s="100"/>
      <c r="M308" s="100"/>
      <c r="N308" s="100"/>
      <c r="O308" s="100"/>
      <c r="P308" s="100"/>
      <c r="Q308" s="100"/>
      <c r="R308" s="100"/>
      <c r="S308" s="100"/>
    </row>
    <row r="309" customFormat="false" ht="15" hidden="false" customHeight="false" outlineLevel="0" collapsed="false">
      <c r="B309" s="96" t="s">
        <v>108</v>
      </c>
      <c r="C309" s="97" t="n">
        <v>1</v>
      </c>
      <c r="D309" s="100" t="n">
        <f aca="false">$C309*VLOOKUP($B309,FoodDB!$A$2:$I$1016,3,0)</f>
        <v>0</v>
      </c>
      <c r="E309" s="100" t="n">
        <f aca="false">$C309*VLOOKUP($B309,FoodDB!$A$2:$I$1016,4,0)</f>
        <v>0</v>
      </c>
      <c r="F309" s="100" t="n">
        <f aca="false">$C309*VLOOKUP($B309,FoodDB!$A$2:$I$1016,5,0)</f>
        <v>0</v>
      </c>
      <c r="G309" s="100" t="n">
        <f aca="false">$C309*VLOOKUP($B309,FoodDB!$A$2:$I$1016,6,0)</f>
        <v>0</v>
      </c>
      <c r="H309" s="100" t="n">
        <f aca="false">$C309*VLOOKUP($B309,FoodDB!$A$2:$I$1016,7,0)</f>
        <v>0</v>
      </c>
      <c r="I309" s="100" t="n">
        <f aca="false">$C309*VLOOKUP($B309,FoodDB!$A$2:$I$1016,8,0)</f>
        <v>0</v>
      </c>
      <c r="J309" s="100" t="n">
        <f aca="false">$C309*VLOOKUP($B309,FoodDB!$A$2:$I$1016,9,0)</f>
        <v>0</v>
      </c>
      <c r="K309" s="100"/>
      <c r="L309" s="100"/>
      <c r="M309" s="100"/>
      <c r="N309" s="100"/>
      <c r="O309" s="100"/>
      <c r="P309" s="100"/>
      <c r="Q309" s="100"/>
      <c r="R309" s="100"/>
      <c r="S309" s="100"/>
    </row>
    <row r="310" customFormat="false" ht="15" hidden="false" customHeight="false" outlineLevel="0" collapsed="false">
      <c r="B310" s="96" t="s">
        <v>108</v>
      </c>
      <c r="C310" s="97" t="n">
        <v>1</v>
      </c>
      <c r="D310" s="100" t="n">
        <f aca="false">$C310*VLOOKUP($B310,FoodDB!$A$2:$I$1016,3,0)</f>
        <v>0</v>
      </c>
      <c r="E310" s="100" t="n">
        <f aca="false">$C310*VLOOKUP($B310,FoodDB!$A$2:$I$1016,4,0)</f>
        <v>0</v>
      </c>
      <c r="F310" s="100" t="n">
        <f aca="false">$C310*VLOOKUP($B310,FoodDB!$A$2:$I$1016,5,0)</f>
        <v>0</v>
      </c>
      <c r="G310" s="100" t="n">
        <f aca="false">$C310*VLOOKUP($B310,FoodDB!$A$2:$I$1016,6,0)</f>
        <v>0</v>
      </c>
      <c r="H310" s="100" t="n">
        <f aca="false">$C310*VLOOKUP($B310,FoodDB!$A$2:$I$1016,7,0)</f>
        <v>0</v>
      </c>
      <c r="I310" s="100" t="n">
        <f aca="false">$C310*VLOOKUP($B310,FoodDB!$A$2:$I$1016,8,0)</f>
        <v>0</v>
      </c>
      <c r="J310" s="100" t="n">
        <f aca="false">$C310*VLOOKUP($B310,FoodDB!$A$2:$I$1016,9,0)</f>
        <v>0</v>
      </c>
      <c r="K310" s="100"/>
      <c r="L310" s="100"/>
      <c r="M310" s="100"/>
      <c r="N310" s="100"/>
      <c r="O310" s="100"/>
      <c r="P310" s="100"/>
      <c r="Q310" s="100"/>
      <c r="R310" s="100"/>
      <c r="S310" s="100"/>
    </row>
    <row r="311" customFormat="false" ht="15" hidden="false" customHeight="false" outlineLevel="0" collapsed="false">
      <c r="B311" s="96" t="s">
        <v>108</v>
      </c>
      <c r="C311" s="97" t="n">
        <v>1</v>
      </c>
      <c r="D311" s="100" t="n">
        <f aca="false">$C311*VLOOKUP($B311,FoodDB!$A$2:$I$1016,3,0)</f>
        <v>0</v>
      </c>
      <c r="E311" s="100" t="n">
        <f aca="false">$C311*VLOOKUP($B311,FoodDB!$A$2:$I$1016,4,0)</f>
        <v>0</v>
      </c>
      <c r="F311" s="100" t="n">
        <f aca="false">$C311*VLOOKUP($B311,FoodDB!$A$2:$I$1016,5,0)</f>
        <v>0</v>
      </c>
      <c r="G311" s="100" t="n">
        <f aca="false">$C311*VLOOKUP($B311,FoodDB!$A$2:$I$1016,6,0)</f>
        <v>0</v>
      </c>
      <c r="H311" s="100" t="n">
        <f aca="false">$C311*VLOOKUP($B311,FoodDB!$A$2:$I$1016,7,0)</f>
        <v>0</v>
      </c>
      <c r="I311" s="100" t="n">
        <f aca="false">$C311*VLOOKUP($B311,FoodDB!$A$2:$I$1016,8,0)</f>
        <v>0</v>
      </c>
      <c r="J311" s="100" t="n">
        <f aca="false">$C311*VLOOKUP($B311,FoodDB!$A$2:$I$1016,9,0)</f>
        <v>0</v>
      </c>
      <c r="K311" s="100"/>
      <c r="L311" s="100"/>
      <c r="M311" s="100"/>
      <c r="N311" s="100"/>
      <c r="O311" s="100"/>
      <c r="P311" s="100"/>
      <c r="Q311" s="100"/>
      <c r="R311" s="100"/>
      <c r="S311" s="100"/>
    </row>
    <row r="312" customFormat="false" ht="15" hidden="false" customHeight="false" outlineLevel="0" collapsed="false">
      <c r="B312" s="96" t="s">
        <v>108</v>
      </c>
      <c r="C312" s="97" t="n">
        <v>1</v>
      </c>
      <c r="D312" s="100" t="n">
        <f aca="false">$C312*VLOOKUP($B312,FoodDB!$A$2:$I$1016,3,0)</f>
        <v>0</v>
      </c>
      <c r="E312" s="100" t="n">
        <f aca="false">$C312*VLOOKUP($B312,FoodDB!$A$2:$I$1016,4,0)</f>
        <v>0</v>
      </c>
      <c r="F312" s="100" t="n">
        <f aca="false">$C312*VLOOKUP($B312,FoodDB!$A$2:$I$1016,5,0)</f>
        <v>0</v>
      </c>
      <c r="G312" s="100" t="n">
        <f aca="false">$C312*VLOOKUP($B312,FoodDB!$A$2:$I$1016,6,0)</f>
        <v>0</v>
      </c>
      <c r="H312" s="100" t="n">
        <f aca="false">$C312*VLOOKUP($B312,FoodDB!$A$2:$I$1016,7,0)</f>
        <v>0</v>
      </c>
      <c r="I312" s="100" t="n">
        <f aca="false">$C312*VLOOKUP($B312,FoodDB!$A$2:$I$1016,8,0)</f>
        <v>0</v>
      </c>
      <c r="J312" s="100" t="n">
        <f aca="false">$C312*VLOOKUP($B312,FoodDB!$A$2:$I$1016,9,0)</f>
        <v>0</v>
      </c>
      <c r="K312" s="100"/>
      <c r="L312" s="100"/>
      <c r="M312" s="100"/>
      <c r="N312" s="100"/>
      <c r="O312" s="100"/>
      <c r="P312" s="100"/>
      <c r="Q312" s="100"/>
      <c r="R312" s="100"/>
      <c r="S312" s="100"/>
    </row>
    <row r="313" customFormat="false" ht="15" hidden="false" customHeight="false" outlineLevel="0" collapsed="false">
      <c r="A313" s="0" t="s">
        <v>98</v>
      </c>
      <c r="D313" s="100"/>
      <c r="E313" s="100"/>
      <c r="F313" s="100"/>
      <c r="G313" s="100" t="n">
        <f aca="false">SUM(G306:G312)</f>
        <v>0</v>
      </c>
      <c r="H313" s="100" t="n">
        <f aca="false">SUM(H306:H312)</f>
        <v>0</v>
      </c>
      <c r="I313" s="100" t="n">
        <f aca="false">SUM(I306:I312)</f>
        <v>0</v>
      </c>
      <c r="J313" s="100" t="n">
        <f aca="false">SUM(G313:I313)</f>
        <v>0</v>
      </c>
      <c r="K313" s="100"/>
      <c r="L313" s="100"/>
      <c r="M313" s="100"/>
      <c r="N313" s="100"/>
      <c r="O313" s="100"/>
      <c r="P313" s="100"/>
      <c r="Q313" s="100"/>
      <c r="R313" s="100"/>
      <c r="S313" s="100"/>
    </row>
    <row r="314" customFormat="false" ht="15" hidden="false" customHeight="false" outlineLevel="0" collapsed="false">
      <c r="A314" s="0" t="s">
        <v>102</v>
      </c>
      <c r="B314" s="0" t="s">
        <v>103</v>
      </c>
      <c r="D314" s="100"/>
      <c r="E314" s="100"/>
      <c r="F314" s="100"/>
      <c r="G314" s="100" t="n">
        <f aca="false">VLOOKUP($A306,LossChart!$A$3:$AB$105,14,0)</f>
        <v>500.577104634508</v>
      </c>
      <c r="H314" s="100" t="n">
        <f aca="false">VLOOKUP($A306,LossChart!$A$3:$AB$105,15,0)</f>
        <v>80</v>
      </c>
      <c r="I314" s="100" t="n">
        <f aca="false">VLOOKUP($A306,LossChart!$A$3:$AB$105,16,0)</f>
        <v>477.304074136158</v>
      </c>
      <c r="J314" s="100" t="n">
        <f aca="false">VLOOKUP($A306,LossChart!$A$3:$AB$105,17,0)</f>
        <v>1057.88117877067</v>
      </c>
      <c r="K314" s="100"/>
      <c r="L314" s="100"/>
      <c r="M314" s="100"/>
      <c r="N314" s="100"/>
      <c r="O314" s="100"/>
      <c r="P314" s="100"/>
      <c r="Q314" s="100"/>
      <c r="R314" s="100"/>
      <c r="S314" s="100"/>
    </row>
    <row r="315" customFormat="false" ht="15" hidden="false" customHeight="false" outlineLevel="0" collapsed="false">
      <c r="A315" s="0" t="s">
        <v>104</v>
      </c>
      <c r="D315" s="100"/>
      <c r="E315" s="100"/>
      <c r="F315" s="100"/>
      <c r="G315" s="100" t="n">
        <f aca="false">G314-G313</f>
        <v>500.577104634508</v>
      </c>
      <c r="H315" s="100" t="n">
        <f aca="false">H314-H313</f>
        <v>80</v>
      </c>
      <c r="I315" s="100" t="n">
        <f aca="false">I314-I313</f>
        <v>477.304074136158</v>
      </c>
      <c r="J315" s="100" t="n">
        <f aca="false">J314-J313</f>
        <v>1057.88117877067</v>
      </c>
      <c r="K315" s="100"/>
      <c r="L315" s="100"/>
      <c r="M315" s="100"/>
      <c r="N315" s="100"/>
      <c r="O315" s="100"/>
      <c r="P315" s="100"/>
      <c r="Q315" s="100"/>
      <c r="R315" s="100"/>
      <c r="S315" s="100"/>
    </row>
    <row r="317" customFormat="false" ht="60" hidden="false" customHeight="false" outlineLevel="0" collapsed="false">
      <c r="A317" s="21" t="s">
        <v>63</v>
      </c>
      <c r="B317" s="21" t="s">
        <v>93</v>
      </c>
      <c r="C317" s="21" t="s">
        <v>94</v>
      </c>
      <c r="D317" s="94" t="str">
        <f aca="false">FoodDB!$C$1</f>
        <v>Fat
(g)</v>
      </c>
      <c r="E317" s="94" t="str">
        <f aca="false">FoodDB!$D$1</f>
        <v>Carbs
(g)</v>
      </c>
      <c r="F317" s="94" t="str">
        <f aca="false">FoodDB!$E$1</f>
        <v>Protein
(g)</v>
      </c>
      <c r="G317" s="94" t="str">
        <f aca="false">FoodDB!$F$1</f>
        <v>Fat
(Cal)</v>
      </c>
      <c r="H317" s="94" t="str">
        <f aca="false">FoodDB!$G$1</f>
        <v>Carb
(Cal)</v>
      </c>
      <c r="I317" s="94" t="str">
        <f aca="false">FoodDB!$H$1</f>
        <v>Protein
(Cal)</v>
      </c>
      <c r="J317" s="94" t="str">
        <f aca="false">FoodDB!$I$1</f>
        <v>Total
Calories</v>
      </c>
      <c r="K317" s="94"/>
      <c r="L317" s="94" t="s">
        <v>110</v>
      </c>
      <c r="M317" s="94" t="s">
        <v>111</v>
      </c>
      <c r="N317" s="94" t="s">
        <v>112</v>
      </c>
      <c r="O317" s="94" t="s">
        <v>113</v>
      </c>
      <c r="P317" s="94" t="s">
        <v>118</v>
      </c>
      <c r="Q317" s="94" t="s">
        <v>119</v>
      </c>
      <c r="R317" s="94" t="s">
        <v>120</v>
      </c>
      <c r="S317" s="94" t="s">
        <v>121</v>
      </c>
    </row>
    <row r="318" customFormat="false" ht="15" hidden="false" customHeight="false" outlineLevel="0" collapsed="false">
      <c r="A318" s="95" t="n">
        <f aca="false">A306+1</f>
        <v>43020</v>
      </c>
      <c r="B318" s="96" t="s">
        <v>108</v>
      </c>
      <c r="C318" s="97" t="n">
        <v>1</v>
      </c>
      <c r="D318" s="100" t="n">
        <f aca="false">$C318*VLOOKUP($B318,FoodDB!$A$2:$I$1016,3,0)</f>
        <v>0</v>
      </c>
      <c r="E318" s="100" t="n">
        <f aca="false">$C318*VLOOKUP($B318,FoodDB!$A$2:$I$1016,4,0)</f>
        <v>0</v>
      </c>
      <c r="F318" s="100" t="n">
        <f aca="false">$C318*VLOOKUP($B318,FoodDB!$A$2:$I$1016,5,0)</f>
        <v>0</v>
      </c>
      <c r="G318" s="100" t="n">
        <f aca="false">$C318*VLOOKUP($B318,FoodDB!$A$2:$I$1016,6,0)</f>
        <v>0</v>
      </c>
      <c r="H318" s="100" t="n">
        <f aca="false">$C318*VLOOKUP($B318,FoodDB!$A$2:$I$1016,7,0)</f>
        <v>0</v>
      </c>
      <c r="I318" s="100" t="n">
        <f aca="false">$C318*VLOOKUP($B318,FoodDB!$A$2:$I$1016,8,0)</f>
        <v>0</v>
      </c>
      <c r="J318" s="100" t="n">
        <f aca="false">$C318*VLOOKUP($B318,FoodDB!$A$2:$I$1016,9,0)</f>
        <v>0</v>
      </c>
      <c r="K318" s="100"/>
      <c r="L318" s="100" t="n">
        <f aca="false">SUM(G318:G324)</f>
        <v>0</v>
      </c>
      <c r="M318" s="100" t="n">
        <f aca="false">SUM(H318:H324)</f>
        <v>0</v>
      </c>
      <c r="N318" s="100" t="n">
        <f aca="false">SUM(I318:I324)</f>
        <v>0</v>
      </c>
      <c r="O318" s="100" t="n">
        <f aca="false">SUM(L318:N318)</f>
        <v>0</v>
      </c>
      <c r="P318" s="100" t="n">
        <f aca="false">VLOOKUP($A318,LossChart!$A$3:$AB$105,14,0)-L318</f>
        <v>507.645869202674</v>
      </c>
      <c r="Q318" s="100" t="n">
        <f aca="false">VLOOKUP($A318,LossChart!$A$3:$AB$105,15,0)-M318</f>
        <v>80</v>
      </c>
      <c r="R318" s="100" t="n">
        <f aca="false">VLOOKUP($A318,LossChart!$A$3:$AB$105,16,0)-N318</f>
        <v>477.304074136158</v>
      </c>
      <c r="S318" s="100" t="n">
        <f aca="false">VLOOKUP($A318,LossChart!$A$3:$AB$105,17,0)-O318</f>
        <v>1064.94994333883</v>
      </c>
    </row>
    <row r="319" customFormat="false" ht="15" hidden="false" customHeight="false" outlineLevel="0" collapsed="false">
      <c r="B319" s="96" t="s">
        <v>108</v>
      </c>
      <c r="C319" s="97" t="n">
        <v>1</v>
      </c>
      <c r="D319" s="100" t="n">
        <f aca="false">$C319*VLOOKUP($B319,FoodDB!$A$2:$I$1016,3,0)</f>
        <v>0</v>
      </c>
      <c r="E319" s="100" t="n">
        <f aca="false">$C319*VLOOKUP($B319,FoodDB!$A$2:$I$1016,4,0)</f>
        <v>0</v>
      </c>
      <c r="F319" s="100" t="n">
        <f aca="false">$C319*VLOOKUP($B319,FoodDB!$A$2:$I$1016,5,0)</f>
        <v>0</v>
      </c>
      <c r="G319" s="100" t="n">
        <f aca="false">$C319*VLOOKUP($B319,FoodDB!$A$2:$I$1016,6,0)</f>
        <v>0</v>
      </c>
      <c r="H319" s="100" t="n">
        <f aca="false">$C319*VLOOKUP($B319,FoodDB!$A$2:$I$1016,7,0)</f>
        <v>0</v>
      </c>
      <c r="I319" s="100" t="n">
        <f aca="false">$C319*VLOOKUP($B319,FoodDB!$A$2:$I$1016,8,0)</f>
        <v>0</v>
      </c>
      <c r="J319" s="100" t="n">
        <f aca="false">$C319*VLOOKUP($B319,FoodDB!$A$2:$I$1016,9,0)</f>
        <v>0</v>
      </c>
      <c r="K319" s="100"/>
      <c r="L319" s="100"/>
      <c r="M319" s="100"/>
      <c r="N319" s="100"/>
      <c r="O319" s="100"/>
      <c r="P319" s="100"/>
      <c r="Q319" s="100"/>
      <c r="R319" s="100"/>
      <c r="S319" s="100"/>
    </row>
    <row r="320" customFormat="false" ht="15" hidden="false" customHeight="false" outlineLevel="0" collapsed="false">
      <c r="B320" s="96" t="s">
        <v>108</v>
      </c>
      <c r="C320" s="97" t="n">
        <v>1</v>
      </c>
      <c r="D320" s="100" t="n">
        <f aca="false">$C320*VLOOKUP($B320,FoodDB!$A$2:$I$1016,3,0)</f>
        <v>0</v>
      </c>
      <c r="E320" s="100" t="n">
        <f aca="false">$C320*VLOOKUP($B320,FoodDB!$A$2:$I$1016,4,0)</f>
        <v>0</v>
      </c>
      <c r="F320" s="100" t="n">
        <f aca="false">$C320*VLOOKUP($B320,FoodDB!$A$2:$I$1016,5,0)</f>
        <v>0</v>
      </c>
      <c r="G320" s="100" t="n">
        <f aca="false">$C320*VLOOKUP($B320,FoodDB!$A$2:$I$1016,6,0)</f>
        <v>0</v>
      </c>
      <c r="H320" s="100" t="n">
        <f aca="false">$C320*VLOOKUP($B320,FoodDB!$A$2:$I$1016,7,0)</f>
        <v>0</v>
      </c>
      <c r="I320" s="100" t="n">
        <f aca="false">$C320*VLOOKUP($B320,FoodDB!$A$2:$I$1016,8,0)</f>
        <v>0</v>
      </c>
      <c r="J320" s="100" t="n">
        <f aca="false">$C320*VLOOKUP($B320,FoodDB!$A$2:$I$1016,9,0)</f>
        <v>0</v>
      </c>
      <c r="K320" s="100"/>
      <c r="L320" s="100"/>
      <c r="M320" s="100"/>
      <c r="N320" s="100"/>
      <c r="O320" s="100"/>
      <c r="P320" s="100"/>
      <c r="Q320" s="100"/>
      <c r="R320" s="100"/>
      <c r="S320" s="100"/>
    </row>
    <row r="321" customFormat="false" ht="15" hidden="false" customHeight="false" outlineLevel="0" collapsed="false">
      <c r="B321" s="96" t="s">
        <v>108</v>
      </c>
      <c r="C321" s="97" t="n">
        <v>1</v>
      </c>
      <c r="D321" s="100" t="n">
        <f aca="false">$C321*VLOOKUP($B321,FoodDB!$A$2:$I$1016,3,0)</f>
        <v>0</v>
      </c>
      <c r="E321" s="100" t="n">
        <f aca="false">$C321*VLOOKUP($B321,FoodDB!$A$2:$I$1016,4,0)</f>
        <v>0</v>
      </c>
      <c r="F321" s="100" t="n">
        <f aca="false">$C321*VLOOKUP($B321,FoodDB!$A$2:$I$1016,5,0)</f>
        <v>0</v>
      </c>
      <c r="G321" s="100" t="n">
        <f aca="false">$C321*VLOOKUP($B321,FoodDB!$A$2:$I$1016,6,0)</f>
        <v>0</v>
      </c>
      <c r="H321" s="100" t="n">
        <f aca="false">$C321*VLOOKUP($B321,FoodDB!$A$2:$I$1016,7,0)</f>
        <v>0</v>
      </c>
      <c r="I321" s="100" t="n">
        <f aca="false">$C321*VLOOKUP($B321,FoodDB!$A$2:$I$1016,8,0)</f>
        <v>0</v>
      </c>
      <c r="J321" s="100" t="n">
        <f aca="false">$C321*VLOOKUP($B321,FoodDB!$A$2:$I$1016,9,0)</f>
        <v>0</v>
      </c>
      <c r="K321" s="100"/>
      <c r="L321" s="100"/>
      <c r="M321" s="100"/>
      <c r="N321" s="100"/>
      <c r="O321" s="100"/>
      <c r="P321" s="100"/>
      <c r="Q321" s="100"/>
      <c r="R321" s="100"/>
      <c r="S321" s="100"/>
    </row>
    <row r="322" customFormat="false" ht="15" hidden="false" customHeight="false" outlineLevel="0" collapsed="false">
      <c r="B322" s="96" t="s">
        <v>108</v>
      </c>
      <c r="C322" s="97" t="n">
        <v>1</v>
      </c>
      <c r="D322" s="100" t="n">
        <f aca="false">$C322*VLOOKUP($B322,FoodDB!$A$2:$I$1016,3,0)</f>
        <v>0</v>
      </c>
      <c r="E322" s="100" t="n">
        <f aca="false">$C322*VLOOKUP($B322,FoodDB!$A$2:$I$1016,4,0)</f>
        <v>0</v>
      </c>
      <c r="F322" s="100" t="n">
        <f aca="false">$C322*VLOOKUP($B322,FoodDB!$A$2:$I$1016,5,0)</f>
        <v>0</v>
      </c>
      <c r="G322" s="100" t="n">
        <f aca="false">$C322*VLOOKUP($B322,FoodDB!$A$2:$I$1016,6,0)</f>
        <v>0</v>
      </c>
      <c r="H322" s="100" t="n">
        <f aca="false">$C322*VLOOKUP($B322,FoodDB!$A$2:$I$1016,7,0)</f>
        <v>0</v>
      </c>
      <c r="I322" s="100" t="n">
        <f aca="false">$C322*VLOOKUP($B322,FoodDB!$A$2:$I$1016,8,0)</f>
        <v>0</v>
      </c>
      <c r="J322" s="100" t="n">
        <f aca="false">$C322*VLOOKUP($B322,FoodDB!$A$2:$I$1016,9,0)</f>
        <v>0</v>
      </c>
      <c r="K322" s="100"/>
      <c r="L322" s="100"/>
      <c r="M322" s="100"/>
      <c r="N322" s="100"/>
      <c r="O322" s="100"/>
      <c r="P322" s="100"/>
      <c r="Q322" s="100"/>
      <c r="R322" s="100"/>
      <c r="S322" s="100"/>
    </row>
    <row r="323" customFormat="false" ht="15" hidden="false" customHeight="false" outlineLevel="0" collapsed="false">
      <c r="B323" s="96" t="s">
        <v>108</v>
      </c>
      <c r="C323" s="97" t="n">
        <v>1</v>
      </c>
      <c r="D323" s="100" t="n">
        <f aca="false">$C323*VLOOKUP($B323,FoodDB!$A$2:$I$1016,3,0)</f>
        <v>0</v>
      </c>
      <c r="E323" s="100" t="n">
        <f aca="false">$C323*VLOOKUP($B323,FoodDB!$A$2:$I$1016,4,0)</f>
        <v>0</v>
      </c>
      <c r="F323" s="100" t="n">
        <f aca="false">$C323*VLOOKUP($B323,FoodDB!$A$2:$I$1016,5,0)</f>
        <v>0</v>
      </c>
      <c r="G323" s="100" t="n">
        <f aca="false">$C323*VLOOKUP($B323,FoodDB!$A$2:$I$1016,6,0)</f>
        <v>0</v>
      </c>
      <c r="H323" s="100" t="n">
        <f aca="false">$C323*VLOOKUP($B323,FoodDB!$A$2:$I$1016,7,0)</f>
        <v>0</v>
      </c>
      <c r="I323" s="100" t="n">
        <f aca="false">$C323*VLOOKUP($B323,FoodDB!$A$2:$I$1016,8,0)</f>
        <v>0</v>
      </c>
      <c r="J323" s="100" t="n">
        <f aca="false">$C323*VLOOKUP($B323,FoodDB!$A$2:$I$1016,9,0)</f>
        <v>0</v>
      </c>
      <c r="K323" s="100"/>
      <c r="L323" s="100"/>
      <c r="M323" s="100"/>
      <c r="N323" s="100"/>
      <c r="O323" s="100"/>
      <c r="P323" s="100"/>
      <c r="Q323" s="100"/>
      <c r="R323" s="100"/>
      <c r="S323" s="100"/>
    </row>
    <row r="324" customFormat="false" ht="15" hidden="false" customHeight="false" outlineLevel="0" collapsed="false">
      <c r="B324" s="96" t="s">
        <v>108</v>
      </c>
      <c r="C324" s="97" t="n">
        <v>1</v>
      </c>
      <c r="D324" s="100" t="n">
        <f aca="false">$C324*VLOOKUP($B324,FoodDB!$A$2:$I$1016,3,0)</f>
        <v>0</v>
      </c>
      <c r="E324" s="100" t="n">
        <f aca="false">$C324*VLOOKUP($B324,FoodDB!$A$2:$I$1016,4,0)</f>
        <v>0</v>
      </c>
      <c r="F324" s="100" t="n">
        <f aca="false">$C324*VLOOKUP($B324,FoodDB!$A$2:$I$1016,5,0)</f>
        <v>0</v>
      </c>
      <c r="G324" s="100" t="n">
        <f aca="false">$C324*VLOOKUP($B324,FoodDB!$A$2:$I$1016,6,0)</f>
        <v>0</v>
      </c>
      <c r="H324" s="100" t="n">
        <f aca="false">$C324*VLOOKUP($B324,FoodDB!$A$2:$I$1016,7,0)</f>
        <v>0</v>
      </c>
      <c r="I324" s="100" t="n">
        <f aca="false">$C324*VLOOKUP($B324,FoodDB!$A$2:$I$1016,8,0)</f>
        <v>0</v>
      </c>
      <c r="J324" s="100" t="n">
        <f aca="false">$C324*VLOOKUP($B324,FoodDB!$A$2:$I$1016,9,0)</f>
        <v>0</v>
      </c>
      <c r="K324" s="100"/>
      <c r="L324" s="100"/>
      <c r="M324" s="100"/>
      <c r="N324" s="100"/>
      <c r="O324" s="100"/>
      <c r="P324" s="100"/>
      <c r="Q324" s="100"/>
      <c r="R324" s="100"/>
      <c r="S324" s="100"/>
    </row>
    <row r="325" customFormat="false" ht="15" hidden="false" customHeight="false" outlineLevel="0" collapsed="false">
      <c r="A325" s="0" t="s">
        <v>98</v>
      </c>
      <c r="D325" s="100"/>
      <c r="E325" s="100"/>
      <c r="F325" s="100"/>
      <c r="G325" s="100" t="n">
        <f aca="false">SUM(G318:G324)</f>
        <v>0</v>
      </c>
      <c r="H325" s="100" t="n">
        <f aca="false">SUM(H318:H324)</f>
        <v>0</v>
      </c>
      <c r="I325" s="100" t="n">
        <f aca="false">SUM(I318:I324)</f>
        <v>0</v>
      </c>
      <c r="J325" s="100" t="n">
        <f aca="false">SUM(G325:I325)</f>
        <v>0</v>
      </c>
      <c r="K325" s="100"/>
      <c r="L325" s="100"/>
      <c r="M325" s="100"/>
      <c r="N325" s="100"/>
      <c r="O325" s="100"/>
      <c r="P325" s="100"/>
      <c r="Q325" s="100"/>
      <c r="R325" s="100"/>
      <c r="S325" s="100"/>
    </row>
    <row r="326" customFormat="false" ht="15" hidden="false" customHeight="false" outlineLevel="0" collapsed="false">
      <c r="A326" s="0" t="s">
        <v>102</v>
      </c>
      <c r="B326" s="0" t="s">
        <v>103</v>
      </c>
      <c r="D326" s="100"/>
      <c r="E326" s="100"/>
      <c r="F326" s="100"/>
      <c r="G326" s="100" t="n">
        <f aca="false">VLOOKUP($A318,LossChart!$A$3:$AB$105,14,0)</f>
        <v>507.645869202674</v>
      </c>
      <c r="H326" s="100" t="n">
        <f aca="false">VLOOKUP($A318,LossChart!$A$3:$AB$105,15,0)</f>
        <v>80</v>
      </c>
      <c r="I326" s="100" t="n">
        <f aca="false">VLOOKUP($A318,LossChart!$A$3:$AB$105,16,0)</f>
        <v>477.304074136158</v>
      </c>
      <c r="J326" s="100" t="n">
        <f aca="false">VLOOKUP($A318,LossChart!$A$3:$AB$105,17,0)</f>
        <v>1064.94994333883</v>
      </c>
      <c r="K326" s="100"/>
      <c r="L326" s="100"/>
      <c r="M326" s="100"/>
      <c r="N326" s="100"/>
      <c r="O326" s="100"/>
      <c r="P326" s="100"/>
      <c r="Q326" s="100"/>
      <c r="R326" s="100"/>
      <c r="S326" s="100"/>
    </row>
    <row r="327" customFormat="false" ht="15" hidden="false" customHeight="false" outlineLevel="0" collapsed="false">
      <c r="A327" s="0" t="s">
        <v>104</v>
      </c>
      <c r="D327" s="100"/>
      <c r="E327" s="100"/>
      <c r="F327" s="100"/>
      <c r="G327" s="100" t="n">
        <f aca="false">G326-G325</f>
        <v>507.645869202674</v>
      </c>
      <c r="H327" s="100" t="n">
        <f aca="false">H326-H325</f>
        <v>80</v>
      </c>
      <c r="I327" s="100" t="n">
        <f aca="false">I326-I325</f>
        <v>477.304074136158</v>
      </c>
      <c r="J327" s="100" t="n">
        <f aca="false">J326-J325</f>
        <v>1064.94994333883</v>
      </c>
      <c r="K327" s="100"/>
      <c r="L327" s="100"/>
      <c r="M327" s="100"/>
      <c r="N327" s="100"/>
      <c r="O327" s="100"/>
      <c r="P327" s="100"/>
      <c r="Q327" s="100"/>
      <c r="R327" s="100"/>
      <c r="S327" s="100"/>
    </row>
    <row r="329" customFormat="false" ht="60" hidden="false" customHeight="false" outlineLevel="0" collapsed="false">
      <c r="A329" s="21" t="s">
        <v>63</v>
      </c>
      <c r="B329" s="21" t="s">
        <v>93</v>
      </c>
      <c r="C329" s="21" t="s">
        <v>94</v>
      </c>
      <c r="D329" s="94" t="str">
        <f aca="false">FoodDB!$C$1</f>
        <v>Fat
(g)</v>
      </c>
      <c r="E329" s="94" t="str">
        <f aca="false">FoodDB!$D$1</f>
        <v>Carbs
(g)</v>
      </c>
      <c r="F329" s="94" t="str">
        <f aca="false">FoodDB!$E$1</f>
        <v>Protein
(g)</v>
      </c>
      <c r="G329" s="94" t="str">
        <f aca="false">FoodDB!$F$1</f>
        <v>Fat
(Cal)</v>
      </c>
      <c r="H329" s="94" t="str">
        <f aca="false">FoodDB!$G$1</f>
        <v>Carb
(Cal)</v>
      </c>
      <c r="I329" s="94" t="str">
        <f aca="false">FoodDB!$H$1</f>
        <v>Protein
(Cal)</v>
      </c>
      <c r="J329" s="94" t="str">
        <f aca="false">FoodDB!$I$1</f>
        <v>Total
Calories</v>
      </c>
      <c r="K329" s="94"/>
      <c r="L329" s="94" t="s">
        <v>110</v>
      </c>
      <c r="M329" s="94" t="s">
        <v>111</v>
      </c>
      <c r="N329" s="94" t="s">
        <v>112</v>
      </c>
      <c r="O329" s="94" t="s">
        <v>113</v>
      </c>
      <c r="P329" s="94" t="s">
        <v>118</v>
      </c>
      <c r="Q329" s="94" t="s">
        <v>119</v>
      </c>
      <c r="R329" s="94" t="s">
        <v>120</v>
      </c>
      <c r="S329" s="94" t="s">
        <v>121</v>
      </c>
    </row>
    <row r="330" customFormat="false" ht="15" hidden="false" customHeight="false" outlineLevel="0" collapsed="false">
      <c r="A330" s="95" t="n">
        <f aca="false">A318+1</f>
        <v>43021</v>
      </c>
      <c r="B330" s="96" t="s">
        <v>108</v>
      </c>
      <c r="C330" s="97" t="n">
        <v>1</v>
      </c>
      <c r="D330" s="100" t="n">
        <f aca="false">$C330*VLOOKUP($B330,FoodDB!$A$2:$I$1016,3,0)</f>
        <v>0</v>
      </c>
      <c r="E330" s="100" t="n">
        <f aca="false">$C330*VLOOKUP($B330,FoodDB!$A$2:$I$1016,4,0)</f>
        <v>0</v>
      </c>
      <c r="F330" s="100" t="n">
        <f aca="false">$C330*VLOOKUP($B330,FoodDB!$A$2:$I$1016,5,0)</f>
        <v>0</v>
      </c>
      <c r="G330" s="100" t="n">
        <f aca="false">$C330*VLOOKUP($B330,FoodDB!$A$2:$I$1016,6,0)</f>
        <v>0</v>
      </c>
      <c r="H330" s="100" t="n">
        <f aca="false">$C330*VLOOKUP($B330,FoodDB!$A$2:$I$1016,7,0)</f>
        <v>0</v>
      </c>
      <c r="I330" s="100" t="n">
        <f aca="false">$C330*VLOOKUP($B330,FoodDB!$A$2:$I$1016,8,0)</f>
        <v>0</v>
      </c>
      <c r="J330" s="100" t="n">
        <f aca="false">$C330*VLOOKUP($B330,FoodDB!$A$2:$I$1016,9,0)</f>
        <v>0</v>
      </c>
      <c r="K330" s="100"/>
      <c r="L330" s="100" t="n">
        <f aca="false">SUM(G330:G336)</f>
        <v>0</v>
      </c>
      <c r="M330" s="100" t="n">
        <f aca="false">SUM(H330:H336)</f>
        <v>0</v>
      </c>
      <c r="N330" s="100" t="n">
        <f aca="false">SUM(I330:I336)</f>
        <v>0</v>
      </c>
      <c r="O330" s="100" t="n">
        <f aca="false">SUM(L330:N330)</f>
        <v>0</v>
      </c>
      <c r="P330" s="100" t="n">
        <f aca="false">VLOOKUP($A330,LossChart!$A$3:$AB$105,14,0)-L330</f>
        <v>514.652024713236</v>
      </c>
      <c r="Q330" s="100" t="n">
        <f aca="false">VLOOKUP($A330,LossChart!$A$3:$AB$105,15,0)-M330</f>
        <v>80</v>
      </c>
      <c r="R330" s="100" t="n">
        <f aca="false">VLOOKUP($A330,LossChart!$A$3:$AB$105,16,0)-N330</f>
        <v>477.304074136158</v>
      </c>
      <c r="S330" s="100" t="n">
        <f aca="false">VLOOKUP($A330,LossChart!$A$3:$AB$105,17,0)-O330</f>
        <v>1071.95609884939</v>
      </c>
    </row>
    <row r="331" customFormat="false" ht="15" hidden="false" customHeight="false" outlineLevel="0" collapsed="false">
      <c r="B331" s="96" t="s">
        <v>108</v>
      </c>
      <c r="C331" s="97" t="n">
        <v>1</v>
      </c>
      <c r="D331" s="100" t="n">
        <f aca="false">$C331*VLOOKUP($B331,FoodDB!$A$2:$I$1016,3,0)</f>
        <v>0</v>
      </c>
      <c r="E331" s="100" t="n">
        <f aca="false">$C331*VLOOKUP($B331,FoodDB!$A$2:$I$1016,4,0)</f>
        <v>0</v>
      </c>
      <c r="F331" s="100" t="n">
        <f aca="false">$C331*VLOOKUP($B331,FoodDB!$A$2:$I$1016,5,0)</f>
        <v>0</v>
      </c>
      <c r="G331" s="100" t="n">
        <f aca="false">$C331*VLOOKUP($B331,FoodDB!$A$2:$I$1016,6,0)</f>
        <v>0</v>
      </c>
      <c r="H331" s="100" t="n">
        <f aca="false">$C331*VLOOKUP($B331,FoodDB!$A$2:$I$1016,7,0)</f>
        <v>0</v>
      </c>
      <c r="I331" s="100" t="n">
        <f aca="false">$C331*VLOOKUP($B331,FoodDB!$A$2:$I$1016,8,0)</f>
        <v>0</v>
      </c>
      <c r="J331" s="100" t="n">
        <f aca="false">$C331*VLOOKUP($B331,FoodDB!$A$2:$I$1016,9,0)</f>
        <v>0</v>
      </c>
      <c r="K331" s="100"/>
      <c r="L331" s="100"/>
      <c r="M331" s="100"/>
      <c r="N331" s="100"/>
      <c r="O331" s="100"/>
      <c r="P331" s="100"/>
      <c r="Q331" s="100"/>
      <c r="R331" s="100"/>
      <c r="S331" s="100"/>
    </row>
    <row r="332" customFormat="false" ht="15" hidden="false" customHeight="false" outlineLevel="0" collapsed="false">
      <c r="B332" s="96" t="s">
        <v>108</v>
      </c>
      <c r="C332" s="97" t="n">
        <v>1</v>
      </c>
      <c r="D332" s="100" t="n">
        <f aca="false">$C332*VLOOKUP($B332,FoodDB!$A$2:$I$1016,3,0)</f>
        <v>0</v>
      </c>
      <c r="E332" s="100" t="n">
        <f aca="false">$C332*VLOOKUP($B332,FoodDB!$A$2:$I$1016,4,0)</f>
        <v>0</v>
      </c>
      <c r="F332" s="100" t="n">
        <f aca="false">$C332*VLOOKUP($B332,FoodDB!$A$2:$I$1016,5,0)</f>
        <v>0</v>
      </c>
      <c r="G332" s="100" t="n">
        <f aca="false">$C332*VLOOKUP($B332,FoodDB!$A$2:$I$1016,6,0)</f>
        <v>0</v>
      </c>
      <c r="H332" s="100" t="n">
        <f aca="false">$C332*VLOOKUP($B332,FoodDB!$A$2:$I$1016,7,0)</f>
        <v>0</v>
      </c>
      <c r="I332" s="100" t="n">
        <f aca="false">$C332*VLOOKUP($B332,FoodDB!$A$2:$I$1016,8,0)</f>
        <v>0</v>
      </c>
      <c r="J332" s="100" t="n">
        <f aca="false">$C332*VLOOKUP($B332,FoodDB!$A$2:$I$1016,9,0)</f>
        <v>0</v>
      </c>
      <c r="K332" s="100"/>
      <c r="L332" s="100"/>
      <c r="M332" s="100"/>
      <c r="N332" s="100"/>
      <c r="O332" s="100"/>
      <c r="P332" s="100"/>
      <c r="Q332" s="100"/>
      <c r="R332" s="100"/>
      <c r="S332" s="100"/>
    </row>
    <row r="333" customFormat="false" ht="15" hidden="false" customHeight="false" outlineLevel="0" collapsed="false">
      <c r="B333" s="96" t="s">
        <v>108</v>
      </c>
      <c r="C333" s="97" t="n">
        <v>1</v>
      </c>
      <c r="D333" s="100" t="n">
        <f aca="false">$C333*VLOOKUP($B333,FoodDB!$A$2:$I$1016,3,0)</f>
        <v>0</v>
      </c>
      <c r="E333" s="100" t="n">
        <f aca="false">$C333*VLOOKUP($B333,FoodDB!$A$2:$I$1016,4,0)</f>
        <v>0</v>
      </c>
      <c r="F333" s="100" t="n">
        <f aca="false">$C333*VLOOKUP($B333,FoodDB!$A$2:$I$1016,5,0)</f>
        <v>0</v>
      </c>
      <c r="G333" s="100" t="n">
        <f aca="false">$C333*VLOOKUP($B333,FoodDB!$A$2:$I$1016,6,0)</f>
        <v>0</v>
      </c>
      <c r="H333" s="100" t="n">
        <f aca="false">$C333*VLOOKUP($B333,FoodDB!$A$2:$I$1016,7,0)</f>
        <v>0</v>
      </c>
      <c r="I333" s="100" t="n">
        <f aca="false">$C333*VLOOKUP($B333,FoodDB!$A$2:$I$1016,8,0)</f>
        <v>0</v>
      </c>
      <c r="J333" s="100" t="n">
        <f aca="false">$C333*VLOOKUP($B333,FoodDB!$A$2:$I$1016,9,0)</f>
        <v>0</v>
      </c>
      <c r="K333" s="100"/>
      <c r="L333" s="100"/>
      <c r="M333" s="100"/>
      <c r="N333" s="100"/>
      <c r="O333" s="100"/>
      <c r="P333" s="100"/>
      <c r="Q333" s="100"/>
      <c r="R333" s="100"/>
      <c r="S333" s="100"/>
    </row>
    <row r="334" customFormat="false" ht="15" hidden="false" customHeight="false" outlineLevel="0" collapsed="false">
      <c r="B334" s="96" t="s">
        <v>108</v>
      </c>
      <c r="C334" s="97" t="n">
        <v>1</v>
      </c>
      <c r="D334" s="100" t="n">
        <f aca="false">$C334*VLOOKUP($B334,FoodDB!$A$2:$I$1016,3,0)</f>
        <v>0</v>
      </c>
      <c r="E334" s="100" t="n">
        <f aca="false">$C334*VLOOKUP($B334,FoodDB!$A$2:$I$1016,4,0)</f>
        <v>0</v>
      </c>
      <c r="F334" s="100" t="n">
        <f aca="false">$C334*VLOOKUP($B334,FoodDB!$A$2:$I$1016,5,0)</f>
        <v>0</v>
      </c>
      <c r="G334" s="100" t="n">
        <f aca="false">$C334*VLOOKUP($B334,FoodDB!$A$2:$I$1016,6,0)</f>
        <v>0</v>
      </c>
      <c r="H334" s="100" t="n">
        <f aca="false">$C334*VLOOKUP($B334,FoodDB!$A$2:$I$1016,7,0)</f>
        <v>0</v>
      </c>
      <c r="I334" s="100" t="n">
        <f aca="false">$C334*VLOOKUP($B334,FoodDB!$A$2:$I$1016,8,0)</f>
        <v>0</v>
      </c>
      <c r="J334" s="100" t="n">
        <f aca="false">$C334*VLOOKUP($B334,FoodDB!$A$2:$I$1016,9,0)</f>
        <v>0</v>
      </c>
      <c r="K334" s="100"/>
      <c r="L334" s="100"/>
      <c r="M334" s="100"/>
      <c r="N334" s="100"/>
      <c r="O334" s="100"/>
      <c r="P334" s="100"/>
      <c r="Q334" s="100"/>
      <c r="R334" s="100"/>
      <c r="S334" s="100"/>
    </row>
    <row r="335" customFormat="false" ht="15" hidden="false" customHeight="false" outlineLevel="0" collapsed="false">
      <c r="B335" s="96" t="s">
        <v>108</v>
      </c>
      <c r="C335" s="97" t="n">
        <v>1</v>
      </c>
      <c r="D335" s="100" t="n">
        <f aca="false">$C335*VLOOKUP($B335,FoodDB!$A$2:$I$1016,3,0)</f>
        <v>0</v>
      </c>
      <c r="E335" s="100" t="n">
        <f aca="false">$C335*VLOOKUP($B335,FoodDB!$A$2:$I$1016,4,0)</f>
        <v>0</v>
      </c>
      <c r="F335" s="100" t="n">
        <f aca="false">$C335*VLOOKUP($B335,FoodDB!$A$2:$I$1016,5,0)</f>
        <v>0</v>
      </c>
      <c r="G335" s="100" t="n">
        <f aca="false">$C335*VLOOKUP($B335,FoodDB!$A$2:$I$1016,6,0)</f>
        <v>0</v>
      </c>
      <c r="H335" s="100" t="n">
        <f aca="false">$C335*VLOOKUP($B335,FoodDB!$A$2:$I$1016,7,0)</f>
        <v>0</v>
      </c>
      <c r="I335" s="100" t="n">
        <f aca="false">$C335*VLOOKUP($B335,FoodDB!$A$2:$I$1016,8,0)</f>
        <v>0</v>
      </c>
      <c r="J335" s="100" t="n">
        <f aca="false">$C335*VLOOKUP($B335,FoodDB!$A$2:$I$1016,9,0)</f>
        <v>0</v>
      </c>
      <c r="K335" s="100"/>
      <c r="L335" s="100"/>
      <c r="M335" s="100"/>
      <c r="N335" s="100"/>
      <c r="O335" s="100"/>
      <c r="P335" s="100"/>
      <c r="Q335" s="100"/>
      <c r="R335" s="100"/>
      <c r="S335" s="100"/>
    </row>
    <row r="336" customFormat="false" ht="15" hidden="false" customHeight="false" outlineLevel="0" collapsed="false">
      <c r="B336" s="96" t="s">
        <v>108</v>
      </c>
      <c r="C336" s="97" t="n">
        <v>1</v>
      </c>
      <c r="D336" s="100" t="n">
        <f aca="false">$C336*VLOOKUP($B336,FoodDB!$A$2:$I$1016,3,0)</f>
        <v>0</v>
      </c>
      <c r="E336" s="100" t="n">
        <f aca="false">$C336*VLOOKUP($B336,FoodDB!$A$2:$I$1016,4,0)</f>
        <v>0</v>
      </c>
      <c r="F336" s="100" t="n">
        <f aca="false">$C336*VLOOKUP($B336,FoodDB!$A$2:$I$1016,5,0)</f>
        <v>0</v>
      </c>
      <c r="G336" s="100" t="n">
        <f aca="false">$C336*VLOOKUP($B336,FoodDB!$A$2:$I$1016,6,0)</f>
        <v>0</v>
      </c>
      <c r="H336" s="100" t="n">
        <f aca="false">$C336*VLOOKUP($B336,FoodDB!$A$2:$I$1016,7,0)</f>
        <v>0</v>
      </c>
      <c r="I336" s="100" t="n">
        <f aca="false">$C336*VLOOKUP($B336,FoodDB!$A$2:$I$1016,8,0)</f>
        <v>0</v>
      </c>
      <c r="J336" s="100" t="n">
        <f aca="false">$C336*VLOOKUP($B336,FoodDB!$A$2:$I$1016,9,0)</f>
        <v>0</v>
      </c>
      <c r="K336" s="100"/>
      <c r="L336" s="100"/>
      <c r="M336" s="100"/>
      <c r="N336" s="100"/>
      <c r="O336" s="100"/>
      <c r="P336" s="100"/>
      <c r="Q336" s="100"/>
      <c r="R336" s="100"/>
      <c r="S336" s="100"/>
    </row>
    <row r="337" customFormat="false" ht="15" hidden="false" customHeight="false" outlineLevel="0" collapsed="false">
      <c r="A337" s="0" t="s">
        <v>98</v>
      </c>
      <c r="D337" s="100"/>
      <c r="E337" s="100"/>
      <c r="F337" s="100"/>
      <c r="G337" s="100" t="n">
        <f aca="false">SUM(G330:G336)</f>
        <v>0</v>
      </c>
      <c r="H337" s="100" t="n">
        <f aca="false">SUM(H330:H336)</f>
        <v>0</v>
      </c>
      <c r="I337" s="100" t="n">
        <f aca="false">SUM(I330:I336)</f>
        <v>0</v>
      </c>
      <c r="J337" s="100" t="n">
        <f aca="false">SUM(G337:I337)</f>
        <v>0</v>
      </c>
      <c r="K337" s="100"/>
      <c r="L337" s="100"/>
      <c r="M337" s="100"/>
      <c r="N337" s="100"/>
      <c r="O337" s="100"/>
      <c r="P337" s="100"/>
      <c r="Q337" s="100"/>
      <c r="R337" s="100"/>
      <c r="S337" s="100"/>
    </row>
    <row r="338" customFormat="false" ht="15" hidden="false" customHeight="false" outlineLevel="0" collapsed="false">
      <c r="A338" s="0" t="s">
        <v>102</v>
      </c>
      <c r="B338" s="0" t="s">
        <v>103</v>
      </c>
      <c r="D338" s="100"/>
      <c r="E338" s="100"/>
      <c r="F338" s="100"/>
      <c r="G338" s="100" t="n">
        <f aca="false">VLOOKUP($A330,LossChart!$A$3:$AB$105,14,0)</f>
        <v>514.652024713236</v>
      </c>
      <c r="H338" s="100" t="n">
        <f aca="false">VLOOKUP($A330,LossChart!$A$3:$AB$105,15,0)</f>
        <v>80</v>
      </c>
      <c r="I338" s="100" t="n">
        <f aca="false">VLOOKUP($A330,LossChart!$A$3:$AB$105,16,0)</f>
        <v>477.304074136158</v>
      </c>
      <c r="J338" s="100" t="n">
        <f aca="false">VLOOKUP($A330,LossChart!$A$3:$AB$105,17,0)</f>
        <v>1071.95609884939</v>
      </c>
      <c r="K338" s="100"/>
      <c r="L338" s="100"/>
      <c r="M338" s="100"/>
      <c r="N338" s="100"/>
      <c r="O338" s="100"/>
      <c r="P338" s="100"/>
      <c r="Q338" s="100"/>
      <c r="R338" s="100"/>
      <c r="S338" s="100"/>
    </row>
    <row r="339" customFormat="false" ht="15" hidden="false" customHeight="false" outlineLevel="0" collapsed="false">
      <c r="A339" s="0" t="s">
        <v>104</v>
      </c>
      <c r="D339" s="100"/>
      <c r="E339" s="100"/>
      <c r="F339" s="100"/>
      <c r="G339" s="100" t="n">
        <f aca="false">G338-G337</f>
        <v>514.652024713236</v>
      </c>
      <c r="H339" s="100" t="n">
        <f aca="false">H338-H337</f>
        <v>80</v>
      </c>
      <c r="I339" s="100" t="n">
        <f aca="false">I338-I337</f>
        <v>477.304074136158</v>
      </c>
      <c r="J339" s="100" t="n">
        <f aca="false">J338-J337</f>
        <v>1071.95609884939</v>
      </c>
      <c r="K339" s="100"/>
      <c r="L339" s="100"/>
      <c r="M339" s="100"/>
      <c r="N339" s="100"/>
      <c r="O339" s="100"/>
      <c r="P339" s="100"/>
      <c r="Q339" s="100"/>
      <c r="R339" s="100"/>
      <c r="S339" s="100"/>
    </row>
    <row r="341" customFormat="false" ht="60" hidden="false" customHeight="false" outlineLevel="0" collapsed="false">
      <c r="A341" s="21" t="s">
        <v>63</v>
      </c>
      <c r="B341" s="21" t="s">
        <v>93</v>
      </c>
      <c r="C341" s="21" t="s">
        <v>94</v>
      </c>
      <c r="D341" s="94" t="str">
        <f aca="false">FoodDB!$C$1</f>
        <v>Fat
(g)</v>
      </c>
      <c r="E341" s="94" t="str">
        <f aca="false">FoodDB!$D$1</f>
        <v>Carbs
(g)</v>
      </c>
      <c r="F341" s="94" t="str">
        <f aca="false">FoodDB!$E$1</f>
        <v>Protein
(g)</v>
      </c>
      <c r="G341" s="94" t="str">
        <f aca="false">FoodDB!$F$1</f>
        <v>Fat
(Cal)</v>
      </c>
      <c r="H341" s="94" t="str">
        <f aca="false">FoodDB!$G$1</f>
        <v>Carb
(Cal)</v>
      </c>
      <c r="I341" s="94" t="str">
        <f aca="false">FoodDB!$H$1</f>
        <v>Protein
(Cal)</v>
      </c>
      <c r="J341" s="94" t="str">
        <f aca="false">FoodDB!$I$1</f>
        <v>Total
Calories</v>
      </c>
      <c r="K341" s="94"/>
      <c r="L341" s="94" t="s">
        <v>110</v>
      </c>
      <c r="M341" s="94" t="s">
        <v>111</v>
      </c>
      <c r="N341" s="94" t="s">
        <v>112</v>
      </c>
      <c r="O341" s="94" t="s">
        <v>113</v>
      </c>
      <c r="P341" s="94" t="s">
        <v>118</v>
      </c>
      <c r="Q341" s="94" t="s">
        <v>119</v>
      </c>
      <c r="R341" s="94" t="s">
        <v>120</v>
      </c>
      <c r="S341" s="94" t="s">
        <v>121</v>
      </c>
    </row>
    <row r="342" customFormat="false" ht="15" hidden="false" customHeight="false" outlineLevel="0" collapsed="false">
      <c r="A342" s="95" t="n">
        <f aca="false">A330+1</f>
        <v>43022</v>
      </c>
      <c r="B342" s="96" t="s">
        <v>108</v>
      </c>
      <c r="C342" s="97" t="n">
        <v>1</v>
      </c>
      <c r="D342" s="100" t="n">
        <f aca="false">$C342*VLOOKUP($B342,FoodDB!$A$2:$I$1016,3,0)</f>
        <v>0</v>
      </c>
      <c r="E342" s="100" t="n">
        <f aca="false">$C342*VLOOKUP($B342,FoodDB!$A$2:$I$1016,4,0)</f>
        <v>0</v>
      </c>
      <c r="F342" s="100" t="n">
        <f aca="false">$C342*VLOOKUP($B342,FoodDB!$A$2:$I$1016,5,0)</f>
        <v>0</v>
      </c>
      <c r="G342" s="100" t="n">
        <f aca="false">$C342*VLOOKUP($B342,FoodDB!$A$2:$I$1016,6,0)</f>
        <v>0</v>
      </c>
      <c r="H342" s="100" t="n">
        <f aca="false">$C342*VLOOKUP($B342,FoodDB!$A$2:$I$1016,7,0)</f>
        <v>0</v>
      </c>
      <c r="I342" s="100" t="n">
        <f aca="false">$C342*VLOOKUP($B342,FoodDB!$A$2:$I$1016,8,0)</f>
        <v>0</v>
      </c>
      <c r="J342" s="100" t="n">
        <f aca="false">$C342*VLOOKUP($B342,FoodDB!$A$2:$I$1016,9,0)</f>
        <v>0</v>
      </c>
      <c r="K342" s="100"/>
      <c r="L342" s="100" t="n">
        <f aca="false">SUM(G342:G348)</f>
        <v>0</v>
      </c>
      <c r="M342" s="100" t="n">
        <f aca="false">SUM(H342:H348)</f>
        <v>0</v>
      </c>
      <c r="N342" s="100" t="n">
        <f aca="false">SUM(I342:I348)</f>
        <v>0</v>
      </c>
      <c r="O342" s="100" t="n">
        <f aca="false">SUM(L342:N342)</f>
        <v>0</v>
      </c>
      <c r="P342" s="100" t="n">
        <f aca="false">VLOOKUP($A342,LossChart!$A$3:$AB$105,14,0)-L342</f>
        <v>521.596125703562</v>
      </c>
      <c r="Q342" s="100" t="n">
        <f aca="false">VLOOKUP($A342,LossChart!$A$3:$AB$105,15,0)-M342</f>
        <v>80</v>
      </c>
      <c r="R342" s="100" t="n">
        <f aca="false">VLOOKUP($A342,LossChart!$A$3:$AB$105,16,0)-N342</f>
        <v>477.304074136158</v>
      </c>
      <c r="S342" s="100" t="n">
        <f aca="false">VLOOKUP($A342,LossChart!$A$3:$AB$105,17,0)-O342</f>
        <v>1078.90019983972</v>
      </c>
    </row>
    <row r="343" customFormat="false" ht="15" hidden="false" customHeight="false" outlineLevel="0" collapsed="false">
      <c r="B343" s="96" t="s">
        <v>108</v>
      </c>
      <c r="C343" s="97" t="n">
        <v>1</v>
      </c>
      <c r="D343" s="100" t="n">
        <f aca="false">$C343*VLOOKUP($B343,FoodDB!$A$2:$I$1016,3,0)</f>
        <v>0</v>
      </c>
      <c r="E343" s="100" t="n">
        <f aca="false">$C343*VLOOKUP($B343,FoodDB!$A$2:$I$1016,4,0)</f>
        <v>0</v>
      </c>
      <c r="F343" s="100" t="n">
        <f aca="false">$C343*VLOOKUP($B343,FoodDB!$A$2:$I$1016,5,0)</f>
        <v>0</v>
      </c>
      <c r="G343" s="100" t="n">
        <f aca="false">$C343*VLOOKUP($B343,FoodDB!$A$2:$I$1016,6,0)</f>
        <v>0</v>
      </c>
      <c r="H343" s="100" t="n">
        <f aca="false">$C343*VLOOKUP($B343,FoodDB!$A$2:$I$1016,7,0)</f>
        <v>0</v>
      </c>
      <c r="I343" s="100" t="n">
        <f aca="false">$C343*VLOOKUP($B343,FoodDB!$A$2:$I$1016,8,0)</f>
        <v>0</v>
      </c>
      <c r="J343" s="100" t="n">
        <f aca="false">$C343*VLOOKUP($B343,FoodDB!$A$2:$I$1016,9,0)</f>
        <v>0</v>
      </c>
      <c r="K343" s="100"/>
      <c r="L343" s="100"/>
      <c r="M343" s="100"/>
      <c r="N343" s="100"/>
      <c r="O343" s="100"/>
      <c r="P343" s="100"/>
      <c r="Q343" s="100"/>
      <c r="R343" s="100"/>
      <c r="S343" s="100"/>
    </row>
    <row r="344" customFormat="false" ht="15" hidden="false" customHeight="false" outlineLevel="0" collapsed="false">
      <c r="B344" s="96" t="s">
        <v>108</v>
      </c>
      <c r="C344" s="97" t="n">
        <v>1</v>
      </c>
      <c r="D344" s="100" t="n">
        <f aca="false">$C344*VLOOKUP($B344,FoodDB!$A$2:$I$1016,3,0)</f>
        <v>0</v>
      </c>
      <c r="E344" s="100" t="n">
        <f aca="false">$C344*VLOOKUP($B344,FoodDB!$A$2:$I$1016,4,0)</f>
        <v>0</v>
      </c>
      <c r="F344" s="100" t="n">
        <f aca="false">$C344*VLOOKUP($B344,FoodDB!$A$2:$I$1016,5,0)</f>
        <v>0</v>
      </c>
      <c r="G344" s="100" t="n">
        <f aca="false">$C344*VLOOKUP($B344,FoodDB!$A$2:$I$1016,6,0)</f>
        <v>0</v>
      </c>
      <c r="H344" s="100" t="n">
        <f aca="false">$C344*VLOOKUP($B344,FoodDB!$A$2:$I$1016,7,0)</f>
        <v>0</v>
      </c>
      <c r="I344" s="100" t="n">
        <f aca="false">$C344*VLOOKUP($B344,FoodDB!$A$2:$I$1016,8,0)</f>
        <v>0</v>
      </c>
      <c r="J344" s="100" t="n">
        <f aca="false">$C344*VLOOKUP($B344,FoodDB!$A$2:$I$1016,9,0)</f>
        <v>0</v>
      </c>
      <c r="K344" s="100"/>
      <c r="L344" s="100"/>
      <c r="M344" s="100"/>
      <c r="N344" s="100"/>
      <c r="O344" s="100"/>
      <c r="P344" s="100"/>
      <c r="Q344" s="100"/>
      <c r="R344" s="100"/>
      <c r="S344" s="100"/>
    </row>
    <row r="345" customFormat="false" ht="15" hidden="false" customHeight="false" outlineLevel="0" collapsed="false">
      <c r="B345" s="96" t="s">
        <v>108</v>
      </c>
      <c r="C345" s="97" t="n">
        <v>1</v>
      </c>
      <c r="D345" s="100" t="n">
        <f aca="false">$C345*VLOOKUP($B345,FoodDB!$A$2:$I$1016,3,0)</f>
        <v>0</v>
      </c>
      <c r="E345" s="100" t="n">
        <f aca="false">$C345*VLOOKUP($B345,FoodDB!$A$2:$I$1016,4,0)</f>
        <v>0</v>
      </c>
      <c r="F345" s="100" t="n">
        <f aca="false">$C345*VLOOKUP($B345,FoodDB!$A$2:$I$1016,5,0)</f>
        <v>0</v>
      </c>
      <c r="G345" s="100" t="n">
        <f aca="false">$C345*VLOOKUP($B345,FoodDB!$A$2:$I$1016,6,0)</f>
        <v>0</v>
      </c>
      <c r="H345" s="100" t="n">
        <f aca="false">$C345*VLOOKUP($B345,FoodDB!$A$2:$I$1016,7,0)</f>
        <v>0</v>
      </c>
      <c r="I345" s="100" t="n">
        <f aca="false">$C345*VLOOKUP($B345,FoodDB!$A$2:$I$1016,8,0)</f>
        <v>0</v>
      </c>
      <c r="J345" s="100" t="n">
        <f aca="false">$C345*VLOOKUP($B345,FoodDB!$A$2:$I$1016,9,0)</f>
        <v>0</v>
      </c>
      <c r="K345" s="100"/>
      <c r="L345" s="100"/>
      <c r="M345" s="100"/>
      <c r="N345" s="100"/>
      <c r="O345" s="100"/>
      <c r="P345" s="100"/>
      <c r="Q345" s="100"/>
      <c r="R345" s="100"/>
      <c r="S345" s="100"/>
    </row>
    <row r="346" customFormat="false" ht="15" hidden="false" customHeight="false" outlineLevel="0" collapsed="false">
      <c r="B346" s="96" t="s">
        <v>108</v>
      </c>
      <c r="C346" s="97" t="n">
        <v>1</v>
      </c>
      <c r="D346" s="100" t="n">
        <f aca="false">$C346*VLOOKUP($B346,FoodDB!$A$2:$I$1016,3,0)</f>
        <v>0</v>
      </c>
      <c r="E346" s="100" t="n">
        <f aca="false">$C346*VLOOKUP($B346,FoodDB!$A$2:$I$1016,4,0)</f>
        <v>0</v>
      </c>
      <c r="F346" s="100" t="n">
        <f aca="false">$C346*VLOOKUP($B346,FoodDB!$A$2:$I$1016,5,0)</f>
        <v>0</v>
      </c>
      <c r="G346" s="100" t="n">
        <f aca="false">$C346*VLOOKUP($B346,FoodDB!$A$2:$I$1016,6,0)</f>
        <v>0</v>
      </c>
      <c r="H346" s="100" t="n">
        <f aca="false">$C346*VLOOKUP($B346,FoodDB!$A$2:$I$1016,7,0)</f>
        <v>0</v>
      </c>
      <c r="I346" s="100" t="n">
        <f aca="false">$C346*VLOOKUP($B346,FoodDB!$A$2:$I$1016,8,0)</f>
        <v>0</v>
      </c>
      <c r="J346" s="100" t="n">
        <f aca="false">$C346*VLOOKUP($B346,FoodDB!$A$2:$I$1016,9,0)</f>
        <v>0</v>
      </c>
      <c r="K346" s="100"/>
      <c r="L346" s="100"/>
      <c r="M346" s="100"/>
      <c r="N346" s="100"/>
      <c r="O346" s="100"/>
      <c r="P346" s="100"/>
      <c r="Q346" s="100"/>
      <c r="R346" s="100"/>
      <c r="S346" s="100"/>
    </row>
    <row r="347" customFormat="false" ht="15" hidden="false" customHeight="false" outlineLevel="0" collapsed="false">
      <c r="B347" s="96" t="s">
        <v>108</v>
      </c>
      <c r="C347" s="97" t="n">
        <v>1</v>
      </c>
      <c r="D347" s="100" t="n">
        <f aca="false">$C347*VLOOKUP($B347,FoodDB!$A$2:$I$1016,3,0)</f>
        <v>0</v>
      </c>
      <c r="E347" s="100" t="n">
        <f aca="false">$C347*VLOOKUP($B347,FoodDB!$A$2:$I$1016,4,0)</f>
        <v>0</v>
      </c>
      <c r="F347" s="100" t="n">
        <f aca="false">$C347*VLOOKUP($B347,FoodDB!$A$2:$I$1016,5,0)</f>
        <v>0</v>
      </c>
      <c r="G347" s="100" t="n">
        <f aca="false">$C347*VLOOKUP($B347,FoodDB!$A$2:$I$1016,6,0)</f>
        <v>0</v>
      </c>
      <c r="H347" s="100" t="n">
        <f aca="false">$C347*VLOOKUP($B347,FoodDB!$A$2:$I$1016,7,0)</f>
        <v>0</v>
      </c>
      <c r="I347" s="100" t="n">
        <f aca="false">$C347*VLOOKUP($B347,FoodDB!$A$2:$I$1016,8,0)</f>
        <v>0</v>
      </c>
      <c r="J347" s="100" t="n">
        <f aca="false">$C347*VLOOKUP($B347,FoodDB!$A$2:$I$1016,9,0)</f>
        <v>0</v>
      </c>
      <c r="K347" s="100"/>
      <c r="L347" s="100"/>
      <c r="M347" s="100"/>
      <c r="N347" s="100"/>
      <c r="O347" s="100"/>
      <c r="P347" s="100"/>
      <c r="Q347" s="100"/>
      <c r="R347" s="100"/>
      <c r="S347" s="100"/>
    </row>
    <row r="348" customFormat="false" ht="15" hidden="false" customHeight="false" outlineLevel="0" collapsed="false">
      <c r="B348" s="96" t="s">
        <v>108</v>
      </c>
      <c r="C348" s="97" t="n">
        <v>1</v>
      </c>
      <c r="D348" s="100" t="n">
        <f aca="false">$C348*VLOOKUP($B348,FoodDB!$A$2:$I$1016,3,0)</f>
        <v>0</v>
      </c>
      <c r="E348" s="100" t="n">
        <f aca="false">$C348*VLOOKUP($B348,FoodDB!$A$2:$I$1016,4,0)</f>
        <v>0</v>
      </c>
      <c r="F348" s="100" t="n">
        <f aca="false">$C348*VLOOKUP($B348,FoodDB!$A$2:$I$1016,5,0)</f>
        <v>0</v>
      </c>
      <c r="G348" s="100" t="n">
        <f aca="false">$C348*VLOOKUP($B348,FoodDB!$A$2:$I$1016,6,0)</f>
        <v>0</v>
      </c>
      <c r="H348" s="100" t="n">
        <f aca="false">$C348*VLOOKUP($B348,FoodDB!$A$2:$I$1016,7,0)</f>
        <v>0</v>
      </c>
      <c r="I348" s="100" t="n">
        <f aca="false">$C348*VLOOKUP($B348,FoodDB!$A$2:$I$1016,8,0)</f>
        <v>0</v>
      </c>
      <c r="J348" s="100" t="n">
        <f aca="false">$C348*VLOOKUP($B348,FoodDB!$A$2:$I$1016,9,0)</f>
        <v>0</v>
      </c>
      <c r="K348" s="100"/>
      <c r="L348" s="100"/>
      <c r="M348" s="100"/>
      <c r="N348" s="100"/>
      <c r="O348" s="100"/>
      <c r="P348" s="100"/>
      <c r="Q348" s="100"/>
      <c r="R348" s="100"/>
      <c r="S348" s="100"/>
    </row>
    <row r="349" customFormat="false" ht="15" hidden="false" customHeight="false" outlineLevel="0" collapsed="false">
      <c r="A349" s="0" t="s">
        <v>98</v>
      </c>
      <c r="D349" s="100"/>
      <c r="E349" s="100"/>
      <c r="F349" s="100"/>
      <c r="G349" s="100" t="n">
        <f aca="false">SUM(G342:G348)</f>
        <v>0</v>
      </c>
      <c r="H349" s="100" t="n">
        <f aca="false">SUM(H342:H348)</f>
        <v>0</v>
      </c>
      <c r="I349" s="100" t="n">
        <f aca="false">SUM(I342:I348)</f>
        <v>0</v>
      </c>
      <c r="J349" s="100" t="n">
        <f aca="false">SUM(G349:I349)</f>
        <v>0</v>
      </c>
      <c r="K349" s="100"/>
      <c r="L349" s="100"/>
      <c r="M349" s="100"/>
      <c r="N349" s="100"/>
      <c r="O349" s="100"/>
      <c r="P349" s="100"/>
      <c r="Q349" s="100"/>
      <c r="R349" s="100"/>
      <c r="S349" s="100"/>
    </row>
    <row r="350" customFormat="false" ht="15" hidden="false" customHeight="false" outlineLevel="0" collapsed="false">
      <c r="A350" s="0" t="s">
        <v>102</v>
      </c>
      <c r="B350" s="0" t="s">
        <v>103</v>
      </c>
      <c r="D350" s="100"/>
      <c r="E350" s="100"/>
      <c r="F350" s="100"/>
      <c r="G350" s="100" t="n">
        <f aca="false">VLOOKUP($A342,LossChart!$A$3:$AB$105,14,0)</f>
        <v>521.596125703562</v>
      </c>
      <c r="H350" s="100" t="n">
        <f aca="false">VLOOKUP($A342,LossChart!$A$3:$AB$105,15,0)</f>
        <v>80</v>
      </c>
      <c r="I350" s="100" t="n">
        <f aca="false">VLOOKUP($A342,LossChart!$A$3:$AB$105,16,0)</f>
        <v>477.304074136158</v>
      </c>
      <c r="J350" s="100" t="n">
        <f aca="false">VLOOKUP($A342,LossChart!$A$3:$AB$105,17,0)</f>
        <v>1078.90019983972</v>
      </c>
      <c r="K350" s="100"/>
      <c r="L350" s="100"/>
      <c r="M350" s="100"/>
      <c r="N350" s="100"/>
      <c r="O350" s="100"/>
      <c r="P350" s="100"/>
      <c r="Q350" s="100"/>
      <c r="R350" s="100"/>
      <c r="S350" s="100"/>
    </row>
    <row r="351" customFormat="false" ht="15" hidden="false" customHeight="false" outlineLevel="0" collapsed="false">
      <c r="A351" s="0" t="s">
        <v>104</v>
      </c>
      <c r="D351" s="100"/>
      <c r="E351" s="100"/>
      <c r="F351" s="100"/>
      <c r="G351" s="100" t="n">
        <f aca="false">G350-G349</f>
        <v>521.596125703562</v>
      </c>
      <c r="H351" s="100" t="n">
        <f aca="false">H350-H349</f>
        <v>80</v>
      </c>
      <c r="I351" s="100" t="n">
        <f aca="false">I350-I349</f>
        <v>477.304074136158</v>
      </c>
      <c r="J351" s="100" t="n">
        <f aca="false">J350-J349</f>
        <v>1078.90019983972</v>
      </c>
      <c r="K351" s="100"/>
      <c r="L351" s="100"/>
      <c r="M351" s="100"/>
      <c r="N351" s="100"/>
      <c r="O351" s="100"/>
      <c r="P351" s="100"/>
      <c r="Q351" s="100"/>
      <c r="R351" s="100"/>
      <c r="S351" s="100"/>
    </row>
    <row r="353" customFormat="false" ht="60" hidden="false" customHeight="false" outlineLevel="0" collapsed="false">
      <c r="A353" s="21" t="s">
        <v>63</v>
      </c>
      <c r="B353" s="21" t="s">
        <v>93</v>
      </c>
      <c r="C353" s="21" t="s">
        <v>94</v>
      </c>
      <c r="D353" s="94" t="str">
        <f aca="false">FoodDB!$C$1</f>
        <v>Fat
(g)</v>
      </c>
      <c r="E353" s="94" t="str">
        <f aca="false">FoodDB!$D$1</f>
        <v>Carbs
(g)</v>
      </c>
      <c r="F353" s="94" t="str">
        <f aca="false">FoodDB!$E$1</f>
        <v>Protein
(g)</v>
      </c>
      <c r="G353" s="94" t="str">
        <f aca="false">FoodDB!$F$1</f>
        <v>Fat
(Cal)</v>
      </c>
      <c r="H353" s="94" t="str">
        <f aca="false">FoodDB!$G$1</f>
        <v>Carb
(Cal)</v>
      </c>
      <c r="I353" s="94" t="str">
        <f aca="false">FoodDB!$H$1</f>
        <v>Protein
(Cal)</v>
      </c>
      <c r="J353" s="94" t="str">
        <f aca="false">FoodDB!$I$1</f>
        <v>Total
Calories</v>
      </c>
      <c r="K353" s="94"/>
      <c r="L353" s="94" t="s">
        <v>110</v>
      </c>
      <c r="M353" s="94" t="s">
        <v>111</v>
      </c>
      <c r="N353" s="94" t="s">
        <v>112</v>
      </c>
      <c r="O353" s="94" t="s">
        <v>113</v>
      </c>
      <c r="P353" s="94" t="s">
        <v>118</v>
      </c>
      <c r="Q353" s="94" t="s">
        <v>119</v>
      </c>
      <c r="R353" s="94" t="s">
        <v>120</v>
      </c>
      <c r="S353" s="94" t="s">
        <v>121</v>
      </c>
    </row>
    <row r="354" customFormat="false" ht="15" hidden="false" customHeight="false" outlineLevel="0" collapsed="false">
      <c r="A354" s="95" t="n">
        <f aca="false">A342+1</f>
        <v>43023</v>
      </c>
      <c r="B354" s="96" t="s">
        <v>108</v>
      </c>
      <c r="C354" s="97" t="n">
        <v>1</v>
      </c>
      <c r="D354" s="100" t="n">
        <f aca="false">$C354*VLOOKUP($B354,FoodDB!$A$2:$I$1016,3,0)</f>
        <v>0</v>
      </c>
      <c r="E354" s="100" t="n">
        <f aca="false">$C354*VLOOKUP($B354,FoodDB!$A$2:$I$1016,4,0)</f>
        <v>0</v>
      </c>
      <c r="F354" s="100" t="n">
        <f aca="false">$C354*VLOOKUP($B354,FoodDB!$A$2:$I$1016,5,0)</f>
        <v>0</v>
      </c>
      <c r="G354" s="100" t="n">
        <f aca="false">$C354*VLOOKUP($B354,FoodDB!$A$2:$I$1016,6,0)</f>
        <v>0</v>
      </c>
      <c r="H354" s="100" t="n">
        <f aca="false">$C354*VLOOKUP($B354,FoodDB!$A$2:$I$1016,7,0)</f>
        <v>0</v>
      </c>
      <c r="I354" s="100" t="n">
        <f aca="false">$C354*VLOOKUP($B354,FoodDB!$A$2:$I$1016,8,0)</f>
        <v>0</v>
      </c>
      <c r="J354" s="100" t="n">
        <f aca="false">$C354*VLOOKUP($B354,FoodDB!$A$2:$I$1016,9,0)</f>
        <v>0</v>
      </c>
      <c r="K354" s="100"/>
      <c r="L354" s="100" t="n">
        <f aca="false">SUM(G354:G360)</f>
        <v>0</v>
      </c>
      <c r="M354" s="100" t="n">
        <f aca="false">SUM(H354:H360)</f>
        <v>0</v>
      </c>
      <c r="N354" s="100" t="n">
        <f aca="false">SUM(I354:I360)</f>
        <v>0</v>
      </c>
      <c r="O354" s="100" t="n">
        <f aca="false">SUM(L354:N354)</f>
        <v>0</v>
      </c>
      <c r="P354" s="100" t="n">
        <f aca="false">VLOOKUP($A354,LossChart!$A$3:$AB$105,14,0)-L354</f>
        <v>528.478721799401</v>
      </c>
      <c r="Q354" s="100" t="n">
        <f aca="false">VLOOKUP($A354,LossChart!$A$3:$AB$105,15,0)-M354</f>
        <v>80</v>
      </c>
      <c r="R354" s="100" t="n">
        <f aca="false">VLOOKUP($A354,LossChart!$A$3:$AB$105,16,0)-N354</f>
        <v>477.304074136158</v>
      </c>
      <c r="S354" s="100" t="n">
        <f aca="false">VLOOKUP($A354,LossChart!$A$3:$AB$105,17,0)-O354</f>
        <v>1085.78279593556</v>
      </c>
    </row>
    <row r="355" customFormat="false" ht="15" hidden="false" customHeight="false" outlineLevel="0" collapsed="false">
      <c r="B355" s="96" t="s">
        <v>108</v>
      </c>
      <c r="C355" s="97" t="n">
        <v>1</v>
      </c>
      <c r="D355" s="100" t="n">
        <f aca="false">$C355*VLOOKUP($B355,FoodDB!$A$2:$I$1016,3,0)</f>
        <v>0</v>
      </c>
      <c r="E355" s="100" t="n">
        <f aca="false">$C355*VLOOKUP($B355,FoodDB!$A$2:$I$1016,4,0)</f>
        <v>0</v>
      </c>
      <c r="F355" s="100" t="n">
        <f aca="false">$C355*VLOOKUP($B355,FoodDB!$A$2:$I$1016,5,0)</f>
        <v>0</v>
      </c>
      <c r="G355" s="100" t="n">
        <f aca="false">$C355*VLOOKUP($B355,FoodDB!$A$2:$I$1016,6,0)</f>
        <v>0</v>
      </c>
      <c r="H355" s="100" t="n">
        <f aca="false">$C355*VLOOKUP($B355,FoodDB!$A$2:$I$1016,7,0)</f>
        <v>0</v>
      </c>
      <c r="I355" s="100" t="n">
        <f aca="false">$C355*VLOOKUP($B355,FoodDB!$A$2:$I$1016,8,0)</f>
        <v>0</v>
      </c>
      <c r="J355" s="100" t="n">
        <f aca="false">$C355*VLOOKUP($B355,FoodDB!$A$2:$I$1016,9,0)</f>
        <v>0</v>
      </c>
      <c r="K355" s="100"/>
      <c r="L355" s="100"/>
      <c r="M355" s="100"/>
      <c r="N355" s="100"/>
      <c r="O355" s="100"/>
      <c r="P355" s="100"/>
      <c r="Q355" s="100"/>
      <c r="R355" s="100"/>
      <c r="S355" s="100"/>
    </row>
    <row r="356" customFormat="false" ht="15" hidden="false" customHeight="false" outlineLevel="0" collapsed="false">
      <c r="B356" s="96" t="s">
        <v>108</v>
      </c>
      <c r="C356" s="97" t="n">
        <v>1</v>
      </c>
      <c r="D356" s="100" t="n">
        <f aca="false">$C356*VLOOKUP($B356,FoodDB!$A$2:$I$1016,3,0)</f>
        <v>0</v>
      </c>
      <c r="E356" s="100" t="n">
        <f aca="false">$C356*VLOOKUP($B356,FoodDB!$A$2:$I$1016,4,0)</f>
        <v>0</v>
      </c>
      <c r="F356" s="100" t="n">
        <f aca="false">$C356*VLOOKUP($B356,FoodDB!$A$2:$I$1016,5,0)</f>
        <v>0</v>
      </c>
      <c r="G356" s="100" t="n">
        <f aca="false">$C356*VLOOKUP($B356,FoodDB!$A$2:$I$1016,6,0)</f>
        <v>0</v>
      </c>
      <c r="H356" s="100" t="n">
        <f aca="false">$C356*VLOOKUP($B356,FoodDB!$A$2:$I$1016,7,0)</f>
        <v>0</v>
      </c>
      <c r="I356" s="100" t="n">
        <f aca="false">$C356*VLOOKUP($B356,FoodDB!$A$2:$I$1016,8,0)</f>
        <v>0</v>
      </c>
      <c r="J356" s="100" t="n">
        <f aca="false">$C356*VLOOKUP($B356,FoodDB!$A$2:$I$1016,9,0)</f>
        <v>0</v>
      </c>
      <c r="K356" s="100"/>
      <c r="L356" s="100"/>
      <c r="M356" s="100"/>
      <c r="N356" s="100"/>
      <c r="O356" s="100"/>
      <c r="P356" s="100"/>
      <c r="Q356" s="100"/>
      <c r="R356" s="100"/>
      <c r="S356" s="100"/>
    </row>
    <row r="357" customFormat="false" ht="15" hidden="false" customHeight="false" outlineLevel="0" collapsed="false">
      <c r="B357" s="96" t="s">
        <v>108</v>
      </c>
      <c r="C357" s="97" t="n">
        <v>1</v>
      </c>
      <c r="D357" s="100" t="n">
        <f aca="false">$C357*VLOOKUP($B357,FoodDB!$A$2:$I$1016,3,0)</f>
        <v>0</v>
      </c>
      <c r="E357" s="100" t="n">
        <f aca="false">$C357*VLOOKUP($B357,FoodDB!$A$2:$I$1016,4,0)</f>
        <v>0</v>
      </c>
      <c r="F357" s="100" t="n">
        <f aca="false">$C357*VLOOKUP($B357,FoodDB!$A$2:$I$1016,5,0)</f>
        <v>0</v>
      </c>
      <c r="G357" s="100" t="n">
        <f aca="false">$C357*VLOOKUP($B357,FoodDB!$A$2:$I$1016,6,0)</f>
        <v>0</v>
      </c>
      <c r="H357" s="100" t="n">
        <f aca="false">$C357*VLOOKUP($B357,FoodDB!$A$2:$I$1016,7,0)</f>
        <v>0</v>
      </c>
      <c r="I357" s="100" t="n">
        <f aca="false">$C357*VLOOKUP($B357,FoodDB!$A$2:$I$1016,8,0)</f>
        <v>0</v>
      </c>
      <c r="J357" s="100" t="n">
        <f aca="false">$C357*VLOOKUP($B357,FoodDB!$A$2:$I$1016,9,0)</f>
        <v>0</v>
      </c>
      <c r="K357" s="100"/>
      <c r="L357" s="100"/>
      <c r="M357" s="100"/>
      <c r="N357" s="100"/>
      <c r="O357" s="100"/>
      <c r="P357" s="100"/>
      <c r="Q357" s="100"/>
      <c r="R357" s="100"/>
      <c r="S357" s="100"/>
    </row>
    <row r="358" customFormat="false" ht="15" hidden="false" customHeight="false" outlineLevel="0" collapsed="false">
      <c r="B358" s="96" t="s">
        <v>108</v>
      </c>
      <c r="C358" s="97" t="n">
        <v>1</v>
      </c>
      <c r="D358" s="100" t="n">
        <f aca="false">$C358*VLOOKUP($B358,FoodDB!$A$2:$I$1016,3,0)</f>
        <v>0</v>
      </c>
      <c r="E358" s="100" t="n">
        <f aca="false">$C358*VLOOKUP($B358,FoodDB!$A$2:$I$1016,4,0)</f>
        <v>0</v>
      </c>
      <c r="F358" s="100" t="n">
        <f aca="false">$C358*VLOOKUP($B358,FoodDB!$A$2:$I$1016,5,0)</f>
        <v>0</v>
      </c>
      <c r="G358" s="100" t="n">
        <f aca="false">$C358*VLOOKUP($B358,FoodDB!$A$2:$I$1016,6,0)</f>
        <v>0</v>
      </c>
      <c r="H358" s="100" t="n">
        <f aca="false">$C358*VLOOKUP($B358,FoodDB!$A$2:$I$1016,7,0)</f>
        <v>0</v>
      </c>
      <c r="I358" s="100" t="n">
        <f aca="false">$C358*VLOOKUP($B358,FoodDB!$A$2:$I$1016,8,0)</f>
        <v>0</v>
      </c>
      <c r="J358" s="100" t="n">
        <f aca="false">$C358*VLOOKUP($B358,FoodDB!$A$2:$I$1016,9,0)</f>
        <v>0</v>
      </c>
      <c r="K358" s="100"/>
      <c r="L358" s="100"/>
      <c r="M358" s="100"/>
      <c r="N358" s="100"/>
      <c r="O358" s="100"/>
      <c r="P358" s="100"/>
      <c r="Q358" s="100"/>
      <c r="R358" s="100"/>
      <c r="S358" s="100"/>
    </row>
    <row r="359" customFormat="false" ht="15" hidden="false" customHeight="false" outlineLevel="0" collapsed="false">
      <c r="B359" s="96" t="s">
        <v>108</v>
      </c>
      <c r="C359" s="97" t="n">
        <v>1</v>
      </c>
      <c r="D359" s="100" t="n">
        <f aca="false">$C359*VLOOKUP($B359,FoodDB!$A$2:$I$1016,3,0)</f>
        <v>0</v>
      </c>
      <c r="E359" s="100" t="n">
        <f aca="false">$C359*VLOOKUP($B359,FoodDB!$A$2:$I$1016,4,0)</f>
        <v>0</v>
      </c>
      <c r="F359" s="100" t="n">
        <f aca="false">$C359*VLOOKUP($B359,FoodDB!$A$2:$I$1016,5,0)</f>
        <v>0</v>
      </c>
      <c r="G359" s="100" t="n">
        <f aca="false">$C359*VLOOKUP($B359,FoodDB!$A$2:$I$1016,6,0)</f>
        <v>0</v>
      </c>
      <c r="H359" s="100" t="n">
        <f aca="false">$C359*VLOOKUP($B359,FoodDB!$A$2:$I$1016,7,0)</f>
        <v>0</v>
      </c>
      <c r="I359" s="100" t="n">
        <f aca="false">$C359*VLOOKUP($B359,FoodDB!$A$2:$I$1016,8,0)</f>
        <v>0</v>
      </c>
      <c r="J359" s="100" t="n">
        <f aca="false">$C359*VLOOKUP($B359,FoodDB!$A$2:$I$1016,9,0)</f>
        <v>0</v>
      </c>
      <c r="K359" s="100"/>
      <c r="L359" s="100"/>
      <c r="M359" s="100"/>
      <c r="N359" s="100"/>
      <c r="O359" s="100"/>
      <c r="P359" s="100"/>
      <c r="Q359" s="100"/>
      <c r="R359" s="100"/>
      <c r="S359" s="100"/>
    </row>
    <row r="360" customFormat="false" ht="15" hidden="false" customHeight="false" outlineLevel="0" collapsed="false">
      <c r="B360" s="96" t="s">
        <v>108</v>
      </c>
      <c r="C360" s="97" t="n">
        <v>1</v>
      </c>
      <c r="D360" s="100" t="n">
        <f aca="false">$C360*VLOOKUP($B360,FoodDB!$A$2:$I$1016,3,0)</f>
        <v>0</v>
      </c>
      <c r="E360" s="100" t="n">
        <f aca="false">$C360*VLOOKUP($B360,FoodDB!$A$2:$I$1016,4,0)</f>
        <v>0</v>
      </c>
      <c r="F360" s="100" t="n">
        <f aca="false">$C360*VLOOKUP($B360,FoodDB!$A$2:$I$1016,5,0)</f>
        <v>0</v>
      </c>
      <c r="G360" s="100" t="n">
        <f aca="false">$C360*VLOOKUP($B360,FoodDB!$A$2:$I$1016,6,0)</f>
        <v>0</v>
      </c>
      <c r="H360" s="100" t="n">
        <f aca="false">$C360*VLOOKUP($B360,FoodDB!$A$2:$I$1016,7,0)</f>
        <v>0</v>
      </c>
      <c r="I360" s="100" t="n">
        <f aca="false">$C360*VLOOKUP($B360,FoodDB!$A$2:$I$1016,8,0)</f>
        <v>0</v>
      </c>
      <c r="J360" s="100" t="n">
        <f aca="false">$C360*VLOOKUP($B360,FoodDB!$A$2:$I$1016,9,0)</f>
        <v>0</v>
      </c>
      <c r="K360" s="100"/>
      <c r="L360" s="100"/>
      <c r="M360" s="100"/>
      <c r="N360" s="100"/>
      <c r="O360" s="100"/>
      <c r="P360" s="100"/>
      <c r="Q360" s="100"/>
      <c r="R360" s="100"/>
      <c r="S360" s="100"/>
    </row>
    <row r="361" customFormat="false" ht="15" hidden="false" customHeight="false" outlineLevel="0" collapsed="false">
      <c r="A361" s="0" t="s">
        <v>98</v>
      </c>
      <c r="D361" s="100"/>
      <c r="E361" s="100"/>
      <c r="F361" s="100"/>
      <c r="G361" s="100" t="n">
        <f aca="false">SUM(G354:G360)</f>
        <v>0</v>
      </c>
      <c r="H361" s="100" t="n">
        <f aca="false">SUM(H354:H360)</f>
        <v>0</v>
      </c>
      <c r="I361" s="100" t="n">
        <f aca="false">SUM(I354:I360)</f>
        <v>0</v>
      </c>
      <c r="J361" s="100" t="n">
        <f aca="false">SUM(G361:I361)</f>
        <v>0</v>
      </c>
      <c r="K361" s="100"/>
      <c r="L361" s="100"/>
      <c r="M361" s="100"/>
      <c r="N361" s="100"/>
      <c r="O361" s="100"/>
      <c r="P361" s="100"/>
      <c r="Q361" s="100"/>
      <c r="R361" s="100"/>
      <c r="S361" s="100"/>
    </row>
    <row r="362" customFormat="false" ht="15" hidden="false" customHeight="false" outlineLevel="0" collapsed="false">
      <c r="A362" s="0" t="s">
        <v>102</v>
      </c>
      <c r="B362" s="0" t="s">
        <v>103</v>
      </c>
      <c r="D362" s="100"/>
      <c r="E362" s="100"/>
      <c r="F362" s="100"/>
      <c r="G362" s="100" t="n">
        <f aca="false">VLOOKUP($A354,LossChart!$A$3:$AB$105,14,0)</f>
        <v>528.478721799401</v>
      </c>
      <c r="H362" s="100" t="n">
        <f aca="false">VLOOKUP($A354,LossChart!$A$3:$AB$105,15,0)</f>
        <v>80</v>
      </c>
      <c r="I362" s="100" t="n">
        <f aca="false">VLOOKUP($A354,LossChart!$A$3:$AB$105,16,0)</f>
        <v>477.304074136158</v>
      </c>
      <c r="J362" s="100" t="n">
        <f aca="false">VLOOKUP($A354,LossChart!$A$3:$AB$105,17,0)</f>
        <v>1085.78279593556</v>
      </c>
      <c r="K362" s="100"/>
      <c r="L362" s="100"/>
      <c r="M362" s="100"/>
      <c r="N362" s="100"/>
      <c r="O362" s="100"/>
      <c r="P362" s="100"/>
      <c r="Q362" s="100"/>
      <c r="R362" s="100"/>
      <c r="S362" s="100"/>
    </row>
    <row r="363" customFormat="false" ht="15" hidden="false" customHeight="false" outlineLevel="0" collapsed="false">
      <c r="A363" s="0" t="s">
        <v>104</v>
      </c>
      <c r="D363" s="100"/>
      <c r="E363" s="100"/>
      <c r="F363" s="100"/>
      <c r="G363" s="100" t="n">
        <f aca="false">G362-G361</f>
        <v>528.478721799401</v>
      </c>
      <c r="H363" s="100" t="n">
        <f aca="false">H362-H361</f>
        <v>80</v>
      </c>
      <c r="I363" s="100" t="n">
        <f aca="false">I362-I361</f>
        <v>477.304074136158</v>
      </c>
      <c r="J363" s="100" t="n">
        <f aca="false">J362-J361</f>
        <v>1085.78279593556</v>
      </c>
      <c r="K363" s="100"/>
      <c r="L363" s="100"/>
      <c r="M363" s="100"/>
      <c r="N363" s="100"/>
      <c r="O363" s="100"/>
      <c r="P363" s="100"/>
      <c r="Q363" s="100"/>
      <c r="R363" s="100"/>
      <c r="S363" s="100"/>
    </row>
    <row r="365" customFormat="false" ht="60" hidden="false" customHeight="false" outlineLevel="0" collapsed="false">
      <c r="A365" s="21" t="s">
        <v>63</v>
      </c>
      <c r="B365" s="21" t="s">
        <v>93</v>
      </c>
      <c r="C365" s="21" t="s">
        <v>94</v>
      </c>
      <c r="D365" s="94" t="str">
        <f aca="false">FoodDB!$C$1</f>
        <v>Fat
(g)</v>
      </c>
      <c r="E365" s="94" t="str">
        <f aca="false">FoodDB!$D$1</f>
        <v>Carbs
(g)</v>
      </c>
      <c r="F365" s="94" t="str">
        <f aca="false">FoodDB!$E$1</f>
        <v>Protein
(g)</v>
      </c>
      <c r="G365" s="94" t="str">
        <f aca="false">FoodDB!$F$1</f>
        <v>Fat
(Cal)</v>
      </c>
      <c r="H365" s="94" t="str">
        <f aca="false">FoodDB!$G$1</f>
        <v>Carb
(Cal)</v>
      </c>
      <c r="I365" s="94" t="str">
        <f aca="false">FoodDB!$H$1</f>
        <v>Protein
(Cal)</v>
      </c>
      <c r="J365" s="94" t="str">
        <f aca="false">FoodDB!$I$1</f>
        <v>Total
Calories</v>
      </c>
      <c r="K365" s="94"/>
      <c r="L365" s="94" t="s">
        <v>110</v>
      </c>
      <c r="M365" s="94" t="s">
        <v>111</v>
      </c>
      <c r="N365" s="94" t="s">
        <v>112</v>
      </c>
      <c r="O365" s="94" t="s">
        <v>113</v>
      </c>
      <c r="P365" s="94" t="s">
        <v>118</v>
      </c>
      <c r="Q365" s="94" t="s">
        <v>119</v>
      </c>
      <c r="R365" s="94" t="s">
        <v>120</v>
      </c>
      <c r="S365" s="94" t="s">
        <v>121</v>
      </c>
    </row>
    <row r="366" customFormat="false" ht="15" hidden="false" customHeight="false" outlineLevel="0" collapsed="false">
      <c r="A366" s="95" t="n">
        <f aca="false">A354+1</f>
        <v>43024</v>
      </c>
      <c r="B366" s="96" t="s">
        <v>108</v>
      </c>
      <c r="C366" s="97" t="n">
        <v>1</v>
      </c>
      <c r="D366" s="100" t="n">
        <f aca="false">$C366*VLOOKUP($B366,FoodDB!$A$2:$I$1016,3,0)</f>
        <v>0</v>
      </c>
      <c r="E366" s="100" t="n">
        <f aca="false">$C366*VLOOKUP($B366,FoodDB!$A$2:$I$1016,4,0)</f>
        <v>0</v>
      </c>
      <c r="F366" s="100" t="n">
        <f aca="false">$C366*VLOOKUP($B366,FoodDB!$A$2:$I$1016,5,0)</f>
        <v>0</v>
      </c>
      <c r="G366" s="100" t="n">
        <f aca="false">$C366*VLOOKUP($B366,FoodDB!$A$2:$I$1016,6,0)</f>
        <v>0</v>
      </c>
      <c r="H366" s="100" t="n">
        <f aca="false">$C366*VLOOKUP($B366,FoodDB!$A$2:$I$1016,7,0)</f>
        <v>0</v>
      </c>
      <c r="I366" s="100" t="n">
        <f aca="false">$C366*VLOOKUP($B366,FoodDB!$A$2:$I$1016,8,0)</f>
        <v>0</v>
      </c>
      <c r="J366" s="100" t="n">
        <f aca="false">$C366*VLOOKUP($B366,FoodDB!$A$2:$I$1016,9,0)</f>
        <v>0</v>
      </c>
      <c r="K366" s="100"/>
      <c r="L366" s="100" t="n">
        <f aca="false">SUM(G366:G372)</f>
        <v>0</v>
      </c>
      <c r="M366" s="100" t="n">
        <f aca="false">SUM(H366:H372)</f>
        <v>0</v>
      </c>
      <c r="N366" s="100" t="n">
        <f aca="false">SUM(I366:I372)</f>
        <v>0</v>
      </c>
      <c r="O366" s="100" t="n">
        <f aca="false">SUM(L366:N366)</f>
        <v>0</v>
      </c>
      <c r="P366" s="100" t="n">
        <f aca="false">VLOOKUP($A366,LossChart!$A$3:$AB$105,14,0)-L366</f>
        <v>535.300357758392</v>
      </c>
      <c r="Q366" s="100" t="n">
        <f aca="false">VLOOKUP($A366,LossChart!$A$3:$AB$105,15,0)-M366</f>
        <v>80</v>
      </c>
      <c r="R366" s="100" t="n">
        <f aca="false">VLOOKUP($A366,LossChart!$A$3:$AB$105,16,0)-N366</f>
        <v>477.304074136158</v>
      </c>
      <c r="S366" s="100" t="n">
        <f aca="false">VLOOKUP($A366,LossChart!$A$3:$AB$105,17,0)-O366</f>
        <v>1092.60443189455</v>
      </c>
    </row>
    <row r="367" customFormat="false" ht="15" hidden="false" customHeight="false" outlineLevel="0" collapsed="false">
      <c r="B367" s="96" t="s">
        <v>108</v>
      </c>
      <c r="C367" s="97" t="n">
        <v>1</v>
      </c>
      <c r="D367" s="100" t="n">
        <f aca="false">$C367*VLOOKUP($B367,FoodDB!$A$2:$I$1016,3,0)</f>
        <v>0</v>
      </c>
      <c r="E367" s="100" t="n">
        <f aca="false">$C367*VLOOKUP($B367,FoodDB!$A$2:$I$1016,4,0)</f>
        <v>0</v>
      </c>
      <c r="F367" s="100" t="n">
        <f aca="false">$C367*VLOOKUP($B367,FoodDB!$A$2:$I$1016,5,0)</f>
        <v>0</v>
      </c>
      <c r="G367" s="100" t="n">
        <f aca="false">$C367*VLOOKUP($B367,FoodDB!$A$2:$I$1016,6,0)</f>
        <v>0</v>
      </c>
      <c r="H367" s="100" t="n">
        <f aca="false">$C367*VLOOKUP($B367,FoodDB!$A$2:$I$1016,7,0)</f>
        <v>0</v>
      </c>
      <c r="I367" s="100" t="n">
        <f aca="false">$C367*VLOOKUP($B367,FoodDB!$A$2:$I$1016,8,0)</f>
        <v>0</v>
      </c>
      <c r="J367" s="100" t="n">
        <f aca="false">$C367*VLOOKUP($B367,FoodDB!$A$2:$I$1016,9,0)</f>
        <v>0</v>
      </c>
      <c r="K367" s="100"/>
      <c r="L367" s="100"/>
      <c r="M367" s="100"/>
      <c r="N367" s="100"/>
      <c r="O367" s="100"/>
      <c r="P367" s="100"/>
      <c r="Q367" s="100"/>
      <c r="R367" s="100"/>
      <c r="S367" s="100"/>
    </row>
    <row r="368" customFormat="false" ht="15" hidden="false" customHeight="false" outlineLevel="0" collapsed="false">
      <c r="B368" s="96" t="s">
        <v>108</v>
      </c>
      <c r="C368" s="97" t="n">
        <v>1</v>
      </c>
      <c r="D368" s="100" t="n">
        <f aca="false">$C368*VLOOKUP($B368,FoodDB!$A$2:$I$1016,3,0)</f>
        <v>0</v>
      </c>
      <c r="E368" s="100" t="n">
        <f aca="false">$C368*VLOOKUP($B368,FoodDB!$A$2:$I$1016,4,0)</f>
        <v>0</v>
      </c>
      <c r="F368" s="100" t="n">
        <f aca="false">$C368*VLOOKUP($B368,FoodDB!$A$2:$I$1016,5,0)</f>
        <v>0</v>
      </c>
      <c r="G368" s="100" t="n">
        <f aca="false">$C368*VLOOKUP($B368,FoodDB!$A$2:$I$1016,6,0)</f>
        <v>0</v>
      </c>
      <c r="H368" s="100" t="n">
        <f aca="false">$C368*VLOOKUP($B368,FoodDB!$A$2:$I$1016,7,0)</f>
        <v>0</v>
      </c>
      <c r="I368" s="100" t="n">
        <f aca="false">$C368*VLOOKUP($B368,FoodDB!$A$2:$I$1016,8,0)</f>
        <v>0</v>
      </c>
      <c r="J368" s="100" t="n">
        <f aca="false">$C368*VLOOKUP($B368,FoodDB!$A$2:$I$1016,9,0)</f>
        <v>0</v>
      </c>
      <c r="K368" s="100"/>
      <c r="L368" s="100"/>
      <c r="M368" s="100"/>
      <c r="N368" s="100"/>
      <c r="O368" s="100"/>
      <c r="P368" s="100"/>
      <c r="Q368" s="100"/>
      <c r="R368" s="100"/>
      <c r="S368" s="100"/>
    </row>
    <row r="369" customFormat="false" ht="15" hidden="false" customHeight="false" outlineLevel="0" collapsed="false">
      <c r="B369" s="96" t="s">
        <v>108</v>
      </c>
      <c r="C369" s="97" t="n">
        <v>1</v>
      </c>
      <c r="D369" s="100" t="n">
        <f aca="false">$C369*VLOOKUP($B369,FoodDB!$A$2:$I$1016,3,0)</f>
        <v>0</v>
      </c>
      <c r="E369" s="100" t="n">
        <f aca="false">$C369*VLOOKUP($B369,FoodDB!$A$2:$I$1016,4,0)</f>
        <v>0</v>
      </c>
      <c r="F369" s="100" t="n">
        <f aca="false">$C369*VLOOKUP($B369,FoodDB!$A$2:$I$1016,5,0)</f>
        <v>0</v>
      </c>
      <c r="G369" s="100" t="n">
        <f aca="false">$C369*VLOOKUP($B369,FoodDB!$A$2:$I$1016,6,0)</f>
        <v>0</v>
      </c>
      <c r="H369" s="100" t="n">
        <f aca="false">$C369*VLOOKUP($B369,FoodDB!$A$2:$I$1016,7,0)</f>
        <v>0</v>
      </c>
      <c r="I369" s="100" t="n">
        <f aca="false">$C369*VLOOKUP($B369,FoodDB!$A$2:$I$1016,8,0)</f>
        <v>0</v>
      </c>
      <c r="J369" s="100" t="n">
        <f aca="false">$C369*VLOOKUP($B369,FoodDB!$A$2:$I$1016,9,0)</f>
        <v>0</v>
      </c>
      <c r="K369" s="100"/>
      <c r="L369" s="100"/>
      <c r="M369" s="100"/>
      <c r="N369" s="100"/>
      <c r="O369" s="100"/>
      <c r="P369" s="100"/>
      <c r="Q369" s="100"/>
      <c r="R369" s="100"/>
      <c r="S369" s="100"/>
    </row>
    <row r="370" customFormat="false" ht="15" hidden="false" customHeight="false" outlineLevel="0" collapsed="false">
      <c r="B370" s="96" t="s">
        <v>108</v>
      </c>
      <c r="C370" s="97" t="n">
        <v>1</v>
      </c>
      <c r="D370" s="100" t="n">
        <f aca="false">$C370*VLOOKUP($B370,FoodDB!$A$2:$I$1016,3,0)</f>
        <v>0</v>
      </c>
      <c r="E370" s="100" t="n">
        <f aca="false">$C370*VLOOKUP($B370,FoodDB!$A$2:$I$1016,4,0)</f>
        <v>0</v>
      </c>
      <c r="F370" s="100" t="n">
        <f aca="false">$C370*VLOOKUP($B370,FoodDB!$A$2:$I$1016,5,0)</f>
        <v>0</v>
      </c>
      <c r="G370" s="100" t="n">
        <f aca="false">$C370*VLOOKUP($B370,FoodDB!$A$2:$I$1016,6,0)</f>
        <v>0</v>
      </c>
      <c r="H370" s="100" t="n">
        <f aca="false">$C370*VLOOKUP($B370,FoodDB!$A$2:$I$1016,7,0)</f>
        <v>0</v>
      </c>
      <c r="I370" s="100" t="n">
        <f aca="false">$C370*VLOOKUP($B370,FoodDB!$A$2:$I$1016,8,0)</f>
        <v>0</v>
      </c>
      <c r="J370" s="100" t="n">
        <f aca="false">$C370*VLOOKUP($B370,FoodDB!$A$2:$I$1016,9,0)</f>
        <v>0</v>
      </c>
      <c r="K370" s="100"/>
      <c r="L370" s="100"/>
      <c r="M370" s="100"/>
      <c r="N370" s="100"/>
      <c r="O370" s="100"/>
      <c r="P370" s="100"/>
      <c r="Q370" s="100"/>
      <c r="R370" s="100"/>
      <c r="S370" s="100"/>
    </row>
    <row r="371" customFormat="false" ht="15" hidden="false" customHeight="false" outlineLevel="0" collapsed="false">
      <c r="B371" s="96" t="s">
        <v>108</v>
      </c>
      <c r="C371" s="97" t="n">
        <v>1</v>
      </c>
      <c r="D371" s="100" t="n">
        <f aca="false">$C371*VLOOKUP($B371,FoodDB!$A$2:$I$1016,3,0)</f>
        <v>0</v>
      </c>
      <c r="E371" s="100" t="n">
        <f aca="false">$C371*VLOOKUP($B371,FoodDB!$A$2:$I$1016,4,0)</f>
        <v>0</v>
      </c>
      <c r="F371" s="100" t="n">
        <f aca="false">$C371*VLOOKUP($B371,FoodDB!$A$2:$I$1016,5,0)</f>
        <v>0</v>
      </c>
      <c r="G371" s="100" t="n">
        <f aca="false">$C371*VLOOKUP($B371,FoodDB!$A$2:$I$1016,6,0)</f>
        <v>0</v>
      </c>
      <c r="H371" s="100" t="n">
        <f aca="false">$C371*VLOOKUP($B371,FoodDB!$A$2:$I$1016,7,0)</f>
        <v>0</v>
      </c>
      <c r="I371" s="100" t="n">
        <f aca="false">$C371*VLOOKUP($B371,FoodDB!$A$2:$I$1016,8,0)</f>
        <v>0</v>
      </c>
      <c r="J371" s="100" t="n">
        <f aca="false">$C371*VLOOKUP($B371,FoodDB!$A$2:$I$1016,9,0)</f>
        <v>0</v>
      </c>
      <c r="K371" s="100"/>
      <c r="L371" s="100"/>
      <c r="M371" s="100"/>
      <c r="N371" s="100"/>
      <c r="O371" s="100"/>
      <c r="P371" s="100"/>
      <c r="Q371" s="100"/>
      <c r="R371" s="100"/>
      <c r="S371" s="100"/>
    </row>
    <row r="372" customFormat="false" ht="15" hidden="false" customHeight="false" outlineLevel="0" collapsed="false">
      <c r="B372" s="96" t="s">
        <v>108</v>
      </c>
      <c r="C372" s="97" t="n">
        <v>1</v>
      </c>
      <c r="D372" s="100" t="n">
        <f aca="false">$C372*VLOOKUP($B372,FoodDB!$A$2:$I$1016,3,0)</f>
        <v>0</v>
      </c>
      <c r="E372" s="100" t="n">
        <f aca="false">$C372*VLOOKUP($B372,FoodDB!$A$2:$I$1016,4,0)</f>
        <v>0</v>
      </c>
      <c r="F372" s="100" t="n">
        <f aca="false">$C372*VLOOKUP($B372,FoodDB!$A$2:$I$1016,5,0)</f>
        <v>0</v>
      </c>
      <c r="G372" s="100" t="n">
        <f aca="false">$C372*VLOOKUP($B372,FoodDB!$A$2:$I$1016,6,0)</f>
        <v>0</v>
      </c>
      <c r="H372" s="100" t="n">
        <f aca="false">$C372*VLOOKUP($B372,FoodDB!$A$2:$I$1016,7,0)</f>
        <v>0</v>
      </c>
      <c r="I372" s="100" t="n">
        <f aca="false">$C372*VLOOKUP($B372,FoodDB!$A$2:$I$1016,8,0)</f>
        <v>0</v>
      </c>
      <c r="J372" s="100" t="n">
        <f aca="false">$C372*VLOOKUP($B372,FoodDB!$A$2:$I$1016,9,0)</f>
        <v>0</v>
      </c>
      <c r="K372" s="100"/>
      <c r="L372" s="100"/>
      <c r="M372" s="100"/>
      <c r="N372" s="100"/>
      <c r="O372" s="100"/>
      <c r="P372" s="100"/>
      <c r="Q372" s="100"/>
      <c r="R372" s="100"/>
      <c r="S372" s="100"/>
    </row>
    <row r="373" customFormat="false" ht="15" hidden="false" customHeight="false" outlineLevel="0" collapsed="false">
      <c r="A373" s="0" t="s">
        <v>98</v>
      </c>
      <c r="D373" s="100"/>
      <c r="E373" s="100"/>
      <c r="F373" s="100"/>
      <c r="G373" s="100" t="n">
        <f aca="false">SUM(G366:G372)</f>
        <v>0</v>
      </c>
      <c r="H373" s="100" t="n">
        <f aca="false">SUM(H366:H372)</f>
        <v>0</v>
      </c>
      <c r="I373" s="100" t="n">
        <f aca="false">SUM(I366:I372)</f>
        <v>0</v>
      </c>
      <c r="J373" s="100" t="n">
        <f aca="false">SUM(G373:I373)</f>
        <v>0</v>
      </c>
      <c r="K373" s="100"/>
      <c r="L373" s="100"/>
      <c r="M373" s="100"/>
      <c r="N373" s="100"/>
      <c r="O373" s="100"/>
      <c r="P373" s="100"/>
      <c r="Q373" s="100"/>
      <c r="R373" s="100"/>
      <c r="S373" s="100"/>
    </row>
    <row r="374" customFormat="false" ht="15" hidden="false" customHeight="false" outlineLevel="0" collapsed="false">
      <c r="A374" s="0" t="s">
        <v>102</v>
      </c>
      <c r="B374" s="0" t="s">
        <v>103</v>
      </c>
      <c r="D374" s="100"/>
      <c r="E374" s="100"/>
      <c r="F374" s="100"/>
      <c r="G374" s="100" t="n">
        <f aca="false">VLOOKUP($A366,LossChart!$A$3:$AB$105,14,0)</f>
        <v>535.300357758392</v>
      </c>
      <c r="H374" s="100" t="n">
        <f aca="false">VLOOKUP($A366,LossChart!$A$3:$AB$105,15,0)</f>
        <v>80</v>
      </c>
      <c r="I374" s="100" t="n">
        <f aca="false">VLOOKUP($A366,LossChart!$A$3:$AB$105,16,0)</f>
        <v>477.304074136158</v>
      </c>
      <c r="J374" s="100" t="n">
        <f aca="false">VLOOKUP($A366,LossChart!$A$3:$AB$105,17,0)</f>
        <v>1092.60443189455</v>
      </c>
      <c r="K374" s="100"/>
      <c r="L374" s="100"/>
      <c r="M374" s="100"/>
      <c r="N374" s="100"/>
      <c r="O374" s="100"/>
      <c r="P374" s="100"/>
      <c r="Q374" s="100"/>
      <c r="R374" s="100"/>
      <c r="S374" s="100"/>
    </row>
    <row r="375" customFormat="false" ht="15" hidden="false" customHeight="false" outlineLevel="0" collapsed="false">
      <c r="A375" s="0" t="s">
        <v>104</v>
      </c>
      <c r="D375" s="100"/>
      <c r="E375" s="100"/>
      <c r="F375" s="100"/>
      <c r="G375" s="100" t="n">
        <f aca="false">G374-G373</f>
        <v>535.300357758392</v>
      </c>
      <c r="H375" s="100" t="n">
        <f aca="false">H374-H373</f>
        <v>80</v>
      </c>
      <c r="I375" s="100" t="n">
        <f aca="false">I374-I373</f>
        <v>477.304074136158</v>
      </c>
      <c r="J375" s="100" t="n">
        <f aca="false">J374-J373</f>
        <v>1092.60443189455</v>
      </c>
      <c r="K375" s="100"/>
      <c r="L375" s="100"/>
      <c r="M375" s="100"/>
      <c r="N375" s="100"/>
      <c r="O375" s="100"/>
      <c r="P375" s="100"/>
      <c r="Q375" s="100"/>
      <c r="R375" s="100"/>
      <c r="S375" s="100"/>
    </row>
    <row r="377" customFormat="false" ht="60" hidden="false" customHeight="false" outlineLevel="0" collapsed="false">
      <c r="A377" s="21" t="s">
        <v>63</v>
      </c>
      <c r="B377" s="21" t="s">
        <v>93</v>
      </c>
      <c r="C377" s="21" t="s">
        <v>94</v>
      </c>
      <c r="D377" s="94" t="str">
        <f aca="false">FoodDB!$C$1</f>
        <v>Fat
(g)</v>
      </c>
      <c r="E377" s="94" t="str">
        <f aca="false">FoodDB!$D$1</f>
        <v>Carbs
(g)</v>
      </c>
      <c r="F377" s="94" t="str">
        <f aca="false">FoodDB!$E$1</f>
        <v>Protein
(g)</v>
      </c>
      <c r="G377" s="94" t="str">
        <f aca="false">FoodDB!$F$1</f>
        <v>Fat
(Cal)</v>
      </c>
      <c r="H377" s="94" t="str">
        <f aca="false">FoodDB!$G$1</f>
        <v>Carb
(Cal)</v>
      </c>
      <c r="I377" s="94" t="str">
        <f aca="false">FoodDB!$H$1</f>
        <v>Protein
(Cal)</v>
      </c>
      <c r="J377" s="94" t="str">
        <f aca="false">FoodDB!$I$1</f>
        <v>Total
Calories</v>
      </c>
      <c r="K377" s="94"/>
      <c r="L377" s="94" t="s">
        <v>110</v>
      </c>
      <c r="M377" s="94" t="s">
        <v>111</v>
      </c>
      <c r="N377" s="94" t="s">
        <v>112</v>
      </c>
      <c r="O377" s="94" t="s">
        <v>113</v>
      </c>
      <c r="P377" s="94" t="s">
        <v>118</v>
      </c>
      <c r="Q377" s="94" t="s">
        <v>119</v>
      </c>
      <c r="R377" s="94" t="s">
        <v>120</v>
      </c>
      <c r="S377" s="94" t="s">
        <v>121</v>
      </c>
    </row>
    <row r="378" customFormat="false" ht="15" hidden="false" customHeight="false" outlineLevel="0" collapsed="false">
      <c r="A378" s="95" t="n">
        <f aca="false">A366+1</f>
        <v>43025</v>
      </c>
      <c r="B378" s="96" t="s">
        <v>108</v>
      </c>
      <c r="C378" s="97" t="n">
        <v>1</v>
      </c>
      <c r="D378" s="100" t="n">
        <f aca="false">$C378*VLOOKUP($B378,FoodDB!$A$2:$I$1016,3,0)</f>
        <v>0</v>
      </c>
      <c r="E378" s="100" t="n">
        <f aca="false">$C378*VLOOKUP($B378,FoodDB!$A$2:$I$1016,4,0)</f>
        <v>0</v>
      </c>
      <c r="F378" s="100" t="n">
        <f aca="false">$C378*VLOOKUP($B378,FoodDB!$A$2:$I$1016,5,0)</f>
        <v>0</v>
      </c>
      <c r="G378" s="100" t="n">
        <f aca="false">$C378*VLOOKUP($B378,FoodDB!$A$2:$I$1016,6,0)</f>
        <v>0</v>
      </c>
      <c r="H378" s="100" t="n">
        <f aca="false">$C378*VLOOKUP($B378,FoodDB!$A$2:$I$1016,7,0)</f>
        <v>0</v>
      </c>
      <c r="I378" s="100" t="n">
        <f aca="false">$C378*VLOOKUP($B378,FoodDB!$A$2:$I$1016,8,0)</f>
        <v>0</v>
      </c>
      <c r="J378" s="100" t="n">
        <f aca="false">$C378*VLOOKUP($B378,FoodDB!$A$2:$I$1016,9,0)</f>
        <v>0</v>
      </c>
      <c r="K378" s="100"/>
      <c r="L378" s="100" t="n">
        <f aca="false">SUM(G378:G384)</f>
        <v>0</v>
      </c>
      <c r="M378" s="100" t="n">
        <f aca="false">SUM(H378:H384)</f>
        <v>0</v>
      </c>
      <c r="N378" s="100" t="n">
        <f aca="false">SUM(I378:I384)</f>
        <v>0</v>
      </c>
      <c r="O378" s="100" t="n">
        <f aca="false">SUM(L378:N378)</f>
        <v>0</v>
      </c>
      <c r="P378" s="100" t="n">
        <f aca="false">VLOOKUP($A378,LossChart!$A$3:$AB$105,14,0)-L378</f>
        <v>542.061573513175</v>
      </c>
      <c r="Q378" s="100" t="n">
        <f aca="false">VLOOKUP($A378,LossChart!$A$3:$AB$105,15,0)-M378</f>
        <v>80</v>
      </c>
      <c r="R378" s="100" t="n">
        <f aca="false">VLOOKUP($A378,LossChart!$A$3:$AB$105,16,0)-N378</f>
        <v>477.304074136158</v>
      </c>
      <c r="S378" s="100" t="n">
        <f aca="false">VLOOKUP($A378,LossChart!$A$3:$AB$105,17,0)-O378</f>
        <v>1099.36564764933</v>
      </c>
    </row>
    <row r="379" customFormat="false" ht="15" hidden="false" customHeight="false" outlineLevel="0" collapsed="false">
      <c r="B379" s="96" t="s">
        <v>108</v>
      </c>
      <c r="C379" s="97" t="n">
        <v>1</v>
      </c>
      <c r="D379" s="100" t="n">
        <f aca="false">$C379*VLOOKUP($B379,FoodDB!$A$2:$I$1016,3,0)</f>
        <v>0</v>
      </c>
      <c r="E379" s="100" t="n">
        <f aca="false">$C379*VLOOKUP($B379,FoodDB!$A$2:$I$1016,4,0)</f>
        <v>0</v>
      </c>
      <c r="F379" s="100" t="n">
        <f aca="false">$C379*VLOOKUP($B379,FoodDB!$A$2:$I$1016,5,0)</f>
        <v>0</v>
      </c>
      <c r="G379" s="100" t="n">
        <f aca="false">$C379*VLOOKUP($B379,FoodDB!$A$2:$I$1016,6,0)</f>
        <v>0</v>
      </c>
      <c r="H379" s="100" t="n">
        <f aca="false">$C379*VLOOKUP($B379,FoodDB!$A$2:$I$1016,7,0)</f>
        <v>0</v>
      </c>
      <c r="I379" s="100" t="n">
        <f aca="false">$C379*VLOOKUP($B379,FoodDB!$A$2:$I$1016,8,0)</f>
        <v>0</v>
      </c>
      <c r="J379" s="100" t="n">
        <f aca="false">$C379*VLOOKUP($B379,FoodDB!$A$2:$I$1016,9,0)</f>
        <v>0</v>
      </c>
      <c r="K379" s="100"/>
      <c r="L379" s="100"/>
      <c r="M379" s="100"/>
      <c r="N379" s="100"/>
      <c r="O379" s="100"/>
      <c r="P379" s="100"/>
      <c r="Q379" s="100"/>
      <c r="R379" s="100"/>
      <c r="S379" s="100"/>
    </row>
    <row r="380" customFormat="false" ht="15" hidden="false" customHeight="false" outlineLevel="0" collapsed="false">
      <c r="B380" s="96" t="s">
        <v>108</v>
      </c>
      <c r="C380" s="97" t="n">
        <v>1</v>
      </c>
      <c r="D380" s="100" t="n">
        <f aca="false">$C380*VLOOKUP($B380,FoodDB!$A$2:$I$1016,3,0)</f>
        <v>0</v>
      </c>
      <c r="E380" s="100" t="n">
        <f aca="false">$C380*VLOOKUP($B380,FoodDB!$A$2:$I$1016,4,0)</f>
        <v>0</v>
      </c>
      <c r="F380" s="100" t="n">
        <f aca="false">$C380*VLOOKUP($B380,FoodDB!$A$2:$I$1016,5,0)</f>
        <v>0</v>
      </c>
      <c r="G380" s="100" t="n">
        <f aca="false">$C380*VLOOKUP($B380,FoodDB!$A$2:$I$1016,6,0)</f>
        <v>0</v>
      </c>
      <c r="H380" s="100" t="n">
        <f aca="false">$C380*VLOOKUP($B380,FoodDB!$A$2:$I$1016,7,0)</f>
        <v>0</v>
      </c>
      <c r="I380" s="100" t="n">
        <f aca="false">$C380*VLOOKUP($B380,FoodDB!$A$2:$I$1016,8,0)</f>
        <v>0</v>
      </c>
      <c r="J380" s="100" t="n">
        <f aca="false">$C380*VLOOKUP($B380,FoodDB!$A$2:$I$1016,9,0)</f>
        <v>0</v>
      </c>
      <c r="K380" s="100"/>
      <c r="L380" s="100"/>
      <c r="M380" s="100"/>
      <c r="N380" s="100"/>
      <c r="O380" s="100"/>
      <c r="P380" s="100"/>
      <c r="Q380" s="100"/>
      <c r="R380" s="100"/>
      <c r="S380" s="100"/>
    </row>
    <row r="381" customFormat="false" ht="15" hidden="false" customHeight="false" outlineLevel="0" collapsed="false">
      <c r="B381" s="96" t="s">
        <v>108</v>
      </c>
      <c r="C381" s="97" t="n">
        <v>1</v>
      </c>
      <c r="D381" s="100" t="n">
        <f aca="false">$C381*VLOOKUP($B381,FoodDB!$A$2:$I$1016,3,0)</f>
        <v>0</v>
      </c>
      <c r="E381" s="100" t="n">
        <f aca="false">$C381*VLOOKUP($B381,FoodDB!$A$2:$I$1016,4,0)</f>
        <v>0</v>
      </c>
      <c r="F381" s="100" t="n">
        <f aca="false">$C381*VLOOKUP($B381,FoodDB!$A$2:$I$1016,5,0)</f>
        <v>0</v>
      </c>
      <c r="G381" s="100" t="n">
        <f aca="false">$C381*VLOOKUP($B381,FoodDB!$A$2:$I$1016,6,0)</f>
        <v>0</v>
      </c>
      <c r="H381" s="100" t="n">
        <f aca="false">$C381*VLOOKUP($B381,FoodDB!$A$2:$I$1016,7,0)</f>
        <v>0</v>
      </c>
      <c r="I381" s="100" t="n">
        <f aca="false">$C381*VLOOKUP($B381,FoodDB!$A$2:$I$1016,8,0)</f>
        <v>0</v>
      </c>
      <c r="J381" s="100" t="n">
        <f aca="false">$C381*VLOOKUP($B381,FoodDB!$A$2:$I$1016,9,0)</f>
        <v>0</v>
      </c>
      <c r="K381" s="100"/>
      <c r="L381" s="100"/>
      <c r="M381" s="100"/>
      <c r="N381" s="100"/>
      <c r="O381" s="100"/>
      <c r="P381" s="100"/>
      <c r="Q381" s="100"/>
      <c r="R381" s="100"/>
      <c r="S381" s="100"/>
    </row>
    <row r="382" customFormat="false" ht="15" hidden="false" customHeight="false" outlineLevel="0" collapsed="false">
      <c r="B382" s="96" t="s">
        <v>108</v>
      </c>
      <c r="C382" s="97" t="n">
        <v>1</v>
      </c>
      <c r="D382" s="100" t="n">
        <f aca="false">$C382*VLOOKUP($B382,FoodDB!$A$2:$I$1016,3,0)</f>
        <v>0</v>
      </c>
      <c r="E382" s="100" t="n">
        <f aca="false">$C382*VLOOKUP($B382,FoodDB!$A$2:$I$1016,4,0)</f>
        <v>0</v>
      </c>
      <c r="F382" s="100" t="n">
        <f aca="false">$C382*VLOOKUP($B382,FoodDB!$A$2:$I$1016,5,0)</f>
        <v>0</v>
      </c>
      <c r="G382" s="100" t="n">
        <f aca="false">$C382*VLOOKUP($B382,FoodDB!$A$2:$I$1016,6,0)</f>
        <v>0</v>
      </c>
      <c r="H382" s="100" t="n">
        <f aca="false">$C382*VLOOKUP($B382,FoodDB!$A$2:$I$1016,7,0)</f>
        <v>0</v>
      </c>
      <c r="I382" s="100" t="n">
        <f aca="false">$C382*VLOOKUP($B382,FoodDB!$A$2:$I$1016,8,0)</f>
        <v>0</v>
      </c>
      <c r="J382" s="100" t="n">
        <f aca="false">$C382*VLOOKUP($B382,FoodDB!$A$2:$I$1016,9,0)</f>
        <v>0</v>
      </c>
      <c r="K382" s="100"/>
      <c r="L382" s="100"/>
      <c r="M382" s="100"/>
      <c r="N382" s="100"/>
      <c r="O382" s="100"/>
      <c r="P382" s="100"/>
      <c r="Q382" s="100"/>
      <c r="R382" s="100"/>
      <c r="S382" s="100"/>
    </row>
    <row r="383" customFormat="false" ht="15" hidden="false" customHeight="false" outlineLevel="0" collapsed="false">
      <c r="B383" s="96" t="s">
        <v>108</v>
      </c>
      <c r="C383" s="97" t="n">
        <v>1</v>
      </c>
      <c r="D383" s="100" t="n">
        <f aca="false">$C383*VLOOKUP($B383,FoodDB!$A$2:$I$1016,3,0)</f>
        <v>0</v>
      </c>
      <c r="E383" s="100" t="n">
        <f aca="false">$C383*VLOOKUP($B383,FoodDB!$A$2:$I$1016,4,0)</f>
        <v>0</v>
      </c>
      <c r="F383" s="100" t="n">
        <f aca="false">$C383*VLOOKUP($B383,FoodDB!$A$2:$I$1016,5,0)</f>
        <v>0</v>
      </c>
      <c r="G383" s="100" t="n">
        <f aca="false">$C383*VLOOKUP($B383,FoodDB!$A$2:$I$1016,6,0)</f>
        <v>0</v>
      </c>
      <c r="H383" s="100" t="n">
        <f aca="false">$C383*VLOOKUP($B383,FoodDB!$A$2:$I$1016,7,0)</f>
        <v>0</v>
      </c>
      <c r="I383" s="100" t="n">
        <f aca="false">$C383*VLOOKUP($B383,FoodDB!$A$2:$I$1016,8,0)</f>
        <v>0</v>
      </c>
      <c r="J383" s="100" t="n">
        <f aca="false">$C383*VLOOKUP($B383,FoodDB!$A$2:$I$1016,9,0)</f>
        <v>0</v>
      </c>
      <c r="K383" s="100"/>
      <c r="L383" s="100"/>
      <c r="M383" s="100"/>
      <c r="N383" s="100"/>
      <c r="O383" s="100"/>
      <c r="P383" s="100"/>
      <c r="Q383" s="100"/>
      <c r="R383" s="100"/>
      <c r="S383" s="100"/>
    </row>
    <row r="384" customFormat="false" ht="15" hidden="false" customHeight="false" outlineLevel="0" collapsed="false">
      <c r="B384" s="96" t="s">
        <v>108</v>
      </c>
      <c r="C384" s="97" t="n">
        <v>1</v>
      </c>
      <c r="D384" s="100" t="n">
        <f aca="false">$C384*VLOOKUP($B384,FoodDB!$A$2:$I$1016,3,0)</f>
        <v>0</v>
      </c>
      <c r="E384" s="100" t="n">
        <f aca="false">$C384*VLOOKUP($B384,FoodDB!$A$2:$I$1016,4,0)</f>
        <v>0</v>
      </c>
      <c r="F384" s="100" t="n">
        <f aca="false">$C384*VLOOKUP($B384,FoodDB!$A$2:$I$1016,5,0)</f>
        <v>0</v>
      </c>
      <c r="G384" s="100" t="n">
        <f aca="false">$C384*VLOOKUP($B384,FoodDB!$A$2:$I$1016,6,0)</f>
        <v>0</v>
      </c>
      <c r="H384" s="100" t="n">
        <f aca="false">$C384*VLOOKUP($B384,FoodDB!$A$2:$I$1016,7,0)</f>
        <v>0</v>
      </c>
      <c r="I384" s="100" t="n">
        <f aca="false">$C384*VLOOKUP($B384,FoodDB!$A$2:$I$1016,8,0)</f>
        <v>0</v>
      </c>
      <c r="J384" s="100" t="n">
        <f aca="false">$C384*VLOOKUP($B384,FoodDB!$A$2:$I$1016,9,0)</f>
        <v>0</v>
      </c>
      <c r="K384" s="100"/>
      <c r="L384" s="100"/>
      <c r="M384" s="100"/>
      <c r="N384" s="100"/>
      <c r="O384" s="100"/>
      <c r="P384" s="100"/>
      <c r="Q384" s="100"/>
      <c r="R384" s="100"/>
      <c r="S384" s="100"/>
    </row>
    <row r="385" customFormat="false" ht="15" hidden="false" customHeight="false" outlineLevel="0" collapsed="false">
      <c r="A385" s="0" t="s">
        <v>98</v>
      </c>
      <c r="D385" s="100"/>
      <c r="E385" s="100"/>
      <c r="F385" s="100"/>
      <c r="G385" s="100" t="n">
        <f aca="false">SUM(G378:G384)</f>
        <v>0</v>
      </c>
      <c r="H385" s="100" t="n">
        <f aca="false">SUM(H378:H384)</f>
        <v>0</v>
      </c>
      <c r="I385" s="100" t="n">
        <f aca="false">SUM(I378:I384)</f>
        <v>0</v>
      </c>
      <c r="J385" s="100" t="n">
        <f aca="false">SUM(G385:I385)</f>
        <v>0</v>
      </c>
      <c r="K385" s="100"/>
      <c r="L385" s="100"/>
      <c r="M385" s="100"/>
      <c r="N385" s="100"/>
      <c r="O385" s="100"/>
      <c r="P385" s="100"/>
      <c r="Q385" s="100"/>
      <c r="R385" s="100"/>
      <c r="S385" s="100"/>
    </row>
    <row r="386" customFormat="false" ht="15" hidden="false" customHeight="false" outlineLevel="0" collapsed="false">
      <c r="A386" s="0" t="s">
        <v>102</v>
      </c>
      <c r="B386" s="0" t="s">
        <v>103</v>
      </c>
      <c r="D386" s="100"/>
      <c r="E386" s="100"/>
      <c r="F386" s="100"/>
      <c r="G386" s="100" t="n">
        <f aca="false">VLOOKUP($A378,LossChart!$A$3:$AB$105,14,0)</f>
        <v>542.061573513175</v>
      </c>
      <c r="H386" s="100" t="n">
        <f aca="false">VLOOKUP($A378,LossChart!$A$3:$AB$105,15,0)</f>
        <v>80</v>
      </c>
      <c r="I386" s="100" t="n">
        <f aca="false">VLOOKUP($A378,LossChart!$A$3:$AB$105,16,0)</f>
        <v>477.304074136158</v>
      </c>
      <c r="J386" s="100" t="n">
        <f aca="false">VLOOKUP($A378,LossChart!$A$3:$AB$105,17,0)</f>
        <v>1099.36564764933</v>
      </c>
      <c r="K386" s="100"/>
      <c r="L386" s="100"/>
      <c r="M386" s="100"/>
      <c r="N386" s="100"/>
      <c r="O386" s="100"/>
      <c r="P386" s="100"/>
      <c r="Q386" s="100"/>
      <c r="R386" s="100"/>
      <c r="S386" s="100"/>
    </row>
    <row r="387" customFormat="false" ht="15" hidden="false" customHeight="false" outlineLevel="0" collapsed="false">
      <c r="A387" s="0" t="s">
        <v>104</v>
      </c>
      <c r="D387" s="100"/>
      <c r="E387" s="100"/>
      <c r="F387" s="100"/>
      <c r="G387" s="100" t="n">
        <f aca="false">G386-G385</f>
        <v>542.061573513175</v>
      </c>
      <c r="H387" s="100" t="n">
        <f aca="false">H386-H385</f>
        <v>80</v>
      </c>
      <c r="I387" s="100" t="n">
        <f aca="false">I386-I385</f>
        <v>477.304074136158</v>
      </c>
      <c r="J387" s="100" t="n">
        <f aca="false">J386-J385</f>
        <v>1099.36564764933</v>
      </c>
      <c r="K387" s="100"/>
      <c r="L387" s="100"/>
      <c r="M387" s="100"/>
      <c r="N387" s="100"/>
      <c r="O387" s="100"/>
      <c r="P387" s="100"/>
      <c r="Q387" s="100"/>
      <c r="R387" s="100"/>
      <c r="S387" s="100"/>
    </row>
    <row r="389" customFormat="false" ht="60" hidden="false" customHeight="false" outlineLevel="0" collapsed="false">
      <c r="A389" s="21" t="s">
        <v>63</v>
      </c>
      <c r="B389" s="21" t="s">
        <v>93</v>
      </c>
      <c r="C389" s="21" t="s">
        <v>94</v>
      </c>
      <c r="D389" s="94" t="str">
        <f aca="false">FoodDB!$C$1</f>
        <v>Fat
(g)</v>
      </c>
      <c r="E389" s="94" t="str">
        <f aca="false">FoodDB!$D$1</f>
        <v>Carbs
(g)</v>
      </c>
      <c r="F389" s="94" t="str">
        <f aca="false">FoodDB!$E$1</f>
        <v>Protein
(g)</v>
      </c>
      <c r="G389" s="94" t="str">
        <f aca="false">FoodDB!$F$1</f>
        <v>Fat
(Cal)</v>
      </c>
      <c r="H389" s="94" t="str">
        <f aca="false">FoodDB!$G$1</f>
        <v>Carb
(Cal)</v>
      </c>
      <c r="I389" s="94" t="str">
        <f aca="false">FoodDB!$H$1</f>
        <v>Protein
(Cal)</v>
      </c>
      <c r="J389" s="94" t="str">
        <f aca="false">FoodDB!$I$1</f>
        <v>Total
Calories</v>
      </c>
      <c r="K389" s="94"/>
      <c r="L389" s="94" t="s">
        <v>110</v>
      </c>
      <c r="M389" s="94" t="s">
        <v>111</v>
      </c>
      <c r="N389" s="94" t="s">
        <v>112</v>
      </c>
      <c r="O389" s="94" t="s">
        <v>113</v>
      </c>
      <c r="P389" s="94" t="s">
        <v>118</v>
      </c>
      <c r="Q389" s="94" t="s">
        <v>119</v>
      </c>
      <c r="R389" s="94" t="s">
        <v>120</v>
      </c>
      <c r="S389" s="94" t="s">
        <v>121</v>
      </c>
    </row>
    <row r="390" customFormat="false" ht="15" hidden="false" customHeight="false" outlineLevel="0" collapsed="false">
      <c r="A390" s="95" t="n">
        <f aca="false">A378+1</f>
        <v>43026</v>
      </c>
      <c r="B390" s="96" t="s">
        <v>108</v>
      </c>
      <c r="C390" s="97" t="n">
        <v>1</v>
      </c>
      <c r="D390" s="100" t="n">
        <f aca="false">$C390*VLOOKUP($B390,FoodDB!$A$2:$I$1016,3,0)</f>
        <v>0</v>
      </c>
      <c r="E390" s="100" t="n">
        <f aca="false">$C390*VLOOKUP($B390,FoodDB!$A$2:$I$1016,4,0)</f>
        <v>0</v>
      </c>
      <c r="F390" s="100" t="n">
        <f aca="false">$C390*VLOOKUP($B390,FoodDB!$A$2:$I$1016,5,0)</f>
        <v>0</v>
      </c>
      <c r="G390" s="100" t="n">
        <f aca="false">$C390*VLOOKUP($B390,FoodDB!$A$2:$I$1016,6,0)</f>
        <v>0</v>
      </c>
      <c r="H390" s="100" t="n">
        <f aca="false">$C390*VLOOKUP($B390,FoodDB!$A$2:$I$1016,7,0)</f>
        <v>0</v>
      </c>
      <c r="I390" s="100" t="n">
        <f aca="false">$C390*VLOOKUP($B390,FoodDB!$A$2:$I$1016,8,0)</f>
        <v>0</v>
      </c>
      <c r="J390" s="100" t="n">
        <f aca="false">$C390*VLOOKUP($B390,FoodDB!$A$2:$I$1016,9,0)</f>
        <v>0</v>
      </c>
      <c r="K390" s="100"/>
      <c r="L390" s="100" t="n">
        <f aca="false">SUM(G390:G396)</f>
        <v>0</v>
      </c>
      <c r="M390" s="100" t="n">
        <f aca="false">SUM(H390:H396)</f>
        <v>0</v>
      </c>
      <c r="N390" s="100" t="n">
        <f aca="false">SUM(I390:I396)</f>
        <v>0</v>
      </c>
      <c r="O390" s="100" t="n">
        <f aca="false">SUM(L390:N390)</f>
        <v>0</v>
      </c>
      <c r="P390" s="100" t="n">
        <f aca="false">VLOOKUP($A390,LossChart!$A$3:$AB$105,14,0)-L390</f>
        <v>548.76290421413</v>
      </c>
      <c r="Q390" s="100" t="n">
        <f aca="false">VLOOKUP($A390,LossChart!$A$3:$AB$105,15,0)-M390</f>
        <v>80</v>
      </c>
      <c r="R390" s="100" t="n">
        <f aca="false">VLOOKUP($A390,LossChart!$A$3:$AB$105,16,0)-N390</f>
        <v>477.304074136158</v>
      </c>
      <c r="S390" s="100" t="n">
        <f aca="false">VLOOKUP($A390,LossChart!$A$3:$AB$105,17,0)-O390</f>
        <v>1106.06697835029</v>
      </c>
    </row>
    <row r="391" customFormat="false" ht="15" hidden="false" customHeight="false" outlineLevel="0" collapsed="false">
      <c r="B391" s="96" t="s">
        <v>108</v>
      </c>
      <c r="C391" s="97" t="n">
        <v>1</v>
      </c>
      <c r="D391" s="100" t="n">
        <f aca="false">$C391*VLOOKUP($B391,FoodDB!$A$2:$I$1016,3,0)</f>
        <v>0</v>
      </c>
      <c r="E391" s="100" t="n">
        <f aca="false">$C391*VLOOKUP($B391,FoodDB!$A$2:$I$1016,4,0)</f>
        <v>0</v>
      </c>
      <c r="F391" s="100" t="n">
        <f aca="false">$C391*VLOOKUP($B391,FoodDB!$A$2:$I$1016,5,0)</f>
        <v>0</v>
      </c>
      <c r="G391" s="100" t="n">
        <f aca="false">$C391*VLOOKUP($B391,FoodDB!$A$2:$I$1016,6,0)</f>
        <v>0</v>
      </c>
      <c r="H391" s="100" t="n">
        <f aca="false">$C391*VLOOKUP($B391,FoodDB!$A$2:$I$1016,7,0)</f>
        <v>0</v>
      </c>
      <c r="I391" s="100" t="n">
        <f aca="false">$C391*VLOOKUP($B391,FoodDB!$A$2:$I$1016,8,0)</f>
        <v>0</v>
      </c>
      <c r="J391" s="100" t="n">
        <f aca="false">$C391*VLOOKUP($B391,FoodDB!$A$2:$I$1016,9,0)</f>
        <v>0</v>
      </c>
      <c r="K391" s="100"/>
      <c r="L391" s="100"/>
      <c r="M391" s="100"/>
      <c r="N391" s="100"/>
      <c r="O391" s="100"/>
      <c r="P391" s="100"/>
      <c r="Q391" s="100"/>
      <c r="R391" s="100"/>
      <c r="S391" s="100"/>
    </row>
    <row r="392" customFormat="false" ht="15" hidden="false" customHeight="false" outlineLevel="0" collapsed="false">
      <c r="B392" s="96" t="s">
        <v>108</v>
      </c>
      <c r="C392" s="97" t="n">
        <v>1</v>
      </c>
      <c r="D392" s="100" t="n">
        <f aca="false">$C392*VLOOKUP($B392,FoodDB!$A$2:$I$1016,3,0)</f>
        <v>0</v>
      </c>
      <c r="E392" s="100" t="n">
        <f aca="false">$C392*VLOOKUP($B392,FoodDB!$A$2:$I$1016,4,0)</f>
        <v>0</v>
      </c>
      <c r="F392" s="100" t="n">
        <f aca="false">$C392*VLOOKUP($B392,FoodDB!$A$2:$I$1016,5,0)</f>
        <v>0</v>
      </c>
      <c r="G392" s="100" t="n">
        <f aca="false">$C392*VLOOKUP($B392,FoodDB!$A$2:$I$1016,6,0)</f>
        <v>0</v>
      </c>
      <c r="H392" s="100" t="n">
        <f aca="false">$C392*VLOOKUP($B392,FoodDB!$A$2:$I$1016,7,0)</f>
        <v>0</v>
      </c>
      <c r="I392" s="100" t="n">
        <f aca="false">$C392*VLOOKUP($B392,FoodDB!$A$2:$I$1016,8,0)</f>
        <v>0</v>
      </c>
      <c r="J392" s="100" t="n">
        <f aca="false">$C392*VLOOKUP($B392,FoodDB!$A$2:$I$1016,9,0)</f>
        <v>0</v>
      </c>
      <c r="K392" s="100"/>
      <c r="L392" s="100"/>
      <c r="M392" s="100"/>
      <c r="N392" s="100"/>
      <c r="O392" s="100"/>
      <c r="P392" s="100"/>
      <c r="Q392" s="100"/>
      <c r="R392" s="100"/>
      <c r="S392" s="100"/>
    </row>
    <row r="393" customFormat="false" ht="15" hidden="false" customHeight="false" outlineLevel="0" collapsed="false">
      <c r="B393" s="96" t="s">
        <v>108</v>
      </c>
      <c r="C393" s="97" t="n">
        <v>1</v>
      </c>
      <c r="D393" s="100" t="n">
        <f aca="false">$C393*VLOOKUP($B393,FoodDB!$A$2:$I$1016,3,0)</f>
        <v>0</v>
      </c>
      <c r="E393" s="100" t="n">
        <f aca="false">$C393*VLOOKUP($B393,FoodDB!$A$2:$I$1016,4,0)</f>
        <v>0</v>
      </c>
      <c r="F393" s="100" t="n">
        <f aca="false">$C393*VLOOKUP($B393,FoodDB!$A$2:$I$1016,5,0)</f>
        <v>0</v>
      </c>
      <c r="G393" s="100" t="n">
        <f aca="false">$C393*VLOOKUP($B393,FoodDB!$A$2:$I$1016,6,0)</f>
        <v>0</v>
      </c>
      <c r="H393" s="100" t="n">
        <f aca="false">$C393*VLOOKUP($B393,FoodDB!$A$2:$I$1016,7,0)</f>
        <v>0</v>
      </c>
      <c r="I393" s="100" t="n">
        <f aca="false">$C393*VLOOKUP($B393,FoodDB!$A$2:$I$1016,8,0)</f>
        <v>0</v>
      </c>
      <c r="J393" s="100" t="n">
        <f aca="false">$C393*VLOOKUP($B393,FoodDB!$A$2:$I$1016,9,0)</f>
        <v>0</v>
      </c>
      <c r="K393" s="100"/>
      <c r="L393" s="100"/>
      <c r="M393" s="100"/>
      <c r="N393" s="100"/>
      <c r="O393" s="100"/>
      <c r="P393" s="100"/>
      <c r="Q393" s="100"/>
      <c r="R393" s="100"/>
      <c r="S393" s="100"/>
    </row>
    <row r="394" customFormat="false" ht="15" hidden="false" customHeight="false" outlineLevel="0" collapsed="false">
      <c r="B394" s="96" t="s">
        <v>108</v>
      </c>
      <c r="C394" s="97" t="n">
        <v>1</v>
      </c>
      <c r="D394" s="100" t="n">
        <f aca="false">$C394*VLOOKUP($B394,FoodDB!$A$2:$I$1016,3,0)</f>
        <v>0</v>
      </c>
      <c r="E394" s="100" t="n">
        <f aca="false">$C394*VLOOKUP($B394,FoodDB!$A$2:$I$1016,4,0)</f>
        <v>0</v>
      </c>
      <c r="F394" s="100" t="n">
        <f aca="false">$C394*VLOOKUP($B394,FoodDB!$A$2:$I$1016,5,0)</f>
        <v>0</v>
      </c>
      <c r="G394" s="100" t="n">
        <f aca="false">$C394*VLOOKUP($B394,FoodDB!$A$2:$I$1016,6,0)</f>
        <v>0</v>
      </c>
      <c r="H394" s="100" t="n">
        <f aca="false">$C394*VLOOKUP($B394,FoodDB!$A$2:$I$1016,7,0)</f>
        <v>0</v>
      </c>
      <c r="I394" s="100" t="n">
        <f aca="false">$C394*VLOOKUP($B394,FoodDB!$A$2:$I$1016,8,0)</f>
        <v>0</v>
      </c>
      <c r="J394" s="100" t="n">
        <f aca="false">$C394*VLOOKUP($B394,FoodDB!$A$2:$I$1016,9,0)</f>
        <v>0</v>
      </c>
      <c r="K394" s="100"/>
      <c r="L394" s="100"/>
      <c r="M394" s="100"/>
      <c r="N394" s="100"/>
      <c r="O394" s="100"/>
      <c r="P394" s="100"/>
      <c r="Q394" s="100"/>
      <c r="R394" s="100"/>
      <c r="S394" s="100"/>
    </row>
    <row r="395" customFormat="false" ht="15" hidden="false" customHeight="false" outlineLevel="0" collapsed="false">
      <c r="B395" s="96" t="s">
        <v>108</v>
      </c>
      <c r="C395" s="97" t="n">
        <v>1</v>
      </c>
      <c r="D395" s="100" t="n">
        <f aca="false">$C395*VLOOKUP($B395,FoodDB!$A$2:$I$1016,3,0)</f>
        <v>0</v>
      </c>
      <c r="E395" s="100" t="n">
        <f aca="false">$C395*VLOOKUP($B395,FoodDB!$A$2:$I$1016,4,0)</f>
        <v>0</v>
      </c>
      <c r="F395" s="100" t="n">
        <f aca="false">$C395*VLOOKUP($B395,FoodDB!$A$2:$I$1016,5,0)</f>
        <v>0</v>
      </c>
      <c r="G395" s="100" t="n">
        <f aca="false">$C395*VLOOKUP($B395,FoodDB!$A$2:$I$1016,6,0)</f>
        <v>0</v>
      </c>
      <c r="H395" s="100" t="n">
        <f aca="false">$C395*VLOOKUP($B395,FoodDB!$A$2:$I$1016,7,0)</f>
        <v>0</v>
      </c>
      <c r="I395" s="100" t="n">
        <f aca="false">$C395*VLOOKUP($B395,FoodDB!$A$2:$I$1016,8,0)</f>
        <v>0</v>
      </c>
      <c r="J395" s="100" t="n">
        <f aca="false">$C395*VLOOKUP($B395,FoodDB!$A$2:$I$1016,9,0)</f>
        <v>0</v>
      </c>
      <c r="K395" s="100"/>
      <c r="L395" s="100"/>
      <c r="M395" s="100"/>
      <c r="N395" s="100"/>
      <c r="O395" s="100"/>
      <c r="P395" s="100"/>
      <c r="Q395" s="100"/>
      <c r="R395" s="100"/>
      <c r="S395" s="100"/>
    </row>
    <row r="396" customFormat="false" ht="15" hidden="false" customHeight="false" outlineLevel="0" collapsed="false">
      <c r="B396" s="96" t="s">
        <v>108</v>
      </c>
      <c r="C396" s="97" t="n">
        <v>1</v>
      </c>
      <c r="D396" s="100" t="n">
        <f aca="false">$C396*VLOOKUP($B396,FoodDB!$A$2:$I$1016,3,0)</f>
        <v>0</v>
      </c>
      <c r="E396" s="100" t="n">
        <f aca="false">$C396*VLOOKUP($B396,FoodDB!$A$2:$I$1016,4,0)</f>
        <v>0</v>
      </c>
      <c r="F396" s="100" t="n">
        <f aca="false">$C396*VLOOKUP($B396,FoodDB!$A$2:$I$1016,5,0)</f>
        <v>0</v>
      </c>
      <c r="G396" s="100" t="n">
        <f aca="false">$C396*VLOOKUP($B396,FoodDB!$A$2:$I$1016,6,0)</f>
        <v>0</v>
      </c>
      <c r="H396" s="100" t="n">
        <f aca="false">$C396*VLOOKUP($B396,FoodDB!$A$2:$I$1016,7,0)</f>
        <v>0</v>
      </c>
      <c r="I396" s="100" t="n">
        <f aca="false">$C396*VLOOKUP($B396,FoodDB!$A$2:$I$1016,8,0)</f>
        <v>0</v>
      </c>
      <c r="J396" s="100" t="n">
        <f aca="false">$C396*VLOOKUP($B396,FoodDB!$A$2:$I$1016,9,0)</f>
        <v>0</v>
      </c>
      <c r="K396" s="100"/>
      <c r="L396" s="100"/>
      <c r="M396" s="100"/>
      <c r="N396" s="100"/>
      <c r="O396" s="100"/>
      <c r="P396" s="100"/>
      <c r="Q396" s="100"/>
      <c r="R396" s="100"/>
      <c r="S396" s="100"/>
    </row>
    <row r="397" customFormat="false" ht="15" hidden="false" customHeight="false" outlineLevel="0" collapsed="false">
      <c r="A397" s="0" t="s">
        <v>98</v>
      </c>
      <c r="D397" s="100"/>
      <c r="E397" s="100"/>
      <c r="F397" s="100"/>
      <c r="G397" s="100" t="n">
        <f aca="false">SUM(G390:G396)</f>
        <v>0</v>
      </c>
      <c r="H397" s="100" t="n">
        <f aca="false">SUM(H390:H396)</f>
        <v>0</v>
      </c>
      <c r="I397" s="100" t="n">
        <f aca="false">SUM(I390:I396)</f>
        <v>0</v>
      </c>
      <c r="J397" s="100" t="n">
        <f aca="false">SUM(G397:I397)</f>
        <v>0</v>
      </c>
      <c r="K397" s="100"/>
      <c r="L397" s="100"/>
      <c r="M397" s="100"/>
      <c r="N397" s="100"/>
      <c r="O397" s="100"/>
      <c r="P397" s="100"/>
      <c r="Q397" s="100"/>
      <c r="R397" s="100"/>
      <c r="S397" s="100"/>
    </row>
    <row r="398" customFormat="false" ht="15" hidden="false" customHeight="false" outlineLevel="0" collapsed="false">
      <c r="A398" s="0" t="s">
        <v>102</v>
      </c>
      <c r="B398" s="0" t="s">
        <v>103</v>
      </c>
      <c r="D398" s="100"/>
      <c r="E398" s="100"/>
      <c r="F398" s="100"/>
      <c r="G398" s="100" t="n">
        <f aca="false">VLOOKUP($A390,LossChart!$A$3:$AB$105,14,0)</f>
        <v>548.76290421413</v>
      </c>
      <c r="H398" s="100" t="n">
        <f aca="false">VLOOKUP($A390,LossChart!$A$3:$AB$105,15,0)</f>
        <v>80</v>
      </c>
      <c r="I398" s="100" t="n">
        <f aca="false">VLOOKUP($A390,LossChart!$A$3:$AB$105,16,0)</f>
        <v>477.304074136158</v>
      </c>
      <c r="J398" s="100" t="n">
        <f aca="false">VLOOKUP($A390,LossChart!$A$3:$AB$105,17,0)</f>
        <v>1106.06697835029</v>
      </c>
      <c r="K398" s="100"/>
      <c r="L398" s="100"/>
      <c r="M398" s="100"/>
      <c r="N398" s="100"/>
      <c r="O398" s="100"/>
      <c r="P398" s="100"/>
      <c r="Q398" s="100"/>
      <c r="R398" s="100"/>
      <c r="S398" s="100"/>
    </row>
    <row r="399" customFormat="false" ht="15" hidden="false" customHeight="false" outlineLevel="0" collapsed="false">
      <c r="A399" s="0" t="s">
        <v>104</v>
      </c>
      <c r="D399" s="100"/>
      <c r="E399" s="100"/>
      <c r="F399" s="100"/>
      <c r="G399" s="100" t="n">
        <f aca="false">G398-G397</f>
        <v>548.76290421413</v>
      </c>
      <c r="H399" s="100" t="n">
        <f aca="false">H398-H397</f>
        <v>80</v>
      </c>
      <c r="I399" s="100" t="n">
        <f aca="false">I398-I397</f>
        <v>477.304074136158</v>
      </c>
      <c r="J399" s="100" t="n">
        <f aca="false">J398-J397</f>
        <v>1106.06697835029</v>
      </c>
      <c r="K399" s="100"/>
      <c r="L399" s="100"/>
      <c r="M399" s="100"/>
      <c r="N399" s="100"/>
      <c r="O399" s="100"/>
      <c r="P399" s="100"/>
      <c r="Q399" s="100"/>
      <c r="R399" s="100"/>
      <c r="S399" s="100"/>
    </row>
    <row r="401" customFormat="false" ht="60" hidden="false" customHeight="false" outlineLevel="0" collapsed="false">
      <c r="A401" s="21" t="s">
        <v>63</v>
      </c>
      <c r="B401" s="21" t="s">
        <v>93</v>
      </c>
      <c r="C401" s="21" t="s">
        <v>94</v>
      </c>
      <c r="D401" s="94" t="str">
        <f aca="false">FoodDB!$C$1</f>
        <v>Fat
(g)</v>
      </c>
      <c r="E401" s="94" t="str">
        <f aca="false">FoodDB!$D$1</f>
        <v>Carbs
(g)</v>
      </c>
      <c r="F401" s="94" t="str">
        <f aca="false">FoodDB!$E$1</f>
        <v>Protein
(g)</v>
      </c>
      <c r="G401" s="94" t="str">
        <f aca="false">FoodDB!$F$1</f>
        <v>Fat
(Cal)</v>
      </c>
      <c r="H401" s="94" t="str">
        <f aca="false">FoodDB!$G$1</f>
        <v>Carb
(Cal)</v>
      </c>
      <c r="I401" s="94" t="str">
        <f aca="false">FoodDB!$H$1</f>
        <v>Protein
(Cal)</v>
      </c>
      <c r="J401" s="94" t="str">
        <f aca="false">FoodDB!$I$1</f>
        <v>Total
Calories</v>
      </c>
      <c r="K401" s="94"/>
      <c r="L401" s="94" t="s">
        <v>110</v>
      </c>
      <c r="M401" s="94" t="s">
        <v>111</v>
      </c>
      <c r="N401" s="94" t="s">
        <v>112</v>
      </c>
      <c r="O401" s="94" t="s">
        <v>113</v>
      </c>
      <c r="P401" s="94" t="s">
        <v>118</v>
      </c>
      <c r="Q401" s="94" t="s">
        <v>119</v>
      </c>
      <c r="R401" s="94" t="s">
        <v>120</v>
      </c>
      <c r="S401" s="94" t="s">
        <v>121</v>
      </c>
    </row>
    <row r="402" customFormat="false" ht="15" hidden="false" customHeight="false" outlineLevel="0" collapsed="false">
      <c r="A402" s="95" t="n">
        <f aca="false">A390+1</f>
        <v>43027</v>
      </c>
      <c r="B402" s="96" t="s">
        <v>108</v>
      </c>
      <c r="C402" s="97" t="n">
        <v>1</v>
      </c>
      <c r="D402" s="100" t="n">
        <f aca="false">$C402*VLOOKUP($B402,FoodDB!$A$2:$I$1016,3,0)</f>
        <v>0</v>
      </c>
      <c r="E402" s="100" t="n">
        <f aca="false">$C402*VLOOKUP($B402,FoodDB!$A$2:$I$1016,4,0)</f>
        <v>0</v>
      </c>
      <c r="F402" s="100" t="n">
        <f aca="false">$C402*VLOOKUP($B402,FoodDB!$A$2:$I$1016,5,0)</f>
        <v>0</v>
      </c>
      <c r="G402" s="100" t="n">
        <f aca="false">$C402*VLOOKUP($B402,FoodDB!$A$2:$I$1016,6,0)</f>
        <v>0</v>
      </c>
      <c r="H402" s="100" t="n">
        <f aca="false">$C402*VLOOKUP($B402,FoodDB!$A$2:$I$1016,7,0)</f>
        <v>0</v>
      </c>
      <c r="I402" s="100" t="n">
        <f aca="false">$C402*VLOOKUP($B402,FoodDB!$A$2:$I$1016,8,0)</f>
        <v>0</v>
      </c>
      <c r="J402" s="100" t="n">
        <f aca="false">$C402*VLOOKUP($B402,FoodDB!$A$2:$I$1016,9,0)</f>
        <v>0</v>
      </c>
      <c r="K402" s="100"/>
      <c r="L402" s="100" t="n">
        <f aca="false">SUM(G402:G408)</f>
        <v>0</v>
      </c>
      <c r="M402" s="100" t="n">
        <f aca="false">SUM(H402:H408)</f>
        <v>0</v>
      </c>
      <c r="N402" s="100" t="n">
        <f aca="false">SUM(I402:I408)</f>
        <v>0</v>
      </c>
      <c r="O402" s="100" t="n">
        <f aca="false">SUM(L402:N402)</f>
        <v>0</v>
      </c>
      <c r="P402" s="100" t="n">
        <f aca="false">VLOOKUP($A402,LossChart!$A$3:$AB$105,14,0)-L402</f>
        <v>555.404880271734</v>
      </c>
      <c r="Q402" s="100" t="n">
        <f aca="false">VLOOKUP($A402,LossChart!$A$3:$AB$105,15,0)-M402</f>
        <v>80</v>
      </c>
      <c r="R402" s="100" t="n">
        <f aca="false">VLOOKUP($A402,LossChart!$A$3:$AB$105,16,0)-N402</f>
        <v>477.304074136158</v>
      </c>
      <c r="S402" s="100" t="n">
        <f aca="false">VLOOKUP($A402,LossChart!$A$3:$AB$105,17,0)-O402</f>
        <v>1112.70895440789</v>
      </c>
    </row>
    <row r="403" customFormat="false" ht="15" hidden="false" customHeight="false" outlineLevel="0" collapsed="false">
      <c r="B403" s="96" t="s">
        <v>108</v>
      </c>
      <c r="C403" s="97" t="n">
        <v>1</v>
      </c>
      <c r="D403" s="100" t="n">
        <f aca="false">$C403*VLOOKUP($B403,FoodDB!$A$2:$I$1016,3,0)</f>
        <v>0</v>
      </c>
      <c r="E403" s="100" t="n">
        <f aca="false">$C403*VLOOKUP($B403,FoodDB!$A$2:$I$1016,4,0)</f>
        <v>0</v>
      </c>
      <c r="F403" s="100" t="n">
        <f aca="false">$C403*VLOOKUP($B403,FoodDB!$A$2:$I$1016,5,0)</f>
        <v>0</v>
      </c>
      <c r="G403" s="100" t="n">
        <f aca="false">$C403*VLOOKUP($B403,FoodDB!$A$2:$I$1016,6,0)</f>
        <v>0</v>
      </c>
      <c r="H403" s="100" t="n">
        <f aca="false">$C403*VLOOKUP($B403,FoodDB!$A$2:$I$1016,7,0)</f>
        <v>0</v>
      </c>
      <c r="I403" s="100" t="n">
        <f aca="false">$C403*VLOOKUP($B403,FoodDB!$A$2:$I$1016,8,0)</f>
        <v>0</v>
      </c>
      <c r="J403" s="100" t="n">
        <f aca="false">$C403*VLOOKUP($B403,FoodDB!$A$2:$I$1016,9,0)</f>
        <v>0</v>
      </c>
      <c r="K403" s="100"/>
      <c r="L403" s="100"/>
      <c r="M403" s="100"/>
      <c r="N403" s="100"/>
      <c r="O403" s="100"/>
      <c r="P403" s="100"/>
      <c r="Q403" s="100"/>
      <c r="R403" s="100"/>
      <c r="S403" s="100"/>
    </row>
    <row r="404" customFormat="false" ht="15" hidden="false" customHeight="false" outlineLevel="0" collapsed="false">
      <c r="B404" s="96" t="s">
        <v>108</v>
      </c>
      <c r="C404" s="97" t="n">
        <v>1</v>
      </c>
      <c r="D404" s="100" t="n">
        <f aca="false">$C404*VLOOKUP($B404,FoodDB!$A$2:$I$1016,3,0)</f>
        <v>0</v>
      </c>
      <c r="E404" s="100" t="n">
        <f aca="false">$C404*VLOOKUP($B404,FoodDB!$A$2:$I$1016,4,0)</f>
        <v>0</v>
      </c>
      <c r="F404" s="100" t="n">
        <f aca="false">$C404*VLOOKUP($B404,FoodDB!$A$2:$I$1016,5,0)</f>
        <v>0</v>
      </c>
      <c r="G404" s="100" t="n">
        <f aca="false">$C404*VLOOKUP($B404,FoodDB!$A$2:$I$1016,6,0)</f>
        <v>0</v>
      </c>
      <c r="H404" s="100" t="n">
        <f aca="false">$C404*VLOOKUP($B404,FoodDB!$A$2:$I$1016,7,0)</f>
        <v>0</v>
      </c>
      <c r="I404" s="100" t="n">
        <f aca="false">$C404*VLOOKUP($B404,FoodDB!$A$2:$I$1016,8,0)</f>
        <v>0</v>
      </c>
      <c r="J404" s="100" t="n">
        <f aca="false">$C404*VLOOKUP($B404,FoodDB!$A$2:$I$1016,9,0)</f>
        <v>0</v>
      </c>
      <c r="K404" s="100"/>
      <c r="L404" s="100"/>
      <c r="M404" s="100"/>
      <c r="N404" s="100"/>
      <c r="O404" s="100"/>
      <c r="P404" s="100"/>
      <c r="Q404" s="100"/>
      <c r="R404" s="100"/>
      <c r="S404" s="100"/>
    </row>
    <row r="405" customFormat="false" ht="15" hidden="false" customHeight="false" outlineLevel="0" collapsed="false">
      <c r="B405" s="96" t="s">
        <v>108</v>
      </c>
      <c r="C405" s="97" t="n">
        <v>1</v>
      </c>
      <c r="D405" s="100" t="n">
        <f aca="false">$C405*VLOOKUP($B405,FoodDB!$A$2:$I$1016,3,0)</f>
        <v>0</v>
      </c>
      <c r="E405" s="100" t="n">
        <f aca="false">$C405*VLOOKUP($B405,FoodDB!$A$2:$I$1016,4,0)</f>
        <v>0</v>
      </c>
      <c r="F405" s="100" t="n">
        <f aca="false">$C405*VLOOKUP($B405,FoodDB!$A$2:$I$1016,5,0)</f>
        <v>0</v>
      </c>
      <c r="G405" s="100" t="n">
        <f aca="false">$C405*VLOOKUP($B405,FoodDB!$A$2:$I$1016,6,0)</f>
        <v>0</v>
      </c>
      <c r="H405" s="100" t="n">
        <f aca="false">$C405*VLOOKUP($B405,FoodDB!$A$2:$I$1016,7,0)</f>
        <v>0</v>
      </c>
      <c r="I405" s="100" t="n">
        <f aca="false">$C405*VLOOKUP($B405,FoodDB!$A$2:$I$1016,8,0)</f>
        <v>0</v>
      </c>
      <c r="J405" s="100" t="n">
        <f aca="false">$C405*VLOOKUP($B405,FoodDB!$A$2:$I$1016,9,0)</f>
        <v>0</v>
      </c>
      <c r="K405" s="100"/>
      <c r="L405" s="100"/>
      <c r="M405" s="100"/>
      <c r="N405" s="100"/>
      <c r="O405" s="100"/>
      <c r="P405" s="100"/>
      <c r="Q405" s="100"/>
      <c r="R405" s="100"/>
      <c r="S405" s="100"/>
    </row>
    <row r="406" customFormat="false" ht="15" hidden="false" customHeight="false" outlineLevel="0" collapsed="false">
      <c r="B406" s="96" t="s">
        <v>108</v>
      </c>
      <c r="C406" s="97" t="n">
        <v>1</v>
      </c>
      <c r="D406" s="100" t="n">
        <f aca="false">$C406*VLOOKUP($B406,FoodDB!$A$2:$I$1016,3,0)</f>
        <v>0</v>
      </c>
      <c r="E406" s="100" t="n">
        <f aca="false">$C406*VLOOKUP($B406,FoodDB!$A$2:$I$1016,4,0)</f>
        <v>0</v>
      </c>
      <c r="F406" s="100" t="n">
        <f aca="false">$C406*VLOOKUP($B406,FoodDB!$A$2:$I$1016,5,0)</f>
        <v>0</v>
      </c>
      <c r="G406" s="100" t="n">
        <f aca="false">$C406*VLOOKUP($B406,FoodDB!$A$2:$I$1016,6,0)</f>
        <v>0</v>
      </c>
      <c r="H406" s="100" t="n">
        <f aca="false">$C406*VLOOKUP($B406,FoodDB!$A$2:$I$1016,7,0)</f>
        <v>0</v>
      </c>
      <c r="I406" s="100" t="n">
        <f aca="false">$C406*VLOOKUP($B406,FoodDB!$A$2:$I$1016,8,0)</f>
        <v>0</v>
      </c>
      <c r="J406" s="100" t="n">
        <f aca="false">$C406*VLOOKUP($B406,FoodDB!$A$2:$I$1016,9,0)</f>
        <v>0</v>
      </c>
      <c r="K406" s="100"/>
      <c r="L406" s="100"/>
      <c r="M406" s="100"/>
      <c r="N406" s="100"/>
      <c r="O406" s="100"/>
      <c r="P406" s="100"/>
      <c r="Q406" s="100"/>
      <c r="R406" s="100"/>
      <c r="S406" s="100"/>
    </row>
    <row r="407" customFormat="false" ht="15" hidden="false" customHeight="false" outlineLevel="0" collapsed="false">
      <c r="B407" s="96" t="s">
        <v>108</v>
      </c>
      <c r="C407" s="97" t="n">
        <v>1</v>
      </c>
      <c r="D407" s="100" t="n">
        <f aca="false">$C407*VLOOKUP($B407,FoodDB!$A$2:$I$1016,3,0)</f>
        <v>0</v>
      </c>
      <c r="E407" s="100" t="n">
        <f aca="false">$C407*VLOOKUP($B407,FoodDB!$A$2:$I$1016,4,0)</f>
        <v>0</v>
      </c>
      <c r="F407" s="100" t="n">
        <f aca="false">$C407*VLOOKUP($B407,FoodDB!$A$2:$I$1016,5,0)</f>
        <v>0</v>
      </c>
      <c r="G407" s="100" t="n">
        <f aca="false">$C407*VLOOKUP($B407,FoodDB!$A$2:$I$1016,6,0)</f>
        <v>0</v>
      </c>
      <c r="H407" s="100" t="n">
        <f aca="false">$C407*VLOOKUP($B407,FoodDB!$A$2:$I$1016,7,0)</f>
        <v>0</v>
      </c>
      <c r="I407" s="100" t="n">
        <f aca="false">$C407*VLOOKUP($B407,FoodDB!$A$2:$I$1016,8,0)</f>
        <v>0</v>
      </c>
      <c r="J407" s="100" t="n">
        <f aca="false">$C407*VLOOKUP($B407,FoodDB!$A$2:$I$1016,9,0)</f>
        <v>0</v>
      </c>
      <c r="K407" s="100"/>
      <c r="L407" s="100"/>
      <c r="M407" s="100"/>
      <c r="N407" s="100"/>
      <c r="O407" s="100"/>
      <c r="P407" s="100"/>
      <c r="Q407" s="100"/>
      <c r="R407" s="100"/>
      <c r="S407" s="100"/>
    </row>
    <row r="408" customFormat="false" ht="15" hidden="false" customHeight="false" outlineLevel="0" collapsed="false">
      <c r="B408" s="96" t="s">
        <v>108</v>
      </c>
      <c r="C408" s="97" t="n">
        <v>1</v>
      </c>
      <c r="D408" s="100" t="n">
        <f aca="false">$C408*VLOOKUP($B408,FoodDB!$A$2:$I$1016,3,0)</f>
        <v>0</v>
      </c>
      <c r="E408" s="100" t="n">
        <f aca="false">$C408*VLOOKUP($B408,FoodDB!$A$2:$I$1016,4,0)</f>
        <v>0</v>
      </c>
      <c r="F408" s="100" t="n">
        <f aca="false">$C408*VLOOKUP($B408,FoodDB!$A$2:$I$1016,5,0)</f>
        <v>0</v>
      </c>
      <c r="G408" s="100" t="n">
        <f aca="false">$C408*VLOOKUP($B408,FoodDB!$A$2:$I$1016,6,0)</f>
        <v>0</v>
      </c>
      <c r="H408" s="100" t="n">
        <f aca="false">$C408*VLOOKUP($B408,FoodDB!$A$2:$I$1016,7,0)</f>
        <v>0</v>
      </c>
      <c r="I408" s="100" t="n">
        <f aca="false">$C408*VLOOKUP($B408,FoodDB!$A$2:$I$1016,8,0)</f>
        <v>0</v>
      </c>
      <c r="J408" s="100" t="n">
        <f aca="false">$C408*VLOOKUP($B408,FoodDB!$A$2:$I$1016,9,0)</f>
        <v>0</v>
      </c>
      <c r="K408" s="100"/>
      <c r="L408" s="100"/>
      <c r="M408" s="100"/>
      <c r="N408" s="100"/>
      <c r="O408" s="100"/>
      <c r="P408" s="100"/>
      <c r="Q408" s="100"/>
      <c r="R408" s="100"/>
      <c r="S408" s="100"/>
    </row>
    <row r="409" customFormat="false" ht="15" hidden="false" customHeight="false" outlineLevel="0" collapsed="false">
      <c r="A409" s="0" t="s">
        <v>98</v>
      </c>
      <c r="D409" s="100"/>
      <c r="E409" s="100"/>
      <c r="F409" s="100"/>
      <c r="G409" s="100" t="n">
        <f aca="false">SUM(G402:G408)</f>
        <v>0</v>
      </c>
      <c r="H409" s="100" t="n">
        <f aca="false">SUM(H402:H408)</f>
        <v>0</v>
      </c>
      <c r="I409" s="100" t="n">
        <f aca="false">SUM(I402:I408)</f>
        <v>0</v>
      </c>
      <c r="J409" s="100" t="n">
        <f aca="false">SUM(G409:I409)</f>
        <v>0</v>
      </c>
      <c r="K409" s="100"/>
      <c r="L409" s="100"/>
      <c r="M409" s="100"/>
      <c r="N409" s="100"/>
      <c r="O409" s="100"/>
      <c r="P409" s="100"/>
      <c r="Q409" s="100"/>
      <c r="R409" s="100"/>
      <c r="S409" s="100"/>
    </row>
    <row r="410" customFormat="false" ht="15" hidden="false" customHeight="false" outlineLevel="0" collapsed="false">
      <c r="A410" s="0" t="s">
        <v>102</v>
      </c>
      <c r="B410" s="0" t="s">
        <v>103</v>
      </c>
      <c r="D410" s="100"/>
      <c r="E410" s="100"/>
      <c r="F410" s="100"/>
      <c r="G410" s="100" t="n">
        <f aca="false">VLOOKUP($A402,LossChart!$A$3:$AB$105,14,0)</f>
        <v>555.404880271734</v>
      </c>
      <c r="H410" s="100" t="n">
        <f aca="false">VLOOKUP($A402,LossChart!$A$3:$AB$105,15,0)</f>
        <v>80</v>
      </c>
      <c r="I410" s="100" t="n">
        <f aca="false">VLOOKUP($A402,LossChart!$A$3:$AB$105,16,0)</f>
        <v>477.304074136158</v>
      </c>
      <c r="J410" s="100" t="n">
        <f aca="false">VLOOKUP($A402,LossChart!$A$3:$AB$105,17,0)</f>
        <v>1112.70895440789</v>
      </c>
      <c r="K410" s="100"/>
      <c r="L410" s="100"/>
      <c r="M410" s="100"/>
      <c r="N410" s="100"/>
      <c r="O410" s="100"/>
      <c r="P410" s="100"/>
      <c r="Q410" s="100"/>
      <c r="R410" s="100"/>
      <c r="S410" s="100"/>
    </row>
    <row r="411" customFormat="false" ht="15" hidden="false" customHeight="false" outlineLevel="0" collapsed="false">
      <c r="A411" s="0" t="s">
        <v>104</v>
      </c>
      <c r="D411" s="100"/>
      <c r="E411" s="100"/>
      <c r="F411" s="100"/>
      <c r="G411" s="100" t="n">
        <f aca="false">G410-G409</f>
        <v>555.404880271734</v>
      </c>
      <c r="H411" s="100" t="n">
        <f aca="false">H410-H409</f>
        <v>80</v>
      </c>
      <c r="I411" s="100" t="n">
        <f aca="false">I410-I409</f>
        <v>477.304074136158</v>
      </c>
      <c r="J411" s="100" t="n">
        <f aca="false">J410-J409</f>
        <v>1112.70895440789</v>
      </c>
      <c r="K411" s="100"/>
      <c r="L411" s="100"/>
      <c r="M411" s="100"/>
      <c r="N411" s="100"/>
      <c r="O411" s="100"/>
      <c r="P411" s="100"/>
      <c r="Q411" s="100"/>
      <c r="R411" s="100"/>
      <c r="S411" s="100"/>
    </row>
    <row r="413" customFormat="false" ht="60" hidden="false" customHeight="false" outlineLevel="0" collapsed="false">
      <c r="A413" s="21" t="s">
        <v>63</v>
      </c>
      <c r="B413" s="21" t="s">
        <v>93</v>
      </c>
      <c r="C413" s="21" t="s">
        <v>94</v>
      </c>
      <c r="D413" s="94" t="str">
        <f aca="false">FoodDB!$C$1</f>
        <v>Fat
(g)</v>
      </c>
      <c r="E413" s="94" t="str">
        <f aca="false">FoodDB!$D$1</f>
        <v>Carbs
(g)</v>
      </c>
      <c r="F413" s="94" t="str">
        <f aca="false">FoodDB!$E$1</f>
        <v>Protein
(g)</v>
      </c>
      <c r="G413" s="94" t="str">
        <f aca="false">FoodDB!$F$1</f>
        <v>Fat
(Cal)</v>
      </c>
      <c r="H413" s="94" t="str">
        <f aca="false">FoodDB!$G$1</f>
        <v>Carb
(Cal)</v>
      </c>
      <c r="I413" s="94" t="str">
        <f aca="false">FoodDB!$H$1</f>
        <v>Protein
(Cal)</v>
      </c>
      <c r="J413" s="94" t="str">
        <f aca="false">FoodDB!$I$1</f>
        <v>Total
Calories</v>
      </c>
      <c r="K413" s="94"/>
      <c r="L413" s="94" t="s">
        <v>110</v>
      </c>
      <c r="M413" s="94" t="s">
        <v>111</v>
      </c>
      <c r="N413" s="94" t="s">
        <v>112</v>
      </c>
      <c r="O413" s="94" t="s">
        <v>113</v>
      </c>
      <c r="P413" s="94" t="s">
        <v>118</v>
      </c>
      <c r="Q413" s="94" t="s">
        <v>119</v>
      </c>
      <c r="R413" s="94" t="s">
        <v>120</v>
      </c>
      <c r="S413" s="94" t="s">
        <v>121</v>
      </c>
    </row>
    <row r="414" customFormat="false" ht="15" hidden="false" customHeight="false" outlineLevel="0" collapsed="false">
      <c r="A414" s="95" t="n">
        <f aca="false">A402+1</f>
        <v>43028</v>
      </c>
      <c r="B414" s="96" t="s">
        <v>108</v>
      </c>
      <c r="C414" s="97" t="n">
        <v>1</v>
      </c>
      <c r="D414" s="100" t="n">
        <f aca="false">$C414*VLOOKUP($B414,FoodDB!$A$2:$I$1016,3,0)</f>
        <v>0</v>
      </c>
      <c r="E414" s="100" t="n">
        <f aca="false">$C414*VLOOKUP($B414,FoodDB!$A$2:$I$1016,4,0)</f>
        <v>0</v>
      </c>
      <c r="F414" s="100" t="n">
        <f aca="false">$C414*VLOOKUP($B414,FoodDB!$A$2:$I$1016,5,0)</f>
        <v>0</v>
      </c>
      <c r="G414" s="100" t="n">
        <f aca="false">$C414*VLOOKUP($B414,FoodDB!$A$2:$I$1016,6,0)</f>
        <v>0</v>
      </c>
      <c r="H414" s="100" t="n">
        <f aca="false">$C414*VLOOKUP($B414,FoodDB!$A$2:$I$1016,7,0)</f>
        <v>0</v>
      </c>
      <c r="I414" s="100" t="n">
        <f aca="false">$C414*VLOOKUP($B414,FoodDB!$A$2:$I$1016,8,0)</f>
        <v>0</v>
      </c>
      <c r="J414" s="100" t="n">
        <f aca="false">$C414*VLOOKUP($B414,FoodDB!$A$2:$I$1016,9,0)</f>
        <v>0</v>
      </c>
      <c r="K414" s="100"/>
      <c r="L414" s="100" t="n">
        <f aca="false">SUM(G414:G420)</f>
        <v>0</v>
      </c>
      <c r="M414" s="100" t="n">
        <f aca="false">SUM(H414:H420)</f>
        <v>0</v>
      </c>
      <c r="N414" s="100" t="n">
        <f aca="false">SUM(I414:I420)</f>
        <v>0</v>
      </c>
      <c r="O414" s="100" t="n">
        <f aca="false">SUM(L414:N414)</f>
        <v>0</v>
      </c>
      <c r="P414" s="100" t="n">
        <f aca="false">VLOOKUP($A414,LossChart!$A$3:$AB$105,14,0)-L414</f>
        <v>561.988027398541</v>
      </c>
      <c r="Q414" s="100" t="n">
        <f aca="false">VLOOKUP($A414,LossChart!$A$3:$AB$105,15,0)-M414</f>
        <v>80</v>
      </c>
      <c r="R414" s="100" t="n">
        <f aca="false">VLOOKUP($A414,LossChart!$A$3:$AB$105,16,0)-N414</f>
        <v>477.304074136158</v>
      </c>
      <c r="S414" s="100" t="n">
        <f aca="false">VLOOKUP($A414,LossChart!$A$3:$AB$105,17,0)-O414</f>
        <v>1119.2921015347</v>
      </c>
    </row>
    <row r="415" customFormat="false" ht="15" hidden="false" customHeight="false" outlineLevel="0" collapsed="false">
      <c r="B415" s="96" t="s">
        <v>108</v>
      </c>
      <c r="C415" s="97" t="n">
        <v>1</v>
      </c>
      <c r="D415" s="100" t="n">
        <f aca="false">$C415*VLOOKUP($B415,FoodDB!$A$2:$I$1016,3,0)</f>
        <v>0</v>
      </c>
      <c r="E415" s="100" t="n">
        <f aca="false">$C415*VLOOKUP($B415,FoodDB!$A$2:$I$1016,4,0)</f>
        <v>0</v>
      </c>
      <c r="F415" s="100" t="n">
        <f aca="false">$C415*VLOOKUP($B415,FoodDB!$A$2:$I$1016,5,0)</f>
        <v>0</v>
      </c>
      <c r="G415" s="100" t="n">
        <f aca="false">$C415*VLOOKUP($B415,FoodDB!$A$2:$I$1016,6,0)</f>
        <v>0</v>
      </c>
      <c r="H415" s="100" t="n">
        <f aca="false">$C415*VLOOKUP($B415,FoodDB!$A$2:$I$1016,7,0)</f>
        <v>0</v>
      </c>
      <c r="I415" s="100" t="n">
        <f aca="false">$C415*VLOOKUP($B415,FoodDB!$A$2:$I$1016,8,0)</f>
        <v>0</v>
      </c>
      <c r="J415" s="100" t="n">
        <f aca="false">$C415*VLOOKUP($B415,FoodDB!$A$2:$I$1016,9,0)</f>
        <v>0</v>
      </c>
      <c r="K415" s="100"/>
      <c r="L415" s="100"/>
      <c r="M415" s="100"/>
      <c r="N415" s="100"/>
      <c r="O415" s="100"/>
      <c r="P415" s="100"/>
      <c r="Q415" s="100"/>
      <c r="R415" s="100"/>
      <c r="S415" s="100"/>
    </row>
    <row r="416" customFormat="false" ht="15" hidden="false" customHeight="false" outlineLevel="0" collapsed="false">
      <c r="B416" s="96" t="s">
        <v>108</v>
      </c>
      <c r="C416" s="97" t="n">
        <v>1</v>
      </c>
      <c r="D416" s="100" t="n">
        <f aca="false">$C416*VLOOKUP($B416,FoodDB!$A$2:$I$1016,3,0)</f>
        <v>0</v>
      </c>
      <c r="E416" s="100" t="n">
        <f aca="false">$C416*VLOOKUP($B416,FoodDB!$A$2:$I$1016,4,0)</f>
        <v>0</v>
      </c>
      <c r="F416" s="100" t="n">
        <f aca="false">$C416*VLOOKUP($B416,FoodDB!$A$2:$I$1016,5,0)</f>
        <v>0</v>
      </c>
      <c r="G416" s="100" t="n">
        <f aca="false">$C416*VLOOKUP($B416,FoodDB!$A$2:$I$1016,6,0)</f>
        <v>0</v>
      </c>
      <c r="H416" s="100" t="n">
        <f aca="false">$C416*VLOOKUP($B416,FoodDB!$A$2:$I$1016,7,0)</f>
        <v>0</v>
      </c>
      <c r="I416" s="100" t="n">
        <f aca="false">$C416*VLOOKUP($B416,FoodDB!$A$2:$I$1016,8,0)</f>
        <v>0</v>
      </c>
      <c r="J416" s="100" t="n">
        <f aca="false">$C416*VLOOKUP($B416,FoodDB!$A$2:$I$1016,9,0)</f>
        <v>0</v>
      </c>
      <c r="K416" s="100"/>
      <c r="L416" s="100"/>
      <c r="M416" s="100"/>
      <c r="N416" s="100"/>
      <c r="O416" s="100"/>
      <c r="P416" s="100"/>
      <c r="Q416" s="100"/>
      <c r="R416" s="100"/>
      <c r="S416" s="100"/>
    </row>
    <row r="417" customFormat="false" ht="15" hidden="false" customHeight="false" outlineLevel="0" collapsed="false">
      <c r="B417" s="96" t="s">
        <v>108</v>
      </c>
      <c r="C417" s="97" t="n">
        <v>1</v>
      </c>
      <c r="D417" s="100" t="n">
        <f aca="false">$C417*VLOOKUP($B417,FoodDB!$A$2:$I$1016,3,0)</f>
        <v>0</v>
      </c>
      <c r="E417" s="100" t="n">
        <f aca="false">$C417*VLOOKUP($B417,FoodDB!$A$2:$I$1016,4,0)</f>
        <v>0</v>
      </c>
      <c r="F417" s="100" t="n">
        <f aca="false">$C417*VLOOKUP($B417,FoodDB!$A$2:$I$1016,5,0)</f>
        <v>0</v>
      </c>
      <c r="G417" s="100" t="n">
        <f aca="false">$C417*VLOOKUP($B417,FoodDB!$A$2:$I$1016,6,0)</f>
        <v>0</v>
      </c>
      <c r="H417" s="100" t="n">
        <f aca="false">$C417*VLOOKUP($B417,FoodDB!$A$2:$I$1016,7,0)</f>
        <v>0</v>
      </c>
      <c r="I417" s="100" t="n">
        <f aca="false">$C417*VLOOKUP($B417,FoodDB!$A$2:$I$1016,8,0)</f>
        <v>0</v>
      </c>
      <c r="J417" s="100" t="n">
        <f aca="false">$C417*VLOOKUP($B417,FoodDB!$A$2:$I$1016,9,0)</f>
        <v>0</v>
      </c>
      <c r="K417" s="100"/>
      <c r="L417" s="100"/>
      <c r="M417" s="100"/>
      <c r="N417" s="100"/>
      <c r="O417" s="100"/>
      <c r="P417" s="100"/>
      <c r="Q417" s="100"/>
      <c r="R417" s="100"/>
      <c r="S417" s="100"/>
    </row>
    <row r="418" customFormat="false" ht="15" hidden="false" customHeight="false" outlineLevel="0" collapsed="false">
      <c r="B418" s="96" t="s">
        <v>108</v>
      </c>
      <c r="C418" s="97" t="n">
        <v>1</v>
      </c>
      <c r="D418" s="100" t="n">
        <f aca="false">$C418*VLOOKUP($B418,FoodDB!$A$2:$I$1016,3,0)</f>
        <v>0</v>
      </c>
      <c r="E418" s="100" t="n">
        <f aca="false">$C418*VLOOKUP($B418,FoodDB!$A$2:$I$1016,4,0)</f>
        <v>0</v>
      </c>
      <c r="F418" s="100" t="n">
        <f aca="false">$C418*VLOOKUP($B418,FoodDB!$A$2:$I$1016,5,0)</f>
        <v>0</v>
      </c>
      <c r="G418" s="100" t="n">
        <f aca="false">$C418*VLOOKUP($B418,FoodDB!$A$2:$I$1016,6,0)</f>
        <v>0</v>
      </c>
      <c r="H418" s="100" t="n">
        <f aca="false">$C418*VLOOKUP($B418,FoodDB!$A$2:$I$1016,7,0)</f>
        <v>0</v>
      </c>
      <c r="I418" s="100" t="n">
        <f aca="false">$C418*VLOOKUP($B418,FoodDB!$A$2:$I$1016,8,0)</f>
        <v>0</v>
      </c>
      <c r="J418" s="100" t="n">
        <f aca="false">$C418*VLOOKUP($B418,FoodDB!$A$2:$I$1016,9,0)</f>
        <v>0</v>
      </c>
      <c r="K418" s="100"/>
      <c r="L418" s="100"/>
      <c r="M418" s="100"/>
      <c r="N418" s="100"/>
      <c r="O418" s="100"/>
      <c r="P418" s="100"/>
      <c r="Q418" s="100"/>
      <c r="R418" s="100"/>
      <c r="S418" s="100"/>
    </row>
    <row r="419" customFormat="false" ht="15" hidden="false" customHeight="false" outlineLevel="0" collapsed="false">
      <c r="B419" s="96" t="s">
        <v>108</v>
      </c>
      <c r="C419" s="97" t="n">
        <v>1</v>
      </c>
      <c r="D419" s="100" t="n">
        <f aca="false">$C419*VLOOKUP($B419,FoodDB!$A$2:$I$1016,3,0)</f>
        <v>0</v>
      </c>
      <c r="E419" s="100" t="n">
        <f aca="false">$C419*VLOOKUP($B419,FoodDB!$A$2:$I$1016,4,0)</f>
        <v>0</v>
      </c>
      <c r="F419" s="100" t="n">
        <f aca="false">$C419*VLOOKUP($B419,FoodDB!$A$2:$I$1016,5,0)</f>
        <v>0</v>
      </c>
      <c r="G419" s="100" t="n">
        <f aca="false">$C419*VLOOKUP($B419,FoodDB!$A$2:$I$1016,6,0)</f>
        <v>0</v>
      </c>
      <c r="H419" s="100" t="n">
        <f aca="false">$C419*VLOOKUP($B419,FoodDB!$A$2:$I$1016,7,0)</f>
        <v>0</v>
      </c>
      <c r="I419" s="100" t="n">
        <f aca="false">$C419*VLOOKUP($B419,FoodDB!$A$2:$I$1016,8,0)</f>
        <v>0</v>
      </c>
      <c r="J419" s="100" t="n">
        <f aca="false">$C419*VLOOKUP($B419,FoodDB!$A$2:$I$1016,9,0)</f>
        <v>0</v>
      </c>
      <c r="K419" s="100"/>
      <c r="L419" s="100"/>
      <c r="M419" s="100"/>
      <c r="N419" s="100"/>
      <c r="O419" s="100"/>
      <c r="P419" s="100"/>
      <c r="Q419" s="100"/>
      <c r="R419" s="100"/>
      <c r="S419" s="100"/>
    </row>
    <row r="420" customFormat="false" ht="15" hidden="false" customHeight="false" outlineLevel="0" collapsed="false">
      <c r="B420" s="96" t="s">
        <v>108</v>
      </c>
      <c r="C420" s="97" t="n">
        <v>1</v>
      </c>
      <c r="D420" s="100" t="n">
        <f aca="false">$C420*VLOOKUP($B420,FoodDB!$A$2:$I$1016,3,0)</f>
        <v>0</v>
      </c>
      <c r="E420" s="100" t="n">
        <f aca="false">$C420*VLOOKUP($B420,FoodDB!$A$2:$I$1016,4,0)</f>
        <v>0</v>
      </c>
      <c r="F420" s="100" t="n">
        <f aca="false">$C420*VLOOKUP($B420,FoodDB!$A$2:$I$1016,5,0)</f>
        <v>0</v>
      </c>
      <c r="G420" s="100" t="n">
        <f aca="false">$C420*VLOOKUP($B420,FoodDB!$A$2:$I$1016,6,0)</f>
        <v>0</v>
      </c>
      <c r="H420" s="100" t="n">
        <f aca="false">$C420*VLOOKUP($B420,FoodDB!$A$2:$I$1016,7,0)</f>
        <v>0</v>
      </c>
      <c r="I420" s="100" t="n">
        <f aca="false">$C420*VLOOKUP($B420,FoodDB!$A$2:$I$1016,8,0)</f>
        <v>0</v>
      </c>
      <c r="J420" s="100" t="n">
        <f aca="false">$C420*VLOOKUP($B420,FoodDB!$A$2:$I$1016,9,0)</f>
        <v>0</v>
      </c>
      <c r="K420" s="100"/>
      <c r="L420" s="100"/>
      <c r="M420" s="100"/>
      <c r="N420" s="100"/>
      <c r="O420" s="100"/>
      <c r="P420" s="100"/>
      <c r="Q420" s="100"/>
      <c r="R420" s="100"/>
      <c r="S420" s="100"/>
    </row>
    <row r="421" customFormat="false" ht="15" hidden="false" customHeight="false" outlineLevel="0" collapsed="false">
      <c r="A421" s="0" t="s">
        <v>98</v>
      </c>
      <c r="D421" s="100"/>
      <c r="E421" s="100"/>
      <c r="F421" s="100"/>
      <c r="G421" s="100" t="n">
        <f aca="false">SUM(G414:G420)</f>
        <v>0</v>
      </c>
      <c r="H421" s="100" t="n">
        <f aca="false">SUM(H414:H420)</f>
        <v>0</v>
      </c>
      <c r="I421" s="100" t="n">
        <f aca="false">SUM(I414:I420)</f>
        <v>0</v>
      </c>
      <c r="J421" s="100" t="n">
        <f aca="false">SUM(G421:I421)</f>
        <v>0</v>
      </c>
      <c r="K421" s="100"/>
      <c r="L421" s="100"/>
      <c r="M421" s="100"/>
      <c r="N421" s="100"/>
      <c r="O421" s="100"/>
      <c r="P421" s="100"/>
      <c r="Q421" s="100"/>
      <c r="R421" s="100"/>
      <c r="S421" s="100"/>
    </row>
    <row r="422" customFormat="false" ht="15" hidden="false" customHeight="false" outlineLevel="0" collapsed="false">
      <c r="A422" s="0" t="s">
        <v>102</v>
      </c>
      <c r="B422" s="0" t="s">
        <v>103</v>
      </c>
      <c r="D422" s="100"/>
      <c r="E422" s="100"/>
      <c r="F422" s="100"/>
      <c r="G422" s="100" t="n">
        <f aca="false">VLOOKUP($A414,LossChart!$A$3:$AB$105,14,0)</f>
        <v>561.988027398541</v>
      </c>
      <c r="H422" s="100" t="n">
        <f aca="false">VLOOKUP($A414,LossChart!$A$3:$AB$105,15,0)</f>
        <v>80</v>
      </c>
      <c r="I422" s="100" t="n">
        <f aca="false">VLOOKUP($A414,LossChart!$A$3:$AB$105,16,0)</f>
        <v>477.304074136158</v>
      </c>
      <c r="J422" s="100" t="n">
        <f aca="false">VLOOKUP($A414,LossChart!$A$3:$AB$105,17,0)</f>
        <v>1119.2921015347</v>
      </c>
      <c r="K422" s="100"/>
      <c r="L422" s="100"/>
      <c r="M422" s="100"/>
      <c r="N422" s="100"/>
      <c r="O422" s="100"/>
      <c r="P422" s="100"/>
      <c r="Q422" s="100"/>
      <c r="R422" s="100"/>
      <c r="S422" s="100"/>
    </row>
    <row r="423" customFormat="false" ht="15" hidden="false" customHeight="false" outlineLevel="0" collapsed="false">
      <c r="A423" s="0" t="s">
        <v>104</v>
      </c>
      <c r="D423" s="100"/>
      <c r="E423" s="100"/>
      <c r="F423" s="100"/>
      <c r="G423" s="100" t="n">
        <f aca="false">G422-G421</f>
        <v>561.988027398541</v>
      </c>
      <c r="H423" s="100" t="n">
        <f aca="false">H422-H421</f>
        <v>80</v>
      </c>
      <c r="I423" s="100" t="n">
        <f aca="false">I422-I421</f>
        <v>477.304074136158</v>
      </c>
      <c r="J423" s="100" t="n">
        <f aca="false">J422-J421</f>
        <v>1119.2921015347</v>
      </c>
      <c r="K423" s="100"/>
      <c r="L423" s="100"/>
      <c r="M423" s="100"/>
      <c r="N423" s="100"/>
      <c r="O423" s="100"/>
      <c r="P423" s="100"/>
      <c r="Q423" s="100"/>
      <c r="R423" s="100"/>
      <c r="S423" s="100"/>
    </row>
    <row r="425" customFormat="false" ht="60" hidden="false" customHeight="false" outlineLevel="0" collapsed="false">
      <c r="A425" s="21" t="s">
        <v>63</v>
      </c>
      <c r="B425" s="21" t="s">
        <v>93</v>
      </c>
      <c r="C425" s="21" t="s">
        <v>94</v>
      </c>
      <c r="D425" s="94" t="str">
        <f aca="false">FoodDB!$C$1</f>
        <v>Fat
(g)</v>
      </c>
      <c r="E425" s="94" t="str">
        <f aca="false">FoodDB!$D$1</f>
        <v>Carbs
(g)</v>
      </c>
      <c r="F425" s="94" t="str">
        <f aca="false">FoodDB!$E$1</f>
        <v>Protein
(g)</v>
      </c>
      <c r="G425" s="94" t="str">
        <f aca="false">FoodDB!$F$1</f>
        <v>Fat
(Cal)</v>
      </c>
      <c r="H425" s="94" t="str">
        <f aca="false">FoodDB!$G$1</f>
        <v>Carb
(Cal)</v>
      </c>
      <c r="I425" s="94" t="str">
        <f aca="false">FoodDB!$H$1</f>
        <v>Protein
(Cal)</v>
      </c>
      <c r="J425" s="94" t="str">
        <f aca="false">FoodDB!$I$1</f>
        <v>Total
Calories</v>
      </c>
      <c r="K425" s="94"/>
      <c r="L425" s="94" t="s">
        <v>110</v>
      </c>
      <c r="M425" s="94" t="s">
        <v>111</v>
      </c>
      <c r="N425" s="94" t="s">
        <v>112</v>
      </c>
      <c r="O425" s="94" t="s">
        <v>113</v>
      </c>
      <c r="P425" s="94" t="s">
        <v>118</v>
      </c>
      <c r="Q425" s="94" t="s">
        <v>119</v>
      </c>
      <c r="R425" s="94" t="s">
        <v>120</v>
      </c>
      <c r="S425" s="94" t="s">
        <v>121</v>
      </c>
    </row>
    <row r="426" customFormat="false" ht="15" hidden="false" customHeight="false" outlineLevel="0" collapsed="false">
      <c r="A426" s="95" t="n">
        <f aca="false">A414+1</f>
        <v>43029</v>
      </c>
      <c r="B426" s="96" t="s">
        <v>108</v>
      </c>
      <c r="C426" s="97" t="n">
        <v>1</v>
      </c>
      <c r="D426" s="100" t="n">
        <f aca="false">$C426*VLOOKUP($B426,FoodDB!$A$2:$I$1016,3,0)</f>
        <v>0</v>
      </c>
      <c r="E426" s="100" t="n">
        <f aca="false">$C426*VLOOKUP($B426,FoodDB!$A$2:$I$1016,4,0)</f>
        <v>0</v>
      </c>
      <c r="F426" s="100" t="n">
        <f aca="false">$C426*VLOOKUP($B426,FoodDB!$A$2:$I$1016,5,0)</f>
        <v>0</v>
      </c>
      <c r="G426" s="100" t="n">
        <f aca="false">$C426*VLOOKUP($B426,FoodDB!$A$2:$I$1016,6,0)</f>
        <v>0</v>
      </c>
      <c r="H426" s="100" t="n">
        <f aca="false">$C426*VLOOKUP($B426,FoodDB!$A$2:$I$1016,7,0)</f>
        <v>0</v>
      </c>
      <c r="I426" s="100" t="n">
        <f aca="false">$C426*VLOOKUP($B426,FoodDB!$A$2:$I$1016,8,0)</f>
        <v>0</v>
      </c>
      <c r="J426" s="100" t="n">
        <f aca="false">$C426*VLOOKUP($B426,FoodDB!$A$2:$I$1016,9,0)</f>
        <v>0</v>
      </c>
      <c r="K426" s="100"/>
      <c r="L426" s="100" t="n">
        <f aca="false">SUM(G426:G432)</f>
        <v>0</v>
      </c>
      <c r="M426" s="100" t="n">
        <f aca="false">SUM(H426:H432)</f>
        <v>0</v>
      </c>
      <c r="N426" s="100" t="n">
        <f aca="false">SUM(I426:I432)</f>
        <v>0</v>
      </c>
      <c r="O426" s="100" t="n">
        <f aca="false">SUM(L426:N426)</f>
        <v>0</v>
      </c>
      <c r="P426" s="100" t="n">
        <f aca="false">VLOOKUP($A426,LossChart!$A$3:$AB$105,14,0)-L426</f>
        <v>568.512866650797</v>
      </c>
      <c r="Q426" s="100" t="n">
        <f aca="false">VLOOKUP($A426,LossChart!$A$3:$AB$105,15,0)-M426</f>
        <v>80</v>
      </c>
      <c r="R426" s="100" t="n">
        <f aca="false">VLOOKUP($A426,LossChart!$A$3:$AB$105,16,0)-N426</f>
        <v>477.304074136158</v>
      </c>
      <c r="S426" s="100" t="n">
        <f aca="false">VLOOKUP($A426,LossChart!$A$3:$AB$105,17,0)-O426</f>
        <v>1125.81694078695</v>
      </c>
    </row>
    <row r="427" customFormat="false" ht="15" hidden="false" customHeight="false" outlineLevel="0" collapsed="false">
      <c r="B427" s="96" t="s">
        <v>108</v>
      </c>
      <c r="C427" s="97" t="n">
        <v>1</v>
      </c>
      <c r="D427" s="100" t="n">
        <f aca="false">$C427*VLOOKUP($B427,FoodDB!$A$2:$I$1016,3,0)</f>
        <v>0</v>
      </c>
      <c r="E427" s="100" t="n">
        <f aca="false">$C427*VLOOKUP($B427,FoodDB!$A$2:$I$1016,4,0)</f>
        <v>0</v>
      </c>
      <c r="F427" s="100" t="n">
        <f aca="false">$C427*VLOOKUP($B427,FoodDB!$A$2:$I$1016,5,0)</f>
        <v>0</v>
      </c>
      <c r="G427" s="100" t="n">
        <f aca="false">$C427*VLOOKUP($B427,FoodDB!$A$2:$I$1016,6,0)</f>
        <v>0</v>
      </c>
      <c r="H427" s="100" t="n">
        <f aca="false">$C427*VLOOKUP($B427,FoodDB!$A$2:$I$1016,7,0)</f>
        <v>0</v>
      </c>
      <c r="I427" s="100" t="n">
        <f aca="false">$C427*VLOOKUP($B427,FoodDB!$A$2:$I$1016,8,0)</f>
        <v>0</v>
      </c>
      <c r="J427" s="100" t="n">
        <f aca="false">$C427*VLOOKUP($B427,FoodDB!$A$2:$I$1016,9,0)</f>
        <v>0</v>
      </c>
      <c r="K427" s="100"/>
      <c r="L427" s="100"/>
      <c r="M427" s="100"/>
      <c r="N427" s="100"/>
      <c r="O427" s="100"/>
      <c r="P427" s="100"/>
      <c r="Q427" s="100"/>
      <c r="R427" s="100"/>
      <c r="S427" s="100"/>
    </row>
    <row r="428" customFormat="false" ht="15" hidden="false" customHeight="false" outlineLevel="0" collapsed="false">
      <c r="B428" s="96" t="s">
        <v>108</v>
      </c>
      <c r="C428" s="97" t="n">
        <v>1</v>
      </c>
      <c r="D428" s="100" t="n">
        <f aca="false">$C428*VLOOKUP($B428,FoodDB!$A$2:$I$1016,3,0)</f>
        <v>0</v>
      </c>
      <c r="E428" s="100" t="n">
        <f aca="false">$C428*VLOOKUP($B428,FoodDB!$A$2:$I$1016,4,0)</f>
        <v>0</v>
      </c>
      <c r="F428" s="100" t="n">
        <f aca="false">$C428*VLOOKUP($B428,FoodDB!$A$2:$I$1016,5,0)</f>
        <v>0</v>
      </c>
      <c r="G428" s="100" t="n">
        <f aca="false">$C428*VLOOKUP($B428,FoodDB!$A$2:$I$1016,6,0)</f>
        <v>0</v>
      </c>
      <c r="H428" s="100" t="n">
        <f aca="false">$C428*VLOOKUP($B428,FoodDB!$A$2:$I$1016,7,0)</f>
        <v>0</v>
      </c>
      <c r="I428" s="100" t="n">
        <f aca="false">$C428*VLOOKUP($B428,FoodDB!$A$2:$I$1016,8,0)</f>
        <v>0</v>
      </c>
      <c r="J428" s="100" t="n">
        <f aca="false">$C428*VLOOKUP($B428,FoodDB!$A$2:$I$1016,9,0)</f>
        <v>0</v>
      </c>
      <c r="K428" s="100"/>
      <c r="L428" s="100"/>
      <c r="M428" s="100"/>
      <c r="N428" s="100"/>
      <c r="O428" s="100"/>
      <c r="P428" s="100"/>
      <c r="Q428" s="100"/>
      <c r="R428" s="100"/>
      <c r="S428" s="100"/>
    </row>
    <row r="429" customFormat="false" ht="15" hidden="false" customHeight="false" outlineLevel="0" collapsed="false">
      <c r="B429" s="96" t="s">
        <v>108</v>
      </c>
      <c r="C429" s="97" t="n">
        <v>1</v>
      </c>
      <c r="D429" s="100" t="n">
        <f aca="false">$C429*VLOOKUP($B429,FoodDB!$A$2:$I$1016,3,0)</f>
        <v>0</v>
      </c>
      <c r="E429" s="100" t="n">
        <f aca="false">$C429*VLOOKUP($B429,FoodDB!$A$2:$I$1016,4,0)</f>
        <v>0</v>
      </c>
      <c r="F429" s="100" t="n">
        <f aca="false">$C429*VLOOKUP($B429,FoodDB!$A$2:$I$1016,5,0)</f>
        <v>0</v>
      </c>
      <c r="G429" s="100" t="n">
        <f aca="false">$C429*VLOOKUP($B429,FoodDB!$A$2:$I$1016,6,0)</f>
        <v>0</v>
      </c>
      <c r="H429" s="100" t="n">
        <f aca="false">$C429*VLOOKUP($B429,FoodDB!$A$2:$I$1016,7,0)</f>
        <v>0</v>
      </c>
      <c r="I429" s="100" t="n">
        <f aca="false">$C429*VLOOKUP($B429,FoodDB!$A$2:$I$1016,8,0)</f>
        <v>0</v>
      </c>
      <c r="J429" s="100" t="n">
        <f aca="false">$C429*VLOOKUP($B429,FoodDB!$A$2:$I$1016,9,0)</f>
        <v>0</v>
      </c>
      <c r="K429" s="100"/>
      <c r="L429" s="100"/>
      <c r="M429" s="100"/>
      <c r="N429" s="100"/>
      <c r="O429" s="100"/>
      <c r="P429" s="100"/>
      <c r="Q429" s="100"/>
      <c r="R429" s="100"/>
      <c r="S429" s="100"/>
    </row>
    <row r="430" customFormat="false" ht="15" hidden="false" customHeight="false" outlineLevel="0" collapsed="false">
      <c r="B430" s="96" t="s">
        <v>108</v>
      </c>
      <c r="C430" s="97" t="n">
        <v>1</v>
      </c>
      <c r="D430" s="100" t="n">
        <f aca="false">$C430*VLOOKUP($B430,FoodDB!$A$2:$I$1016,3,0)</f>
        <v>0</v>
      </c>
      <c r="E430" s="100" t="n">
        <f aca="false">$C430*VLOOKUP($B430,FoodDB!$A$2:$I$1016,4,0)</f>
        <v>0</v>
      </c>
      <c r="F430" s="100" t="n">
        <f aca="false">$C430*VLOOKUP($B430,FoodDB!$A$2:$I$1016,5,0)</f>
        <v>0</v>
      </c>
      <c r="G430" s="100" t="n">
        <f aca="false">$C430*VLOOKUP($B430,FoodDB!$A$2:$I$1016,6,0)</f>
        <v>0</v>
      </c>
      <c r="H430" s="100" t="n">
        <f aca="false">$C430*VLOOKUP($B430,FoodDB!$A$2:$I$1016,7,0)</f>
        <v>0</v>
      </c>
      <c r="I430" s="100" t="n">
        <f aca="false">$C430*VLOOKUP($B430,FoodDB!$A$2:$I$1016,8,0)</f>
        <v>0</v>
      </c>
      <c r="J430" s="100" t="n">
        <f aca="false">$C430*VLOOKUP($B430,FoodDB!$A$2:$I$1016,9,0)</f>
        <v>0</v>
      </c>
      <c r="K430" s="100"/>
      <c r="L430" s="100"/>
      <c r="M430" s="100"/>
      <c r="N430" s="100"/>
      <c r="O430" s="100"/>
      <c r="P430" s="100"/>
      <c r="Q430" s="100"/>
      <c r="R430" s="100"/>
      <c r="S430" s="100"/>
    </row>
    <row r="431" customFormat="false" ht="15" hidden="false" customHeight="false" outlineLevel="0" collapsed="false">
      <c r="B431" s="96" t="s">
        <v>108</v>
      </c>
      <c r="C431" s="97" t="n">
        <v>1</v>
      </c>
      <c r="D431" s="100" t="n">
        <f aca="false">$C431*VLOOKUP($B431,FoodDB!$A$2:$I$1016,3,0)</f>
        <v>0</v>
      </c>
      <c r="E431" s="100" t="n">
        <f aca="false">$C431*VLOOKUP($B431,FoodDB!$A$2:$I$1016,4,0)</f>
        <v>0</v>
      </c>
      <c r="F431" s="100" t="n">
        <f aca="false">$C431*VLOOKUP($B431,FoodDB!$A$2:$I$1016,5,0)</f>
        <v>0</v>
      </c>
      <c r="G431" s="100" t="n">
        <f aca="false">$C431*VLOOKUP($B431,FoodDB!$A$2:$I$1016,6,0)</f>
        <v>0</v>
      </c>
      <c r="H431" s="100" t="n">
        <f aca="false">$C431*VLOOKUP($B431,FoodDB!$A$2:$I$1016,7,0)</f>
        <v>0</v>
      </c>
      <c r="I431" s="100" t="n">
        <f aca="false">$C431*VLOOKUP($B431,FoodDB!$A$2:$I$1016,8,0)</f>
        <v>0</v>
      </c>
      <c r="J431" s="100" t="n">
        <f aca="false">$C431*VLOOKUP($B431,FoodDB!$A$2:$I$1016,9,0)</f>
        <v>0</v>
      </c>
      <c r="K431" s="100"/>
      <c r="L431" s="100"/>
      <c r="M431" s="100"/>
      <c r="N431" s="100"/>
      <c r="O431" s="100"/>
      <c r="P431" s="100"/>
      <c r="Q431" s="100"/>
      <c r="R431" s="100"/>
      <c r="S431" s="100"/>
    </row>
    <row r="432" customFormat="false" ht="15" hidden="false" customHeight="false" outlineLevel="0" collapsed="false">
      <c r="B432" s="96" t="s">
        <v>108</v>
      </c>
      <c r="C432" s="97" t="n">
        <v>1</v>
      </c>
      <c r="D432" s="100" t="n">
        <f aca="false">$C432*VLOOKUP($B432,FoodDB!$A$2:$I$1016,3,0)</f>
        <v>0</v>
      </c>
      <c r="E432" s="100" t="n">
        <f aca="false">$C432*VLOOKUP($B432,FoodDB!$A$2:$I$1016,4,0)</f>
        <v>0</v>
      </c>
      <c r="F432" s="100" t="n">
        <f aca="false">$C432*VLOOKUP($B432,FoodDB!$A$2:$I$1016,5,0)</f>
        <v>0</v>
      </c>
      <c r="G432" s="100" t="n">
        <f aca="false">$C432*VLOOKUP($B432,FoodDB!$A$2:$I$1016,6,0)</f>
        <v>0</v>
      </c>
      <c r="H432" s="100" t="n">
        <f aca="false">$C432*VLOOKUP($B432,FoodDB!$A$2:$I$1016,7,0)</f>
        <v>0</v>
      </c>
      <c r="I432" s="100" t="n">
        <f aca="false">$C432*VLOOKUP($B432,FoodDB!$A$2:$I$1016,8,0)</f>
        <v>0</v>
      </c>
      <c r="J432" s="100" t="n">
        <f aca="false">$C432*VLOOKUP($B432,FoodDB!$A$2:$I$1016,9,0)</f>
        <v>0</v>
      </c>
      <c r="K432" s="100"/>
      <c r="L432" s="100"/>
      <c r="M432" s="100"/>
      <c r="N432" s="100"/>
      <c r="O432" s="100"/>
      <c r="P432" s="100"/>
      <c r="Q432" s="100"/>
      <c r="R432" s="100"/>
      <c r="S432" s="100"/>
    </row>
    <row r="433" customFormat="false" ht="15" hidden="false" customHeight="false" outlineLevel="0" collapsed="false">
      <c r="A433" s="0" t="s">
        <v>98</v>
      </c>
      <c r="D433" s="100"/>
      <c r="E433" s="100"/>
      <c r="F433" s="100"/>
      <c r="G433" s="100" t="n">
        <f aca="false">SUM(G426:G432)</f>
        <v>0</v>
      </c>
      <c r="H433" s="100" t="n">
        <f aca="false">SUM(H426:H432)</f>
        <v>0</v>
      </c>
      <c r="I433" s="100" t="n">
        <f aca="false">SUM(I426:I432)</f>
        <v>0</v>
      </c>
      <c r="J433" s="100" t="n">
        <f aca="false">SUM(G433:I433)</f>
        <v>0</v>
      </c>
      <c r="K433" s="100"/>
      <c r="L433" s="100"/>
      <c r="M433" s="100"/>
      <c r="N433" s="100"/>
      <c r="O433" s="100"/>
      <c r="P433" s="100"/>
      <c r="Q433" s="100"/>
      <c r="R433" s="100"/>
      <c r="S433" s="100"/>
    </row>
    <row r="434" customFormat="false" ht="15" hidden="false" customHeight="false" outlineLevel="0" collapsed="false">
      <c r="A434" s="0" t="s">
        <v>102</v>
      </c>
      <c r="B434" s="0" t="s">
        <v>103</v>
      </c>
      <c r="D434" s="100"/>
      <c r="E434" s="100"/>
      <c r="F434" s="100"/>
      <c r="G434" s="100" t="n">
        <f aca="false">VLOOKUP($A426,LossChart!$A$3:$AB$105,14,0)</f>
        <v>568.512866650797</v>
      </c>
      <c r="H434" s="100" t="n">
        <f aca="false">VLOOKUP($A426,LossChart!$A$3:$AB$105,15,0)</f>
        <v>80</v>
      </c>
      <c r="I434" s="100" t="n">
        <f aca="false">VLOOKUP($A426,LossChart!$A$3:$AB$105,16,0)</f>
        <v>477.304074136158</v>
      </c>
      <c r="J434" s="100" t="n">
        <f aca="false">VLOOKUP($A426,LossChart!$A$3:$AB$105,17,0)</f>
        <v>1125.81694078695</v>
      </c>
      <c r="K434" s="100"/>
      <c r="L434" s="100"/>
      <c r="M434" s="100"/>
      <c r="N434" s="100"/>
      <c r="O434" s="100"/>
      <c r="P434" s="100"/>
      <c r="Q434" s="100"/>
      <c r="R434" s="100"/>
      <c r="S434" s="100"/>
    </row>
    <row r="435" customFormat="false" ht="15" hidden="false" customHeight="false" outlineLevel="0" collapsed="false">
      <c r="A435" s="0" t="s">
        <v>104</v>
      </c>
      <c r="D435" s="100"/>
      <c r="E435" s="100"/>
      <c r="F435" s="100"/>
      <c r="G435" s="100" t="n">
        <f aca="false">G434-G433</f>
        <v>568.512866650797</v>
      </c>
      <c r="H435" s="100" t="n">
        <f aca="false">H434-H433</f>
        <v>80</v>
      </c>
      <c r="I435" s="100" t="n">
        <f aca="false">I434-I433</f>
        <v>477.304074136158</v>
      </c>
      <c r="J435" s="100" t="n">
        <f aca="false">J434-J433</f>
        <v>1125.81694078695</v>
      </c>
      <c r="K435" s="100"/>
      <c r="L435" s="100"/>
      <c r="M435" s="100"/>
      <c r="N435" s="100"/>
      <c r="O435" s="100"/>
      <c r="P435" s="100"/>
      <c r="Q435" s="100"/>
      <c r="R435" s="100"/>
      <c r="S435" s="100"/>
    </row>
    <row r="437" customFormat="false" ht="60" hidden="false" customHeight="false" outlineLevel="0" collapsed="false">
      <c r="A437" s="21" t="s">
        <v>63</v>
      </c>
      <c r="B437" s="21" t="s">
        <v>93</v>
      </c>
      <c r="C437" s="21" t="s">
        <v>94</v>
      </c>
      <c r="D437" s="94" t="str">
        <f aca="false">FoodDB!$C$1</f>
        <v>Fat
(g)</v>
      </c>
      <c r="E437" s="94" t="str">
        <f aca="false">FoodDB!$D$1</f>
        <v>Carbs
(g)</v>
      </c>
      <c r="F437" s="94" t="str">
        <f aca="false">FoodDB!$E$1</f>
        <v>Protein
(g)</v>
      </c>
      <c r="G437" s="94" t="str">
        <f aca="false">FoodDB!$F$1</f>
        <v>Fat
(Cal)</v>
      </c>
      <c r="H437" s="94" t="str">
        <f aca="false">FoodDB!$G$1</f>
        <v>Carb
(Cal)</v>
      </c>
      <c r="I437" s="94" t="str">
        <f aca="false">FoodDB!$H$1</f>
        <v>Protein
(Cal)</v>
      </c>
      <c r="J437" s="94" t="str">
        <f aca="false">FoodDB!$I$1</f>
        <v>Total
Calories</v>
      </c>
      <c r="K437" s="94"/>
      <c r="L437" s="94" t="s">
        <v>110</v>
      </c>
      <c r="M437" s="94" t="s">
        <v>111</v>
      </c>
      <c r="N437" s="94" t="s">
        <v>112</v>
      </c>
      <c r="O437" s="94" t="s">
        <v>113</v>
      </c>
      <c r="P437" s="94" t="s">
        <v>118</v>
      </c>
      <c r="Q437" s="94" t="s">
        <v>119</v>
      </c>
      <c r="R437" s="94" t="s">
        <v>120</v>
      </c>
      <c r="S437" s="94" t="s">
        <v>121</v>
      </c>
    </row>
    <row r="438" customFormat="false" ht="15" hidden="false" customHeight="false" outlineLevel="0" collapsed="false">
      <c r="A438" s="95" t="n">
        <f aca="false">A426+1</f>
        <v>43030</v>
      </c>
      <c r="B438" s="96" t="s">
        <v>108</v>
      </c>
      <c r="C438" s="97" t="n">
        <v>1</v>
      </c>
      <c r="D438" s="100" t="n">
        <f aca="false">$C438*VLOOKUP($B438,FoodDB!$A$2:$I$1016,3,0)</f>
        <v>0</v>
      </c>
      <c r="E438" s="100" t="n">
        <f aca="false">$C438*VLOOKUP($B438,FoodDB!$A$2:$I$1016,4,0)</f>
        <v>0</v>
      </c>
      <c r="F438" s="100" t="n">
        <f aca="false">$C438*VLOOKUP($B438,FoodDB!$A$2:$I$1016,5,0)</f>
        <v>0</v>
      </c>
      <c r="G438" s="100" t="n">
        <f aca="false">$C438*VLOOKUP($B438,FoodDB!$A$2:$I$1016,6,0)</f>
        <v>0</v>
      </c>
      <c r="H438" s="100" t="n">
        <f aca="false">$C438*VLOOKUP($B438,FoodDB!$A$2:$I$1016,7,0)</f>
        <v>0</v>
      </c>
      <c r="I438" s="100" t="n">
        <f aca="false">$C438*VLOOKUP($B438,FoodDB!$A$2:$I$1016,8,0)</f>
        <v>0</v>
      </c>
      <c r="J438" s="100" t="n">
        <f aca="false">$C438*VLOOKUP($B438,FoodDB!$A$2:$I$1016,9,0)</f>
        <v>0</v>
      </c>
      <c r="K438" s="100"/>
      <c r="L438" s="100" t="n">
        <f aca="false">SUM(G438:G444)</f>
        <v>0</v>
      </c>
      <c r="M438" s="100" t="n">
        <f aca="false">SUM(H438:H444)</f>
        <v>0</v>
      </c>
      <c r="N438" s="100" t="n">
        <f aca="false">SUM(I438:I444)</f>
        <v>0</v>
      </c>
      <c r="O438" s="100" t="n">
        <f aca="false">SUM(L438:N438)</f>
        <v>0</v>
      </c>
      <c r="P438" s="100" t="n">
        <f aca="false">VLOOKUP($A438,LossChart!$A$3:$AB$105,14,0)-L438</f>
        <v>574.979914469675</v>
      </c>
      <c r="Q438" s="100" t="n">
        <f aca="false">VLOOKUP($A438,LossChart!$A$3:$AB$105,15,0)-M438</f>
        <v>80</v>
      </c>
      <c r="R438" s="100" t="n">
        <f aca="false">VLOOKUP($A438,LossChart!$A$3:$AB$105,16,0)-N438</f>
        <v>477.304074136158</v>
      </c>
      <c r="S438" s="100" t="n">
        <f aca="false">VLOOKUP($A438,LossChart!$A$3:$AB$105,17,0)-O438</f>
        <v>1132.28398860583</v>
      </c>
    </row>
    <row r="439" customFormat="false" ht="15" hidden="false" customHeight="false" outlineLevel="0" collapsed="false">
      <c r="B439" s="96" t="s">
        <v>108</v>
      </c>
      <c r="C439" s="97" t="n">
        <v>1</v>
      </c>
      <c r="D439" s="100" t="n">
        <f aca="false">$C439*VLOOKUP($B439,FoodDB!$A$2:$I$1016,3,0)</f>
        <v>0</v>
      </c>
      <c r="E439" s="100" t="n">
        <f aca="false">$C439*VLOOKUP($B439,FoodDB!$A$2:$I$1016,4,0)</f>
        <v>0</v>
      </c>
      <c r="F439" s="100" t="n">
        <f aca="false">$C439*VLOOKUP($B439,FoodDB!$A$2:$I$1016,5,0)</f>
        <v>0</v>
      </c>
      <c r="G439" s="100" t="n">
        <f aca="false">$C439*VLOOKUP($B439,FoodDB!$A$2:$I$1016,6,0)</f>
        <v>0</v>
      </c>
      <c r="H439" s="100" t="n">
        <f aca="false">$C439*VLOOKUP($B439,FoodDB!$A$2:$I$1016,7,0)</f>
        <v>0</v>
      </c>
      <c r="I439" s="100" t="n">
        <f aca="false">$C439*VLOOKUP($B439,FoodDB!$A$2:$I$1016,8,0)</f>
        <v>0</v>
      </c>
      <c r="J439" s="100" t="n">
        <f aca="false">$C439*VLOOKUP($B439,FoodDB!$A$2:$I$1016,9,0)</f>
        <v>0</v>
      </c>
      <c r="K439" s="100"/>
      <c r="L439" s="100"/>
      <c r="M439" s="100"/>
      <c r="N439" s="100"/>
      <c r="O439" s="100"/>
      <c r="P439" s="100"/>
      <c r="Q439" s="100"/>
      <c r="R439" s="100"/>
      <c r="S439" s="100"/>
    </row>
    <row r="440" customFormat="false" ht="15" hidden="false" customHeight="false" outlineLevel="0" collapsed="false">
      <c r="B440" s="96" t="s">
        <v>108</v>
      </c>
      <c r="C440" s="97" t="n">
        <v>1</v>
      </c>
      <c r="D440" s="100" t="n">
        <f aca="false">$C440*VLOOKUP($B440,FoodDB!$A$2:$I$1016,3,0)</f>
        <v>0</v>
      </c>
      <c r="E440" s="100" t="n">
        <f aca="false">$C440*VLOOKUP($B440,FoodDB!$A$2:$I$1016,4,0)</f>
        <v>0</v>
      </c>
      <c r="F440" s="100" t="n">
        <f aca="false">$C440*VLOOKUP($B440,FoodDB!$A$2:$I$1016,5,0)</f>
        <v>0</v>
      </c>
      <c r="G440" s="100" t="n">
        <f aca="false">$C440*VLOOKUP($B440,FoodDB!$A$2:$I$1016,6,0)</f>
        <v>0</v>
      </c>
      <c r="H440" s="100" t="n">
        <f aca="false">$C440*VLOOKUP($B440,FoodDB!$A$2:$I$1016,7,0)</f>
        <v>0</v>
      </c>
      <c r="I440" s="100" t="n">
        <f aca="false">$C440*VLOOKUP($B440,FoodDB!$A$2:$I$1016,8,0)</f>
        <v>0</v>
      </c>
      <c r="J440" s="100" t="n">
        <f aca="false">$C440*VLOOKUP($B440,FoodDB!$A$2:$I$1016,9,0)</f>
        <v>0</v>
      </c>
      <c r="K440" s="100"/>
      <c r="L440" s="100"/>
      <c r="M440" s="100"/>
      <c r="N440" s="100"/>
      <c r="O440" s="100"/>
      <c r="P440" s="100"/>
      <c r="Q440" s="100"/>
      <c r="R440" s="100"/>
      <c r="S440" s="100"/>
    </row>
    <row r="441" customFormat="false" ht="15" hidden="false" customHeight="false" outlineLevel="0" collapsed="false">
      <c r="B441" s="96" t="s">
        <v>108</v>
      </c>
      <c r="C441" s="97" t="n">
        <v>1</v>
      </c>
      <c r="D441" s="100" t="n">
        <f aca="false">$C441*VLOOKUP($B441,FoodDB!$A$2:$I$1016,3,0)</f>
        <v>0</v>
      </c>
      <c r="E441" s="100" t="n">
        <f aca="false">$C441*VLOOKUP($B441,FoodDB!$A$2:$I$1016,4,0)</f>
        <v>0</v>
      </c>
      <c r="F441" s="100" t="n">
        <f aca="false">$C441*VLOOKUP($B441,FoodDB!$A$2:$I$1016,5,0)</f>
        <v>0</v>
      </c>
      <c r="G441" s="100" t="n">
        <f aca="false">$C441*VLOOKUP($B441,FoodDB!$A$2:$I$1016,6,0)</f>
        <v>0</v>
      </c>
      <c r="H441" s="100" t="n">
        <f aca="false">$C441*VLOOKUP($B441,FoodDB!$A$2:$I$1016,7,0)</f>
        <v>0</v>
      </c>
      <c r="I441" s="100" t="n">
        <f aca="false">$C441*VLOOKUP($B441,FoodDB!$A$2:$I$1016,8,0)</f>
        <v>0</v>
      </c>
      <c r="J441" s="100" t="n">
        <f aca="false">$C441*VLOOKUP($B441,FoodDB!$A$2:$I$1016,9,0)</f>
        <v>0</v>
      </c>
      <c r="K441" s="100"/>
      <c r="L441" s="100"/>
      <c r="M441" s="100"/>
      <c r="N441" s="100"/>
      <c r="O441" s="100"/>
      <c r="P441" s="100"/>
      <c r="Q441" s="100"/>
      <c r="R441" s="100"/>
      <c r="S441" s="100"/>
    </row>
    <row r="442" customFormat="false" ht="15" hidden="false" customHeight="false" outlineLevel="0" collapsed="false">
      <c r="B442" s="96" t="s">
        <v>108</v>
      </c>
      <c r="C442" s="97" t="n">
        <v>1</v>
      </c>
      <c r="D442" s="100" t="n">
        <f aca="false">$C442*VLOOKUP($B442,FoodDB!$A$2:$I$1016,3,0)</f>
        <v>0</v>
      </c>
      <c r="E442" s="100" t="n">
        <f aca="false">$C442*VLOOKUP($B442,FoodDB!$A$2:$I$1016,4,0)</f>
        <v>0</v>
      </c>
      <c r="F442" s="100" t="n">
        <f aca="false">$C442*VLOOKUP($B442,FoodDB!$A$2:$I$1016,5,0)</f>
        <v>0</v>
      </c>
      <c r="G442" s="100" t="n">
        <f aca="false">$C442*VLOOKUP($B442,FoodDB!$A$2:$I$1016,6,0)</f>
        <v>0</v>
      </c>
      <c r="H442" s="100" t="n">
        <f aca="false">$C442*VLOOKUP($B442,FoodDB!$A$2:$I$1016,7,0)</f>
        <v>0</v>
      </c>
      <c r="I442" s="100" t="n">
        <f aca="false">$C442*VLOOKUP($B442,FoodDB!$A$2:$I$1016,8,0)</f>
        <v>0</v>
      </c>
      <c r="J442" s="100" t="n">
        <f aca="false">$C442*VLOOKUP($B442,FoodDB!$A$2:$I$1016,9,0)</f>
        <v>0</v>
      </c>
      <c r="K442" s="100"/>
      <c r="L442" s="100"/>
      <c r="M442" s="100"/>
      <c r="N442" s="100"/>
      <c r="O442" s="100"/>
      <c r="P442" s="100"/>
      <c r="Q442" s="100"/>
      <c r="R442" s="100"/>
      <c r="S442" s="100"/>
    </row>
    <row r="443" customFormat="false" ht="15" hidden="false" customHeight="false" outlineLevel="0" collapsed="false">
      <c r="B443" s="96" t="s">
        <v>108</v>
      </c>
      <c r="C443" s="97" t="n">
        <v>1</v>
      </c>
      <c r="D443" s="100" t="n">
        <f aca="false">$C443*VLOOKUP($B443,FoodDB!$A$2:$I$1016,3,0)</f>
        <v>0</v>
      </c>
      <c r="E443" s="100" t="n">
        <f aca="false">$C443*VLOOKUP($B443,FoodDB!$A$2:$I$1016,4,0)</f>
        <v>0</v>
      </c>
      <c r="F443" s="100" t="n">
        <f aca="false">$C443*VLOOKUP($B443,FoodDB!$A$2:$I$1016,5,0)</f>
        <v>0</v>
      </c>
      <c r="G443" s="100" t="n">
        <f aca="false">$C443*VLOOKUP($B443,FoodDB!$A$2:$I$1016,6,0)</f>
        <v>0</v>
      </c>
      <c r="H443" s="100" t="n">
        <f aca="false">$C443*VLOOKUP($B443,FoodDB!$A$2:$I$1016,7,0)</f>
        <v>0</v>
      </c>
      <c r="I443" s="100" t="n">
        <f aca="false">$C443*VLOOKUP($B443,FoodDB!$A$2:$I$1016,8,0)</f>
        <v>0</v>
      </c>
      <c r="J443" s="100" t="n">
        <f aca="false">$C443*VLOOKUP($B443,FoodDB!$A$2:$I$1016,9,0)</f>
        <v>0</v>
      </c>
      <c r="K443" s="100"/>
      <c r="L443" s="100"/>
      <c r="M443" s="100"/>
      <c r="N443" s="100"/>
      <c r="O443" s="100"/>
      <c r="P443" s="100"/>
      <c r="Q443" s="100"/>
      <c r="R443" s="100"/>
      <c r="S443" s="100"/>
    </row>
    <row r="444" customFormat="false" ht="15" hidden="false" customHeight="false" outlineLevel="0" collapsed="false">
      <c r="B444" s="96" t="s">
        <v>108</v>
      </c>
      <c r="C444" s="97" t="n">
        <v>1</v>
      </c>
      <c r="D444" s="100" t="n">
        <f aca="false">$C444*VLOOKUP($B444,FoodDB!$A$2:$I$1016,3,0)</f>
        <v>0</v>
      </c>
      <c r="E444" s="100" t="n">
        <f aca="false">$C444*VLOOKUP($B444,FoodDB!$A$2:$I$1016,4,0)</f>
        <v>0</v>
      </c>
      <c r="F444" s="100" t="n">
        <f aca="false">$C444*VLOOKUP($B444,FoodDB!$A$2:$I$1016,5,0)</f>
        <v>0</v>
      </c>
      <c r="G444" s="100" t="n">
        <f aca="false">$C444*VLOOKUP($B444,FoodDB!$A$2:$I$1016,6,0)</f>
        <v>0</v>
      </c>
      <c r="H444" s="100" t="n">
        <f aca="false">$C444*VLOOKUP($B444,FoodDB!$A$2:$I$1016,7,0)</f>
        <v>0</v>
      </c>
      <c r="I444" s="100" t="n">
        <f aca="false">$C444*VLOOKUP($B444,FoodDB!$A$2:$I$1016,8,0)</f>
        <v>0</v>
      </c>
      <c r="J444" s="100" t="n">
        <f aca="false">$C444*VLOOKUP($B444,FoodDB!$A$2:$I$1016,9,0)</f>
        <v>0</v>
      </c>
      <c r="K444" s="100"/>
      <c r="L444" s="100"/>
      <c r="M444" s="100"/>
      <c r="N444" s="100"/>
      <c r="O444" s="100"/>
      <c r="P444" s="100"/>
      <c r="Q444" s="100"/>
      <c r="R444" s="100"/>
      <c r="S444" s="100"/>
    </row>
    <row r="445" customFormat="false" ht="15" hidden="false" customHeight="false" outlineLevel="0" collapsed="false">
      <c r="A445" s="0" t="s">
        <v>98</v>
      </c>
      <c r="D445" s="100"/>
      <c r="E445" s="100"/>
      <c r="F445" s="100"/>
      <c r="G445" s="100" t="n">
        <f aca="false">SUM(G438:G444)</f>
        <v>0</v>
      </c>
      <c r="H445" s="100" t="n">
        <f aca="false">SUM(H438:H444)</f>
        <v>0</v>
      </c>
      <c r="I445" s="100" t="n">
        <f aca="false">SUM(I438:I444)</f>
        <v>0</v>
      </c>
      <c r="J445" s="100" t="n">
        <f aca="false">SUM(G445:I445)</f>
        <v>0</v>
      </c>
      <c r="K445" s="100"/>
      <c r="L445" s="100"/>
      <c r="M445" s="100"/>
      <c r="N445" s="100"/>
      <c r="O445" s="100"/>
      <c r="P445" s="100"/>
      <c r="Q445" s="100"/>
      <c r="R445" s="100"/>
      <c r="S445" s="100"/>
    </row>
    <row r="446" customFormat="false" ht="15" hidden="false" customHeight="false" outlineLevel="0" collapsed="false">
      <c r="A446" s="0" t="s">
        <v>102</v>
      </c>
      <c r="B446" s="0" t="s">
        <v>103</v>
      </c>
      <c r="D446" s="100"/>
      <c r="E446" s="100"/>
      <c r="F446" s="100"/>
      <c r="G446" s="100" t="n">
        <f aca="false">VLOOKUP($A438,LossChart!$A$3:$AB$105,14,0)</f>
        <v>574.979914469675</v>
      </c>
      <c r="H446" s="100" t="n">
        <f aca="false">VLOOKUP($A438,LossChart!$A$3:$AB$105,15,0)</f>
        <v>80</v>
      </c>
      <c r="I446" s="100" t="n">
        <f aca="false">VLOOKUP($A438,LossChart!$A$3:$AB$105,16,0)</f>
        <v>477.304074136158</v>
      </c>
      <c r="J446" s="100" t="n">
        <f aca="false">VLOOKUP($A438,LossChart!$A$3:$AB$105,17,0)</f>
        <v>1132.28398860583</v>
      </c>
      <c r="K446" s="100"/>
      <c r="L446" s="100"/>
      <c r="M446" s="100"/>
      <c r="N446" s="100"/>
      <c r="O446" s="100"/>
      <c r="P446" s="100"/>
      <c r="Q446" s="100"/>
      <c r="R446" s="100"/>
      <c r="S446" s="100"/>
    </row>
    <row r="447" customFormat="false" ht="15" hidden="false" customHeight="false" outlineLevel="0" collapsed="false">
      <c r="A447" s="0" t="s">
        <v>104</v>
      </c>
      <c r="D447" s="100"/>
      <c r="E447" s="100"/>
      <c r="F447" s="100"/>
      <c r="G447" s="100" t="n">
        <f aca="false">G446-G445</f>
        <v>574.979914469675</v>
      </c>
      <c r="H447" s="100" t="n">
        <f aca="false">H446-H445</f>
        <v>80</v>
      </c>
      <c r="I447" s="100" t="n">
        <f aca="false">I446-I445</f>
        <v>477.304074136158</v>
      </c>
      <c r="J447" s="100" t="n">
        <f aca="false">J446-J445</f>
        <v>1132.28398860583</v>
      </c>
      <c r="K447" s="100"/>
      <c r="L447" s="100"/>
      <c r="M447" s="100"/>
      <c r="N447" s="100"/>
      <c r="O447" s="100"/>
      <c r="P447" s="100"/>
      <c r="Q447" s="100"/>
      <c r="R447" s="100"/>
      <c r="S447" s="100"/>
    </row>
    <row r="449" customFormat="false" ht="60" hidden="false" customHeight="false" outlineLevel="0" collapsed="false">
      <c r="A449" s="21" t="s">
        <v>63</v>
      </c>
      <c r="B449" s="21" t="s">
        <v>93</v>
      </c>
      <c r="C449" s="21" t="s">
        <v>94</v>
      </c>
      <c r="D449" s="94" t="str">
        <f aca="false">FoodDB!$C$1</f>
        <v>Fat
(g)</v>
      </c>
      <c r="E449" s="94" t="str">
        <f aca="false">FoodDB!$D$1</f>
        <v>Carbs
(g)</v>
      </c>
      <c r="F449" s="94" t="str">
        <f aca="false">FoodDB!$E$1</f>
        <v>Protein
(g)</v>
      </c>
      <c r="G449" s="94" t="str">
        <f aca="false">FoodDB!$F$1</f>
        <v>Fat
(Cal)</v>
      </c>
      <c r="H449" s="94" t="str">
        <f aca="false">FoodDB!$G$1</f>
        <v>Carb
(Cal)</v>
      </c>
      <c r="I449" s="94" t="str">
        <f aca="false">FoodDB!$H$1</f>
        <v>Protein
(Cal)</v>
      </c>
      <c r="J449" s="94" t="str">
        <f aca="false">FoodDB!$I$1</f>
        <v>Total
Calories</v>
      </c>
      <c r="K449" s="94"/>
      <c r="L449" s="94" t="s">
        <v>110</v>
      </c>
      <c r="M449" s="94" t="s">
        <v>111</v>
      </c>
      <c r="N449" s="94" t="s">
        <v>112</v>
      </c>
      <c r="O449" s="94" t="s">
        <v>113</v>
      </c>
      <c r="P449" s="94" t="s">
        <v>118</v>
      </c>
      <c r="Q449" s="94" t="s">
        <v>119</v>
      </c>
      <c r="R449" s="94" t="s">
        <v>120</v>
      </c>
      <c r="S449" s="94" t="s">
        <v>121</v>
      </c>
    </row>
    <row r="450" customFormat="false" ht="15" hidden="false" customHeight="false" outlineLevel="0" collapsed="false">
      <c r="A450" s="95" t="n">
        <f aca="false">A438+1</f>
        <v>43031</v>
      </c>
      <c r="B450" s="96" t="s">
        <v>108</v>
      </c>
      <c r="C450" s="97" t="n">
        <v>1</v>
      </c>
      <c r="D450" s="100" t="n">
        <f aca="false">$C450*VLOOKUP($B450,FoodDB!$A$2:$I$1016,3,0)</f>
        <v>0</v>
      </c>
      <c r="E450" s="100" t="n">
        <f aca="false">$C450*VLOOKUP($B450,FoodDB!$A$2:$I$1016,4,0)</f>
        <v>0</v>
      </c>
      <c r="F450" s="100" t="n">
        <f aca="false">$C450*VLOOKUP($B450,FoodDB!$A$2:$I$1016,5,0)</f>
        <v>0</v>
      </c>
      <c r="G450" s="100" t="n">
        <f aca="false">$C450*VLOOKUP($B450,FoodDB!$A$2:$I$1016,6,0)</f>
        <v>0</v>
      </c>
      <c r="H450" s="100" t="n">
        <f aca="false">$C450*VLOOKUP($B450,FoodDB!$A$2:$I$1016,7,0)</f>
        <v>0</v>
      </c>
      <c r="I450" s="100" t="n">
        <f aca="false">$C450*VLOOKUP($B450,FoodDB!$A$2:$I$1016,8,0)</f>
        <v>0</v>
      </c>
      <c r="J450" s="100" t="n">
        <f aca="false">$C450*VLOOKUP($B450,FoodDB!$A$2:$I$1016,9,0)</f>
        <v>0</v>
      </c>
      <c r="K450" s="100"/>
      <c r="L450" s="100" t="n">
        <f aca="false">SUM(G450:G456)</f>
        <v>0</v>
      </c>
      <c r="M450" s="100" t="n">
        <f aca="false">SUM(H450:H456)</f>
        <v>0</v>
      </c>
      <c r="N450" s="100" t="n">
        <f aca="false">SUM(I450:I456)</f>
        <v>0</v>
      </c>
      <c r="O450" s="100" t="n">
        <f aca="false">SUM(L450:N450)</f>
        <v>0</v>
      </c>
      <c r="P450" s="100" t="n">
        <f aca="false">VLOOKUP($A450,LossChart!$A$3:$AB$105,14,0)-L450</f>
        <v>581.389682722158</v>
      </c>
      <c r="Q450" s="100" t="n">
        <f aca="false">VLOOKUP($A450,LossChart!$A$3:$AB$105,15,0)-M450</f>
        <v>80</v>
      </c>
      <c r="R450" s="100" t="n">
        <f aca="false">VLOOKUP($A450,LossChart!$A$3:$AB$105,16,0)-N450</f>
        <v>477.304074136158</v>
      </c>
      <c r="S450" s="100" t="n">
        <f aca="false">VLOOKUP($A450,LossChart!$A$3:$AB$105,17,0)-O450</f>
        <v>1138.69375685832</v>
      </c>
    </row>
    <row r="451" customFormat="false" ht="15" hidden="false" customHeight="false" outlineLevel="0" collapsed="false">
      <c r="B451" s="96" t="s">
        <v>108</v>
      </c>
      <c r="C451" s="97" t="n">
        <v>1</v>
      </c>
      <c r="D451" s="100" t="n">
        <f aca="false">$C451*VLOOKUP($B451,FoodDB!$A$2:$I$1016,3,0)</f>
        <v>0</v>
      </c>
      <c r="E451" s="100" t="n">
        <f aca="false">$C451*VLOOKUP($B451,FoodDB!$A$2:$I$1016,4,0)</f>
        <v>0</v>
      </c>
      <c r="F451" s="100" t="n">
        <f aca="false">$C451*VLOOKUP($B451,FoodDB!$A$2:$I$1016,5,0)</f>
        <v>0</v>
      </c>
      <c r="G451" s="100" t="n">
        <f aca="false">$C451*VLOOKUP($B451,FoodDB!$A$2:$I$1016,6,0)</f>
        <v>0</v>
      </c>
      <c r="H451" s="100" t="n">
        <f aca="false">$C451*VLOOKUP($B451,FoodDB!$A$2:$I$1016,7,0)</f>
        <v>0</v>
      </c>
      <c r="I451" s="100" t="n">
        <f aca="false">$C451*VLOOKUP($B451,FoodDB!$A$2:$I$1016,8,0)</f>
        <v>0</v>
      </c>
      <c r="J451" s="100" t="n">
        <f aca="false">$C451*VLOOKUP($B451,FoodDB!$A$2:$I$1016,9,0)</f>
        <v>0</v>
      </c>
      <c r="K451" s="100"/>
      <c r="L451" s="100"/>
      <c r="M451" s="100"/>
      <c r="N451" s="100"/>
      <c r="O451" s="100"/>
      <c r="P451" s="100"/>
      <c r="Q451" s="100"/>
      <c r="R451" s="100"/>
      <c r="S451" s="100"/>
    </row>
    <row r="452" customFormat="false" ht="15" hidden="false" customHeight="false" outlineLevel="0" collapsed="false">
      <c r="B452" s="96" t="s">
        <v>108</v>
      </c>
      <c r="C452" s="97" t="n">
        <v>1</v>
      </c>
      <c r="D452" s="100" t="n">
        <f aca="false">$C452*VLOOKUP($B452,FoodDB!$A$2:$I$1016,3,0)</f>
        <v>0</v>
      </c>
      <c r="E452" s="100" t="n">
        <f aca="false">$C452*VLOOKUP($B452,FoodDB!$A$2:$I$1016,4,0)</f>
        <v>0</v>
      </c>
      <c r="F452" s="100" t="n">
        <f aca="false">$C452*VLOOKUP($B452,FoodDB!$A$2:$I$1016,5,0)</f>
        <v>0</v>
      </c>
      <c r="G452" s="100" t="n">
        <f aca="false">$C452*VLOOKUP($B452,FoodDB!$A$2:$I$1016,6,0)</f>
        <v>0</v>
      </c>
      <c r="H452" s="100" t="n">
        <f aca="false">$C452*VLOOKUP($B452,FoodDB!$A$2:$I$1016,7,0)</f>
        <v>0</v>
      </c>
      <c r="I452" s="100" t="n">
        <f aca="false">$C452*VLOOKUP($B452,FoodDB!$A$2:$I$1016,8,0)</f>
        <v>0</v>
      </c>
      <c r="J452" s="100" t="n">
        <f aca="false">$C452*VLOOKUP($B452,FoodDB!$A$2:$I$1016,9,0)</f>
        <v>0</v>
      </c>
      <c r="K452" s="100"/>
      <c r="L452" s="100"/>
      <c r="M452" s="100"/>
      <c r="N452" s="100"/>
      <c r="O452" s="100"/>
      <c r="P452" s="100"/>
      <c r="Q452" s="100"/>
      <c r="R452" s="100"/>
      <c r="S452" s="100"/>
    </row>
    <row r="453" customFormat="false" ht="15" hidden="false" customHeight="false" outlineLevel="0" collapsed="false">
      <c r="B453" s="96" t="s">
        <v>108</v>
      </c>
      <c r="C453" s="97" t="n">
        <v>1</v>
      </c>
      <c r="D453" s="100" t="n">
        <f aca="false">$C453*VLOOKUP($B453,FoodDB!$A$2:$I$1016,3,0)</f>
        <v>0</v>
      </c>
      <c r="E453" s="100" t="n">
        <f aca="false">$C453*VLOOKUP($B453,FoodDB!$A$2:$I$1016,4,0)</f>
        <v>0</v>
      </c>
      <c r="F453" s="100" t="n">
        <f aca="false">$C453*VLOOKUP($B453,FoodDB!$A$2:$I$1016,5,0)</f>
        <v>0</v>
      </c>
      <c r="G453" s="100" t="n">
        <f aca="false">$C453*VLOOKUP($B453,FoodDB!$A$2:$I$1016,6,0)</f>
        <v>0</v>
      </c>
      <c r="H453" s="100" t="n">
        <f aca="false">$C453*VLOOKUP($B453,FoodDB!$A$2:$I$1016,7,0)</f>
        <v>0</v>
      </c>
      <c r="I453" s="100" t="n">
        <f aca="false">$C453*VLOOKUP($B453,FoodDB!$A$2:$I$1016,8,0)</f>
        <v>0</v>
      </c>
      <c r="J453" s="100" t="n">
        <f aca="false">$C453*VLOOKUP($B453,FoodDB!$A$2:$I$1016,9,0)</f>
        <v>0</v>
      </c>
      <c r="K453" s="100"/>
      <c r="L453" s="100"/>
      <c r="M453" s="100"/>
      <c r="N453" s="100"/>
      <c r="O453" s="100"/>
      <c r="P453" s="100"/>
      <c r="Q453" s="100"/>
      <c r="R453" s="100"/>
      <c r="S453" s="100"/>
    </row>
    <row r="454" customFormat="false" ht="15" hidden="false" customHeight="false" outlineLevel="0" collapsed="false">
      <c r="B454" s="96" t="s">
        <v>108</v>
      </c>
      <c r="C454" s="97" t="n">
        <v>1</v>
      </c>
      <c r="D454" s="100" t="n">
        <f aca="false">$C454*VLOOKUP($B454,FoodDB!$A$2:$I$1016,3,0)</f>
        <v>0</v>
      </c>
      <c r="E454" s="100" t="n">
        <f aca="false">$C454*VLOOKUP($B454,FoodDB!$A$2:$I$1016,4,0)</f>
        <v>0</v>
      </c>
      <c r="F454" s="100" t="n">
        <f aca="false">$C454*VLOOKUP($B454,FoodDB!$A$2:$I$1016,5,0)</f>
        <v>0</v>
      </c>
      <c r="G454" s="100" t="n">
        <f aca="false">$C454*VLOOKUP($B454,FoodDB!$A$2:$I$1016,6,0)</f>
        <v>0</v>
      </c>
      <c r="H454" s="100" t="n">
        <f aca="false">$C454*VLOOKUP($B454,FoodDB!$A$2:$I$1016,7,0)</f>
        <v>0</v>
      </c>
      <c r="I454" s="100" t="n">
        <f aca="false">$C454*VLOOKUP($B454,FoodDB!$A$2:$I$1016,8,0)</f>
        <v>0</v>
      </c>
      <c r="J454" s="100" t="n">
        <f aca="false">$C454*VLOOKUP($B454,FoodDB!$A$2:$I$1016,9,0)</f>
        <v>0</v>
      </c>
      <c r="K454" s="100"/>
      <c r="L454" s="100"/>
      <c r="M454" s="100"/>
      <c r="N454" s="100"/>
      <c r="O454" s="100"/>
      <c r="P454" s="100"/>
      <c r="Q454" s="100"/>
      <c r="R454" s="100"/>
      <c r="S454" s="100"/>
    </row>
    <row r="455" customFormat="false" ht="15" hidden="false" customHeight="false" outlineLevel="0" collapsed="false">
      <c r="B455" s="96" t="s">
        <v>108</v>
      </c>
      <c r="C455" s="97" t="n">
        <v>1</v>
      </c>
      <c r="D455" s="100" t="n">
        <f aca="false">$C455*VLOOKUP($B455,FoodDB!$A$2:$I$1016,3,0)</f>
        <v>0</v>
      </c>
      <c r="E455" s="100" t="n">
        <f aca="false">$C455*VLOOKUP($B455,FoodDB!$A$2:$I$1016,4,0)</f>
        <v>0</v>
      </c>
      <c r="F455" s="100" t="n">
        <f aca="false">$C455*VLOOKUP($B455,FoodDB!$A$2:$I$1016,5,0)</f>
        <v>0</v>
      </c>
      <c r="G455" s="100" t="n">
        <f aca="false">$C455*VLOOKUP($B455,FoodDB!$A$2:$I$1016,6,0)</f>
        <v>0</v>
      </c>
      <c r="H455" s="100" t="n">
        <f aca="false">$C455*VLOOKUP($B455,FoodDB!$A$2:$I$1016,7,0)</f>
        <v>0</v>
      </c>
      <c r="I455" s="100" t="n">
        <f aca="false">$C455*VLOOKUP($B455,FoodDB!$A$2:$I$1016,8,0)</f>
        <v>0</v>
      </c>
      <c r="J455" s="100" t="n">
        <f aca="false">$C455*VLOOKUP($B455,FoodDB!$A$2:$I$1016,9,0)</f>
        <v>0</v>
      </c>
      <c r="K455" s="100"/>
      <c r="L455" s="100"/>
      <c r="M455" s="100"/>
      <c r="N455" s="100"/>
      <c r="O455" s="100"/>
      <c r="P455" s="100"/>
      <c r="Q455" s="100"/>
      <c r="R455" s="100"/>
      <c r="S455" s="100"/>
    </row>
    <row r="456" customFormat="false" ht="15" hidden="false" customHeight="false" outlineLevel="0" collapsed="false">
      <c r="B456" s="96" t="s">
        <v>108</v>
      </c>
      <c r="C456" s="97" t="n">
        <v>1</v>
      </c>
      <c r="D456" s="100" t="n">
        <f aca="false">$C456*VLOOKUP($B456,FoodDB!$A$2:$I$1016,3,0)</f>
        <v>0</v>
      </c>
      <c r="E456" s="100" t="n">
        <f aca="false">$C456*VLOOKUP($B456,FoodDB!$A$2:$I$1016,4,0)</f>
        <v>0</v>
      </c>
      <c r="F456" s="100" t="n">
        <f aca="false">$C456*VLOOKUP($B456,FoodDB!$A$2:$I$1016,5,0)</f>
        <v>0</v>
      </c>
      <c r="G456" s="100" t="n">
        <f aca="false">$C456*VLOOKUP($B456,FoodDB!$A$2:$I$1016,6,0)</f>
        <v>0</v>
      </c>
      <c r="H456" s="100" t="n">
        <f aca="false">$C456*VLOOKUP($B456,FoodDB!$A$2:$I$1016,7,0)</f>
        <v>0</v>
      </c>
      <c r="I456" s="100" t="n">
        <f aca="false">$C456*VLOOKUP($B456,FoodDB!$A$2:$I$1016,8,0)</f>
        <v>0</v>
      </c>
      <c r="J456" s="100" t="n">
        <f aca="false">$C456*VLOOKUP($B456,FoodDB!$A$2:$I$1016,9,0)</f>
        <v>0</v>
      </c>
      <c r="K456" s="100"/>
      <c r="L456" s="100"/>
      <c r="M456" s="100"/>
      <c r="N456" s="100"/>
      <c r="O456" s="100"/>
      <c r="P456" s="100"/>
      <c r="Q456" s="100"/>
      <c r="R456" s="100"/>
      <c r="S456" s="100"/>
    </row>
    <row r="457" customFormat="false" ht="15" hidden="false" customHeight="false" outlineLevel="0" collapsed="false">
      <c r="A457" s="0" t="s">
        <v>98</v>
      </c>
      <c r="D457" s="100"/>
      <c r="E457" s="100"/>
      <c r="F457" s="100"/>
      <c r="G457" s="100" t="n">
        <f aca="false">SUM(G450:G456)</f>
        <v>0</v>
      </c>
      <c r="H457" s="100" t="n">
        <f aca="false">SUM(H450:H456)</f>
        <v>0</v>
      </c>
      <c r="I457" s="100" t="n">
        <f aca="false">SUM(I450:I456)</f>
        <v>0</v>
      </c>
      <c r="J457" s="100" t="n">
        <f aca="false">SUM(G457:I457)</f>
        <v>0</v>
      </c>
      <c r="K457" s="100"/>
      <c r="L457" s="100"/>
      <c r="M457" s="100"/>
      <c r="N457" s="100"/>
      <c r="O457" s="100"/>
      <c r="P457" s="100"/>
      <c r="Q457" s="100"/>
      <c r="R457" s="100"/>
      <c r="S457" s="100"/>
    </row>
    <row r="458" customFormat="false" ht="15" hidden="false" customHeight="false" outlineLevel="0" collapsed="false">
      <c r="A458" s="0" t="s">
        <v>102</v>
      </c>
      <c r="B458" s="0" t="s">
        <v>103</v>
      </c>
      <c r="D458" s="100"/>
      <c r="E458" s="100"/>
      <c r="F458" s="100"/>
      <c r="G458" s="100" t="n">
        <f aca="false">VLOOKUP($A450,LossChart!$A$3:$AB$105,14,0)</f>
        <v>581.389682722158</v>
      </c>
      <c r="H458" s="100" t="n">
        <f aca="false">VLOOKUP($A450,LossChart!$A$3:$AB$105,15,0)</f>
        <v>80</v>
      </c>
      <c r="I458" s="100" t="n">
        <f aca="false">VLOOKUP($A450,LossChart!$A$3:$AB$105,16,0)</f>
        <v>477.304074136158</v>
      </c>
      <c r="J458" s="100" t="n">
        <f aca="false">VLOOKUP($A450,LossChart!$A$3:$AB$105,17,0)</f>
        <v>1138.69375685832</v>
      </c>
      <c r="K458" s="100"/>
      <c r="L458" s="100"/>
      <c r="M458" s="100"/>
      <c r="N458" s="100"/>
      <c r="O458" s="100"/>
      <c r="P458" s="100"/>
      <c r="Q458" s="100"/>
      <c r="R458" s="100"/>
      <c r="S458" s="100"/>
    </row>
    <row r="459" customFormat="false" ht="15" hidden="false" customHeight="false" outlineLevel="0" collapsed="false">
      <c r="A459" s="0" t="s">
        <v>104</v>
      </c>
      <c r="D459" s="100"/>
      <c r="E459" s="100"/>
      <c r="F459" s="100"/>
      <c r="G459" s="100" t="n">
        <f aca="false">G458-G457</f>
        <v>581.389682722158</v>
      </c>
      <c r="H459" s="100" t="n">
        <f aca="false">H458-H457</f>
        <v>80</v>
      </c>
      <c r="I459" s="100" t="n">
        <f aca="false">I458-I457</f>
        <v>477.304074136158</v>
      </c>
      <c r="J459" s="100" t="n">
        <f aca="false">J458-J457</f>
        <v>1138.69375685832</v>
      </c>
      <c r="K459" s="100"/>
      <c r="L459" s="100"/>
      <c r="M459" s="100"/>
      <c r="N459" s="100"/>
      <c r="O459" s="100"/>
      <c r="P459" s="100"/>
      <c r="Q459" s="100"/>
      <c r="R459" s="100"/>
      <c r="S459" s="100"/>
    </row>
    <row r="461" customFormat="false" ht="60" hidden="false" customHeight="false" outlineLevel="0" collapsed="false">
      <c r="A461" s="21" t="s">
        <v>63</v>
      </c>
      <c r="B461" s="21" t="s">
        <v>93</v>
      </c>
      <c r="C461" s="21" t="s">
        <v>94</v>
      </c>
      <c r="D461" s="94" t="str">
        <f aca="false">FoodDB!$C$1</f>
        <v>Fat
(g)</v>
      </c>
      <c r="E461" s="94" t="str">
        <f aca="false">FoodDB!$D$1</f>
        <v>Carbs
(g)</v>
      </c>
      <c r="F461" s="94" t="str">
        <f aca="false">FoodDB!$E$1</f>
        <v>Protein
(g)</v>
      </c>
      <c r="G461" s="94" t="str">
        <f aca="false">FoodDB!$F$1</f>
        <v>Fat
(Cal)</v>
      </c>
      <c r="H461" s="94" t="str">
        <f aca="false">FoodDB!$G$1</f>
        <v>Carb
(Cal)</v>
      </c>
      <c r="I461" s="94" t="str">
        <f aca="false">FoodDB!$H$1</f>
        <v>Protein
(Cal)</v>
      </c>
      <c r="J461" s="94" t="str">
        <f aca="false">FoodDB!$I$1</f>
        <v>Total
Calories</v>
      </c>
      <c r="K461" s="94"/>
      <c r="L461" s="94" t="s">
        <v>110</v>
      </c>
      <c r="M461" s="94" t="s">
        <v>111</v>
      </c>
      <c r="N461" s="94" t="s">
        <v>112</v>
      </c>
      <c r="O461" s="94" t="s">
        <v>113</v>
      </c>
      <c r="P461" s="94" t="s">
        <v>118</v>
      </c>
      <c r="Q461" s="94" t="s">
        <v>119</v>
      </c>
      <c r="R461" s="94" t="s">
        <v>120</v>
      </c>
      <c r="S461" s="94" t="s">
        <v>121</v>
      </c>
    </row>
    <row r="462" customFormat="false" ht="15" hidden="false" customHeight="false" outlineLevel="0" collapsed="false">
      <c r="A462" s="95" t="n">
        <f aca="false">A450+1</f>
        <v>43032</v>
      </c>
      <c r="B462" s="96" t="s">
        <v>108</v>
      </c>
      <c r="C462" s="97" t="n">
        <v>1</v>
      </c>
      <c r="D462" s="100" t="n">
        <f aca="false">$C462*VLOOKUP($B462,FoodDB!$A$2:$I$1016,3,0)</f>
        <v>0</v>
      </c>
      <c r="E462" s="100" t="n">
        <f aca="false">$C462*VLOOKUP($B462,FoodDB!$A$2:$I$1016,4,0)</f>
        <v>0</v>
      </c>
      <c r="F462" s="100" t="n">
        <f aca="false">$C462*VLOOKUP($B462,FoodDB!$A$2:$I$1016,5,0)</f>
        <v>0</v>
      </c>
      <c r="G462" s="100" t="n">
        <f aca="false">$C462*VLOOKUP($B462,FoodDB!$A$2:$I$1016,6,0)</f>
        <v>0</v>
      </c>
      <c r="H462" s="100" t="n">
        <f aca="false">$C462*VLOOKUP($B462,FoodDB!$A$2:$I$1016,7,0)</f>
        <v>0</v>
      </c>
      <c r="I462" s="100" t="n">
        <f aca="false">$C462*VLOOKUP($B462,FoodDB!$A$2:$I$1016,8,0)</f>
        <v>0</v>
      </c>
      <c r="J462" s="100" t="n">
        <f aca="false">$C462*VLOOKUP($B462,FoodDB!$A$2:$I$1016,9,0)</f>
        <v>0</v>
      </c>
      <c r="K462" s="100"/>
      <c r="L462" s="100" t="n">
        <f aca="false">SUM(G462:G468)</f>
        <v>0</v>
      </c>
      <c r="M462" s="100" t="n">
        <f aca="false">SUM(H462:H468)</f>
        <v>0</v>
      </c>
      <c r="N462" s="100" t="n">
        <f aca="false">SUM(I462:I468)</f>
        <v>0</v>
      </c>
      <c r="O462" s="100" t="n">
        <f aca="false">SUM(L462:N462)</f>
        <v>0</v>
      </c>
      <c r="P462" s="100" t="n">
        <f aca="false">VLOOKUP($A462,LossChart!$A$3:$AB$105,14,0)-L462</f>
        <v>587.742678741547</v>
      </c>
      <c r="Q462" s="100" t="n">
        <f aca="false">VLOOKUP($A462,LossChart!$A$3:$AB$105,15,0)-M462</f>
        <v>80</v>
      </c>
      <c r="R462" s="100" t="n">
        <f aca="false">VLOOKUP($A462,LossChart!$A$3:$AB$105,16,0)-N462</f>
        <v>477.304074136158</v>
      </c>
      <c r="S462" s="100" t="n">
        <f aca="false">VLOOKUP($A462,LossChart!$A$3:$AB$105,17,0)-O462</f>
        <v>1145.04675287771</v>
      </c>
    </row>
    <row r="463" customFormat="false" ht="15" hidden="false" customHeight="false" outlineLevel="0" collapsed="false">
      <c r="B463" s="96" t="s">
        <v>108</v>
      </c>
      <c r="C463" s="97" t="n">
        <v>1</v>
      </c>
      <c r="D463" s="100" t="n">
        <f aca="false">$C463*VLOOKUP($B463,FoodDB!$A$2:$I$1016,3,0)</f>
        <v>0</v>
      </c>
      <c r="E463" s="100" t="n">
        <f aca="false">$C463*VLOOKUP($B463,FoodDB!$A$2:$I$1016,4,0)</f>
        <v>0</v>
      </c>
      <c r="F463" s="100" t="n">
        <f aca="false">$C463*VLOOKUP($B463,FoodDB!$A$2:$I$1016,5,0)</f>
        <v>0</v>
      </c>
      <c r="G463" s="100" t="n">
        <f aca="false">$C463*VLOOKUP($B463,FoodDB!$A$2:$I$1016,6,0)</f>
        <v>0</v>
      </c>
      <c r="H463" s="100" t="n">
        <f aca="false">$C463*VLOOKUP($B463,FoodDB!$A$2:$I$1016,7,0)</f>
        <v>0</v>
      </c>
      <c r="I463" s="100" t="n">
        <f aca="false">$C463*VLOOKUP($B463,FoodDB!$A$2:$I$1016,8,0)</f>
        <v>0</v>
      </c>
      <c r="J463" s="100" t="n">
        <f aca="false">$C463*VLOOKUP($B463,FoodDB!$A$2:$I$1016,9,0)</f>
        <v>0</v>
      </c>
      <c r="K463" s="100"/>
      <c r="L463" s="100"/>
      <c r="M463" s="100"/>
      <c r="N463" s="100"/>
      <c r="O463" s="100"/>
      <c r="P463" s="100"/>
      <c r="Q463" s="100"/>
      <c r="R463" s="100"/>
      <c r="S463" s="100"/>
    </row>
    <row r="464" customFormat="false" ht="15" hidden="false" customHeight="false" outlineLevel="0" collapsed="false">
      <c r="B464" s="96" t="s">
        <v>108</v>
      </c>
      <c r="C464" s="97" t="n">
        <v>1</v>
      </c>
      <c r="D464" s="100" t="n">
        <f aca="false">$C464*VLOOKUP($B464,FoodDB!$A$2:$I$1016,3,0)</f>
        <v>0</v>
      </c>
      <c r="E464" s="100" t="n">
        <f aca="false">$C464*VLOOKUP($B464,FoodDB!$A$2:$I$1016,4,0)</f>
        <v>0</v>
      </c>
      <c r="F464" s="100" t="n">
        <f aca="false">$C464*VLOOKUP($B464,FoodDB!$A$2:$I$1016,5,0)</f>
        <v>0</v>
      </c>
      <c r="G464" s="100" t="n">
        <f aca="false">$C464*VLOOKUP($B464,FoodDB!$A$2:$I$1016,6,0)</f>
        <v>0</v>
      </c>
      <c r="H464" s="100" t="n">
        <f aca="false">$C464*VLOOKUP($B464,FoodDB!$A$2:$I$1016,7,0)</f>
        <v>0</v>
      </c>
      <c r="I464" s="100" t="n">
        <f aca="false">$C464*VLOOKUP($B464,FoodDB!$A$2:$I$1016,8,0)</f>
        <v>0</v>
      </c>
      <c r="J464" s="100" t="n">
        <f aca="false">$C464*VLOOKUP($B464,FoodDB!$A$2:$I$1016,9,0)</f>
        <v>0</v>
      </c>
      <c r="K464" s="100"/>
      <c r="L464" s="100"/>
      <c r="M464" s="100"/>
      <c r="N464" s="100"/>
      <c r="O464" s="100"/>
      <c r="P464" s="100"/>
      <c r="Q464" s="100"/>
      <c r="R464" s="100"/>
      <c r="S464" s="100"/>
    </row>
    <row r="465" customFormat="false" ht="15" hidden="false" customHeight="false" outlineLevel="0" collapsed="false">
      <c r="B465" s="96" t="s">
        <v>108</v>
      </c>
      <c r="C465" s="97" t="n">
        <v>1</v>
      </c>
      <c r="D465" s="100" t="n">
        <f aca="false">$C465*VLOOKUP($B465,FoodDB!$A$2:$I$1016,3,0)</f>
        <v>0</v>
      </c>
      <c r="E465" s="100" t="n">
        <f aca="false">$C465*VLOOKUP($B465,FoodDB!$A$2:$I$1016,4,0)</f>
        <v>0</v>
      </c>
      <c r="F465" s="100" t="n">
        <f aca="false">$C465*VLOOKUP($B465,FoodDB!$A$2:$I$1016,5,0)</f>
        <v>0</v>
      </c>
      <c r="G465" s="100" t="n">
        <f aca="false">$C465*VLOOKUP($B465,FoodDB!$A$2:$I$1016,6,0)</f>
        <v>0</v>
      </c>
      <c r="H465" s="100" t="n">
        <f aca="false">$C465*VLOOKUP($B465,FoodDB!$A$2:$I$1016,7,0)</f>
        <v>0</v>
      </c>
      <c r="I465" s="100" t="n">
        <f aca="false">$C465*VLOOKUP($B465,FoodDB!$A$2:$I$1016,8,0)</f>
        <v>0</v>
      </c>
      <c r="J465" s="100" t="n">
        <f aca="false">$C465*VLOOKUP($B465,FoodDB!$A$2:$I$1016,9,0)</f>
        <v>0</v>
      </c>
      <c r="K465" s="100"/>
      <c r="L465" s="100"/>
      <c r="M465" s="100"/>
      <c r="N465" s="100"/>
      <c r="O465" s="100"/>
      <c r="P465" s="100"/>
      <c r="Q465" s="100"/>
      <c r="R465" s="100"/>
      <c r="S465" s="100"/>
    </row>
    <row r="466" customFormat="false" ht="15" hidden="false" customHeight="false" outlineLevel="0" collapsed="false">
      <c r="B466" s="96" t="s">
        <v>108</v>
      </c>
      <c r="C466" s="97" t="n">
        <v>1</v>
      </c>
      <c r="D466" s="100" t="n">
        <f aca="false">$C466*VLOOKUP($B466,FoodDB!$A$2:$I$1016,3,0)</f>
        <v>0</v>
      </c>
      <c r="E466" s="100" t="n">
        <f aca="false">$C466*VLOOKUP($B466,FoodDB!$A$2:$I$1016,4,0)</f>
        <v>0</v>
      </c>
      <c r="F466" s="100" t="n">
        <f aca="false">$C466*VLOOKUP($B466,FoodDB!$A$2:$I$1016,5,0)</f>
        <v>0</v>
      </c>
      <c r="G466" s="100" t="n">
        <f aca="false">$C466*VLOOKUP($B466,FoodDB!$A$2:$I$1016,6,0)</f>
        <v>0</v>
      </c>
      <c r="H466" s="100" t="n">
        <f aca="false">$C466*VLOOKUP($B466,FoodDB!$A$2:$I$1016,7,0)</f>
        <v>0</v>
      </c>
      <c r="I466" s="100" t="n">
        <f aca="false">$C466*VLOOKUP($B466,FoodDB!$A$2:$I$1016,8,0)</f>
        <v>0</v>
      </c>
      <c r="J466" s="100" t="n">
        <f aca="false">$C466*VLOOKUP($B466,FoodDB!$A$2:$I$1016,9,0)</f>
        <v>0</v>
      </c>
      <c r="K466" s="100"/>
      <c r="L466" s="100"/>
      <c r="M466" s="100"/>
      <c r="N466" s="100"/>
      <c r="O466" s="100"/>
      <c r="P466" s="100"/>
      <c r="Q466" s="100"/>
      <c r="R466" s="100"/>
      <c r="S466" s="100"/>
    </row>
    <row r="467" customFormat="false" ht="15" hidden="false" customHeight="false" outlineLevel="0" collapsed="false">
      <c r="B467" s="96" t="s">
        <v>108</v>
      </c>
      <c r="C467" s="97" t="n">
        <v>1</v>
      </c>
      <c r="D467" s="100" t="n">
        <f aca="false">$C467*VLOOKUP($B467,FoodDB!$A$2:$I$1016,3,0)</f>
        <v>0</v>
      </c>
      <c r="E467" s="100" t="n">
        <f aca="false">$C467*VLOOKUP($B467,FoodDB!$A$2:$I$1016,4,0)</f>
        <v>0</v>
      </c>
      <c r="F467" s="100" t="n">
        <f aca="false">$C467*VLOOKUP($B467,FoodDB!$A$2:$I$1016,5,0)</f>
        <v>0</v>
      </c>
      <c r="G467" s="100" t="n">
        <f aca="false">$C467*VLOOKUP($B467,FoodDB!$A$2:$I$1016,6,0)</f>
        <v>0</v>
      </c>
      <c r="H467" s="100" t="n">
        <f aca="false">$C467*VLOOKUP($B467,FoodDB!$A$2:$I$1016,7,0)</f>
        <v>0</v>
      </c>
      <c r="I467" s="100" t="n">
        <f aca="false">$C467*VLOOKUP($B467,FoodDB!$A$2:$I$1016,8,0)</f>
        <v>0</v>
      </c>
      <c r="J467" s="100" t="n">
        <f aca="false">$C467*VLOOKUP($B467,FoodDB!$A$2:$I$1016,9,0)</f>
        <v>0</v>
      </c>
      <c r="K467" s="100"/>
      <c r="L467" s="100"/>
      <c r="M467" s="100"/>
      <c r="N467" s="100"/>
      <c r="O467" s="100"/>
      <c r="P467" s="100"/>
      <c r="Q467" s="100"/>
      <c r="R467" s="100"/>
      <c r="S467" s="100"/>
    </row>
    <row r="468" customFormat="false" ht="15" hidden="false" customHeight="false" outlineLevel="0" collapsed="false">
      <c r="B468" s="96" t="s">
        <v>108</v>
      </c>
      <c r="C468" s="97" t="n">
        <v>1</v>
      </c>
      <c r="D468" s="100" t="n">
        <f aca="false">$C468*VLOOKUP($B468,FoodDB!$A$2:$I$1016,3,0)</f>
        <v>0</v>
      </c>
      <c r="E468" s="100" t="n">
        <f aca="false">$C468*VLOOKUP($B468,FoodDB!$A$2:$I$1016,4,0)</f>
        <v>0</v>
      </c>
      <c r="F468" s="100" t="n">
        <f aca="false">$C468*VLOOKUP($B468,FoodDB!$A$2:$I$1016,5,0)</f>
        <v>0</v>
      </c>
      <c r="G468" s="100" t="n">
        <f aca="false">$C468*VLOOKUP($B468,FoodDB!$A$2:$I$1016,6,0)</f>
        <v>0</v>
      </c>
      <c r="H468" s="100" t="n">
        <f aca="false">$C468*VLOOKUP($B468,FoodDB!$A$2:$I$1016,7,0)</f>
        <v>0</v>
      </c>
      <c r="I468" s="100" t="n">
        <f aca="false">$C468*VLOOKUP($B468,FoodDB!$A$2:$I$1016,8,0)</f>
        <v>0</v>
      </c>
      <c r="J468" s="100" t="n">
        <f aca="false">$C468*VLOOKUP($B468,FoodDB!$A$2:$I$1016,9,0)</f>
        <v>0</v>
      </c>
      <c r="K468" s="100"/>
      <c r="L468" s="100"/>
      <c r="M468" s="100"/>
      <c r="N468" s="100"/>
      <c r="O468" s="100"/>
      <c r="P468" s="100"/>
      <c r="Q468" s="100"/>
      <c r="R468" s="100"/>
      <c r="S468" s="100"/>
    </row>
    <row r="469" customFormat="false" ht="15" hidden="false" customHeight="false" outlineLevel="0" collapsed="false">
      <c r="A469" s="0" t="s">
        <v>98</v>
      </c>
      <c r="D469" s="100"/>
      <c r="E469" s="100"/>
      <c r="F469" s="100"/>
      <c r="G469" s="100" t="n">
        <f aca="false">SUM(G462:G468)</f>
        <v>0</v>
      </c>
      <c r="H469" s="100" t="n">
        <f aca="false">SUM(H462:H468)</f>
        <v>0</v>
      </c>
      <c r="I469" s="100" t="n">
        <f aca="false">SUM(I462:I468)</f>
        <v>0</v>
      </c>
      <c r="J469" s="100" t="n">
        <f aca="false">SUM(G469:I469)</f>
        <v>0</v>
      </c>
      <c r="K469" s="100"/>
      <c r="L469" s="100"/>
      <c r="M469" s="100"/>
      <c r="N469" s="100"/>
      <c r="O469" s="100"/>
      <c r="P469" s="100"/>
      <c r="Q469" s="100"/>
      <c r="R469" s="100"/>
      <c r="S469" s="100"/>
    </row>
    <row r="470" customFormat="false" ht="15" hidden="false" customHeight="false" outlineLevel="0" collapsed="false">
      <c r="A470" s="0" t="s">
        <v>102</v>
      </c>
      <c r="B470" s="0" t="s">
        <v>103</v>
      </c>
      <c r="D470" s="100"/>
      <c r="E470" s="100"/>
      <c r="F470" s="100"/>
      <c r="G470" s="100" t="n">
        <f aca="false">VLOOKUP($A462,LossChart!$A$3:$AB$105,14,0)</f>
        <v>587.742678741547</v>
      </c>
      <c r="H470" s="100" t="n">
        <f aca="false">VLOOKUP($A462,LossChart!$A$3:$AB$105,15,0)</f>
        <v>80</v>
      </c>
      <c r="I470" s="100" t="n">
        <f aca="false">VLOOKUP($A462,LossChart!$A$3:$AB$105,16,0)</f>
        <v>477.304074136158</v>
      </c>
      <c r="J470" s="100" t="n">
        <f aca="false">VLOOKUP($A462,LossChart!$A$3:$AB$105,17,0)</f>
        <v>1145.04675287771</v>
      </c>
      <c r="K470" s="100"/>
      <c r="L470" s="100"/>
      <c r="M470" s="100"/>
      <c r="N470" s="100"/>
      <c r="O470" s="100"/>
      <c r="P470" s="100"/>
      <c r="Q470" s="100"/>
      <c r="R470" s="100"/>
      <c r="S470" s="100"/>
    </row>
    <row r="471" customFormat="false" ht="15" hidden="false" customHeight="false" outlineLevel="0" collapsed="false">
      <c r="A471" s="0" t="s">
        <v>104</v>
      </c>
      <c r="D471" s="100"/>
      <c r="E471" s="100"/>
      <c r="F471" s="100"/>
      <c r="G471" s="100" t="n">
        <f aca="false">G470-G469</f>
        <v>587.742678741547</v>
      </c>
      <c r="H471" s="100" t="n">
        <f aca="false">H470-H469</f>
        <v>80</v>
      </c>
      <c r="I471" s="100" t="n">
        <f aca="false">I470-I469</f>
        <v>477.304074136158</v>
      </c>
      <c r="J471" s="100" t="n">
        <f aca="false">J470-J469</f>
        <v>1145.04675287771</v>
      </c>
      <c r="K471" s="100"/>
      <c r="L471" s="100"/>
      <c r="M471" s="100"/>
      <c r="N471" s="100"/>
      <c r="O471" s="100"/>
      <c r="P471" s="100"/>
      <c r="Q471" s="100"/>
      <c r="R471" s="100"/>
      <c r="S471" s="100"/>
    </row>
    <row r="473" customFormat="false" ht="60" hidden="false" customHeight="false" outlineLevel="0" collapsed="false">
      <c r="A473" s="21" t="s">
        <v>63</v>
      </c>
      <c r="B473" s="21" t="s">
        <v>93</v>
      </c>
      <c r="C473" s="21" t="s">
        <v>94</v>
      </c>
      <c r="D473" s="94" t="str">
        <f aca="false">FoodDB!$C$1</f>
        <v>Fat
(g)</v>
      </c>
      <c r="E473" s="94" t="str">
        <f aca="false">FoodDB!$D$1</f>
        <v>Carbs
(g)</v>
      </c>
      <c r="F473" s="94" t="str">
        <f aca="false">FoodDB!$E$1</f>
        <v>Protein
(g)</v>
      </c>
      <c r="G473" s="94" t="str">
        <f aca="false">FoodDB!$F$1</f>
        <v>Fat
(Cal)</v>
      </c>
      <c r="H473" s="94" t="str">
        <f aca="false">FoodDB!$G$1</f>
        <v>Carb
(Cal)</v>
      </c>
      <c r="I473" s="94" t="str">
        <f aca="false">FoodDB!$H$1</f>
        <v>Protein
(Cal)</v>
      </c>
      <c r="J473" s="94" t="str">
        <f aca="false">FoodDB!$I$1</f>
        <v>Total
Calories</v>
      </c>
      <c r="K473" s="94"/>
      <c r="L473" s="94" t="s">
        <v>110</v>
      </c>
      <c r="M473" s="94" t="s">
        <v>111</v>
      </c>
      <c r="N473" s="94" t="s">
        <v>112</v>
      </c>
      <c r="O473" s="94" t="s">
        <v>113</v>
      </c>
      <c r="P473" s="94" t="s">
        <v>118</v>
      </c>
      <c r="Q473" s="94" t="s">
        <v>119</v>
      </c>
      <c r="R473" s="94" t="s">
        <v>120</v>
      </c>
      <c r="S473" s="94" t="s">
        <v>121</v>
      </c>
    </row>
    <row r="474" customFormat="false" ht="15" hidden="false" customHeight="false" outlineLevel="0" collapsed="false">
      <c r="A474" s="95" t="n">
        <f aca="false">A462+1</f>
        <v>43033</v>
      </c>
      <c r="B474" s="96" t="s">
        <v>108</v>
      </c>
      <c r="C474" s="97" t="n">
        <v>1</v>
      </c>
      <c r="D474" s="100" t="n">
        <f aca="false">$C474*VLOOKUP($B474,FoodDB!$A$2:$I$1016,3,0)</f>
        <v>0</v>
      </c>
      <c r="E474" s="100" t="n">
        <f aca="false">$C474*VLOOKUP($B474,FoodDB!$A$2:$I$1016,4,0)</f>
        <v>0</v>
      </c>
      <c r="F474" s="100" t="n">
        <f aca="false">$C474*VLOOKUP($B474,FoodDB!$A$2:$I$1016,5,0)</f>
        <v>0</v>
      </c>
      <c r="G474" s="100" t="n">
        <f aca="false">$C474*VLOOKUP($B474,FoodDB!$A$2:$I$1016,6,0)</f>
        <v>0</v>
      </c>
      <c r="H474" s="100" t="n">
        <f aca="false">$C474*VLOOKUP($B474,FoodDB!$A$2:$I$1016,7,0)</f>
        <v>0</v>
      </c>
      <c r="I474" s="100" t="n">
        <f aca="false">$C474*VLOOKUP($B474,FoodDB!$A$2:$I$1016,8,0)</f>
        <v>0</v>
      </c>
      <c r="J474" s="100" t="n">
        <f aca="false">$C474*VLOOKUP($B474,FoodDB!$A$2:$I$1016,9,0)</f>
        <v>0</v>
      </c>
      <c r="K474" s="100"/>
      <c r="L474" s="100" t="n">
        <f aca="false">SUM(G474:G480)</f>
        <v>0</v>
      </c>
      <c r="M474" s="100" t="n">
        <f aca="false">SUM(H474:H480)</f>
        <v>0</v>
      </c>
      <c r="N474" s="100" t="n">
        <f aca="false">SUM(I474:I480)</f>
        <v>0</v>
      </c>
      <c r="O474" s="100" t="n">
        <f aca="false">SUM(L474:N474)</f>
        <v>0</v>
      </c>
      <c r="P474" s="100" t="n">
        <f aca="false">VLOOKUP($A474,LossChart!$A$3:$AB$105,14,0)-L474</f>
        <v>594.039405367623</v>
      </c>
      <c r="Q474" s="100" t="n">
        <f aca="false">VLOOKUP($A474,LossChart!$A$3:$AB$105,15,0)-M474</f>
        <v>80</v>
      </c>
      <c r="R474" s="100" t="n">
        <f aca="false">VLOOKUP($A474,LossChart!$A$3:$AB$105,16,0)-N474</f>
        <v>477.304074136158</v>
      </c>
      <c r="S474" s="100" t="n">
        <f aca="false">VLOOKUP($A474,LossChart!$A$3:$AB$105,17,0)-O474</f>
        <v>1151.34347950378</v>
      </c>
    </row>
    <row r="475" customFormat="false" ht="15" hidden="false" customHeight="false" outlineLevel="0" collapsed="false">
      <c r="B475" s="96" t="s">
        <v>108</v>
      </c>
      <c r="C475" s="97" t="n">
        <v>1</v>
      </c>
      <c r="D475" s="100" t="n">
        <f aca="false">$C475*VLOOKUP($B475,FoodDB!$A$2:$I$1016,3,0)</f>
        <v>0</v>
      </c>
      <c r="E475" s="100" t="n">
        <f aca="false">$C475*VLOOKUP($B475,FoodDB!$A$2:$I$1016,4,0)</f>
        <v>0</v>
      </c>
      <c r="F475" s="100" t="n">
        <f aca="false">$C475*VLOOKUP($B475,FoodDB!$A$2:$I$1016,5,0)</f>
        <v>0</v>
      </c>
      <c r="G475" s="100" t="n">
        <f aca="false">$C475*VLOOKUP($B475,FoodDB!$A$2:$I$1016,6,0)</f>
        <v>0</v>
      </c>
      <c r="H475" s="100" t="n">
        <f aca="false">$C475*VLOOKUP($B475,FoodDB!$A$2:$I$1016,7,0)</f>
        <v>0</v>
      </c>
      <c r="I475" s="100" t="n">
        <f aca="false">$C475*VLOOKUP($B475,FoodDB!$A$2:$I$1016,8,0)</f>
        <v>0</v>
      </c>
      <c r="J475" s="100" t="n">
        <f aca="false">$C475*VLOOKUP($B475,FoodDB!$A$2:$I$1016,9,0)</f>
        <v>0</v>
      </c>
      <c r="K475" s="100"/>
      <c r="L475" s="100"/>
      <c r="M475" s="100"/>
      <c r="N475" s="100"/>
      <c r="O475" s="100"/>
      <c r="P475" s="100"/>
      <c r="Q475" s="100"/>
      <c r="R475" s="100"/>
      <c r="S475" s="100"/>
    </row>
    <row r="476" customFormat="false" ht="15" hidden="false" customHeight="false" outlineLevel="0" collapsed="false">
      <c r="B476" s="96" t="s">
        <v>108</v>
      </c>
      <c r="C476" s="97" t="n">
        <v>1</v>
      </c>
      <c r="D476" s="100" t="n">
        <f aca="false">$C476*VLOOKUP($B476,FoodDB!$A$2:$I$1016,3,0)</f>
        <v>0</v>
      </c>
      <c r="E476" s="100" t="n">
        <f aca="false">$C476*VLOOKUP($B476,FoodDB!$A$2:$I$1016,4,0)</f>
        <v>0</v>
      </c>
      <c r="F476" s="100" t="n">
        <f aca="false">$C476*VLOOKUP($B476,FoodDB!$A$2:$I$1016,5,0)</f>
        <v>0</v>
      </c>
      <c r="G476" s="100" t="n">
        <f aca="false">$C476*VLOOKUP($B476,FoodDB!$A$2:$I$1016,6,0)</f>
        <v>0</v>
      </c>
      <c r="H476" s="100" t="n">
        <f aca="false">$C476*VLOOKUP($B476,FoodDB!$A$2:$I$1016,7,0)</f>
        <v>0</v>
      </c>
      <c r="I476" s="100" t="n">
        <f aca="false">$C476*VLOOKUP($B476,FoodDB!$A$2:$I$1016,8,0)</f>
        <v>0</v>
      </c>
      <c r="J476" s="100" t="n">
        <f aca="false">$C476*VLOOKUP($B476,FoodDB!$A$2:$I$1016,9,0)</f>
        <v>0</v>
      </c>
      <c r="K476" s="100"/>
      <c r="L476" s="100"/>
      <c r="M476" s="100"/>
      <c r="N476" s="100"/>
      <c r="O476" s="100"/>
      <c r="P476" s="100"/>
      <c r="Q476" s="100"/>
      <c r="R476" s="100"/>
      <c r="S476" s="100"/>
    </row>
    <row r="477" customFormat="false" ht="15" hidden="false" customHeight="false" outlineLevel="0" collapsed="false">
      <c r="B477" s="96" t="s">
        <v>108</v>
      </c>
      <c r="C477" s="97" t="n">
        <v>1</v>
      </c>
      <c r="D477" s="100" t="n">
        <f aca="false">$C477*VLOOKUP($B477,FoodDB!$A$2:$I$1016,3,0)</f>
        <v>0</v>
      </c>
      <c r="E477" s="100" t="n">
        <f aca="false">$C477*VLOOKUP($B477,FoodDB!$A$2:$I$1016,4,0)</f>
        <v>0</v>
      </c>
      <c r="F477" s="100" t="n">
        <f aca="false">$C477*VLOOKUP($B477,FoodDB!$A$2:$I$1016,5,0)</f>
        <v>0</v>
      </c>
      <c r="G477" s="100" t="n">
        <f aca="false">$C477*VLOOKUP($B477,FoodDB!$A$2:$I$1016,6,0)</f>
        <v>0</v>
      </c>
      <c r="H477" s="100" t="n">
        <f aca="false">$C477*VLOOKUP($B477,FoodDB!$A$2:$I$1016,7,0)</f>
        <v>0</v>
      </c>
      <c r="I477" s="100" t="n">
        <f aca="false">$C477*VLOOKUP($B477,FoodDB!$A$2:$I$1016,8,0)</f>
        <v>0</v>
      </c>
      <c r="J477" s="100" t="n">
        <f aca="false">$C477*VLOOKUP($B477,FoodDB!$A$2:$I$1016,9,0)</f>
        <v>0</v>
      </c>
      <c r="K477" s="100"/>
      <c r="L477" s="100"/>
      <c r="M477" s="100"/>
      <c r="N477" s="100"/>
      <c r="O477" s="100"/>
      <c r="P477" s="100"/>
      <c r="Q477" s="100"/>
      <c r="R477" s="100"/>
      <c r="S477" s="100"/>
    </row>
    <row r="478" customFormat="false" ht="15" hidden="false" customHeight="false" outlineLevel="0" collapsed="false">
      <c r="B478" s="96" t="s">
        <v>108</v>
      </c>
      <c r="C478" s="97" t="n">
        <v>1</v>
      </c>
      <c r="D478" s="100" t="n">
        <f aca="false">$C478*VLOOKUP($B478,FoodDB!$A$2:$I$1016,3,0)</f>
        <v>0</v>
      </c>
      <c r="E478" s="100" t="n">
        <f aca="false">$C478*VLOOKUP($B478,FoodDB!$A$2:$I$1016,4,0)</f>
        <v>0</v>
      </c>
      <c r="F478" s="100" t="n">
        <f aca="false">$C478*VLOOKUP($B478,FoodDB!$A$2:$I$1016,5,0)</f>
        <v>0</v>
      </c>
      <c r="G478" s="100" t="n">
        <f aca="false">$C478*VLOOKUP($B478,FoodDB!$A$2:$I$1016,6,0)</f>
        <v>0</v>
      </c>
      <c r="H478" s="100" t="n">
        <f aca="false">$C478*VLOOKUP($B478,FoodDB!$A$2:$I$1016,7,0)</f>
        <v>0</v>
      </c>
      <c r="I478" s="100" t="n">
        <f aca="false">$C478*VLOOKUP($B478,FoodDB!$A$2:$I$1016,8,0)</f>
        <v>0</v>
      </c>
      <c r="J478" s="100" t="n">
        <f aca="false">$C478*VLOOKUP($B478,FoodDB!$A$2:$I$1016,9,0)</f>
        <v>0</v>
      </c>
      <c r="K478" s="100"/>
      <c r="L478" s="100"/>
      <c r="M478" s="100"/>
      <c r="N478" s="100"/>
      <c r="O478" s="100"/>
      <c r="P478" s="100"/>
      <c r="Q478" s="100"/>
      <c r="R478" s="100"/>
      <c r="S478" s="100"/>
    </row>
    <row r="479" customFormat="false" ht="15" hidden="false" customHeight="false" outlineLevel="0" collapsed="false">
      <c r="B479" s="96" t="s">
        <v>108</v>
      </c>
      <c r="C479" s="97" t="n">
        <v>1</v>
      </c>
      <c r="D479" s="100" t="n">
        <f aca="false">$C479*VLOOKUP($B479,FoodDB!$A$2:$I$1016,3,0)</f>
        <v>0</v>
      </c>
      <c r="E479" s="100" t="n">
        <f aca="false">$C479*VLOOKUP($B479,FoodDB!$A$2:$I$1016,4,0)</f>
        <v>0</v>
      </c>
      <c r="F479" s="100" t="n">
        <f aca="false">$C479*VLOOKUP($B479,FoodDB!$A$2:$I$1016,5,0)</f>
        <v>0</v>
      </c>
      <c r="G479" s="100" t="n">
        <f aca="false">$C479*VLOOKUP($B479,FoodDB!$A$2:$I$1016,6,0)</f>
        <v>0</v>
      </c>
      <c r="H479" s="100" t="n">
        <f aca="false">$C479*VLOOKUP($B479,FoodDB!$A$2:$I$1016,7,0)</f>
        <v>0</v>
      </c>
      <c r="I479" s="100" t="n">
        <f aca="false">$C479*VLOOKUP($B479,FoodDB!$A$2:$I$1016,8,0)</f>
        <v>0</v>
      </c>
      <c r="J479" s="100" t="n">
        <f aca="false">$C479*VLOOKUP($B479,FoodDB!$A$2:$I$1016,9,0)</f>
        <v>0</v>
      </c>
      <c r="K479" s="100"/>
      <c r="L479" s="100"/>
      <c r="M479" s="100"/>
      <c r="N479" s="100"/>
      <c r="O479" s="100"/>
      <c r="P479" s="100"/>
      <c r="Q479" s="100"/>
      <c r="R479" s="100"/>
      <c r="S479" s="100"/>
    </row>
    <row r="480" customFormat="false" ht="15" hidden="false" customHeight="false" outlineLevel="0" collapsed="false">
      <c r="B480" s="96" t="s">
        <v>108</v>
      </c>
      <c r="C480" s="97" t="n">
        <v>1</v>
      </c>
      <c r="D480" s="100" t="n">
        <f aca="false">$C480*VLOOKUP($B480,FoodDB!$A$2:$I$1016,3,0)</f>
        <v>0</v>
      </c>
      <c r="E480" s="100" t="n">
        <f aca="false">$C480*VLOOKUP($B480,FoodDB!$A$2:$I$1016,4,0)</f>
        <v>0</v>
      </c>
      <c r="F480" s="100" t="n">
        <f aca="false">$C480*VLOOKUP($B480,FoodDB!$A$2:$I$1016,5,0)</f>
        <v>0</v>
      </c>
      <c r="G480" s="100" t="n">
        <f aca="false">$C480*VLOOKUP($B480,FoodDB!$A$2:$I$1016,6,0)</f>
        <v>0</v>
      </c>
      <c r="H480" s="100" t="n">
        <f aca="false">$C480*VLOOKUP($B480,FoodDB!$A$2:$I$1016,7,0)</f>
        <v>0</v>
      </c>
      <c r="I480" s="100" t="n">
        <f aca="false">$C480*VLOOKUP($B480,FoodDB!$A$2:$I$1016,8,0)</f>
        <v>0</v>
      </c>
      <c r="J480" s="100" t="n">
        <f aca="false">$C480*VLOOKUP($B480,FoodDB!$A$2:$I$1016,9,0)</f>
        <v>0</v>
      </c>
      <c r="K480" s="100"/>
      <c r="L480" s="100"/>
      <c r="M480" s="100"/>
      <c r="N480" s="100"/>
      <c r="O480" s="100"/>
      <c r="P480" s="100"/>
      <c r="Q480" s="100"/>
      <c r="R480" s="100"/>
      <c r="S480" s="100"/>
    </row>
    <row r="481" customFormat="false" ht="15" hidden="false" customHeight="false" outlineLevel="0" collapsed="false">
      <c r="A481" s="0" t="s">
        <v>98</v>
      </c>
      <c r="D481" s="100"/>
      <c r="E481" s="100"/>
      <c r="F481" s="100"/>
      <c r="G481" s="100" t="n">
        <f aca="false">SUM(G474:G480)</f>
        <v>0</v>
      </c>
      <c r="H481" s="100" t="n">
        <f aca="false">SUM(H474:H480)</f>
        <v>0</v>
      </c>
      <c r="I481" s="100" t="n">
        <f aca="false">SUM(I474:I480)</f>
        <v>0</v>
      </c>
      <c r="J481" s="100" t="n">
        <f aca="false">SUM(G481:I481)</f>
        <v>0</v>
      </c>
      <c r="K481" s="100"/>
      <c r="L481" s="100"/>
      <c r="M481" s="100"/>
      <c r="N481" s="100"/>
      <c r="O481" s="100"/>
      <c r="P481" s="100"/>
      <c r="Q481" s="100"/>
      <c r="R481" s="100"/>
      <c r="S481" s="100"/>
    </row>
    <row r="482" customFormat="false" ht="15" hidden="false" customHeight="false" outlineLevel="0" collapsed="false">
      <c r="A482" s="0" t="s">
        <v>102</v>
      </c>
      <c r="B482" s="0" t="s">
        <v>103</v>
      </c>
      <c r="D482" s="100"/>
      <c r="E482" s="100"/>
      <c r="F482" s="100"/>
      <c r="G482" s="100" t="n">
        <f aca="false">VLOOKUP($A474,LossChart!$A$3:$AB$105,14,0)</f>
        <v>594.039405367623</v>
      </c>
      <c r="H482" s="100" t="n">
        <f aca="false">VLOOKUP($A474,LossChart!$A$3:$AB$105,15,0)</f>
        <v>80</v>
      </c>
      <c r="I482" s="100" t="n">
        <f aca="false">VLOOKUP($A474,LossChart!$A$3:$AB$105,16,0)</f>
        <v>477.304074136158</v>
      </c>
      <c r="J482" s="100" t="n">
        <f aca="false">VLOOKUP($A474,LossChart!$A$3:$AB$105,17,0)</f>
        <v>1151.34347950378</v>
      </c>
      <c r="K482" s="100"/>
      <c r="L482" s="100"/>
      <c r="M482" s="100"/>
      <c r="N482" s="100"/>
      <c r="O482" s="100"/>
      <c r="P482" s="100"/>
      <c r="Q482" s="100"/>
      <c r="R482" s="100"/>
      <c r="S482" s="100"/>
    </row>
    <row r="483" customFormat="false" ht="15" hidden="false" customHeight="false" outlineLevel="0" collapsed="false">
      <c r="A483" s="0" t="s">
        <v>104</v>
      </c>
      <c r="D483" s="100"/>
      <c r="E483" s="100"/>
      <c r="F483" s="100"/>
      <c r="G483" s="100" t="n">
        <f aca="false">G482-G481</f>
        <v>594.039405367623</v>
      </c>
      <c r="H483" s="100" t="n">
        <f aca="false">H482-H481</f>
        <v>80</v>
      </c>
      <c r="I483" s="100" t="n">
        <f aca="false">I482-I481</f>
        <v>477.304074136158</v>
      </c>
      <c r="J483" s="100" t="n">
        <f aca="false">J482-J481</f>
        <v>1151.34347950378</v>
      </c>
      <c r="K483" s="100"/>
      <c r="L483" s="100"/>
      <c r="M483" s="100"/>
      <c r="N483" s="100"/>
      <c r="O483" s="100"/>
      <c r="P483" s="100"/>
      <c r="Q483" s="100"/>
      <c r="R483" s="100"/>
      <c r="S483" s="100"/>
    </row>
    <row r="485" customFormat="false" ht="60" hidden="false" customHeight="false" outlineLevel="0" collapsed="false">
      <c r="A485" s="21" t="s">
        <v>63</v>
      </c>
      <c r="B485" s="21" t="s">
        <v>93</v>
      </c>
      <c r="C485" s="21" t="s">
        <v>94</v>
      </c>
      <c r="D485" s="94" t="str">
        <f aca="false">FoodDB!$C$1</f>
        <v>Fat
(g)</v>
      </c>
      <c r="E485" s="94" t="str">
        <f aca="false">FoodDB!$D$1</f>
        <v>Carbs
(g)</v>
      </c>
      <c r="F485" s="94" t="str">
        <f aca="false">FoodDB!$E$1</f>
        <v>Protein
(g)</v>
      </c>
      <c r="G485" s="94" t="str">
        <f aca="false">FoodDB!$F$1</f>
        <v>Fat
(Cal)</v>
      </c>
      <c r="H485" s="94" t="str">
        <f aca="false">FoodDB!$G$1</f>
        <v>Carb
(Cal)</v>
      </c>
      <c r="I485" s="94" t="str">
        <f aca="false">FoodDB!$H$1</f>
        <v>Protein
(Cal)</v>
      </c>
      <c r="J485" s="94" t="str">
        <f aca="false">FoodDB!$I$1</f>
        <v>Total
Calories</v>
      </c>
      <c r="K485" s="94"/>
      <c r="L485" s="94" t="s">
        <v>110</v>
      </c>
      <c r="M485" s="94" t="s">
        <v>111</v>
      </c>
      <c r="N485" s="94" t="s">
        <v>112</v>
      </c>
      <c r="O485" s="94" t="s">
        <v>113</v>
      </c>
      <c r="P485" s="94" t="s">
        <v>118</v>
      </c>
      <c r="Q485" s="94" t="s">
        <v>119</v>
      </c>
      <c r="R485" s="94" t="s">
        <v>120</v>
      </c>
      <c r="S485" s="94" t="s">
        <v>121</v>
      </c>
    </row>
    <row r="486" customFormat="false" ht="15" hidden="false" customHeight="false" outlineLevel="0" collapsed="false">
      <c r="A486" s="95" t="n">
        <f aca="false">A474+1</f>
        <v>43034</v>
      </c>
      <c r="B486" s="96" t="s">
        <v>108</v>
      </c>
      <c r="C486" s="97" t="n">
        <v>1</v>
      </c>
      <c r="D486" s="100" t="n">
        <f aca="false">$C486*VLOOKUP($B486,FoodDB!$A$2:$I$1016,3,0)</f>
        <v>0</v>
      </c>
      <c r="E486" s="100" t="n">
        <f aca="false">$C486*VLOOKUP($B486,FoodDB!$A$2:$I$1016,4,0)</f>
        <v>0</v>
      </c>
      <c r="F486" s="100" t="n">
        <f aca="false">$C486*VLOOKUP($B486,FoodDB!$A$2:$I$1016,5,0)</f>
        <v>0</v>
      </c>
      <c r="G486" s="100" t="n">
        <f aca="false">$C486*VLOOKUP($B486,FoodDB!$A$2:$I$1016,6,0)</f>
        <v>0</v>
      </c>
      <c r="H486" s="100" t="n">
        <f aca="false">$C486*VLOOKUP($B486,FoodDB!$A$2:$I$1016,7,0)</f>
        <v>0</v>
      </c>
      <c r="I486" s="100" t="n">
        <f aca="false">$C486*VLOOKUP($B486,FoodDB!$A$2:$I$1016,8,0)</f>
        <v>0</v>
      </c>
      <c r="J486" s="100" t="n">
        <f aca="false">$C486*VLOOKUP($B486,FoodDB!$A$2:$I$1016,9,0)</f>
        <v>0</v>
      </c>
      <c r="K486" s="100"/>
      <c r="L486" s="100" t="n">
        <f aca="false">SUM(G486:G492)</f>
        <v>0</v>
      </c>
      <c r="M486" s="100" t="n">
        <f aca="false">SUM(H486:H492)</f>
        <v>0</v>
      </c>
      <c r="N486" s="100" t="n">
        <f aca="false">SUM(I486:I492)</f>
        <v>0</v>
      </c>
      <c r="O486" s="100" t="n">
        <f aca="false">SUM(L486:N486)</f>
        <v>0</v>
      </c>
      <c r="P486" s="100" t="n">
        <f aca="false">VLOOKUP($A486,LossChart!$A$3:$AB$105,14,0)-L486</f>
        <v>600.280360986438</v>
      </c>
      <c r="Q486" s="100" t="n">
        <f aca="false">VLOOKUP($A486,LossChart!$A$3:$AB$105,15,0)-M486</f>
        <v>80</v>
      </c>
      <c r="R486" s="100" t="n">
        <f aca="false">VLOOKUP($A486,LossChart!$A$3:$AB$105,16,0)-N486</f>
        <v>477.304074136158</v>
      </c>
      <c r="S486" s="100" t="n">
        <f aca="false">VLOOKUP($A486,LossChart!$A$3:$AB$105,17,0)-O486</f>
        <v>1157.5844351226</v>
      </c>
    </row>
    <row r="487" customFormat="false" ht="15" hidden="false" customHeight="false" outlineLevel="0" collapsed="false">
      <c r="B487" s="96" t="s">
        <v>108</v>
      </c>
      <c r="C487" s="97" t="n">
        <v>1</v>
      </c>
      <c r="D487" s="100" t="n">
        <f aca="false">$C487*VLOOKUP($B487,FoodDB!$A$2:$I$1016,3,0)</f>
        <v>0</v>
      </c>
      <c r="E487" s="100" t="n">
        <f aca="false">$C487*VLOOKUP($B487,FoodDB!$A$2:$I$1016,4,0)</f>
        <v>0</v>
      </c>
      <c r="F487" s="100" t="n">
        <f aca="false">$C487*VLOOKUP($B487,FoodDB!$A$2:$I$1016,5,0)</f>
        <v>0</v>
      </c>
      <c r="G487" s="100" t="n">
        <f aca="false">$C487*VLOOKUP($B487,FoodDB!$A$2:$I$1016,6,0)</f>
        <v>0</v>
      </c>
      <c r="H487" s="100" t="n">
        <f aca="false">$C487*VLOOKUP($B487,FoodDB!$A$2:$I$1016,7,0)</f>
        <v>0</v>
      </c>
      <c r="I487" s="100" t="n">
        <f aca="false">$C487*VLOOKUP($B487,FoodDB!$A$2:$I$1016,8,0)</f>
        <v>0</v>
      </c>
      <c r="J487" s="100" t="n">
        <f aca="false">$C487*VLOOKUP($B487,FoodDB!$A$2:$I$1016,9,0)</f>
        <v>0</v>
      </c>
      <c r="K487" s="100"/>
      <c r="L487" s="100"/>
      <c r="M487" s="100"/>
      <c r="N487" s="100"/>
      <c r="O487" s="100"/>
      <c r="P487" s="100"/>
      <c r="Q487" s="100"/>
      <c r="R487" s="100"/>
      <c r="S487" s="100"/>
    </row>
    <row r="488" customFormat="false" ht="15" hidden="false" customHeight="false" outlineLevel="0" collapsed="false">
      <c r="B488" s="96" t="s">
        <v>108</v>
      </c>
      <c r="C488" s="97" t="n">
        <v>1</v>
      </c>
      <c r="D488" s="100" t="n">
        <f aca="false">$C488*VLOOKUP($B488,FoodDB!$A$2:$I$1016,3,0)</f>
        <v>0</v>
      </c>
      <c r="E488" s="100" t="n">
        <f aca="false">$C488*VLOOKUP($B488,FoodDB!$A$2:$I$1016,4,0)</f>
        <v>0</v>
      </c>
      <c r="F488" s="100" t="n">
        <f aca="false">$C488*VLOOKUP($B488,FoodDB!$A$2:$I$1016,5,0)</f>
        <v>0</v>
      </c>
      <c r="G488" s="100" t="n">
        <f aca="false">$C488*VLOOKUP($B488,FoodDB!$A$2:$I$1016,6,0)</f>
        <v>0</v>
      </c>
      <c r="H488" s="100" t="n">
        <f aca="false">$C488*VLOOKUP($B488,FoodDB!$A$2:$I$1016,7,0)</f>
        <v>0</v>
      </c>
      <c r="I488" s="100" t="n">
        <f aca="false">$C488*VLOOKUP($B488,FoodDB!$A$2:$I$1016,8,0)</f>
        <v>0</v>
      </c>
      <c r="J488" s="100" t="n">
        <f aca="false">$C488*VLOOKUP($B488,FoodDB!$A$2:$I$1016,9,0)</f>
        <v>0</v>
      </c>
      <c r="K488" s="100"/>
      <c r="L488" s="100"/>
      <c r="M488" s="100"/>
      <c r="N488" s="100"/>
      <c r="O488" s="100"/>
      <c r="P488" s="100"/>
      <c r="Q488" s="100"/>
      <c r="R488" s="100"/>
      <c r="S488" s="100"/>
    </row>
    <row r="489" customFormat="false" ht="15" hidden="false" customHeight="false" outlineLevel="0" collapsed="false">
      <c r="B489" s="96" t="s">
        <v>108</v>
      </c>
      <c r="C489" s="97" t="n">
        <v>1</v>
      </c>
      <c r="D489" s="100" t="n">
        <f aca="false">$C489*VLOOKUP($B489,FoodDB!$A$2:$I$1016,3,0)</f>
        <v>0</v>
      </c>
      <c r="E489" s="100" t="n">
        <f aca="false">$C489*VLOOKUP($B489,FoodDB!$A$2:$I$1016,4,0)</f>
        <v>0</v>
      </c>
      <c r="F489" s="100" t="n">
        <f aca="false">$C489*VLOOKUP($B489,FoodDB!$A$2:$I$1016,5,0)</f>
        <v>0</v>
      </c>
      <c r="G489" s="100" t="n">
        <f aca="false">$C489*VLOOKUP($B489,FoodDB!$A$2:$I$1016,6,0)</f>
        <v>0</v>
      </c>
      <c r="H489" s="100" t="n">
        <f aca="false">$C489*VLOOKUP($B489,FoodDB!$A$2:$I$1016,7,0)</f>
        <v>0</v>
      </c>
      <c r="I489" s="100" t="n">
        <f aca="false">$C489*VLOOKUP($B489,FoodDB!$A$2:$I$1016,8,0)</f>
        <v>0</v>
      </c>
      <c r="J489" s="100" t="n">
        <f aca="false">$C489*VLOOKUP($B489,FoodDB!$A$2:$I$1016,9,0)</f>
        <v>0</v>
      </c>
      <c r="K489" s="100"/>
      <c r="L489" s="100"/>
      <c r="M489" s="100"/>
      <c r="N489" s="100"/>
      <c r="O489" s="100"/>
      <c r="P489" s="100"/>
      <c r="Q489" s="100"/>
      <c r="R489" s="100"/>
      <c r="S489" s="100"/>
    </row>
    <row r="490" customFormat="false" ht="15" hidden="false" customHeight="false" outlineLevel="0" collapsed="false">
      <c r="B490" s="96" t="s">
        <v>108</v>
      </c>
      <c r="C490" s="97" t="n">
        <v>1</v>
      </c>
      <c r="D490" s="100" t="n">
        <f aca="false">$C490*VLOOKUP($B490,FoodDB!$A$2:$I$1016,3,0)</f>
        <v>0</v>
      </c>
      <c r="E490" s="100" t="n">
        <f aca="false">$C490*VLOOKUP($B490,FoodDB!$A$2:$I$1016,4,0)</f>
        <v>0</v>
      </c>
      <c r="F490" s="100" t="n">
        <f aca="false">$C490*VLOOKUP($B490,FoodDB!$A$2:$I$1016,5,0)</f>
        <v>0</v>
      </c>
      <c r="G490" s="100" t="n">
        <f aca="false">$C490*VLOOKUP($B490,FoodDB!$A$2:$I$1016,6,0)</f>
        <v>0</v>
      </c>
      <c r="H490" s="100" t="n">
        <f aca="false">$C490*VLOOKUP($B490,FoodDB!$A$2:$I$1016,7,0)</f>
        <v>0</v>
      </c>
      <c r="I490" s="100" t="n">
        <f aca="false">$C490*VLOOKUP($B490,FoodDB!$A$2:$I$1016,8,0)</f>
        <v>0</v>
      </c>
      <c r="J490" s="100" t="n">
        <f aca="false">$C490*VLOOKUP($B490,FoodDB!$A$2:$I$1016,9,0)</f>
        <v>0</v>
      </c>
      <c r="K490" s="100"/>
      <c r="L490" s="100"/>
      <c r="M490" s="100"/>
      <c r="N490" s="100"/>
      <c r="O490" s="100"/>
      <c r="P490" s="100"/>
      <c r="Q490" s="100"/>
      <c r="R490" s="100"/>
      <c r="S490" s="100"/>
    </row>
    <row r="491" customFormat="false" ht="15" hidden="false" customHeight="false" outlineLevel="0" collapsed="false">
      <c r="B491" s="96" t="s">
        <v>108</v>
      </c>
      <c r="C491" s="97" t="n">
        <v>1</v>
      </c>
      <c r="D491" s="100" t="n">
        <f aca="false">$C491*VLOOKUP($B491,FoodDB!$A$2:$I$1016,3,0)</f>
        <v>0</v>
      </c>
      <c r="E491" s="100" t="n">
        <f aca="false">$C491*VLOOKUP($B491,FoodDB!$A$2:$I$1016,4,0)</f>
        <v>0</v>
      </c>
      <c r="F491" s="100" t="n">
        <f aca="false">$C491*VLOOKUP($B491,FoodDB!$A$2:$I$1016,5,0)</f>
        <v>0</v>
      </c>
      <c r="G491" s="100" t="n">
        <f aca="false">$C491*VLOOKUP($B491,FoodDB!$A$2:$I$1016,6,0)</f>
        <v>0</v>
      </c>
      <c r="H491" s="100" t="n">
        <f aca="false">$C491*VLOOKUP($B491,FoodDB!$A$2:$I$1016,7,0)</f>
        <v>0</v>
      </c>
      <c r="I491" s="100" t="n">
        <f aca="false">$C491*VLOOKUP($B491,FoodDB!$A$2:$I$1016,8,0)</f>
        <v>0</v>
      </c>
      <c r="J491" s="100" t="n">
        <f aca="false">$C491*VLOOKUP($B491,FoodDB!$A$2:$I$1016,9,0)</f>
        <v>0</v>
      </c>
      <c r="K491" s="100"/>
      <c r="L491" s="100"/>
      <c r="M491" s="100"/>
      <c r="N491" s="100"/>
      <c r="O491" s="100"/>
      <c r="P491" s="100"/>
      <c r="Q491" s="100"/>
      <c r="R491" s="100"/>
      <c r="S491" s="100"/>
    </row>
    <row r="492" customFormat="false" ht="15" hidden="false" customHeight="false" outlineLevel="0" collapsed="false">
      <c r="B492" s="96" t="s">
        <v>108</v>
      </c>
      <c r="C492" s="97" t="n">
        <v>1</v>
      </c>
      <c r="D492" s="100" t="n">
        <f aca="false">$C492*VLOOKUP($B492,FoodDB!$A$2:$I$1016,3,0)</f>
        <v>0</v>
      </c>
      <c r="E492" s="100" t="n">
        <f aca="false">$C492*VLOOKUP($B492,FoodDB!$A$2:$I$1016,4,0)</f>
        <v>0</v>
      </c>
      <c r="F492" s="100" t="n">
        <f aca="false">$C492*VLOOKUP($B492,FoodDB!$A$2:$I$1016,5,0)</f>
        <v>0</v>
      </c>
      <c r="G492" s="100" t="n">
        <f aca="false">$C492*VLOOKUP($B492,FoodDB!$A$2:$I$1016,6,0)</f>
        <v>0</v>
      </c>
      <c r="H492" s="100" t="n">
        <f aca="false">$C492*VLOOKUP($B492,FoodDB!$A$2:$I$1016,7,0)</f>
        <v>0</v>
      </c>
      <c r="I492" s="100" t="n">
        <f aca="false">$C492*VLOOKUP($B492,FoodDB!$A$2:$I$1016,8,0)</f>
        <v>0</v>
      </c>
      <c r="J492" s="100" t="n">
        <f aca="false">$C492*VLOOKUP($B492,FoodDB!$A$2:$I$1016,9,0)</f>
        <v>0</v>
      </c>
      <c r="K492" s="100"/>
      <c r="L492" s="100"/>
      <c r="M492" s="100"/>
      <c r="N492" s="100"/>
      <c r="O492" s="100"/>
      <c r="P492" s="100"/>
      <c r="Q492" s="100"/>
      <c r="R492" s="100"/>
      <c r="S492" s="100"/>
    </row>
    <row r="493" customFormat="false" ht="15" hidden="false" customHeight="false" outlineLevel="0" collapsed="false">
      <c r="A493" s="0" t="s">
        <v>98</v>
      </c>
      <c r="D493" s="100"/>
      <c r="E493" s="100"/>
      <c r="F493" s="100"/>
      <c r="G493" s="100" t="n">
        <f aca="false">SUM(G486:G492)</f>
        <v>0</v>
      </c>
      <c r="H493" s="100" t="n">
        <f aca="false">SUM(H486:H492)</f>
        <v>0</v>
      </c>
      <c r="I493" s="100" t="n">
        <f aca="false">SUM(I486:I492)</f>
        <v>0</v>
      </c>
      <c r="J493" s="100" t="n">
        <f aca="false">SUM(G493:I493)</f>
        <v>0</v>
      </c>
      <c r="K493" s="100"/>
      <c r="L493" s="100"/>
      <c r="M493" s="100"/>
      <c r="N493" s="100"/>
      <c r="O493" s="100"/>
      <c r="P493" s="100"/>
      <c r="Q493" s="100"/>
      <c r="R493" s="100"/>
      <c r="S493" s="100"/>
    </row>
    <row r="494" customFormat="false" ht="15" hidden="false" customHeight="false" outlineLevel="0" collapsed="false">
      <c r="A494" s="0" t="s">
        <v>102</v>
      </c>
      <c r="B494" s="0" t="s">
        <v>103</v>
      </c>
      <c r="D494" s="100"/>
      <c r="E494" s="100"/>
      <c r="F494" s="100"/>
      <c r="G494" s="100" t="n">
        <f aca="false">VLOOKUP($A486,LossChart!$A$3:$AB$105,14,0)</f>
        <v>600.280360986438</v>
      </c>
      <c r="H494" s="100" t="n">
        <f aca="false">VLOOKUP($A486,LossChart!$A$3:$AB$105,15,0)</f>
        <v>80</v>
      </c>
      <c r="I494" s="100" t="n">
        <f aca="false">VLOOKUP($A486,LossChart!$A$3:$AB$105,16,0)</f>
        <v>477.304074136158</v>
      </c>
      <c r="J494" s="100" t="n">
        <f aca="false">VLOOKUP($A486,LossChart!$A$3:$AB$105,17,0)</f>
        <v>1157.5844351226</v>
      </c>
      <c r="K494" s="100"/>
      <c r="L494" s="100"/>
      <c r="M494" s="100"/>
      <c r="N494" s="100"/>
      <c r="O494" s="100"/>
      <c r="P494" s="100"/>
      <c r="Q494" s="100"/>
      <c r="R494" s="100"/>
      <c r="S494" s="100"/>
    </row>
    <row r="495" customFormat="false" ht="15" hidden="false" customHeight="false" outlineLevel="0" collapsed="false">
      <c r="A495" s="0" t="s">
        <v>104</v>
      </c>
      <c r="D495" s="100"/>
      <c r="E495" s="100"/>
      <c r="F495" s="100"/>
      <c r="G495" s="100" t="n">
        <f aca="false">G494-G493</f>
        <v>600.280360986438</v>
      </c>
      <c r="H495" s="100" t="n">
        <f aca="false">H494-H493</f>
        <v>80</v>
      </c>
      <c r="I495" s="100" t="n">
        <f aca="false">I494-I493</f>
        <v>477.304074136158</v>
      </c>
      <c r="J495" s="100" t="n">
        <f aca="false">J494-J493</f>
        <v>1157.5844351226</v>
      </c>
      <c r="K495" s="100"/>
      <c r="L495" s="100"/>
      <c r="M495" s="100"/>
      <c r="N495" s="100"/>
      <c r="O495" s="100"/>
      <c r="P495" s="100"/>
      <c r="Q495" s="100"/>
      <c r="R495" s="100"/>
      <c r="S495" s="100"/>
    </row>
    <row r="497" customFormat="false" ht="60" hidden="false" customHeight="false" outlineLevel="0" collapsed="false">
      <c r="A497" s="21" t="s">
        <v>63</v>
      </c>
      <c r="B497" s="21" t="s">
        <v>93</v>
      </c>
      <c r="C497" s="21" t="s">
        <v>94</v>
      </c>
      <c r="D497" s="94" t="str">
        <f aca="false">FoodDB!$C$1</f>
        <v>Fat
(g)</v>
      </c>
      <c r="E497" s="94" t="str">
        <f aca="false">FoodDB!$D$1</f>
        <v>Carbs
(g)</v>
      </c>
      <c r="F497" s="94" t="str">
        <f aca="false">FoodDB!$E$1</f>
        <v>Protein
(g)</v>
      </c>
      <c r="G497" s="94" t="str">
        <f aca="false">FoodDB!$F$1</f>
        <v>Fat
(Cal)</v>
      </c>
      <c r="H497" s="94" t="str">
        <f aca="false">FoodDB!$G$1</f>
        <v>Carb
(Cal)</v>
      </c>
      <c r="I497" s="94" t="str">
        <f aca="false">FoodDB!$H$1</f>
        <v>Protein
(Cal)</v>
      </c>
      <c r="J497" s="94" t="str">
        <f aca="false">FoodDB!$I$1</f>
        <v>Total
Calories</v>
      </c>
      <c r="K497" s="94"/>
      <c r="L497" s="94" t="s">
        <v>110</v>
      </c>
      <c r="M497" s="94" t="s">
        <v>111</v>
      </c>
      <c r="N497" s="94" t="s">
        <v>112</v>
      </c>
      <c r="O497" s="94" t="s">
        <v>113</v>
      </c>
      <c r="P497" s="94" t="s">
        <v>118</v>
      </c>
      <c r="Q497" s="94" t="s">
        <v>119</v>
      </c>
      <c r="R497" s="94" t="s">
        <v>120</v>
      </c>
      <c r="S497" s="94" t="s">
        <v>121</v>
      </c>
    </row>
    <row r="498" customFormat="false" ht="15" hidden="false" customHeight="false" outlineLevel="0" collapsed="false">
      <c r="A498" s="95" t="n">
        <f aca="false">A486+1</f>
        <v>43035</v>
      </c>
      <c r="B498" s="96" t="s">
        <v>108</v>
      </c>
      <c r="C498" s="97" t="n">
        <v>1</v>
      </c>
      <c r="D498" s="100" t="n">
        <f aca="false">$C498*VLOOKUP($B498,FoodDB!$A$2:$I$1016,3,0)</f>
        <v>0</v>
      </c>
      <c r="E498" s="100" t="n">
        <f aca="false">$C498*VLOOKUP($B498,FoodDB!$A$2:$I$1016,4,0)</f>
        <v>0</v>
      </c>
      <c r="F498" s="100" t="n">
        <f aca="false">$C498*VLOOKUP($B498,FoodDB!$A$2:$I$1016,5,0)</f>
        <v>0</v>
      </c>
      <c r="G498" s="100" t="n">
        <f aca="false">$C498*VLOOKUP($B498,FoodDB!$A$2:$I$1016,6,0)</f>
        <v>0</v>
      </c>
      <c r="H498" s="100" t="n">
        <f aca="false">$C498*VLOOKUP($B498,FoodDB!$A$2:$I$1016,7,0)</f>
        <v>0</v>
      </c>
      <c r="I498" s="100" t="n">
        <f aca="false">$C498*VLOOKUP($B498,FoodDB!$A$2:$I$1016,8,0)</f>
        <v>0</v>
      </c>
      <c r="J498" s="100" t="n">
        <f aca="false">$C498*VLOOKUP($B498,FoodDB!$A$2:$I$1016,9,0)</f>
        <v>0</v>
      </c>
      <c r="K498" s="100"/>
      <c r="L498" s="100" t="n">
        <f aca="false">SUM(G498:G504)</f>
        <v>0</v>
      </c>
      <c r="M498" s="100" t="n">
        <f aca="false">SUM(H498:H504)</f>
        <v>0</v>
      </c>
      <c r="N498" s="100" t="n">
        <f aca="false">SUM(I498:I504)</f>
        <v>0</v>
      </c>
      <c r="O498" s="100" t="n">
        <f aca="false">SUM(L498:N498)</f>
        <v>0</v>
      </c>
      <c r="P498" s="100" t="n">
        <f aca="false">VLOOKUP($A498,LossChart!$A$3:$AB$105,14,0)-L498</f>
        <v>606.466039569772</v>
      </c>
      <c r="Q498" s="100" t="n">
        <f aca="false">VLOOKUP($A498,LossChart!$A$3:$AB$105,15,0)-M498</f>
        <v>80</v>
      </c>
      <c r="R498" s="100" t="n">
        <f aca="false">VLOOKUP($A498,LossChart!$A$3:$AB$105,16,0)-N498</f>
        <v>477.304074136158</v>
      </c>
      <c r="S498" s="100" t="n">
        <f aca="false">VLOOKUP($A498,LossChart!$A$3:$AB$105,17,0)-O498</f>
        <v>1163.77011370593</v>
      </c>
    </row>
    <row r="499" customFormat="false" ht="15" hidden="false" customHeight="false" outlineLevel="0" collapsed="false">
      <c r="B499" s="96" t="s">
        <v>108</v>
      </c>
      <c r="C499" s="97" t="n">
        <v>1</v>
      </c>
      <c r="D499" s="100" t="n">
        <f aca="false">$C499*VLOOKUP($B499,FoodDB!$A$2:$I$1016,3,0)</f>
        <v>0</v>
      </c>
      <c r="E499" s="100" t="n">
        <f aca="false">$C499*VLOOKUP($B499,FoodDB!$A$2:$I$1016,4,0)</f>
        <v>0</v>
      </c>
      <c r="F499" s="100" t="n">
        <f aca="false">$C499*VLOOKUP($B499,FoodDB!$A$2:$I$1016,5,0)</f>
        <v>0</v>
      </c>
      <c r="G499" s="100" t="n">
        <f aca="false">$C499*VLOOKUP($B499,FoodDB!$A$2:$I$1016,6,0)</f>
        <v>0</v>
      </c>
      <c r="H499" s="100" t="n">
        <f aca="false">$C499*VLOOKUP($B499,FoodDB!$A$2:$I$1016,7,0)</f>
        <v>0</v>
      </c>
      <c r="I499" s="100" t="n">
        <f aca="false">$C499*VLOOKUP($B499,FoodDB!$A$2:$I$1016,8,0)</f>
        <v>0</v>
      </c>
      <c r="J499" s="100" t="n">
        <f aca="false">$C499*VLOOKUP($B499,FoodDB!$A$2:$I$1016,9,0)</f>
        <v>0</v>
      </c>
      <c r="K499" s="100"/>
      <c r="L499" s="100"/>
      <c r="M499" s="100"/>
      <c r="N499" s="100"/>
      <c r="O499" s="100"/>
      <c r="P499" s="100"/>
      <c r="Q499" s="100"/>
      <c r="R499" s="100"/>
      <c r="S499" s="100"/>
    </row>
    <row r="500" customFormat="false" ht="15" hidden="false" customHeight="false" outlineLevel="0" collapsed="false">
      <c r="B500" s="96" t="s">
        <v>108</v>
      </c>
      <c r="C500" s="97" t="n">
        <v>1</v>
      </c>
      <c r="D500" s="100" t="n">
        <f aca="false">$C500*VLOOKUP($B500,FoodDB!$A$2:$I$1016,3,0)</f>
        <v>0</v>
      </c>
      <c r="E500" s="100" t="n">
        <f aca="false">$C500*VLOOKUP($B500,FoodDB!$A$2:$I$1016,4,0)</f>
        <v>0</v>
      </c>
      <c r="F500" s="100" t="n">
        <f aca="false">$C500*VLOOKUP($B500,FoodDB!$A$2:$I$1016,5,0)</f>
        <v>0</v>
      </c>
      <c r="G500" s="100" t="n">
        <f aca="false">$C500*VLOOKUP($B500,FoodDB!$A$2:$I$1016,6,0)</f>
        <v>0</v>
      </c>
      <c r="H500" s="100" t="n">
        <f aca="false">$C500*VLOOKUP($B500,FoodDB!$A$2:$I$1016,7,0)</f>
        <v>0</v>
      </c>
      <c r="I500" s="100" t="n">
        <f aca="false">$C500*VLOOKUP($B500,FoodDB!$A$2:$I$1016,8,0)</f>
        <v>0</v>
      </c>
      <c r="J500" s="100" t="n">
        <f aca="false">$C500*VLOOKUP($B500,FoodDB!$A$2:$I$1016,9,0)</f>
        <v>0</v>
      </c>
      <c r="K500" s="100"/>
      <c r="L500" s="100"/>
      <c r="M500" s="100"/>
      <c r="N500" s="100"/>
      <c r="O500" s="100"/>
      <c r="P500" s="100"/>
      <c r="Q500" s="100"/>
      <c r="R500" s="100"/>
      <c r="S500" s="100"/>
    </row>
    <row r="501" customFormat="false" ht="15" hidden="false" customHeight="false" outlineLevel="0" collapsed="false">
      <c r="B501" s="96" t="s">
        <v>108</v>
      </c>
      <c r="C501" s="97" t="n">
        <v>1</v>
      </c>
      <c r="D501" s="100" t="n">
        <f aca="false">$C501*VLOOKUP($B501,FoodDB!$A$2:$I$1016,3,0)</f>
        <v>0</v>
      </c>
      <c r="E501" s="100" t="n">
        <f aca="false">$C501*VLOOKUP($B501,FoodDB!$A$2:$I$1016,4,0)</f>
        <v>0</v>
      </c>
      <c r="F501" s="100" t="n">
        <f aca="false">$C501*VLOOKUP($B501,FoodDB!$A$2:$I$1016,5,0)</f>
        <v>0</v>
      </c>
      <c r="G501" s="100" t="n">
        <f aca="false">$C501*VLOOKUP($B501,FoodDB!$A$2:$I$1016,6,0)</f>
        <v>0</v>
      </c>
      <c r="H501" s="100" t="n">
        <f aca="false">$C501*VLOOKUP($B501,FoodDB!$A$2:$I$1016,7,0)</f>
        <v>0</v>
      </c>
      <c r="I501" s="100" t="n">
        <f aca="false">$C501*VLOOKUP($B501,FoodDB!$A$2:$I$1016,8,0)</f>
        <v>0</v>
      </c>
      <c r="J501" s="100" t="n">
        <f aca="false">$C501*VLOOKUP($B501,FoodDB!$A$2:$I$1016,9,0)</f>
        <v>0</v>
      </c>
      <c r="K501" s="100"/>
      <c r="L501" s="100"/>
      <c r="M501" s="100"/>
      <c r="N501" s="100"/>
      <c r="O501" s="100"/>
      <c r="P501" s="100"/>
      <c r="Q501" s="100"/>
      <c r="R501" s="100"/>
      <c r="S501" s="100"/>
    </row>
    <row r="502" customFormat="false" ht="15" hidden="false" customHeight="false" outlineLevel="0" collapsed="false">
      <c r="B502" s="96" t="s">
        <v>108</v>
      </c>
      <c r="C502" s="97" t="n">
        <v>1</v>
      </c>
      <c r="D502" s="100" t="n">
        <f aca="false">$C502*VLOOKUP($B502,FoodDB!$A$2:$I$1016,3,0)</f>
        <v>0</v>
      </c>
      <c r="E502" s="100" t="n">
        <f aca="false">$C502*VLOOKUP($B502,FoodDB!$A$2:$I$1016,4,0)</f>
        <v>0</v>
      </c>
      <c r="F502" s="100" t="n">
        <f aca="false">$C502*VLOOKUP($B502,FoodDB!$A$2:$I$1016,5,0)</f>
        <v>0</v>
      </c>
      <c r="G502" s="100" t="n">
        <f aca="false">$C502*VLOOKUP($B502,FoodDB!$A$2:$I$1016,6,0)</f>
        <v>0</v>
      </c>
      <c r="H502" s="100" t="n">
        <f aca="false">$C502*VLOOKUP($B502,FoodDB!$A$2:$I$1016,7,0)</f>
        <v>0</v>
      </c>
      <c r="I502" s="100" t="n">
        <f aca="false">$C502*VLOOKUP($B502,FoodDB!$A$2:$I$1016,8,0)</f>
        <v>0</v>
      </c>
      <c r="J502" s="100" t="n">
        <f aca="false">$C502*VLOOKUP($B502,FoodDB!$A$2:$I$1016,9,0)</f>
        <v>0</v>
      </c>
      <c r="K502" s="100"/>
      <c r="L502" s="100"/>
      <c r="M502" s="100"/>
      <c r="N502" s="100"/>
      <c r="O502" s="100"/>
      <c r="P502" s="100"/>
      <c r="Q502" s="100"/>
      <c r="R502" s="100"/>
      <c r="S502" s="100"/>
    </row>
    <row r="503" customFormat="false" ht="15" hidden="false" customHeight="false" outlineLevel="0" collapsed="false">
      <c r="B503" s="96" t="s">
        <v>108</v>
      </c>
      <c r="C503" s="97" t="n">
        <v>1</v>
      </c>
      <c r="D503" s="100" t="n">
        <f aca="false">$C503*VLOOKUP($B503,FoodDB!$A$2:$I$1016,3,0)</f>
        <v>0</v>
      </c>
      <c r="E503" s="100" t="n">
        <f aca="false">$C503*VLOOKUP($B503,FoodDB!$A$2:$I$1016,4,0)</f>
        <v>0</v>
      </c>
      <c r="F503" s="100" t="n">
        <f aca="false">$C503*VLOOKUP($B503,FoodDB!$A$2:$I$1016,5,0)</f>
        <v>0</v>
      </c>
      <c r="G503" s="100" t="n">
        <f aca="false">$C503*VLOOKUP($B503,FoodDB!$A$2:$I$1016,6,0)</f>
        <v>0</v>
      </c>
      <c r="H503" s="100" t="n">
        <f aca="false">$C503*VLOOKUP($B503,FoodDB!$A$2:$I$1016,7,0)</f>
        <v>0</v>
      </c>
      <c r="I503" s="100" t="n">
        <f aca="false">$C503*VLOOKUP($B503,FoodDB!$A$2:$I$1016,8,0)</f>
        <v>0</v>
      </c>
      <c r="J503" s="100" t="n">
        <f aca="false">$C503*VLOOKUP($B503,FoodDB!$A$2:$I$1016,9,0)</f>
        <v>0</v>
      </c>
      <c r="K503" s="100"/>
      <c r="L503" s="100"/>
      <c r="M503" s="100"/>
      <c r="N503" s="100"/>
      <c r="O503" s="100"/>
      <c r="P503" s="100"/>
      <c r="Q503" s="100"/>
      <c r="R503" s="100"/>
      <c r="S503" s="100"/>
    </row>
    <row r="504" customFormat="false" ht="15" hidden="false" customHeight="false" outlineLevel="0" collapsed="false">
      <c r="B504" s="96" t="s">
        <v>108</v>
      </c>
      <c r="C504" s="97" t="n">
        <v>1</v>
      </c>
      <c r="D504" s="100" t="n">
        <f aca="false">$C504*VLOOKUP($B504,FoodDB!$A$2:$I$1016,3,0)</f>
        <v>0</v>
      </c>
      <c r="E504" s="100" t="n">
        <f aca="false">$C504*VLOOKUP($B504,FoodDB!$A$2:$I$1016,4,0)</f>
        <v>0</v>
      </c>
      <c r="F504" s="100" t="n">
        <f aca="false">$C504*VLOOKUP($B504,FoodDB!$A$2:$I$1016,5,0)</f>
        <v>0</v>
      </c>
      <c r="G504" s="100" t="n">
        <f aca="false">$C504*VLOOKUP($B504,FoodDB!$A$2:$I$1016,6,0)</f>
        <v>0</v>
      </c>
      <c r="H504" s="100" t="n">
        <f aca="false">$C504*VLOOKUP($B504,FoodDB!$A$2:$I$1016,7,0)</f>
        <v>0</v>
      </c>
      <c r="I504" s="100" t="n">
        <f aca="false">$C504*VLOOKUP($B504,FoodDB!$A$2:$I$1016,8,0)</f>
        <v>0</v>
      </c>
      <c r="J504" s="100" t="n">
        <f aca="false">$C504*VLOOKUP($B504,FoodDB!$A$2:$I$1016,9,0)</f>
        <v>0</v>
      </c>
      <c r="K504" s="100"/>
      <c r="L504" s="100"/>
      <c r="M504" s="100"/>
      <c r="N504" s="100"/>
      <c r="O504" s="100"/>
      <c r="P504" s="100"/>
      <c r="Q504" s="100"/>
      <c r="R504" s="100"/>
      <c r="S504" s="100"/>
    </row>
    <row r="505" customFormat="false" ht="15" hidden="false" customHeight="false" outlineLevel="0" collapsed="false">
      <c r="A505" s="0" t="s">
        <v>98</v>
      </c>
      <c r="D505" s="100"/>
      <c r="E505" s="100"/>
      <c r="F505" s="100"/>
      <c r="G505" s="100" t="n">
        <f aca="false">SUM(G498:G504)</f>
        <v>0</v>
      </c>
      <c r="H505" s="100" t="n">
        <f aca="false">SUM(H498:H504)</f>
        <v>0</v>
      </c>
      <c r="I505" s="100" t="n">
        <f aca="false">SUM(I498:I504)</f>
        <v>0</v>
      </c>
      <c r="J505" s="100" t="n">
        <f aca="false">SUM(G505:I505)</f>
        <v>0</v>
      </c>
      <c r="K505" s="100"/>
      <c r="L505" s="100"/>
      <c r="M505" s="100"/>
      <c r="N505" s="100"/>
      <c r="O505" s="100"/>
      <c r="P505" s="100"/>
      <c r="Q505" s="100"/>
      <c r="R505" s="100"/>
      <c r="S505" s="100"/>
    </row>
    <row r="506" customFormat="false" ht="15" hidden="false" customHeight="false" outlineLevel="0" collapsed="false">
      <c r="A506" s="0" t="s">
        <v>102</v>
      </c>
      <c r="B506" s="0" t="s">
        <v>103</v>
      </c>
      <c r="D506" s="100"/>
      <c r="E506" s="100"/>
      <c r="F506" s="100"/>
      <c r="G506" s="100" t="n">
        <f aca="false">VLOOKUP($A498,LossChart!$A$3:$AB$105,14,0)</f>
        <v>606.466039569772</v>
      </c>
      <c r="H506" s="100" t="n">
        <f aca="false">VLOOKUP($A498,LossChart!$A$3:$AB$105,15,0)</f>
        <v>80</v>
      </c>
      <c r="I506" s="100" t="n">
        <f aca="false">VLOOKUP($A498,LossChart!$A$3:$AB$105,16,0)</f>
        <v>477.304074136158</v>
      </c>
      <c r="J506" s="100" t="n">
        <f aca="false">VLOOKUP($A498,LossChart!$A$3:$AB$105,17,0)</f>
        <v>1163.77011370593</v>
      </c>
      <c r="K506" s="100"/>
      <c r="L506" s="100"/>
      <c r="M506" s="100"/>
      <c r="N506" s="100"/>
      <c r="O506" s="100"/>
      <c r="P506" s="100"/>
      <c r="Q506" s="100"/>
      <c r="R506" s="100"/>
      <c r="S506" s="100"/>
    </row>
    <row r="507" customFormat="false" ht="15" hidden="false" customHeight="false" outlineLevel="0" collapsed="false">
      <c r="A507" s="0" t="s">
        <v>104</v>
      </c>
      <c r="D507" s="100"/>
      <c r="E507" s="100"/>
      <c r="F507" s="100"/>
      <c r="G507" s="100" t="n">
        <f aca="false">G506-G505</f>
        <v>606.466039569772</v>
      </c>
      <c r="H507" s="100" t="n">
        <f aca="false">H506-H505</f>
        <v>80</v>
      </c>
      <c r="I507" s="100" t="n">
        <f aca="false">I506-I505</f>
        <v>477.304074136158</v>
      </c>
      <c r="J507" s="100" t="n">
        <f aca="false">J506-J505</f>
        <v>1163.77011370593</v>
      </c>
      <c r="K507" s="100"/>
      <c r="L507" s="100"/>
      <c r="M507" s="100"/>
      <c r="N507" s="100"/>
      <c r="O507" s="100"/>
      <c r="P507" s="100"/>
      <c r="Q507" s="100"/>
      <c r="R507" s="100"/>
      <c r="S507" s="100"/>
    </row>
    <row r="509" customFormat="false" ht="60" hidden="false" customHeight="false" outlineLevel="0" collapsed="false">
      <c r="A509" s="21" t="s">
        <v>63</v>
      </c>
      <c r="B509" s="21" t="s">
        <v>93</v>
      </c>
      <c r="C509" s="21" t="s">
        <v>94</v>
      </c>
      <c r="D509" s="94" t="str">
        <f aca="false">FoodDB!$C$1</f>
        <v>Fat
(g)</v>
      </c>
      <c r="E509" s="94" t="str">
        <f aca="false">FoodDB!$D$1</f>
        <v>Carbs
(g)</v>
      </c>
      <c r="F509" s="94" t="str">
        <f aca="false">FoodDB!$E$1</f>
        <v>Protein
(g)</v>
      </c>
      <c r="G509" s="94" t="str">
        <f aca="false">FoodDB!$F$1</f>
        <v>Fat
(Cal)</v>
      </c>
      <c r="H509" s="94" t="str">
        <f aca="false">FoodDB!$G$1</f>
        <v>Carb
(Cal)</v>
      </c>
      <c r="I509" s="94" t="str">
        <f aca="false">FoodDB!$H$1</f>
        <v>Protein
(Cal)</v>
      </c>
      <c r="J509" s="94" t="str">
        <f aca="false">FoodDB!$I$1</f>
        <v>Total
Calories</v>
      </c>
      <c r="K509" s="94"/>
      <c r="L509" s="94" t="s">
        <v>110</v>
      </c>
      <c r="M509" s="94" t="s">
        <v>111</v>
      </c>
      <c r="N509" s="94" t="s">
        <v>112</v>
      </c>
      <c r="O509" s="94" t="s">
        <v>113</v>
      </c>
      <c r="P509" s="94" t="s">
        <v>118</v>
      </c>
      <c r="Q509" s="94" t="s">
        <v>119</v>
      </c>
      <c r="R509" s="94" t="s">
        <v>120</v>
      </c>
      <c r="S509" s="94" t="s">
        <v>121</v>
      </c>
    </row>
    <row r="510" customFormat="false" ht="15" hidden="false" customHeight="false" outlineLevel="0" collapsed="false">
      <c r="A510" s="95" t="n">
        <f aca="false">A498+1</f>
        <v>43036</v>
      </c>
      <c r="B510" s="96" t="s">
        <v>108</v>
      </c>
      <c r="C510" s="97" t="n">
        <v>1</v>
      </c>
      <c r="D510" s="100" t="n">
        <f aca="false">$C510*VLOOKUP($B510,FoodDB!$A$2:$I$1016,3,0)</f>
        <v>0</v>
      </c>
      <c r="E510" s="100" t="n">
        <f aca="false">$C510*VLOOKUP($B510,FoodDB!$A$2:$I$1016,4,0)</f>
        <v>0</v>
      </c>
      <c r="F510" s="100" t="n">
        <f aca="false">$C510*VLOOKUP($B510,FoodDB!$A$2:$I$1016,5,0)</f>
        <v>0</v>
      </c>
      <c r="G510" s="100" t="n">
        <f aca="false">$C510*VLOOKUP($B510,FoodDB!$A$2:$I$1016,6,0)</f>
        <v>0</v>
      </c>
      <c r="H510" s="100" t="n">
        <f aca="false">$C510*VLOOKUP($B510,FoodDB!$A$2:$I$1016,7,0)</f>
        <v>0</v>
      </c>
      <c r="I510" s="100" t="n">
        <f aca="false">$C510*VLOOKUP($B510,FoodDB!$A$2:$I$1016,8,0)</f>
        <v>0</v>
      </c>
      <c r="J510" s="100" t="n">
        <f aca="false">$C510*VLOOKUP($B510,FoodDB!$A$2:$I$1016,9,0)</f>
        <v>0</v>
      </c>
      <c r="K510" s="100"/>
      <c r="L510" s="100" t="n">
        <f aca="false">SUM(G510:G516)</f>
        <v>0</v>
      </c>
      <c r="M510" s="100" t="n">
        <f aca="false">SUM(H510:H516)</f>
        <v>0</v>
      </c>
      <c r="N510" s="100" t="n">
        <f aca="false">SUM(I510:I516)</f>
        <v>0</v>
      </c>
      <c r="O510" s="100" t="n">
        <f aca="false">SUM(L510:N510)</f>
        <v>0</v>
      </c>
      <c r="P510" s="100" t="n">
        <f aca="false">VLOOKUP($A510,LossChart!$A$3:$AB$105,14,0)-L510</f>
        <v>612.596930714226</v>
      </c>
      <c r="Q510" s="100" t="n">
        <f aca="false">VLOOKUP($A510,LossChart!$A$3:$AB$105,15,0)-M510</f>
        <v>80</v>
      </c>
      <c r="R510" s="100" t="n">
        <f aca="false">VLOOKUP($A510,LossChart!$A$3:$AB$105,16,0)-N510</f>
        <v>477.304074136158</v>
      </c>
      <c r="S510" s="100" t="n">
        <f aca="false">VLOOKUP($A510,LossChart!$A$3:$AB$105,17,0)-O510</f>
        <v>1169.90100485038</v>
      </c>
    </row>
    <row r="511" customFormat="false" ht="15" hidden="false" customHeight="false" outlineLevel="0" collapsed="false">
      <c r="B511" s="96" t="s">
        <v>108</v>
      </c>
      <c r="C511" s="97" t="n">
        <v>1</v>
      </c>
      <c r="D511" s="100" t="n">
        <f aca="false">$C511*VLOOKUP($B511,FoodDB!$A$2:$I$1016,3,0)</f>
        <v>0</v>
      </c>
      <c r="E511" s="100" t="n">
        <f aca="false">$C511*VLOOKUP($B511,FoodDB!$A$2:$I$1016,4,0)</f>
        <v>0</v>
      </c>
      <c r="F511" s="100" t="n">
        <f aca="false">$C511*VLOOKUP($B511,FoodDB!$A$2:$I$1016,5,0)</f>
        <v>0</v>
      </c>
      <c r="G511" s="100" t="n">
        <f aca="false">$C511*VLOOKUP($B511,FoodDB!$A$2:$I$1016,6,0)</f>
        <v>0</v>
      </c>
      <c r="H511" s="100" t="n">
        <f aca="false">$C511*VLOOKUP($B511,FoodDB!$A$2:$I$1016,7,0)</f>
        <v>0</v>
      </c>
      <c r="I511" s="100" t="n">
        <f aca="false">$C511*VLOOKUP($B511,FoodDB!$A$2:$I$1016,8,0)</f>
        <v>0</v>
      </c>
      <c r="J511" s="100" t="n">
        <f aca="false">$C511*VLOOKUP($B511,FoodDB!$A$2:$I$1016,9,0)</f>
        <v>0</v>
      </c>
      <c r="K511" s="100"/>
      <c r="L511" s="100"/>
      <c r="M511" s="100"/>
      <c r="N511" s="100"/>
      <c r="O511" s="100"/>
      <c r="P511" s="100"/>
      <c r="Q511" s="100"/>
      <c r="R511" s="100"/>
      <c r="S511" s="100"/>
    </row>
    <row r="512" customFormat="false" ht="15" hidden="false" customHeight="false" outlineLevel="0" collapsed="false">
      <c r="B512" s="96" t="s">
        <v>108</v>
      </c>
      <c r="C512" s="97" t="n">
        <v>1</v>
      </c>
      <c r="D512" s="100" t="n">
        <f aca="false">$C512*VLOOKUP($B512,FoodDB!$A$2:$I$1016,3,0)</f>
        <v>0</v>
      </c>
      <c r="E512" s="100" t="n">
        <f aca="false">$C512*VLOOKUP($B512,FoodDB!$A$2:$I$1016,4,0)</f>
        <v>0</v>
      </c>
      <c r="F512" s="100" t="n">
        <f aca="false">$C512*VLOOKUP($B512,FoodDB!$A$2:$I$1016,5,0)</f>
        <v>0</v>
      </c>
      <c r="G512" s="100" t="n">
        <f aca="false">$C512*VLOOKUP($B512,FoodDB!$A$2:$I$1016,6,0)</f>
        <v>0</v>
      </c>
      <c r="H512" s="100" t="n">
        <f aca="false">$C512*VLOOKUP($B512,FoodDB!$A$2:$I$1016,7,0)</f>
        <v>0</v>
      </c>
      <c r="I512" s="100" t="n">
        <f aca="false">$C512*VLOOKUP($B512,FoodDB!$A$2:$I$1016,8,0)</f>
        <v>0</v>
      </c>
      <c r="J512" s="100" t="n">
        <f aca="false">$C512*VLOOKUP($B512,FoodDB!$A$2:$I$1016,9,0)</f>
        <v>0</v>
      </c>
      <c r="K512" s="100"/>
      <c r="L512" s="100"/>
      <c r="M512" s="100"/>
      <c r="N512" s="100"/>
      <c r="O512" s="100"/>
      <c r="P512" s="100"/>
      <c r="Q512" s="100"/>
      <c r="R512" s="100"/>
      <c r="S512" s="100"/>
    </row>
    <row r="513" customFormat="false" ht="15" hidden="false" customHeight="false" outlineLevel="0" collapsed="false">
      <c r="B513" s="96" t="s">
        <v>108</v>
      </c>
      <c r="C513" s="97" t="n">
        <v>1</v>
      </c>
      <c r="D513" s="100" t="n">
        <f aca="false">$C513*VLOOKUP($B513,FoodDB!$A$2:$I$1016,3,0)</f>
        <v>0</v>
      </c>
      <c r="E513" s="100" t="n">
        <f aca="false">$C513*VLOOKUP($B513,FoodDB!$A$2:$I$1016,4,0)</f>
        <v>0</v>
      </c>
      <c r="F513" s="100" t="n">
        <f aca="false">$C513*VLOOKUP($B513,FoodDB!$A$2:$I$1016,5,0)</f>
        <v>0</v>
      </c>
      <c r="G513" s="100" t="n">
        <f aca="false">$C513*VLOOKUP($B513,FoodDB!$A$2:$I$1016,6,0)</f>
        <v>0</v>
      </c>
      <c r="H513" s="100" t="n">
        <f aca="false">$C513*VLOOKUP($B513,FoodDB!$A$2:$I$1016,7,0)</f>
        <v>0</v>
      </c>
      <c r="I513" s="100" t="n">
        <f aca="false">$C513*VLOOKUP($B513,FoodDB!$A$2:$I$1016,8,0)</f>
        <v>0</v>
      </c>
      <c r="J513" s="100" t="n">
        <f aca="false">$C513*VLOOKUP($B513,FoodDB!$A$2:$I$1016,9,0)</f>
        <v>0</v>
      </c>
      <c r="K513" s="100"/>
      <c r="L513" s="100"/>
      <c r="M513" s="100"/>
      <c r="N513" s="100"/>
      <c r="O513" s="100"/>
      <c r="P513" s="100"/>
      <c r="Q513" s="100"/>
      <c r="R513" s="100"/>
      <c r="S513" s="100"/>
    </row>
    <row r="514" customFormat="false" ht="15" hidden="false" customHeight="false" outlineLevel="0" collapsed="false">
      <c r="B514" s="96" t="s">
        <v>108</v>
      </c>
      <c r="C514" s="97" t="n">
        <v>1</v>
      </c>
      <c r="D514" s="100" t="n">
        <f aca="false">$C514*VLOOKUP($B514,FoodDB!$A$2:$I$1016,3,0)</f>
        <v>0</v>
      </c>
      <c r="E514" s="100" t="n">
        <f aca="false">$C514*VLOOKUP($B514,FoodDB!$A$2:$I$1016,4,0)</f>
        <v>0</v>
      </c>
      <c r="F514" s="100" t="n">
        <f aca="false">$C514*VLOOKUP($B514,FoodDB!$A$2:$I$1016,5,0)</f>
        <v>0</v>
      </c>
      <c r="G514" s="100" t="n">
        <f aca="false">$C514*VLOOKUP($B514,FoodDB!$A$2:$I$1016,6,0)</f>
        <v>0</v>
      </c>
      <c r="H514" s="100" t="n">
        <f aca="false">$C514*VLOOKUP($B514,FoodDB!$A$2:$I$1016,7,0)</f>
        <v>0</v>
      </c>
      <c r="I514" s="100" t="n">
        <f aca="false">$C514*VLOOKUP($B514,FoodDB!$A$2:$I$1016,8,0)</f>
        <v>0</v>
      </c>
      <c r="J514" s="100" t="n">
        <f aca="false">$C514*VLOOKUP($B514,FoodDB!$A$2:$I$1016,9,0)</f>
        <v>0</v>
      </c>
      <c r="K514" s="100"/>
      <c r="L514" s="100"/>
      <c r="M514" s="100"/>
      <c r="N514" s="100"/>
      <c r="O514" s="100"/>
      <c r="P514" s="100"/>
      <c r="Q514" s="100"/>
      <c r="R514" s="100"/>
      <c r="S514" s="100"/>
    </row>
    <row r="515" customFormat="false" ht="15" hidden="false" customHeight="false" outlineLevel="0" collapsed="false">
      <c r="B515" s="96" t="s">
        <v>108</v>
      </c>
      <c r="C515" s="97" t="n">
        <v>1</v>
      </c>
      <c r="D515" s="100" t="n">
        <f aca="false">$C515*VLOOKUP($B515,FoodDB!$A$2:$I$1016,3,0)</f>
        <v>0</v>
      </c>
      <c r="E515" s="100" t="n">
        <f aca="false">$C515*VLOOKUP($B515,FoodDB!$A$2:$I$1016,4,0)</f>
        <v>0</v>
      </c>
      <c r="F515" s="100" t="n">
        <f aca="false">$C515*VLOOKUP($B515,FoodDB!$A$2:$I$1016,5,0)</f>
        <v>0</v>
      </c>
      <c r="G515" s="100" t="n">
        <f aca="false">$C515*VLOOKUP($B515,FoodDB!$A$2:$I$1016,6,0)</f>
        <v>0</v>
      </c>
      <c r="H515" s="100" t="n">
        <f aca="false">$C515*VLOOKUP($B515,FoodDB!$A$2:$I$1016,7,0)</f>
        <v>0</v>
      </c>
      <c r="I515" s="100" t="n">
        <f aca="false">$C515*VLOOKUP($B515,FoodDB!$A$2:$I$1016,8,0)</f>
        <v>0</v>
      </c>
      <c r="J515" s="100" t="n">
        <f aca="false">$C515*VLOOKUP($B515,FoodDB!$A$2:$I$1016,9,0)</f>
        <v>0</v>
      </c>
      <c r="K515" s="100"/>
      <c r="L515" s="100"/>
      <c r="M515" s="100"/>
      <c r="N515" s="100"/>
      <c r="O515" s="100"/>
      <c r="P515" s="100"/>
      <c r="Q515" s="100"/>
      <c r="R515" s="100"/>
      <c r="S515" s="100"/>
    </row>
    <row r="516" customFormat="false" ht="15" hidden="false" customHeight="false" outlineLevel="0" collapsed="false">
      <c r="B516" s="96" t="s">
        <v>108</v>
      </c>
      <c r="C516" s="97" t="n">
        <v>1</v>
      </c>
      <c r="D516" s="100" t="n">
        <f aca="false">$C516*VLOOKUP($B516,FoodDB!$A$2:$I$1016,3,0)</f>
        <v>0</v>
      </c>
      <c r="E516" s="100" t="n">
        <f aca="false">$C516*VLOOKUP($B516,FoodDB!$A$2:$I$1016,4,0)</f>
        <v>0</v>
      </c>
      <c r="F516" s="100" t="n">
        <f aca="false">$C516*VLOOKUP($B516,FoodDB!$A$2:$I$1016,5,0)</f>
        <v>0</v>
      </c>
      <c r="G516" s="100" t="n">
        <f aca="false">$C516*VLOOKUP($B516,FoodDB!$A$2:$I$1016,6,0)</f>
        <v>0</v>
      </c>
      <c r="H516" s="100" t="n">
        <f aca="false">$C516*VLOOKUP($B516,FoodDB!$A$2:$I$1016,7,0)</f>
        <v>0</v>
      </c>
      <c r="I516" s="100" t="n">
        <f aca="false">$C516*VLOOKUP($B516,FoodDB!$A$2:$I$1016,8,0)</f>
        <v>0</v>
      </c>
      <c r="J516" s="100" t="n">
        <f aca="false">$C516*VLOOKUP($B516,FoodDB!$A$2:$I$1016,9,0)</f>
        <v>0</v>
      </c>
      <c r="K516" s="100"/>
      <c r="L516" s="100"/>
      <c r="M516" s="100"/>
      <c r="N516" s="100"/>
      <c r="O516" s="100"/>
      <c r="P516" s="100"/>
      <c r="Q516" s="100"/>
      <c r="R516" s="100"/>
      <c r="S516" s="100"/>
    </row>
    <row r="517" customFormat="false" ht="15" hidden="false" customHeight="false" outlineLevel="0" collapsed="false">
      <c r="A517" s="0" t="s">
        <v>98</v>
      </c>
      <c r="D517" s="100"/>
      <c r="E517" s="100"/>
      <c r="F517" s="100"/>
      <c r="G517" s="100" t="n">
        <f aca="false">SUM(G510:G516)</f>
        <v>0</v>
      </c>
      <c r="H517" s="100" t="n">
        <f aca="false">SUM(H510:H516)</f>
        <v>0</v>
      </c>
      <c r="I517" s="100" t="n">
        <f aca="false">SUM(I510:I516)</f>
        <v>0</v>
      </c>
      <c r="J517" s="100" t="n">
        <f aca="false">SUM(G517:I517)</f>
        <v>0</v>
      </c>
      <c r="K517" s="100"/>
      <c r="L517" s="100"/>
      <c r="M517" s="100"/>
      <c r="N517" s="100"/>
      <c r="O517" s="100"/>
      <c r="P517" s="100"/>
      <c r="Q517" s="100"/>
      <c r="R517" s="100"/>
      <c r="S517" s="100"/>
    </row>
    <row r="518" customFormat="false" ht="15" hidden="false" customHeight="false" outlineLevel="0" collapsed="false">
      <c r="A518" s="0" t="s">
        <v>102</v>
      </c>
      <c r="B518" s="0" t="s">
        <v>103</v>
      </c>
      <c r="D518" s="100"/>
      <c r="E518" s="100"/>
      <c r="F518" s="100"/>
      <c r="G518" s="100" t="n">
        <f aca="false">VLOOKUP($A510,LossChart!$A$3:$AB$105,14,0)</f>
        <v>612.596930714226</v>
      </c>
      <c r="H518" s="100" t="n">
        <f aca="false">VLOOKUP($A510,LossChart!$A$3:$AB$105,15,0)</f>
        <v>80</v>
      </c>
      <c r="I518" s="100" t="n">
        <f aca="false">VLOOKUP($A510,LossChart!$A$3:$AB$105,16,0)</f>
        <v>477.304074136158</v>
      </c>
      <c r="J518" s="100" t="n">
        <f aca="false">VLOOKUP($A510,LossChart!$A$3:$AB$105,17,0)</f>
        <v>1169.90100485038</v>
      </c>
      <c r="K518" s="100"/>
      <c r="L518" s="100"/>
      <c r="M518" s="100"/>
      <c r="N518" s="100"/>
      <c r="O518" s="100"/>
      <c r="P518" s="100"/>
      <c r="Q518" s="100"/>
      <c r="R518" s="100"/>
      <c r="S518" s="100"/>
    </row>
    <row r="519" customFormat="false" ht="15" hidden="false" customHeight="false" outlineLevel="0" collapsed="false">
      <c r="A519" s="0" t="s">
        <v>104</v>
      </c>
      <c r="D519" s="100"/>
      <c r="E519" s="100"/>
      <c r="F519" s="100"/>
      <c r="G519" s="100" t="n">
        <f aca="false">G518-G517</f>
        <v>612.596930714226</v>
      </c>
      <c r="H519" s="100" t="n">
        <f aca="false">H518-H517</f>
        <v>80</v>
      </c>
      <c r="I519" s="100" t="n">
        <f aca="false">I518-I517</f>
        <v>477.304074136158</v>
      </c>
      <c r="J519" s="100" t="n">
        <f aca="false">J518-J517</f>
        <v>1169.90100485038</v>
      </c>
      <c r="K519" s="100"/>
      <c r="L519" s="100"/>
      <c r="M519" s="100"/>
      <c r="N519" s="100"/>
      <c r="O519" s="100"/>
      <c r="P519" s="100"/>
      <c r="Q519" s="100"/>
      <c r="R519" s="100"/>
      <c r="S519" s="100"/>
    </row>
    <row r="521" customFormat="false" ht="60" hidden="false" customHeight="false" outlineLevel="0" collapsed="false">
      <c r="A521" s="21" t="s">
        <v>63</v>
      </c>
      <c r="B521" s="21" t="s">
        <v>93</v>
      </c>
      <c r="C521" s="21" t="s">
        <v>94</v>
      </c>
      <c r="D521" s="94" t="str">
        <f aca="false">FoodDB!$C$1</f>
        <v>Fat
(g)</v>
      </c>
      <c r="E521" s="94" t="str">
        <f aca="false">FoodDB!$D$1</f>
        <v>Carbs
(g)</v>
      </c>
      <c r="F521" s="94" t="str">
        <f aca="false">FoodDB!$E$1</f>
        <v>Protein
(g)</v>
      </c>
      <c r="G521" s="94" t="str">
        <f aca="false">FoodDB!$F$1</f>
        <v>Fat
(Cal)</v>
      </c>
      <c r="H521" s="94" t="str">
        <f aca="false">FoodDB!$G$1</f>
        <v>Carb
(Cal)</v>
      </c>
      <c r="I521" s="94" t="str">
        <f aca="false">FoodDB!$H$1</f>
        <v>Protein
(Cal)</v>
      </c>
      <c r="J521" s="94" t="str">
        <f aca="false">FoodDB!$I$1</f>
        <v>Total
Calories</v>
      </c>
      <c r="K521" s="94"/>
      <c r="L521" s="94" t="s">
        <v>110</v>
      </c>
      <c r="M521" s="94" t="s">
        <v>111</v>
      </c>
      <c r="N521" s="94" t="s">
        <v>112</v>
      </c>
      <c r="O521" s="94" t="s">
        <v>113</v>
      </c>
      <c r="P521" s="94" t="s">
        <v>118</v>
      </c>
      <c r="Q521" s="94" t="s">
        <v>119</v>
      </c>
      <c r="R521" s="94" t="s">
        <v>120</v>
      </c>
      <c r="S521" s="94" t="s">
        <v>121</v>
      </c>
    </row>
    <row r="522" customFormat="false" ht="15" hidden="false" customHeight="false" outlineLevel="0" collapsed="false">
      <c r="A522" s="95" t="n">
        <f aca="false">A510+1</f>
        <v>43037</v>
      </c>
      <c r="B522" s="96" t="s">
        <v>108</v>
      </c>
      <c r="C522" s="97" t="n">
        <v>1</v>
      </c>
      <c r="D522" s="100" t="n">
        <f aca="false">$C522*VLOOKUP($B522,FoodDB!$A$2:$I$1016,3,0)</f>
        <v>0</v>
      </c>
      <c r="E522" s="100" t="n">
        <f aca="false">$C522*VLOOKUP($B522,FoodDB!$A$2:$I$1016,4,0)</f>
        <v>0</v>
      </c>
      <c r="F522" s="100" t="n">
        <f aca="false">$C522*VLOOKUP($B522,FoodDB!$A$2:$I$1016,5,0)</f>
        <v>0</v>
      </c>
      <c r="G522" s="100" t="n">
        <f aca="false">$C522*VLOOKUP($B522,FoodDB!$A$2:$I$1016,6,0)</f>
        <v>0</v>
      </c>
      <c r="H522" s="100" t="n">
        <f aca="false">$C522*VLOOKUP($B522,FoodDB!$A$2:$I$1016,7,0)</f>
        <v>0</v>
      </c>
      <c r="I522" s="100" t="n">
        <f aca="false">$C522*VLOOKUP($B522,FoodDB!$A$2:$I$1016,8,0)</f>
        <v>0</v>
      </c>
      <c r="J522" s="100" t="n">
        <f aca="false">$C522*VLOOKUP($B522,FoodDB!$A$2:$I$1016,9,0)</f>
        <v>0</v>
      </c>
      <c r="K522" s="100"/>
      <c r="L522" s="100" t="n">
        <f aca="false">SUM(G522:G528)</f>
        <v>0</v>
      </c>
      <c r="M522" s="100" t="n">
        <f aca="false">SUM(H522:H528)</f>
        <v>0</v>
      </c>
      <c r="N522" s="100" t="n">
        <f aca="false">SUM(I522:I528)</f>
        <v>0</v>
      </c>
      <c r="O522" s="100" t="n">
        <f aca="false">SUM(L522:N522)</f>
        <v>0</v>
      </c>
      <c r="P522" s="100" t="n">
        <f aca="false">VLOOKUP($A522,LossChart!$A$3:$AB$105,14,0)-L522</f>
        <v>618.673519679971</v>
      </c>
      <c r="Q522" s="100" t="n">
        <f aca="false">VLOOKUP($A522,LossChart!$A$3:$AB$105,15,0)-M522</f>
        <v>80</v>
      </c>
      <c r="R522" s="100" t="n">
        <f aca="false">VLOOKUP($A522,LossChart!$A$3:$AB$105,16,0)-N522</f>
        <v>477.304074136158</v>
      </c>
      <c r="S522" s="100" t="n">
        <f aca="false">VLOOKUP($A522,LossChart!$A$3:$AB$105,17,0)-O522</f>
        <v>1175.97759381613</v>
      </c>
    </row>
    <row r="523" customFormat="false" ht="15" hidden="false" customHeight="false" outlineLevel="0" collapsed="false">
      <c r="B523" s="96" t="s">
        <v>108</v>
      </c>
      <c r="C523" s="97" t="n">
        <v>1</v>
      </c>
      <c r="D523" s="100" t="n">
        <f aca="false">$C523*VLOOKUP($B523,FoodDB!$A$2:$I$1016,3,0)</f>
        <v>0</v>
      </c>
      <c r="E523" s="100" t="n">
        <f aca="false">$C523*VLOOKUP($B523,FoodDB!$A$2:$I$1016,4,0)</f>
        <v>0</v>
      </c>
      <c r="F523" s="100" t="n">
        <f aca="false">$C523*VLOOKUP($B523,FoodDB!$A$2:$I$1016,5,0)</f>
        <v>0</v>
      </c>
      <c r="G523" s="100" t="n">
        <f aca="false">$C523*VLOOKUP($B523,FoodDB!$A$2:$I$1016,6,0)</f>
        <v>0</v>
      </c>
      <c r="H523" s="100" t="n">
        <f aca="false">$C523*VLOOKUP($B523,FoodDB!$A$2:$I$1016,7,0)</f>
        <v>0</v>
      </c>
      <c r="I523" s="100" t="n">
        <f aca="false">$C523*VLOOKUP($B523,FoodDB!$A$2:$I$1016,8,0)</f>
        <v>0</v>
      </c>
      <c r="J523" s="100" t="n">
        <f aca="false">$C523*VLOOKUP($B523,FoodDB!$A$2:$I$1016,9,0)</f>
        <v>0</v>
      </c>
      <c r="K523" s="100"/>
      <c r="L523" s="100"/>
      <c r="M523" s="100"/>
      <c r="N523" s="100"/>
      <c r="O523" s="100"/>
      <c r="P523" s="100"/>
      <c r="Q523" s="100"/>
      <c r="R523" s="100"/>
      <c r="S523" s="100"/>
    </row>
    <row r="524" customFormat="false" ht="15" hidden="false" customHeight="false" outlineLevel="0" collapsed="false">
      <c r="B524" s="96" t="s">
        <v>108</v>
      </c>
      <c r="C524" s="97" t="n">
        <v>1</v>
      </c>
      <c r="D524" s="100" t="n">
        <f aca="false">$C524*VLOOKUP($B524,FoodDB!$A$2:$I$1016,3,0)</f>
        <v>0</v>
      </c>
      <c r="E524" s="100" t="n">
        <f aca="false">$C524*VLOOKUP($B524,FoodDB!$A$2:$I$1016,4,0)</f>
        <v>0</v>
      </c>
      <c r="F524" s="100" t="n">
        <f aca="false">$C524*VLOOKUP($B524,FoodDB!$A$2:$I$1016,5,0)</f>
        <v>0</v>
      </c>
      <c r="G524" s="100" t="n">
        <f aca="false">$C524*VLOOKUP($B524,FoodDB!$A$2:$I$1016,6,0)</f>
        <v>0</v>
      </c>
      <c r="H524" s="100" t="n">
        <f aca="false">$C524*VLOOKUP($B524,FoodDB!$A$2:$I$1016,7,0)</f>
        <v>0</v>
      </c>
      <c r="I524" s="100" t="n">
        <f aca="false">$C524*VLOOKUP($B524,FoodDB!$A$2:$I$1016,8,0)</f>
        <v>0</v>
      </c>
      <c r="J524" s="100" t="n">
        <f aca="false">$C524*VLOOKUP($B524,FoodDB!$A$2:$I$1016,9,0)</f>
        <v>0</v>
      </c>
      <c r="K524" s="100"/>
      <c r="L524" s="100"/>
      <c r="M524" s="100"/>
      <c r="N524" s="100"/>
      <c r="O524" s="100"/>
      <c r="P524" s="100"/>
      <c r="Q524" s="100"/>
      <c r="R524" s="100"/>
      <c r="S524" s="100"/>
    </row>
    <row r="525" customFormat="false" ht="15" hidden="false" customHeight="false" outlineLevel="0" collapsed="false">
      <c r="B525" s="96" t="s">
        <v>108</v>
      </c>
      <c r="C525" s="97" t="n">
        <v>1</v>
      </c>
      <c r="D525" s="100" t="n">
        <f aca="false">$C525*VLOOKUP($B525,FoodDB!$A$2:$I$1016,3,0)</f>
        <v>0</v>
      </c>
      <c r="E525" s="100" t="n">
        <f aca="false">$C525*VLOOKUP($B525,FoodDB!$A$2:$I$1016,4,0)</f>
        <v>0</v>
      </c>
      <c r="F525" s="100" t="n">
        <f aca="false">$C525*VLOOKUP($B525,FoodDB!$A$2:$I$1016,5,0)</f>
        <v>0</v>
      </c>
      <c r="G525" s="100" t="n">
        <f aca="false">$C525*VLOOKUP($B525,FoodDB!$A$2:$I$1016,6,0)</f>
        <v>0</v>
      </c>
      <c r="H525" s="100" t="n">
        <f aca="false">$C525*VLOOKUP($B525,FoodDB!$A$2:$I$1016,7,0)</f>
        <v>0</v>
      </c>
      <c r="I525" s="100" t="n">
        <f aca="false">$C525*VLOOKUP($B525,FoodDB!$A$2:$I$1016,8,0)</f>
        <v>0</v>
      </c>
      <c r="J525" s="100" t="n">
        <f aca="false">$C525*VLOOKUP($B525,FoodDB!$A$2:$I$1016,9,0)</f>
        <v>0</v>
      </c>
      <c r="K525" s="100"/>
      <c r="L525" s="100"/>
      <c r="M525" s="100"/>
      <c r="N525" s="100"/>
      <c r="O525" s="100"/>
      <c r="P525" s="100"/>
      <c r="Q525" s="100"/>
      <c r="R525" s="100"/>
      <c r="S525" s="100"/>
    </row>
    <row r="526" customFormat="false" ht="15" hidden="false" customHeight="false" outlineLevel="0" collapsed="false">
      <c r="B526" s="96" t="s">
        <v>108</v>
      </c>
      <c r="C526" s="97" t="n">
        <v>1</v>
      </c>
      <c r="D526" s="100" t="n">
        <f aca="false">$C526*VLOOKUP($B526,FoodDB!$A$2:$I$1016,3,0)</f>
        <v>0</v>
      </c>
      <c r="E526" s="100" t="n">
        <f aca="false">$C526*VLOOKUP($B526,FoodDB!$A$2:$I$1016,4,0)</f>
        <v>0</v>
      </c>
      <c r="F526" s="100" t="n">
        <f aca="false">$C526*VLOOKUP($B526,FoodDB!$A$2:$I$1016,5,0)</f>
        <v>0</v>
      </c>
      <c r="G526" s="100" t="n">
        <f aca="false">$C526*VLOOKUP($B526,FoodDB!$A$2:$I$1016,6,0)</f>
        <v>0</v>
      </c>
      <c r="H526" s="100" t="n">
        <f aca="false">$C526*VLOOKUP($B526,FoodDB!$A$2:$I$1016,7,0)</f>
        <v>0</v>
      </c>
      <c r="I526" s="100" t="n">
        <f aca="false">$C526*VLOOKUP($B526,FoodDB!$A$2:$I$1016,8,0)</f>
        <v>0</v>
      </c>
      <c r="J526" s="100" t="n">
        <f aca="false">$C526*VLOOKUP($B526,FoodDB!$A$2:$I$1016,9,0)</f>
        <v>0</v>
      </c>
      <c r="K526" s="100"/>
      <c r="L526" s="100"/>
      <c r="M526" s="100"/>
      <c r="N526" s="100"/>
      <c r="O526" s="100"/>
      <c r="P526" s="100"/>
      <c r="Q526" s="100"/>
      <c r="R526" s="100"/>
      <c r="S526" s="100"/>
    </row>
    <row r="527" customFormat="false" ht="15" hidden="false" customHeight="false" outlineLevel="0" collapsed="false">
      <c r="B527" s="96" t="s">
        <v>108</v>
      </c>
      <c r="C527" s="97" t="n">
        <v>1</v>
      </c>
      <c r="D527" s="100" t="n">
        <f aca="false">$C527*VLOOKUP($B527,FoodDB!$A$2:$I$1016,3,0)</f>
        <v>0</v>
      </c>
      <c r="E527" s="100" t="n">
        <f aca="false">$C527*VLOOKUP($B527,FoodDB!$A$2:$I$1016,4,0)</f>
        <v>0</v>
      </c>
      <c r="F527" s="100" t="n">
        <f aca="false">$C527*VLOOKUP($B527,FoodDB!$A$2:$I$1016,5,0)</f>
        <v>0</v>
      </c>
      <c r="G527" s="100" t="n">
        <f aca="false">$C527*VLOOKUP($B527,FoodDB!$A$2:$I$1016,6,0)</f>
        <v>0</v>
      </c>
      <c r="H527" s="100" t="n">
        <f aca="false">$C527*VLOOKUP($B527,FoodDB!$A$2:$I$1016,7,0)</f>
        <v>0</v>
      </c>
      <c r="I527" s="100" t="n">
        <f aca="false">$C527*VLOOKUP($B527,FoodDB!$A$2:$I$1016,8,0)</f>
        <v>0</v>
      </c>
      <c r="J527" s="100" t="n">
        <f aca="false">$C527*VLOOKUP($B527,FoodDB!$A$2:$I$1016,9,0)</f>
        <v>0</v>
      </c>
      <c r="K527" s="100"/>
      <c r="L527" s="100"/>
      <c r="M527" s="100"/>
      <c r="N527" s="100"/>
      <c r="O527" s="100"/>
      <c r="P527" s="100"/>
      <c r="Q527" s="100"/>
      <c r="R527" s="100"/>
      <c r="S527" s="100"/>
    </row>
    <row r="528" customFormat="false" ht="15" hidden="false" customHeight="false" outlineLevel="0" collapsed="false">
      <c r="B528" s="96" t="s">
        <v>108</v>
      </c>
      <c r="C528" s="97" t="n">
        <v>1</v>
      </c>
      <c r="D528" s="100" t="n">
        <f aca="false">$C528*VLOOKUP($B528,FoodDB!$A$2:$I$1016,3,0)</f>
        <v>0</v>
      </c>
      <c r="E528" s="100" t="n">
        <f aca="false">$C528*VLOOKUP($B528,FoodDB!$A$2:$I$1016,4,0)</f>
        <v>0</v>
      </c>
      <c r="F528" s="100" t="n">
        <f aca="false">$C528*VLOOKUP($B528,FoodDB!$A$2:$I$1016,5,0)</f>
        <v>0</v>
      </c>
      <c r="G528" s="100" t="n">
        <f aca="false">$C528*VLOOKUP($B528,FoodDB!$A$2:$I$1016,6,0)</f>
        <v>0</v>
      </c>
      <c r="H528" s="100" t="n">
        <f aca="false">$C528*VLOOKUP($B528,FoodDB!$A$2:$I$1016,7,0)</f>
        <v>0</v>
      </c>
      <c r="I528" s="100" t="n">
        <f aca="false">$C528*VLOOKUP($B528,FoodDB!$A$2:$I$1016,8,0)</f>
        <v>0</v>
      </c>
      <c r="J528" s="100" t="n">
        <f aca="false">$C528*VLOOKUP($B528,FoodDB!$A$2:$I$1016,9,0)</f>
        <v>0</v>
      </c>
      <c r="K528" s="100"/>
      <c r="L528" s="100"/>
      <c r="M528" s="100"/>
      <c r="N528" s="100"/>
      <c r="O528" s="100"/>
      <c r="P528" s="100"/>
      <c r="Q528" s="100"/>
      <c r="R528" s="100"/>
      <c r="S528" s="100"/>
    </row>
    <row r="529" customFormat="false" ht="15" hidden="false" customHeight="false" outlineLevel="0" collapsed="false">
      <c r="A529" s="0" t="s">
        <v>98</v>
      </c>
      <c r="D529" s="100"/>
      <c r="E529" s="100"/>
      <c r="F529" s="100"/>
      <c r="G529" s="100" t="n">
        <f aca="false">SUM(G522:G528)</f>
        <v>0</v>
      </c>
      <c r="H529" s="100" t="n">
        <f aca="false">SUM(H522:H528)</f>
        <v>0</v>
      </c>
      <c r="I529" s="100" t="n">
        <f aca="false">SUM(I522:I528)</f>
        <v>0</v>
      </c>
      <c r="J529" s="100" t="n">
        <f aca="false">SUM(G529:I529)</f>
        <v>0</v>
      </c>
      <c r="K529" s="100"/>
      <c r="L529" s="100"/>
      <c r="M529" s="100"/>
      <c r="N529" s="100"/>
      <c r="O529" s="100"/>
      <c r="P529" s="100"/>
      <c r="Q529" s="100"/>
      <c r="R529" s="100"/>
      <c r="S529" s="100"/>
    </row>
    <row r="530" customFormat="false" ht="15" hidden="false" customHeight="false" outlineLevel="0" collapsed="false">
      <c r="A530" s="0" t="s">
        <v>102</v>
      </c>
      <c r="B530" s="0" t="s">
        <v>103</v>
      </c>
      <c r="D530" s="100"/>
      <c r="E530" s="100"/>
      <c r="F530" s="100"/>
      <c r="G530" s="100" t="n">
        <f aca="false">VLOOKUP($A522,LossChart!$A$3:$AB$105,14,0)</f>
        <v>618.673519679971</v>
      </c>
      <c r="H530" s="100" t="n">
        <f aca="false">VLOOKUP($A522,LossChart!$A$3:$AB$105,15,0)</f>
        <v>80</v>
      </c>
      <c r="I530" s="100" t="n">
        <f aca="false">VLOOKUP($A522,LossChart!$A$3:$AB$105,16,0)</f>
        <v>477.304074136158</v>
      </c>
      <c r="J530" s="100" t="n">
        <f aca="false">VLOOKUP($A522,LossChart!$A$3:$AB$105,17,0)</f>
        <v>1175.97759381613</v>
      </c>
      <c r="K530" s="100"/>
      <c r="L530" s="100"/>
      <c r="M530" s="100"/>
      <c r="N530" s="100"/>
      <c r="O530" s="100"/>
      <c r="P530" s="100"/>
      <c r="Q530" s="100"/>
      <c r="R530" s="100"/>
      <c r="S530" s="100"/>
    </row>
    <row r="531" customFormat="false" ht="15" hidden="false" customHeight="false" outlineLevel="0" collapsed="false">
      <c r="A531" s="0" t="s">
        <v>104</v>
      </c>
      <c r="D531" s="100"/>
      <c r="E531" s="100"/>
      <c r="F531" s="100"/>
      <c r="G531" s="100" t="n">
        <f aca="false">G530-G529</f>
        <v>618.673519679971</v>
      </c>
      <c r="H531" s="100" t="n">
        <f aca="false">H530-H529</f>
        <v>80</v>
      </c>
      <c r="I531" s="100" t="n">
        <f aca="false">I530-I529</f>
        <v>477.304074136158</v>
      </c>
      <c r="J531" s="100" t="n">
        <f aca="false">J530-J529</f>
        <v>1175.97759381613</v>
      </c>
      <c r="K531" s="100"/>
      <c r="L531" s="100"/>
      <c r="M531" s="100"/>
      <c r="N531" s="100"/>
      <c r="O531" s="100"/>
      <c r="P531" s="100"/>
      <c r="Q531" s="100"/>
      <c r="R531" s="100"/>
      <c r="S531" s="100"/>
    </row>
    <row r="533" customFormat="false" ht="60" hidden="false" customHeight="false" outlineLevel="0" collapsed="false">
      <c r="A533" s="21" t="s">
        <v>63</v>
      </c>
      <c r="B533" s="21" t="s">
        <v>93</v>
      </c>
      <c r="C533" s="21" t="s">
        <v>94</v>
      </c>
      <c r="D533" s="94" t="str">
        <f aca="false">FoodDB!$C$1</f>
        <v>Fat
(g)</v>
      </c>
      <c r="E533" s="94" t="str">
        <f aca="false">FoodDB!$D$1</f>
        <v>Carbs
(g)</v>
      </c>
      <c r="F533" s="94" t="str">
        <f aca="false">FoodDB!$E$1</f>
        <v>Protein
(g)</v>
      </c>
      <c r="G533" s="94" t="str">
        <f aca="false">FoodDB!$F$1</f>
        <v>Fat
(Cal)</v>
      </c>
      <c r="H533" s="94" t="str">
        <f aca="false">FoodDB!$G$1</f>
        <v>Carb
(Cal)</v>
      </c>
      <c r="I533" s="94" t="str">
        <f aca="false">FoodDB!$H$1</f>
        <v>Protein
(Cal)</v>
      </c>
      <c r="J533" s="94" t="str">
        <f aca="false">FoodDB!$I$1</f>
        <v>Total
Calories</v>
      </c>
      <c r="K533" s="94"/>
      <c r="L533" s="94" t="s">
        <v>110</v>
      </c>
      <c r="M533" s="94" t="s">
        <v>111</v>
      </c>
      <c r="N533" s="94" t="s">
        <v>112</v>
      </c>
      <c r="O533" s="94" t="s">
        <v>113</v>
      </c>
      <c r="P533" s="94" t="s">
        <v>118</v>
      </c>
      <c r="Q533" s="94" t="s">
        <v>119</v>
      </c>
      <c r="R533" s="94" t="s">
        <v>120</v>
      </c>
      <c r="S533" s="94" t="s">
        <v>121</v>
      </c>
    </row>
    <row r="534" customFormat="false" ht="15" hidden="false" customHeight="false" outlineLevel="0" collapsed="false">
      <c r="A534" s="95" t="n">
        <f aca="false">A522+1</f>
        <v>43038</v>
      </c>
      <c r="B534" s="96" t="s">
        <v>108</v>
      </c>
      <c r="C534" s="97" t="n">
        <v>1</v>
      </c>
      <c r="D534" s="100" t="n">
        <f aca="false">$C534*VLOOKUP($B534,FoodDB!$A$2:$I$1016,3,0)</f>
        <v>0</v>
      </c>
      <c r="E534" s="100" t="n">
        <f aca="false">$C534*VLOOKUP($B534,FoodDB!$A$2:$I$1016,4,0)</f>
        <v>0</v>
      </c>
      <c r="F534" s="100" t="n">
        <f aca="false">$C534*VLOOKUP($B534,FoodDB!$A$2:$I$1016,5,0)</f>
        <v>0</v>
      </c>
      <c r="G534" s="100" t="n">
        <f aca="false">$C534*VLOOKUP($B534,FoodDB!$A$2:$I$1016,6,0)</f>
        <v>0</v>
      </c>
      <c r="H534" s="100" t="n">
        <f aca="false">$C534*VLOOKUP($B534,FoodDB!$A$2:$I$1016,7,0)</f>
        <v>0</v>
      </c>
      <c r="I534" s="100" t="n">
        <f aca="false">$C534*VLOOKUP($B534,FoodDB!$A$2:$I$1016,8,0)</f>
        <v>0</v>
      </c>
      <c r="J534" s="100" t="n">
        <f aca="false">$C534*VLOOKUP($B534,FoodDB!$A$2:$I$1016,9,0)</f>
        <v>0</v>
      </c>
      <c r="K534" s="100"/>
      <c r="L534" s="100" t="n">
        <f aca="false">SUM(G534:G540)</f>
        <v>0</v>
      </c>
      <c r="M534" s="100" t="n">
        <f aca="false">SUM(H534:H540)</f>
        <v>0</v>
      </c>
      <c r="N534" s="100" t="n">
        <f aca="false">SUM(I534:I540)</f>
        <v>0</v>
      </c>
      <c r="O534" s="100" t="n">
        <f aca="false">SUM(L534:N534)</f>
        <v>0</v>
      </c>
      <c r="P534" s="100" t="n">
        <f aca="false">VLOOKUP($A534,LossChart!$A$3:$AB$105,14,0)-L534</f>
        <v>624.696287429163</v>
      </c>
      <c r="Q534" s="100" t="n">
        <f aca="false">VLOOKUP($A534,LossChart!$A$3:$AB$105,15,0)-M534</f>
        <v>80</v>
      </c>
      <c r="R534" s="100" t="n">
        <f aca="false">VLOOKUP($A534,LossChart!$A$3:$AB$105,16,0)-N534</f>
        <v>477.304074136158</v>
      </c>
      <c r="S534" s="100" t="n">
        <f aca="false">VLOOKUP($A534,LossChart!$A$3:$AB$105,17,0)-O534</f>
        <v>1182.00036156532</v>
      </c>
    </row>
    <row r="535" customFormat="false" ht="15" hidden="false" customHeight="false" outlineLevel="0" collapsed="false">
      <c r="B535" s="96" t="s">
        <v>108</v>
      </c>
      <c r="C535" s="97" t="n">
        <v>1</v>
      </c>
      <c r="D535" s="100" t="n">
        <f aca="false">$C535*VLOOKUP($B535,FoodDB!$A$2:$I$1016,3,0)</f>
        <v>0</v>
      </c>
      <c r="E535" s="100" t="n">
        <f aca="false">$C535*VLOOKUP($B535,FoodDB!$A$2:$I$1016,4,0)</f>
        <v>0</v>
      </c>
      <c r="F535" s="100" t="n">
        <f aca="false">$C535*VLOOKUP($B535,FoodDB!$A$2:$I$1016,5,0)</f>
        <v>0</v>
      </c>
      <c r="G535" s="100" t="n">
        <f aca="false">$C535*VLOOKUP($B535,FoodDB!$A$2:$I$1016,6,0)</f>
        <v>0</v>
      </c>
      <c r="H535" s="100" t="n">
        <f aca="false">$C535*VLOOKUP($B535,FoodDB!$A$2:$I$1016,7,0)</f>
        <v>0</v>
      </c>
      <c r="I535" s="100" t="n">
        <f aca="false">$C535*VLOOKUP($B535,FoodDB!$A$2:$I$1016,8,0)</f>
        <v>0</v>
      </c>
      <c r="J535" s="100" t="n">
        <f aca="false">$C535*VLOOKUP($B535,FoodDB!$A$2:$I$1016,9,0)</f>
        <v>0</v>
      </c>
      <c r="K535" s="100"/>
      <c r="L535" s="100"/>
      <c r="M535" s="100"/>
      <c r="N535" s="100"/>
      <c r="O535" s="100"/>
      <c r="P535" s="100"/>
      <c r="Q535" s="100"/>
      <c r="R535" s="100"/>
      <c r="S535" s="100"/>
    </row>
    <row r="536" customFormat="false" ht="15" hidden="false" customHeight="false" outlineLevel="0" collapsed="false">
      <c r="B536" s="96" t="s">
        <v>108</v>
      </c>
      <c r="C536" s="97" t="n">
        <v>1</v>
      </c>
      <c r="D536" s="100" t="n">
        <f aca="false">$C536*VLOOKUP($B536,FoodDB!$A$2:$I$1016,3,0)</f>
        <v>0</v>
      </c>
      <c r="E536" s="100" t="n">
        <f aca="false">$C536*VLOOKUP($B536,FoodDB!$A$2:$I$1016,4,0)</f>
        <v>0</v>
      </c>
      <c r="F536" s="100" t="n">
        <f aca="false">$C536*VLOOKUP($B536,FoodDB!$A$2:$I$1016,5,0)</f>
        <v>0</v>
      </c>
      <c r="G536" s="100" t="n">
        <f aca="false">$C536*VLOOKUP($B536,FoodDB!$A$2:$I$1016,6,0)</f>
        <v>0</v>
      </c>
      <c r="H536" s="100" t="n">
        <f aca="false">$C536*VLOOKUP($B536,FoodDB!$A$2:$I$1016,7,0)</f>
        <v>0</v>
      </c>
      <c r="I536" s="100" t="n">
        <f aca="false">$C536*VLOOKUP($B536,FoodDB!$A$2:$I$1016,8,0)</f>
        <v>0</v>
      </c>
      <c r="J536" s="100" t="n">
        <f aca="false">$C536*VLOOKUP($B536,FoodDB!$A$2:$I$1016,9,0)</f>
        <v>0</v>
      </c>
      <c r="K536" s="100"/>
      <c r="L536" s="100"/>
      <c r="M536" s="100"/>
      <c r="N536" s="100"/>
      <c r="O536" s="100"/>
      <c r="P536" s="100"/>
      <c r="Q536" s="100"/>
      <c r="R536" s="100"/>
      <c r="S536" s="100"/>
    </row>
    <row r="537" customFormat="false" ht="15" hidden="false" customHeight="false" outlineLevel="0" collapsed="false">
      <c r="B537" s="96" t="s">
        <v>108</v>
      </c>
      <c r="C537" s="97" t="n">
        <v>1</v>
      </c>
      <c r="D537" s="100" t="n">
        <f aca="false">$C537*VLOOKUP($B537,FoodDB!$A$2:$I$1016,3,0)</f>
        <v>0</v>
      </c>
      <c r="E537" s="100" t="n">
        <f aca="false">$C537*VLOOKUP($B537,FoodDB!$A$2:$I$1016,4,0)</f>
        <v>0</v>
      </c>
      <c r="F537" s="100" t="n">
        <f aca="false">$C537*VLOOKUP($B537,FoodDB!$A$2:$I$1016,5,0)</f>
        <v>0</v>
      </c>
      <c r="G537" s="100" t="n">
        <f aca="false">$C537*VLOOKUP($B537,FoodDB!$A$2:$I$1016,6,0)</f>
        <v>0</v>
      </c>
      <c r="H537" s="100" t="n">
        <f aca="false">$C537*VLOOKUP($B537,FoodDB!$A$2:$I$1016,7,0)</f>
        <v>0</v>
      </c>
      <c r="I537" s="100" t="n">
        <f aca="false">$C537*VLOOKUP($B537,FoodDB!$A$2:$I$1016,8,0)</f>
        <v>0</v>
      </c>
      <c r="J537" s="100" t="n">
        <f aca="false">$C537*VLOOKUP($B537,FoodDB!$A$2:$I$1016,9,0)</f>
        <v>0</v>
      </c>
      <c r="K537" s="100"/>
      <c r="L537" s="100"/>
      <c r="M537" s="100"/>
      <c r="N537" s="100"/>
      <c r="O537" s="100"/>
      <c r="P537" s="100"/>
      <c r="Q537" s="100"/>
      <c r="R537" s="100"/>
      <c r="S537" s="100"/>
    </row>
    <row r="538" customFormat="false" ht="15" hidden="false" customHeight="false" outlineLevel="0" collapsed="false">
      <c r="B538" s="96" t="s">
        <v>108</v>
      </c>
      <c r="C538" s="97" t="n">
        <v>1</v>
      </c>
      <c r="D538" s="100" t="n">
        <f aca="false">$C538*VLOOKUP($B538,FoodDB!$A$2:$I$1016,3,0)</f>
        <v>0</v>
      </c>
      <c r="E538" s="100" t="n">
        <f aca="false">$C538*VLOOKUP($B538,FoodDB!$A$2:$I$1016,4,0)</f>
        <v>0</v>
      </c>
      <c r="F538" s="100" t="n">
        <f aca="false">$C538*VLOOKUP($B538,FoodDB!$A$2:$I$1016,5,0)</f>
        <v>0</v>
      </c>
      <c r="G538" s="100" t="n">
        <f aca="false">$C538*VLOOKUP($B538,FoodDB!$A$2:$I$1016,6,0)</f>
        <v>0</v>
      </c>
      <c r="H538" s="100" t="n">
        <f aca="false">$C538*VLOOKUP($B538,FoodDB!$A$2:$I$1016,7,0)</f>
        <v>0</v>
      </c>
      <c r="I538" s="100" t="n">
        <f aca="false">$C538*VLOOKUP($B538,FoodDB!$A$2:$I$1016,8,0)</f>
        <v>0</v>
      </c>
      <c r="J538" s="100" t="n">
        <f aca="false">$C538*VLOOKUP($B538,FoodDB!$A$2:$I$1016,9,0)</f>
        <v>0</v>
      </c>
      <c r="K538" s="100"/>
      <c r="L538" s="100"/>
      <c r="M538" s="100"/>
      <c r="N538" s="100"/>
      <c r="O538" s="100"/>
      <c r="P538" s="100"/>
      <c r="Q538" s="100"/>
      <c r="R538" s="100"/>
      <c r="S538" s="100"/>
    </row>
    <row r="539" customFormat="false" ht="15" hidden="false" customHeight="false" outlineLevel="0" collapsed="false">
      <c r="B539" s="96" t="s">
        <v>108</v>
      </c>
      <c r="C539" s="97" t="n">
        <v>1</v>
      </c>
      <c r="D539" s="100" t="n">
        <f aca="false">$C539*VLOOKUP($B539,FoodDB!$A$2:$I$1016,3,0)</f>
        <v>0</v>
      </c>
      <c r="E539" s="100" t="n">
        <f aca="false">$C539*VLOOKUP($B539,FoodDB!$A$2:$I$1016,4,0)</f>
        <v>0</v>
      </c>
      <c r="F539" s="100" t="n">
        <f aca="false">$C539*VLOOKUP($B539,FoodDB!$A$2:$I$1016,5,0)</f>
        <v>0</v>
      </c>
      <c r="G539" s="100" t="n">
        <f aca="false">$C539*VLOOKUP($B539,FoodDB!$A$2:$I$1016,6,0)</f>
        <v>0</v>
      </c>
      <c r="H539" s="100" t="n">
        <f aca="false">$C539*VLOOKUP($B539,FoodDB!$A$2:$I$1016,7,0)</f>
        <v>0</v>
      </c>
      <c r="I539" s="100" t="n">
        <f aca="false">$C539*VLOOKUP($B539,FoodDB!$A$2:$I$1016,8,0)</f>
        <v>0</v>
      </c>
      <c r="J539" s="100" t="n">
        <f aca="false">$C539*VLOOKUP($B539,FoodDB!$A$2:$I$1016,9,0)</f>
        <v>0</v>
      </c>
      <c r="K539" s="100"/>
      <c r="L539" s="100"/>
      <c r="M539" s="100"/>
      <c r="N539" s="100"/>
      <c r="O539" s="100"/>
      <c r="P539" s="100"/>
      <c r="Q539" s="100"/>
      <c r="R539" s="100"/>
      <c r="S539" s="100"/>
    </row>
    <row r="540" customFormat="false" ht="15" hidden="false" customHeight="false" outlineLevel="0" collapsed="false">
      <c r="B540" s="96" t="s">
        <v>108</v>
      </c>
      <c r="C540" s="97" t="n">
        <v>1</v>
      </c>
      <c r="D540" s="100" t="n">
        <f aca="false">$C540*VLOOKUP($B540,FoodDB!$A$2:$I$1016,3,0)</f>
        <v>0</v>
      </c>
      <c r="E540" s="100" t="n">
        <f aca="false">$C540*VLOOKUP($B540,FoodDB!$A$2:$I$1016,4,0)</f>
        <v>0</v>
      </c>
      <c r="F540" s="100" t="n">
        <f aca="false">$C540*VLOOKUP($B540,FoodDB!$A$2:$I$1016,5,0)</f>
        <v>0</v>
      </c>
      <c r="G540" s="100" t="n">
        <f aca="false">$C540*VLOOKUP($B540,FoodDB!$A$2:$I$1016,6,0)</f>
        <v>0</v>
      </c>
      <c r="H540" s="100" t="n">
        <f aca="false">$C540*VLOOKUP($B540,FoodDB!$A$2:$I$1016,7,0)</f>
        <v>0</v>
      </c>
      <c r="I540" s="100" t="n">
        <f aca="false">$C540*VLOOKUP($B540,FoodDB!$A$2:$I$1016,8,0)</f>
        <v>0</v>
      </c>
      <c r="J540" s="100" t="n">
        <f aca="false">$C540*VLOOKUP($B540,FoodDB!$A$2:$I$1016,9,0)</f>
        <v>0</v>
      </c>
      <c r="K540" s="100"/>
      <c r="L540" s="100"/>
      <c r="M540" s="100"/>
      <c r="N540" s="100"/>
      <c r="O540" s="100"/>
      <c r="P540" s="100"/>
      <c r="Q540" s="100"/>
      <c r="R540" s="100"/>
      <c r="S540" s="100"/>
    </row>
    <row r="541" customFormat="false" ht="15" hidden="false" customHeight="false" outlineLevel="0" collapsed="false">
      <c r="A541" s="0" t="s">
        <v>98</v>
      </c>
      <c r="D541" s="100"/>
      <c r="E541" s="100"/>
      <c r="F541" s="100"/>
      <c r="G541" s="100" t="n">
        <f aca="false">SUM(G534:G540)</f>
        <v>0</v>
      </c>
      <c r="H541" s="100" t="n">
        <f aca="false">SUM(H534:H540)</f>
        <v>0</v>
      </c>
      <c r="I541" s="100" t="n">
        <f aca="false">SUM(I534:I540)</f>
        <v>0</v>
      </c>
      <c r="J541" s="100" t="n">
        <f aca="false">SUM(G541:I541)</f>
        <v>0</v>
      </c>
      <c r="K541" s="100"/>
      <c r="L541" s="100"/>
      <c r="M541" s="100"/>
      <c r="N541" s="100"/>
      <c r="O541" s="100"/>
      <c r="P541" s="100"/>
      <c r="Q541" s="100"/>
      <c r="R541" s="100"/>
      <c r="S541" s="100"/>
    </row>
    <row r="542" customFormat="false" ht="15" hidden="false" customHeight="false" outlineLevel="0" collapsed="false">
      <c r="A542" s="0" t="s">
        <v>102</v>
      </c>
      <c r="B542" s="0" t="s">
        <v>103</v>
      </c>
      <c r="D542" s="100"/>
      <c r="E542" s="100"/>
      <c r="F542" s="100"/>
      <c r="G542" s="100" t="n">
        <f aca="false">VLOOKUP($A534,LossChart!$A$3:$AB$105,14,0)</f>
        <v>624.696287429163</v>
      </c>
      <c r="H542" s="100" t="n">
        <f aca="false">VLOOKUP($A534,LossChart!$A$3:$AB$105,15,0)</f>
        <v>80</v>
      </c>
      <c r="I542" s="100" t="n">
        <f aca="false">VLOOKUP($A534,LossChart!$A$3:$AB$105,16,0)</f>
        <v>477.304074136158</v>
      </c>
      <c r="J542" s="100" t="n">
        <f aca="false">VLOOKUP($A534,LossChart!$A$3:$AB$105,17,0)</f>
        <v>1182.00036156532</v>
      </c>
      <c r="K542" s="100"/>
      <c r="L542" s="100"/>
      <c r="M542" s="100"/>
      <c r="N542" s="100"/>
      <c r="O542" s="100"/>
      <c r="P542" s="100"/>
      <c r="Q542" s="100"/>
      <c r="R542" s="100"/>
      <c r="S542" s="100"/>
    </row>
    <row r="543" customFormat="false" ht="15" hidden="false" customHeight="false" outlineLevel="0" collapsed="false">
      <c r="A543" s="0" t="s">
        <v>104</v>
      </c>
      <c r="D543" s="100"/>
      <c r="E543" s="100"/>
      <c r="F543" s="100"/>
      <c r="G543" s="100" t="n">
        <f aca="false">G542-G541</f>
        <v>624.696287429163</v>
      </c>
      <c r="H543" s="100" t="n">
        <f aca="false">H542-H541</f>
        <v>80</v>
      </c>
      <c r="I543" s="100" t="n">
        <f aca="false">I542-I541</f>
        <v>477.304074136158</v>
      </c>
      <c r="J543" s="100" t="n">
        <f aca="false">J542-J541</f>
        <v>1182.00036156532</v>
      </c>
      <c r="K543" s="100"/>
      <c r="L543" s="100"/>
      <c r="M543" s="100"/>
      <c r="N543" s="100"/>
      <c r="O543" s="100"/>
      <c r="P543" s="100"/>
      <c r="Q543" s="100"/>
      <c r="R543" s="100"/>
      <c r="S543" s="100"/>
    </row>
    <row r="545" customFormat="false" ht="60" hidden="false" customHeight="false" outlineLevel="0" collapsed="false">
      <c r="A545" s="21" t="s">
        <v>63</v>
      </c>
      <c r="B545" s="21" t="s">
        <v>93</v>
      </c>
      <c r="C545" s="21" t="s">
        <v>94</v>
      </c>
      <c r="D545" s="94" t="str">
        <f aca="false">FoodDB!$C$1</f>
        <v>Fat
(g)</v>
      </c>
      <c r="E545" s="94" t="str">
        <f aca="false">FoodDB!$D$1</f>
        <v>Carbs
(g)</v>
      </c>
      <c r="F545" s="94" t="str">
        <f aca="false">FoodDB!$E$1</f>
        <v>Protein
(g)</v>
      </c>
      <c r="G545" s="94" t="str">
        <f aca="false">FoodDB!$F$1</f>
        <v>Fat
(Cal)</v>
      </c>
      <c r="H545" s="94" t="str">
        <f aca="false">FoodDB!$G$1</f>
        <v>Carb
(Cal)</v>
      </c>
      <c r="I545" s="94" t="str">
        <f aca="false">FoodDB!$H$1</f>
        <v>Protein
(Cal)</v>
      </c>
      <c r="J545" s="94" t="str">
        <f aca="false">FoodDB!$I$1</f>
        <v>Total
Calories</v>
      </c>
      <c r="K545" s="94"/>
      <c r="L545" s="94" t="s">
        <v>110</v>
      </c>
      <c r="M545" s="94" t="s">
        <v>111</v>
      </c>
      <c r="N545" s="94" t="s">
        <v>112</v>
      </c>
      <c r="O545" s="94" t="s">
        <v>113</v>
      </c>
      <c r="P545" s="94" t="s">
        <v>118</v>
      </c>
      <c r="Q545" s="94" t="s">
        <v>119</v>
      </c>
      <c r="R545" s="94" t="s">
        <v>120</v>
      </c>
      <c r="S545" s="94" t="s">
        <v>121</v>
      </c>
    </row>
    <row r="546" customFormat="false" ht="15" hidden="false" customHeight="false" outlineLevel="0" collapsed="false">
      <c r="A546" s="95" t="n">
        <f aca="false">A534+1</f>
        <v>43039</v>
      </c>
      <c r="B546" s="96" t="s">
        <v>108</v>
      </c>
      <c r="C546" s="97" t="n">
        <v>1</v>
      </c>
      <c r="D546" s="100" t="n">
        <f aca="false">$C546*VLOOKUP($B546,FoodDB!$A$2:$I$1016,3,0)</f>
        <v>0</v>
      </c>
      <c r="E546" s="100" t="n">
        <f aca="false">$C546*VLOOKUP($B546,FoodDB!$A$2:$I$1016,4,0)</f>
        <v>0</v>
      </c>
      <c r="F546" s="100" t="n">
        <f aca="false">$C546*VLOOKUP($B546,FoodDB!$A$2:$I$1016,5,0)</f>
        <v>0</v>
      </c>
      <c r="G546" s="100" t="n">
        <f aca="false">$C546*VLOOKUP($B546,FoodDB!$A$2:$I$1016,6,0)</f>
        <v>0</v>
      </c>
      <c r="H546" s="100" t="n">
        <f aca="false">$C546*VLOOKUP($B546,FoodDB!$A$2:$I$1016,7,0)</f>
        <v>0</v>
      </c>
      <c r="I546" s="100" t="n">
        <f aca="false">$C546*VLOOKUP($B546,FoodDB!$A$2:$I$1016,8,0)</f>
        <v>0</v>
      </c>
      <c r="J546" s="100" t="n">
        <f aca="false">$C546*VLOOKUP($B546,FoodDB!$A$2:$I$1016,9,0)</f>
        <v>0</v>
      </c>
      <c r="K546" s="100"/>
      <c r="L546" s="100" t="n">
        <f aca="false">SUM(G546:G552)</f>
        <v>0</v>
      </c>
      <c r="M546" s="100" t="n">
        <f aca="false">SUM(H546:H552)</f>
        <v>0</v>
      </c>
      <c r="N546" s="100" t="n">
        <f aca="false">SUM(I546:I552)</f>
        <v>0</v>
      </c>
      <c r="O546" s="100" t="n">
        <f aca="false">SUM(L546:N546)</f>
        <v>0</v>
      </c>
      <c r="P546" s="100" t="n">
        <f aca="false">VLOOKUP($A546,LossChart!$A$3:$AB$105,14,0)-L546</f>
        <v>630.665710664005</v>
      </c>
      <c r="Q546" s="100" t="n">
        <f aca="false">VLOOKUP($A546,LossChart!$A$3:$AB$105,15,0)-M546</f>
        <v>80</v>
      </c>
      <c r="R546" s="100" t="n">
        <f aca="false">VLOOKUP($A546,LossChart!$A$3:$AB$105,16,0)-N546</f>
        <v>477.304074136158</v>
      </c>
      <c r="S546" s="100" t="n">
        <f aca="false">VLOOKUP($A546,LossChart!$A$3:$AB$105,17,0)-O546</f>
        <v>1187.96978480016</v>
      </c>
    </row>
    <row r="547" customFormat="false" ht="15" hidden="false" customHeight="false" outlineLevel="0" collapsed="false">
      <c r="B547" s="96" t="s">
        <v>108</v>
      </c>
      <c r="C547" s="97" t="n">
        <v>1</v>
      </c>
      <c r="D547" s="100" t="n">
        <f aca="false">$C547*VLOOKUP($B547,FoodDB!$A$2:$I$1016,3,0)</f>
        <v>0</v>
      </c>
      <c r="E547" s="100" t="n">
        <f aca="false">$C547*VLOOKUP($B547,FoodDB!$A$2:$I$1016,4,0)</f>
        <v>0</v>
      </c>
      <c r="F547" s="100" t="n">
        <f aca="false">$C547*VLOOKUP($B547,FoodDB!$A$2:$I$1016,5,0)</f>
        <v>0</v>
      </c>
      <c r="G547" s="100" t="n">
        <f aca="false">$C547*VLOOKUP($B547,FoodDB!$A$2:$I$1016,6,0)</f>
        <v>0</v>
      </c>
      <c r="H547" s="100" t="n">
        <f aca="false">$C547*VLOOKUP($B547,FoodDB!$A$2:$I$1016,7,0)</f>
        <v>0</v>
      </c>
      <c r="I547" s="100" t="n">
        <f aca="false">$C547*VLOOKUP($B547,FoodDB!$A$2:$I$1016,8,0)</f>
        <v>0</v>
      </c>
      <c r="J547" s="100" t="n">
        <f aca="false">$C547*VLOOKUP($B547,FoodDB!$A$2:$I$1016,9,0)</f>
        <v>0</v>
      </c>
      <c r="K547" s="100"/>
      <c r="L547" s="100"/>
      <c r="M547" s="100"/>
      <c r="N547" s="100"/>
      <c r="O547" s="100"/>
      <c r="P547" s="100"/>
      <c r="Q547" s="100"/>
      <c r="R547" s="100"/>
      <c r="S547" s="100"/>
    </row>
    <row r="548" customFormat="false" ht="15" hidden="false" customHeight="false" outlineLevel="0" collapsed="false">
      <c r="B548" s="96" t="s">
        <v>108</v>
      </c>
      <c r="C548" s="97" t="n">
        <v>1</v>
      </c>
      <c r="D548" s="100" t="n">
        <f aca="false">$C548*VLOOKUP($B548,FoodDB!$A$2:$I$1016,3,0)</f>
        <v>0</v>
      </c>
      <c r="E548" s="100" t="n">
        <f aca="false">$C548*VLOOKUP($B548,FoodDB!$A$2:$I$1016,4,0)</f>
        <v>0</v>
      </c>
      <c r="F548" s="100" t="n">
        <f aca="false">$C548*VLOOKUP($B548,FoodDB!$A$2:$I$1016,5,0)</f>
        <v>0</v>
      </c>
      <c r="G548" s="100" t="n">
        <f aca="false">$C548*VLOOKUP($B548,FoodDB!$A$2:$I$1016,6,0)</f>
        <v>0</v>
      </c>
      <c r="H548" s="100" t="n">
        <f aca="false">$C548*VLOOKUP($B548,FoodDB!$A$2:$I$1016,7,0)</f>
        <v>0</v>
      </c>
      <c r="I548" s="100" t="n">
        <f aca="false">$C548*VLOOKUP($B548,FoodDB!$A$2:$I$1016,8,0)</f>
        <v>0</v>
      </c>
      <c r="J548" s="100" t="n">
        <f aca="false">$C548*VLOOKUP($B548,FoodDB!$A$2:$I$1016,9,0)</f>
        <v>0</v>
      </c>
      <c r="K548" s="100"/>
      <c r="L548" s="100"/>
      <c r="M548" s="100"/>
      <c r="N548" s="100"/>
      <c r="O548" s="100"/>
      <c r="P548" s="100"/>
      <c r="Q548" s="100"/>
      <c r="R548" s="100"/>
      <c r="S548" s="100"/>
    </row>
    <row r="549" customFormat="false" ht="15" hidden="false" customHeight="false" outlineLevel="0" collapsed="false">
      <c r="B549" s="96" t="s">
        <v>108</v>
      </c>
      <c r="C549" s="97" t="n">
        <v>1</v>
      </c>
      <c r="D549" s="100" t="n">
        <f aca="false">$C549*VLOOKUP($B549,FoodDB!$A$2:$I$1016,3,0)</f>
        <v>0</v>
      </c>
      <c r="E549" s="100" t="n">
        <f aca="false">$C549*VLOOKUP($B549,FoodDB!$A$2:$I$1016,4,0)</f>
        <v>0</v>
      </c>
      <c r="F549" s="100" t="n">
        <f aca="false">$C549*VLOOKUP($B549,FoodDB!$A$2:$I$1016,5,0)</f>
        <v>0</v>
      </c>
      <c r="G549" s="100" t="n">
        <f aca="false">$C549*VLOOKUP($B549,FoodDB!$A$2:$I$1016,6,0)</f>
        <v>0</v>
      </c>
      <c r="H549" s="100" t="n">
        <f aca="false">$C549*VLOOKUP($B549,FoodDB!$A$2:$I$1016,7,0)</f>
        <v>0</v>
      </c>
      <c r="I549" s="100" t="n">
        <f aca="false">$C549*VLOOKUP($B549,FoodDB!$A$2:$I$1016,8,0)</f>
        <v>0</v>
      </c>
      <c r="J549" s="100" t="n">
        <f aca="false">$C549*VLOOKUP($B549,FoodDB!$A$2:$I$1016,9,0)</f>
        <v>0</v>
      </c>
      <c r="K549" s="100"/>
      <c r="L549" s="100"/>
      <c r="M549" s="100"/>
      <c r="N549" s="100"/>
      <c r="O549" s="100"/>
      <c r="P549" s="100"/>
      <c r="Q549" s="100"/>
      <c r="R549" s="100"/>
      <c r="S549" s="100"/>
    </row>
    <row r="550" customFormat="false" ht="15" hidden="false" customHeight="false" outlineLevel="0" collapsed="false">
      <c r="B550" s="96" t="s">
        <v>108</v>
      </c>
      <c r="C550" s="97" t="n">
        <v>1</v>
      </c>
      <c r="D550" s="100" t="n">
        <f aca="false">$C550*VLOOKUP($B550,FoodDB!$A$2:$I$1016,3,0)</f>
        <v>0</v>
      </c>
      <c r="E550" s="100" t="n">
        <f aca="false">$C550*VLOOKUP($B550,FoodDB!$A$2:$I$1016,4,0)</f>
        <v>0</v>
      </c>
      <c r="F550" s="100" t="n">
        <f aca="false">$C550*VLOOKUP($B550,FoodDB!$A$2:$I$1016,5,0)</f>
        <v>0</v>
      </c>
      <c r="G550" s="100" t="n">
        <f aca="false">$C550*VLOOKUP($B550,FoodDB!$A$2:$I$1016,6,0)</f>
        <v>0</v>
      </c>
      <c r="H550" s="100" t="n">
        <f aca="false">$C550*VLOOKUP($B550,FoodDB!$A$2:$I$1016,7,0)</f>
        <v>0</v>
      </c>
      <c r="I550" s="100" t="n">
        <f aca="false">$C550*VLOOKUP($B550,FoodDB!$A$2:$I$1016,8,0)</f>
        <v>0</v>
      </c>
      <c r="J550" s="100" t="n">
        <f aca="false">$C550*VLOOKUP($B550,FoodDB!$A$2:$I$1016,9,0)</f>
        <v>0</v>
      </c>
      <c r="K550" s="100"/>
      <c r="L550" s="100"/>
      <c r="M550" s="100"/>
      <c r="N550" s="100"/>
      <c r="O550" s="100"/>
      <c r="P550" s="100"/>
      <c r="Q550" s="100"/>
      <c r="R550" s="100"/>
      <c r="S550" s="100"/>
    </row>
    <row r="551" customFormat="false" ht="15" hidden="false" customHeight="false" outlineLevel="0" collapsed="false">
      <c r="B551" s="96" t="s">
        <v>108</v>
      </c>
      <c r="C551" s="97" t="n">
        <v>1</v>
      </c>
      <c r="D551" s="100" t="n">
        <f aca="false">$C551*VLOOKUP($B551,FoodDB!$A$2:$I$1016,3,0)</f>
        <v>0</v>
      </c>
      <c r="E551" s="100" t="n">
        <f aca="false">$C551*VLOOKUP($B551,FoodDB!$A$2:$I$1016,4,0)</f>
        <v>0</v>
      </c>
      <c r="F551" s="100" t="n">
        <f aca="false">$C551*VLOOKUP($B551,FoodDB!$A$2:$I$1016,5,0)</f>
        <v>0</v>
      </c>
      <c r="G551" s="100" t="n">
        <f aca="false">$C551*VLOOKUP($B551,FoodDB!$A$2:$I$1016,6,0)</f>
        <v>0</v>
      </c>
      <c r="H551" s="100" t="n">
        <f aca="false">$C551*VLOOKUP($B551,FoodDB!$A$2:$I$1016,7,0)</f>
        <v>0</v>
      </c>
      <c r="I551" s="100" t="n">
        <f aca="false">$C551*VLOOKUP($B551,FoodDB!$A$2:$I$1016,8,0)</f>
        <v>0</v>
      </c>
      <c r="J551" s="100" t="n">
        <f aca="false">$C551*VLOOKUP($B551,FoodDB!$A$2:$I$1016,9,0)</f>
        <v>0</v>
      </c>
      <c r="K551" s="100"/>
      <c r="L551" s="100"/>
      <c r="M551" s="100"/>
      <c r="N551" s="100"/>
      <c r="O551" s="100"/>
      <c r="P551" s="100"/>
      <c r="Q551" s="100"/>
      <c r="R551" s="100"/>
      <c r="S551" s="100"/>
    </row>
    <row r="552" customFormat="false" ht="15" hidden="false" customHeight="false" outlineLevel="0" collapsed="false">
      <c r="B552" s="96" t="s">
        <v>108</v>
      </c>
      <c r="C552" s="97" t="n">
        <v>1</v>
      </c>
      <c r="D552" s="100" t="n">
        <f aca="false">$C552*VLOOKUP($B552,FoodDB!$A$2:$I$1016,3,0)</f>
        <v>0</v>
      </c>
      <c r="E552" s="100" t="n">
        <f aca="false">$C552*VLOOKUP($B552,FoodDB!$A$2:$I$1016,4,0)</f>
        <v>0</v>
      </c>
      <c r="F552" s="100" t="n">
        <f aca="false">$C552*VLOOKUP($B552,FoodDB!$A$2:$I$1016,5,0)</f>
        <v>0</v>
      </c>
      <c r="G552" s="100" t="n">
        <f aca="false">$C552*VLOOKUP($B552,FoodDB!$A$2:$I$1016,6,0)</f>
        <v>0</v>
      </c>
      <c r="H552" s="100" t="n">
        <f aca="false">$C552*VLOOKUP($B552,FoodDB!$A$2:$I$1016,7,0)</f>
        <v>0</v>
      </c>
      <c r="I552" s="100" t="n">
        <f aca="false">$C552*VLOOKUP($B552,FoodDB!$A$2:$I$1016,8,0)</f>
        <v>0</v>
      </c>
      <c r="J552" s="100" t="n">
        <f aca="false">$C552*VLOOKUP($B552,FoodDB!$A$2:$I$1016,9,0)</f>
        <v>0</v>
      </c>
      <c r="K552" s="100"/>
      <c r="L552" s="100"/>
      <c r="M552" s="100"/>
      <c r="N552" s="100"/>
      <c r="O552" s="100"/>
      <c r="P552" s="100"/>
      <c r="Q552" s="100"/>
      <c r="R552" s="100"/>
      <c r="S552" s="100"/>
    </row>
    <row r="553" customFormat="false" ht="15" hidden="false" customHeight="false" outlineLevel="0" collapsed="false">
      <c r="A553" s="0" t="s">
        <v>98</v>
      </c>
      <c r="D553" s="100"/>
      <c r="E553" s="100"/>
      <c r="F553" s="100"/>
      <c r="G553" s="100" t="n">
        <f aca="false">SUM(G546:G552)</f>
        <v>0</v>
      </c>
      <c r="H553" s="100" t="n">
        <f aca="false">SUM(H546:H552)</f>
        <v>0</v>
      </c>
      <c r="I553" s="100" t="n">
        <f aca="false">SUM(I546:I552)</f>
        <v>0</v>
      </c>
      <c r="J553" s="100" t="n">
        <f aca="false">SUM(G553:I553)</f>
        <v>0</v>
      </c>
      <c r="K553" s="100"/>
      <c r="L553" s="100"/>
      <c r="M553" s="100"/>
      <c r="N553" s="100"/>
      <c r="O553" s="100"/>
      <c r="P553" s="100"/>
      <c r="Q553" s="100"/>
      <c r="R553" s="100"/>
      <c r="S553" s="100"/>
    </row>
    <row r="554" customFormat="false" ht="15" hidden="false" customHeight="false" outlineLevel="0" collapsed="false">
      <c r="A554" s="0" t="s">
        <v>102</v>
      </c>
      <c r="B554" s="0" t="s">
        <v>103</v>
      </c>
      <c r="D554" s="100"/>
      <c r="E554" s="100"/>
      <c r="F554" s="100"/>
      <c r="G554" s="100" t="n">
        <f aca="false">VLOOKUP($A546,LossChart!$A$3:$AB$105,14,0)</f>
        <v>630.665710664005</v>
      </c>
      <c r="H554" s="100" t="n">
        <f aca="false">VLOOKUP($A546,LossChart!$A$3:$AB$105,15,0)</f>
        <v>80</v>
      </c>
      <c r="I554" s="100" t="n">
        <f aca="false">VLOOKUP($A546,LossChart!$A$3:$AB$105,16,0)</f>
        <v>477.304074136158</v>
      </c>
      <c r="J554" s="100" t="n">
        <f aca="false">VLOOKUP($A546,LossChart!$A$3:$AB$105,17,0)</f>
        <v>1187.96978480016</v>
      </c>
      <c r="K554" s="100"/>
      <c r="L554" s="100"/>
      <c r="M554" s="100"/>
      <c r="N554" s="100"/>
      <c r="O554" s="100"/>
      <c r="P554" s="100"/>
      <c r="Q554" s="100"/>
      <c r="R554" s="100"/>
      <c r="S554" s="100"/>
    </row>
    <row r="555" customFormat="false" ht="15" hidden="false" customHeight="false" outlineLevel="0" collapsed="false">
      <c r="A555" s="0" t="s">
        <v>104</v>
      </c>
      <c r="D555" s="100"/>
      <c r="E555" s="100"/>
      <c r="F555" s="100"/>
      <c r="G555" s="100" t="n">
        <f aca="false">G554-G553</f>
        <v>630.665710664005</v>
      </c>
      <c r="H555" s="100" t="n">
        <f aca="false">H554-H553</f>
        <v>80</v>
      </c>
      <c r="I555" s="100" t="n">
        <f aca="false">I554-I553</f>
        <v>477.304074136158</v>
      </c>
      <c r="J555" s="100" t="n">
        <f aca="false">J554-J553</f>
        <v>1187.96978480016</v>
      </c>
      <c r="K555" s="100"/>
      <c r="L555" s="100"/>
      <c r="M555" s="100"/>
      <c r="N555" s="100"/>
      <c r="O555" s="100"/>
      <c r="P555" s="100"/>
      <c r="Q555" s="100"/>
      <c r="R555" s="100"/>
      <c r="S555" s="100"/>
    </row>
    <row r="557" customFormat="false" ht="60" hidden="false" customHeight="false" outlineLevel="0" collapsed="false">
      <c r="A557" s="21" t="s">
        <v>63</v>
      </c>
      <c r="B557" s="21" t="s">
        <v>93</v>
      </c>
      <c r="C557" s="21" t="s">
        <v>94</v>
      </c>
      <c r="D557" s="94" t="str">
        <f aca="false">FoodDB!$C$1</f>
        <v>Fat
(g)</v>
      </c>
      <c r="E557" s="94" t="str">
        <f aca="false">FoodDB!$D$1</f>
        <v>Carbs
(g)</v>
      </c>
      <c r="F557" s="94" t="str">
        <f aca="false">FoodDB!$E$1</f>
        <v>Protein
(g)</v>
      </c>
      <c r="G557" s="94" t="str">
        <f aca="false">FoodDB!$F$1</f>
        <v>Fat
(Cal)</v>
      </c>
      <c r="H557" s="94" t="str">
        <f aca="false">FoodDB!$G$1</f>
        <v>Carb
(Cal)</v>
      </c>
      <c r="I557" s="94" t="str">
        <f aca="false">FoodDB!$H$1</f>
        <v>Protein
(Cal)</v>
      </c>
      <c r="J557" s="94" t="str">
        <f aca="false">FoodDB!$I$1</f>
        <v>Total
Calories</v>
      </c>
      <c r="K557" s="94"/>
      <c r="L557" s="94" t="s">
        <v>110</v>
      </c>
      <c r="M557" s="94" t="s">
        <v>111</v>
      </c>
      <c r="N557" s="94" t="s">
        <v>112</v>
      </c>
      <c r="O557" s="94" t="s">
        <v>113</v>
      </c>
      <c r="P557" s="94" t="s">
        <v>118</v>
      </c>
      <c r="Q557" s="94" t="s">
        <v>119</v>
      </c>
      <c r="R557" s="94" t="s">
        <v>120</v>
      </c>
      <c r="S557" s="94" t="s">
        <v>121</v>
      </c>
    </row>
    <row r="558" customFormat="false" ht="15" hidden="false" customHeight="false" outlineLevel="0" collapsed="false">
      <c r="A558" s="95" t="n">
        <f aca="false">A546+1</f>
        <v>43040</v>
      </c>
      <c r="B558" s="96" t="s">
        <v>108</v>
      </c>
      <c r="C558" s="97" t="n">
        <v>1</v>
      </c>
      <c r="D558" s="100" t="n">
        <f aca="false">$C558*VLOOKUP($B558,FoodDB!$A$2:$I$1016,3,0)</f>
        <v>0</v>
      </c>
      <c r="E558" s="100" t="n">
        <f aca="false">$C558*VLOOKUP($B558,FoodDB!$A$2:$I$1016,4,0)</f>
        <v>0</v>
      </c>
      <c r="F558" s="100" t="n">
        <f aca="false">$C558*VLOOKUP($B558,FoodDB!$A$2:$I$1016,5,0)</f>
        <v>0</v>
      </c>
      <c r="G558" s="100" t="n">
        <f aca="false">$C558*VLOOKUP($B558,FoodDB!$A$2:$I$1016,6,0)</f>
        <v>0</v>
      </c>
      <c r="H558" s="100" t="n">
        <f aca="false">$C558*VLOOKUP($B558,FoodDB!$A$2:$I$1016,7,0)</f>
        <v>0</v>
      </c>
      <c r="I558" s="100" t="n">
        <f aca="false">$C558*VLOOKUP($B558,FoodDB!$A$2:$I$1016,8,0)</f>
        <v>0</v>
      </c>
      <c r="J558" s="100" t="n">
        <f aca="false">$C558*VLOOKUP($B558,FoodDB!$A$2:$I$1016,9,0)</f>
        <v>0</v>
      </c>
      <c r="K558" s="100"/>
      <c r="L558" s="100" t="n">
        <f aca="false">SUM(G558:G564)</f>
        <v>0</v>
      </c>
      <c r="M558" s="100" t="n">
        <f aca="false">SUM(H558:H564)</f>
        <v>0</v>
      </c>
      <c r="N558" s="100" t="n">
        <f aca="false">SUM(I558:I564)</f>
        <v>0</v>
      </c>
      <c r="O558" s="100" t="n">
        <f aca="false">SUM(L558:N558)</f>
        <v>0</v>
      </c>
      <c r="P558" s="100" t="n">
        <f aca="false">VLOOKUP($A558,LossChart!$A$3:$AB$105,14,0)-L558</f>
        <v>636.58226186448</v>
      </c>
      <c r="Q558" s="100" t="n">
        <f aca="false">VLOOKUP($A558,LossChart!$A$3:$AB$105,15,0)-M558</f>
        <v>80</v>
      </c>
      <c r="R558" s="100" t="n">
        <f aca="false">VLOOKUP($A558,LossChart!$A$3:$AB$105,16,0)-N558</f>
        <v>477.304074136158</v>
      </c>
      <c r="S558" s="100" t="n">
        <f aca="false">VLOOKUP($A558,LossChart!$A$3:$AB$105,17,0)-O558</f>
        <v>1193.88633600064</v>
      </c>
    </row>
    <row r="559" customFormat="false" ht="15" hidden="false" customHeight="false" outlineLevel="0" collapsed="false">
      <c r="B559" s="96" t="s">
        <v>108</v>
      </c>
      <c r="C559" s="97" t="n">
        <v>1</v>
      </c>
      <c r="D559" s="100" t="n">
        <f aca="false">$C559*VLOOKUP($B559,FoodDB!$A$2:$I$1016,3,0)</f>
        <v>0</v>
      </c>
      <c r="E559" s="100" t="n">
        <f aca="false">$C559*VLOOKUP($B559,FoodDB!$A$2:$I$1016,4,0)</f>
        <v>0</v>
      </c>
      <c r="F559" s="100" t="n">
        <f aca="false">$C559*VLOOKUP($B559,FoodDB!$A$2:$I$1016,5,0)</f>
        <v>0</v>
      </c>
      <c r="G559" s="100" t="n">
        <f aca="false">$C559*VLOOKUP($B559,FoodDB!$A$2:$I$1016,6,0)</f>
        <v>0</v>
      </c>
      <c r="H559" s="100" t="n">
        <f aca="false">$C559*VLOOKUP($B559,FoodDB!$A$2:$I$1016,7,0)</f>
        <v>0</v>
      </c>
      <c r="I559" s="100" t="n">
        <f aca="false">$C559*VLOOKUP($B559,FoodDB!$A$2:$I$1016,8,0)</f>
        <v>0</v>
      </c>
      <c r="J559" s="100" t="n">
        <f aca="false">$C559*VLOOKUP($B559,FoodDB!$A$2:$I$1016,9,0)</f>
        <v>0</v>
      </c>
      <c r="K559" s="100"/>
      <c r="L559" s="100"/>
      <c r="M559" s="100"/>
      <c r="N559" s="100"/>
      <c r="O559" s="100"/>
      <c r="P559" s="100"/>
      <c r="Q559" s="100"/>
      <c r="R559" s="100"/>
      <c r="S559" s="100"/>
    </row>
    <row r="560" customFormat="false" ht="15" hidden="false" customHeight="false" outlineLevel="0" collapsed="false">
      <c r="B560" s="96" t="s">
        <v>108</v>
      </c>
      <c r="C560" s="97" t="n">
        <v>1</v>
      </c>
      <c r="D560" s="100" t="n">
        <f aca="false">$C560*VLOOKUP($B560,FoodDB!$A$2:$I$1016,3,0)</f>
        <v>0</v>
      </c>
      <c r="E560" s="100" t="n">
        <f aca="false">$C560*VLOOKUP($B560,FoodDB!$A$2:$I$1016,4,0)</f>
        <v>0</v>
      </c>
      <c r="F560" s="100" t="n">
        <f aca="false">$C560*VLOOKUP($B560,FoodDB!$A$2:$I$1016,5,0)</f>
        <v>0</v>
      </c>
      <c r="G560" s="100" t="n">
        <f aca="false">$C560*VLOOKUP($B560,FoodDB!$A$2:$I$1016,6,0)</f>
        <v>0</v>
      </c>
      <c r="H560" s="100" t="n">
        <f aca="false">$C560*VLOOKUP($B560,FoodDB!$A$2:$I$1016,7,0)</f>
        <v>0</v>
      </c>
      <c r="I560" s="100" t="n">
        <f aca="false">$C560*VLOOKUP($B560,FoodDB!$A$2:$I$1016,8,0)</f>
        <v>0</v>
      </c>
      <c r="J560" s="100" t="n">
        <f aca="false">$C560*VLOOKUP($B560,FoodDB!$A$2:$I$1016,9,0)</f>
        <v>0</v>
      </c>
      <c r="K560" s="100"/>
      <c r="L560" s="100"/>
      <c r="M560" s="100"/>
      <c r="N560" s="100"/>
      <c r="O560" s="100"/>
      <c r="P560" s="100"/>
      <c r="Q560" s="100"/>
      <c r="R560" s="100"/>
      <c r="S560" s="100"/>
    </row>
    <row r="561" customFormat="false" ht="15" hidden="false" customHeight="false" outlineLevel="0" collapsed="false">
      <c r="B561" s="96" t="s">
        <v>108</v>
      </c>
      <c r="C561" s="97" t="n">
        <v>1</v>
      </c>
      <c r="D561" s="100" t="n">
        <f aca="false">$C561*VLOOKUP($B561,FoodDB!$A$2:$I$1016,3,0)</f>
        <v>0</v>
      </c>
      <c r="E561" s="100" t="n">
        <f aca="false">$C561*VLOOKUP($B561,FoodDB!$A$2:$I$1016,4,0)</f>
        <v>0</v>
      </c>
      <c r="F561" s="100" t="n">
        <f aca="false">$C561*VLOOKUP($B561,FoodDB!$A$2:$I$1016,5,0)</f>
        <v>0</v>
      </c>
      <c r="G561" s="100" t="n">
        <f aca="false">$C561*VLOOKUP($B561,FoodDB!$A$2:$I$1016,6,0)</f>
        <v>0</v>
      </c>
      <c r="H561" s="100" t="n">
        <f aca="false">$C561*VLOOKUP($B561,FoodDB!$A$2:$I$1016,7,0)</f>
        <v>0</v>
      </c>
      <c r="I561" s="100" t="n">
        <f aca="false">$C561*VLOOKUP($B561,FoodDB!$A$2:$I$1016,8,0)</f>
        <v>0</v>
      </c>
      <c r="J561" s="100" t="n">
        <f aca="false">$C561*VLOOKUP($B561,FoodDB!$A$2:$I$1016,9,0)</f>
        <v>0</v>
      </c>
      <c r="K561" s="100"/>
      <c r="L561" s="100"/>
      <c r="M561" s="100"/>
      <c r="N561" s="100"/>
      <c r="O561" s="100"/>
      <c r="P561" s="100"/>
      <c r="Q561" s="100"/>
      <c r="R561" s="100"/>
      <c r="S561" s="100"/>
    </row>
    <row r="562" customFormat="false" ht="15" hidden="false" customHeight="false" outlineLevel="0" collapsed="false">
      <c r="B562" s="96" t="s">
        <v>108</v>
      </c>
      <c r="C562" s="97" t="n">
        <v>1</v>
      </c>
      <c r="D562" s="100" t="n">
        <f aca="false">$C562*VLOOKUP($B562,FoodDB!$A$2:$I$1016,3,0)</f>
        <v>0</v>
      </c>
      <c r="E562" s="100" t="n">
        <f aca="false">$C562*VLOOKUP($B562,FoodDB!$A$2:$I$1016,4,0)</f>
        <v>0</v>
      </c>
      <c r="F562" s="100" t="n">
        <f aca="false">$C562*VLOOKUP($B562,FoodDB!$A$2:$I$1016,5,0)</f>
        <v>0</v>
      </c>
      <c r="G562" s="100" t="n">
        <f aca="false">$C562*VLOOKUP($B562,FoodDB!$A$2:$I$1016,6,0)</f>
        <v>0</v>
      </c>
      <c r="H562" s="100" t="n">
        <f aca="false">$C562*VLOOKUP($B562,FoodDB!$A$2:$I$1016,7,0)</f>
        <v>0</v>
      </c>
      <c r="I562" s="100" t="n">
        <f aca="false">$C562*VLOOKUP($B562,FoodDB!$A$2:$I$1016,8,0)</f>
        <v>0</v>
      </c>
      <c r="J562" s="100" t="n">
        <f aca="false">$C562*VLOOKUP($B562,FoodDB!$A$2:$I$1016,9,0)</f>
        <v>0</v>
      </c>
      <c r="K562" s="100"/>
      <c r="L562" s="100"/>
      <c r="M562" s="100"/>
      <c r="N562" s="100"/>
      <c r="O562" s="100"/>
      <c r="P562" s="100"/>
      <c r="Q562" s="100"/>
      <c r="R562" s="100"/>
      <c r="S562" s="100"/>
    </row>
    <row r="563" customFormat="false" ht="15" hidden="false" customHeight="false" outlineLevel="0" collapsed="false">
      <c r="B563" s="96" t="s">
        <v>108</v>
      </c>
      <c r="C563" s="97" t="n">
        <v>1</v>
      </c>
      <c r="D563" s="100" t="n">
        <f aca="false">$C563*VLOOKUP($B563,FoodDB!$A$2:$I$1016,3,0)</f>
        <v>0</v>
      </c>
      <c r="E563" s="100" t="n">
        <f aca="false">$C563*VLOOKUP($B563,FoodDB!$A$2:$I$1016,4,0)</f>
        <v>0</v>
      </c>
      <c r="F563" s="100" t="n">
        <f aca="false">$C563*VLOOKUP($B563,FoodDB!$A$2:$I$1016,5,0)</f>
        <v>0</v>
      </c>
      <c r="G563" s="100" t="n">
        <f aca="false">$C563*VLOOKUP($B563,FoodDB!$A$2:$I$1016,6,0)</f>
        <v>0</v>
      </c>
      <c r="H563" s="100" t="n">
        <f aca="false">$C563*VLOOKUP($B563,FoodDB!$A$2:$I$1016,7,0)</f>
        <v>0</v>
      </c>
      <c r="I563" s="100" t="n">
        <f aca="false">$C563*VLOOKUP($B563,FoodDB!$A$2:$I$1016,8,0)</f>
        <v>0</v>
      </c>
      <c r="J563" s="100" t="n">
        <f aca="false">$C563*VLOOKUP($B563,FoodDB!$A$2:$I$1016,9,0)</f>
        <v>0</v>
      </c>
      <c r="K563" s="100"/>
      <c r="L563" s="100"/>
      <c r="M563" s="100"/>
      <c r="N563" s="100"/>
      <c r="O563" s="100"/>
      <c r="P563" s="100"/>
      <c r="Q563" s="100"/>
      <c r="R563" s="100"/>
      <c r="S563" s="100"/>
    </row>
    <row r="564" customFormat="false" ht="15" hidden="false" customHeight="false" outlineLevel="0" collapsed="false">
      <c r="B564" s="96" t="s">
        <v>108</v>
      </c>
      <c r="C564" s="97" t="n">
        <v>1</v>
      </c>
      <c r="D564" s="100" t="n">
        <f aca="false">$C564*VLOOKUP($B564,FoodDB!$A$2:$I$1016,3,0)</f>
        <v>0</v>
      </c>
      <c r="E564" s="100" t="n">
        <f aca="false">$C564*VLOOKUP($B564,FoodDB!$A$2:$I$1016,4,0)</f>
        <v>0</v>
      </c>
      <c r="F564" s="100" t="n">
        <f aca="false">$C564*VLOOKUP($B564,FoodDB!$A$2:$I$1016,5,0)</f>
        <v>0</v>
      </c>
      <c r="G564" s="100" t="n">
        <f aca="false">$C564*VLOOKUP($B564,FoodDB!$A$2:$I$1016,6,0)</f>
        <v>0</v>
      </c>
      <c r="H564" s="100" t="n">
        <f aca="false">$C564*VLOOKUP($B564,FoodDB!$A$2:$I$1016,7,0)</f>
        <v>0</v>
      </c>
      <c r="I564" s="100" t="n">
        <f aca="false">$C564*VLOOKUP($B564,FoodDB!$A$2:$I$1016,8,0)</f>
        <v>0</v>
      </c>
      <c r="J564" s="100" t="n">
        <f aca="false">$C564*VLOOKUP($B564,FoodDB!$A$2:$I$1016,9,0)</f>
        <v>0</v>
      </c>
      <c r="K564" s="100"/>
      <c r="L564" s="100"/>
      <c r="M564" s="100"/>
      <c r="N564" s="100"/>
      <c r="O564" s="100"/>
      <c r="P564" s="100"/>
      <c r="Q564" s="100"/>
      <c r="R564" s="100"/>
      <c r="S564" s="100"/>
    </row>
    <row r="565" customFormat="false" ht="15" hidden="false" customHeight="false" outlineLevel="0" collapsed="false">
      <c r="A565" s="0" t="s">
        <v>98</v>
      </c>
      <c r="D565" s="100"/>
      <c r="E565" s="100"/>
      <c r="F565" s="100"/>
      <c r="G565" s="100" t="n">
        <f aca="false">SUM(G558:G564)</f>
        <v>0</v>
      </c>
      <c r="H565" s="100" t="n">
        <f aca="false">SUM(H558:H564)</f>
        <v>0</v>
      </c>
      <c r="I565" s="100" t="n">
        <f aca="false">SUM(I558:I564)</f>
        <v>0</v>
      </c>
      <c r="J565" s="100" t="n">
        <f aca="false">SUM(G565:I565)</f>
        <v>0</v>
      </c>
      <c r="K565" s="100"/>
      <c r="L565" s="100"/>
      <c r="M565" s="100"/>
      <c r="N565" s="100"/>
      <c r="O565" s="100"/>
      <c r="P565" s="100"/>
      <c r="Q565" s="100"/>
      <c r="R565" s="100"/>
      <c r="S565" s="100"/>
    </row>
    <row r="566" customFormat="false" ht="15" hidden="false" customHeight="false" outlineLevel="0" collapsed="false">
      <c r="A566" s="0" t="s">
        <v>102</v>
      </c>
      <c r="B566" s="0" t="s">
        <v>103</v>
      </c>
      <c r="D566" s="100"/>
      <c r="E566" s="100"/>
      <c r="F566" s="100"/>
      <c r="G566" s="100" t="n">
        <f aca="false">VLOOKUP($A558,LossChart!$A$3:$AB$105,14,0)</f>
        <v>636.58226186448</v>
      </c>
      <c r="H566" s="100" t="n">
        <f aca="false">VLOOKUP($A558,LossChart!$A$3:$AB$105,15,0)</f>
        <v>80</v>
      </c>
      <c r="I566" s="100" t="n">
        <f aca="false">VLOOKUP($A558,LossChart!$A$3:$AB$105,16,0)</f>
        <v>477.304074136158</v>
      </c>
      <c r="J566" s="100" t="n">
        <f aca="false">VLOOKUP($A558,LossChart!$A$3:$AB$105,17,0)</f>
        <v>1193.88633600064</v>
      </c>
      <c r="K566" s="100"/>
      <c r="L566" s="100"/>
      <c r="M566" s="100"/>
      <c r="N566" s="100"/>
      <c r="O566" s="100"/>
      <c r="P566" s="100"/>
      <c r="Q566" s="100"/>
      <c r="R566" s="100"/>
      <c r="S566" s="100"/>
    </row>
    <row r="567" customFormat="false" ht="15" hidden="false" customHeight="false" outlineLevel="0" collapsed="false">
      <c r="A567" s="0" t="s">
        <v>104</v>
      </c>
      <c r="D567" s="100"/>
      <c r="E567" s="100"/>
      <c r="F567" s="100"/>
      <c r="G567" s="100" t="n">
        <f aca="false">G566-G565</f>
        <v>636.58226186448</v>
      </c>
      <c r="H567" s="100" t="n">
        <f aca="false">H566-H565</f>
        <v>80</v>
      </c>
      <c r="I567" s="100" t="n">
        <f aca="false">I566-I565</f>
        <v>477.304074136158</v>
      </c>
      <c r="J567" s="100" t="n">
        <f aca="false">J566-J565</f>
        <v>1193.88633600064</v>
      </c>
      <c r="K567" s="100"/>
      <c r="L567" s="100"/>
      <c r="M567" s="100"/>
      <c r="N567" s="100"/>
      <c r="O567" s="100"/>
      <c r="P567" s="100"/>
      <c r="Q567" s="100"/>
      <c r="R567" s="100"/>
      <c r="S567" s="100"/>
    </row>
    <row r="569" customFormat="false" ht="60" hidden="false" customHeight="false" outlineLevel="0" collapsed="false">
      <c r="A569" s="21" t="s">
        <v>63</v>
      </c>
      <c r="B569" s="21" t="s">
        <v>93</v>
      </c>
      <c r="C569" s="21" t="s">
        <v>94</v>
      </c>
      <c r="D569" s="94" t="str">
        <f aca="false">FoodDB!$C$1</f>
        <v>Fat
(g)</v>
      </c>
      <c r="E569" s="94" t="str">
        <f aca="false">FoodDB!$D$1</f>
        <v>Carbs
(g)</v>
      </c>
      <c r="F569" s="94" t="str">
        <f aca="false">FoodDB!$E$1</f>
        <v>Protein
(g)</v>
      </c>
      <c r="G569" s="94" t="str">
        <f aca="false">FoodDB!$F$1</f>
        <v>Fat
(Cal)</v>
      </c>
      <c r="H569" s="94" t="str">
        <f aca="false">FoodDB!$G$1</f>
        <v>Carb
(Cal)</v>
      </c>
      <c r="I569" s="94" t="str">
        <f aca="false">FoodDB!$H$1</f>
        <v>Protein
(Cal)</v>
      </c>
      <c r="J569" s="94" t="str">
        <f aca="false">FoodDB!$I$1</f>
        <v>Total
Calories</v>
      </c>
      <c r="K569" s="94"/>
      <c r="L569" s="94" t="s">
        <v>110</v>
      </c>
      <c r="M569" s="94" t="s">
        <v>111</v>
      </c>
      <c r="N569" s="94" t="s">
        <v>112</v>
      </c>
      <c r="O569" s="94" t="s">
        <v>113</v>
      </c>
      <c r="P569" s="94" t="s">
        <v>118</v>
      </c>
      <c r="Q569" s="94" t="s">
        <v>119</v>
      </c>
      <c r="R569" s="94" t="s">
        <v>120</v>
      </c>
      <c r="S569" s="94" t="s">
        <v>121</v>
      </c>
    </row>
    <row r="570" customFormat="false" ht="15" hidden="false" customHeight="false" outlineLevel="0" collapsed="false">
      <c r="A570" s="95" t="n">
        <f aca="false">A558+1</f>
        <v>43041</v>
      </c>
      <c r="B570" s="96" t="s">
        <v>108</v>
      </c>
      <c r="C570" s="97" t="n">
        <v>1</v>
      </c>
      <c r="D570" s="100" t="n">
        <f aca="false">$C570*VLOOKUP($B570,FoodDB!$A$2:$I$1016,3,0)</f>
        <v>0</v>
      </c>
      <c r="E570" s="100" t="n">
        <f aca="false">$C570*VLOOKUP($B570,FoodDB!$A$2:$I$1016,4,0)</f>
        <v>0</v>
      </c>
      <c r="F570" s="100" t="n">
        <f aca="false">$C570*VLOOKUP($B570,FoodDB!$A$2:$I$1016,5,0)</f>
        <v>0</v>
      </c>
      <c r="G570" s="100" t="n">
        <f aca="false">$C570*VLOOKUP($B570,FoodDB!$A$2:$I$1016,6,0)</f>
        <v>0</v>
      </c>
      <c r="H570" s="100" t="n">
        <f aca="false">$C570*VLOOKUP($B570,FoodDB!$A$2:$I$1016,7,0)</f>
        <v>0</v>
      </c>
      <c r="I570" s="100" t="n">
        <f aca="false">$C570*VLOOKUP($B570,FoodDB!$A$2:$I$1016,8,0)</f>
        <v>0</v>
      </c>
      <c r="J570" s="100" t="n">
        <f aca="false">$C570*VLOOKUP($B570,FoodDB!$A$2:$I$1016,9,0)</f>
        <v>0</v>
      </c>
      <c r="K570" s="100"/>
      <c r="L570" s="100" t="n">
        <f aca="false">SUM(G570:G576)</f>
        <v>0</v>
      </c>
      <c r="M570" s="100" t="n">
        <f aca="false">SUM(H570:H576)</f>
        <v>0</v>
      </c>
      <c r="N570" s="100" t="n">
        <f aca="false">SUM(I570:I576)</f>
        <v>0</v>
      </c>
      <c r="O570" s="100" t="n">
        <f aca="false">SUM(L570:N570)</f>
        <v>0</v>
      </c>
      <c r="P570" s="100" t="n">
        <f aca="false">VLOOKUP($A570,LossChart!$A$3:$AB$105,14,0)-L570</f>
        <v>642.446409325752</v>
      </c>
      <c r="Q570" s="100" t="n">
        <f aca="false">VLOOKUP($A570,LossChart!$A$3:$AB$105,15,0)-M570</f>
        <v>80</v>
      </c>
      <c r="R570" s="100" t="n">
        <f aca="false">VLOOKUP($A570,LossChart!$A$3:$AB$105,16,0)-N570</f>
        <v>477.304074136158</v>
      </c>
      <c r="S570" s="100" t="n">
        <f aca="false">VLOOKUP($A570,LossChart!$A$3:$AB$105,17,0)-O570</f>
        <v>1199.75048346191</v>
      </c>
    </row>
    <row r="571" customFormat="false" ht="15" hidden="false" customHeight="false" outlineLevel="0" collapsed="false">
      <c r="B571" s="96" t="s">
        <v>108</v>
      </c>
      <c r="C571" s="97" t="n">
        <v>1</v>
      </c>
      <c r="D571" s="100" t="n">
        <f aca="false">$C571*VLOOKUP($B571,FoodDB!$A$2:$I$1016,3,0)</f>
        <v>0</v>
      </c>
      <c r="E571" s="100" t="n">
        <f aca="false">$C571*VLOOKUP($B571,FoodDB!$A$2:$I$1016,4,0)</f>
        <v>0</v>
      </c>
      <c r="F571" s="100" t="n">
        <f aca="false">$C571*VLOOKUP($B571,FoodDB!$A$2:$I$1016,5,0)</f>
        <v>0</v>
      </c>
      <c r="G571" s="100" t="n">
        <f aca="false">$C571*VLOOKUP($B571,FoodDB!$A$2:$I$1016,6,0)</f>
        <v>0</v>
      </c>
      <c r="H571" s="100" t="n">
        <f aca="false">$C571*VLOOKUP($B571,FoodDB!$A$2:$I$1016,7,0)</f>
        <v>0</v>
      </c>
      <c r="I571" s="100" t="n">
        <f aca="false">$C571*VLOOKUP($B571,FoodDB!$A$2:$I$1016,8,0)</f>
        <v>0</v>
      </c>
      <c r="J571" s="100" t="n">
        <f aca="false">$C571*VLOOKUP($B571,FoodDB!$A$2:$I$1016,9,0)</f>
        <v>0</v>
      </c>
      <c r="K571" s="100"/>
      <c r="L571" s="100"/>
      <c r="M571" s="100"/>
      <c r="N571" s="100"/>
      <c r="O571" s="100"/>
      <c r="P571" s="100"/>
      <c r="Q571" s="100"/>
      <c r="R571" s="100"/>
      <c r="S571" s="100"/>
    </row>
    <row r="572" customFormat="false" ht="15" hidden="false" customHeight="false" outlineLevel="0" collapsed="false">
      <c r="B572" s="96" t="s">
        <v>108</v>
      </c>
      <c r="C572" s="97" t="n">
        <v>1</v>
      </c>
      <c r="D572" s="100" t="n">
        <f aca="false">$C572*VLOOKUP($B572,FoodDB!$A$2:$I$1016,3,0)</f>
        <v>0</v>
      </c>
      <c r="E572" s="100" t="n">
        <f aca="false">$C572*VLOOKUP($B572,FoodDB!$A$2:$I$1016,4,0)</f>
        <v>0</v>
      </c>
      <c r="F572" s="100" t="n">
        <f aca="false">$C572*VLOOKUP($B572,FoodDB!$A$2:$I$1016,5,0)</f>
        <v>0</v>
      </c>
      <c r="G572" s="100" t="n">
        <f aca="false">$C572*VLOOKUP($B572,FoodDB!$A$2:$I$1016,6,0)</f>
        <v>0</v>
      </c>
      <c r="H572" s="100" t="n">
        <f aca="false">$C572*VLOOKUP($B572,FoodDB!$A$2:$I$1016,7,0)</f>
        <v>0</v>
      </c>
      <c r="I572" s="100" t="n">
        <f aca="false">$C572*VLOOKUP($B572,FoodDB!$A$2:$I$1016,8,0)</f>
        <v>0</v>
      </c>
      <c r="J572" s="100" t="n">
        <f aca="false">$C572*VLOOKUP($B572,FoodDB!$A$2:$I$1016,9,0)</f>
        <v>0</v>
      </c>
      <c r="K572" s="100"/>
      <c r="L572" s="100"/>
      <c r="M572" s="100"/>
      <c r="N572" s="100"/>
      <c r="O572" s="100"/>
      <c r="P572" s="100"/>
      <c r="Q572" s="100"/>
      <c r="R572" s="100"/>
      <c r="S572" s="100"/>
    </row>
    <row r="573" customFormat="false" ht="15" hidden="false" customHeight="false" outlineLevel="0" collapsed="false">
      <c r="B573" s="96" t="s">
        <v>108</v>
      </c>
      <c r="C573" s="97" t="n">
        <v>1</v>
      </c>
      <c r="D573" s="100" t="n">
        <f aca="false">$C573*VLOOKUP($B573,FoodDB!$A$2:$I$1016,3,0)</f>
        <v>0</v>
      </c>
      <c r="E573" s="100" t="n">
        <f aca="false">$C573*VLOOKUP($B573,FoodDB!$A$2:$I$1016,4,0)</f>
        <v>0</v>
      </c>
      <c r="F573" s="100" t="n">
        <f aca="false">$C573*VLOOKUP($B573,FoodDB!$A$2:$I$1016,5,0)</f>
        <v>0</v>
      </c>
      <c r="G573" s="100" t="n">
        <f aca="false">$C573*VLOOKUP($B573,FoodDB!$A$2:$I$1016,6,0)</f>
        <v>0</v>
      </c>
      <c r="H573" s="100" t="n">
        <f aca="false">$C573*VLOOKUP($B573,FoodDB!$A$2:$I$1016,7,0)</f>
        <v>0</v>
      </c>
      <c r="I573" s="100" t="n">
        <f aca="false">$C573*VLOOKUP($B573,FoodDB!$A$2:$I$1016,8,0)</f>
        <v>0</v>
      </c>
      <c r="J573" s="100" t="n">
        <f aca="false">$C573*VLOOKUP($B573,FoodDB!$A$2:$I$1016,9,0)</f>
        <v>0</v>
      </c>
      <c r="K573" s="100"/>
      <c r="L573" s="100"/>
      <c r="M573" s="100"/>
      <c r="N573" s="100"/>
      <c r="O573" s="100"/>
      <c r="P573" s="100"/>
      <c r="Q573" s="100"/>
      <c r="R573" s="100"/>
      <c r="S573" s="100"/>
    </row>
    <row r="574" customFormat="false" ht="15" hidden="false" customHeight="false" outlineLevel="0" collapsed="false">
      <c r="B574" s="96" t="s">
        <v>108</v>
      </c>
      <c r="C574" s="97" t="n">
        <v>1</v>
      </c>
      <c r="D574" s="100" t="n">
        <f aca="false">$C574*VLOOKUP($B574,FoodDB!$A$2:$I$1016,3,0)</f>
        <v>0</v>
      </c>
      <c r="E574" s="100" t="n">
        <f aca="false">$C574*VLOOKUP($B574,FoodDB!$A$2:$I$1016,4,0)</f>
        <v>0</v>
      </c>
      <c r="F574" s="100" t="n">
        <f aca="false">$C574*VLOOKUP($B574,FoodDB!$A$2:$I$1016,5,0)</f>
        <v>0</v>
      </c>
      <c r="G574" s="100" t="n">
        <f aca="false">$C574*VLOOKUP($B574,FoodDB!$A$2:$I$1016,6,0)</f>
        <v>0</v>
      </c>
      <c r="H574" s="100" t="n">
        <f aca="false">$C574*VLOOKUP($B574,FoodDB!$A$2:$I$1016,7,0)</f>
        <v>0</v>
      </c>
      <c r="I574" s="100" t="n">
        <f aca="false">$C574*VLOOKUP($B574,FoodDB!$A$2:$I$1016,8,0)</f>
        <v>0</v>
      </c>
      <c r="J574" s="100" t="n">
        <f aca="false">$C574*VLOOKUP($B574,FoodDB!$A$2:$I$1016,9,0)</f>
        <v>0</v>
      </c>
      <c r="K574" s="100"/>
      <c r="L574" s="100"/>
      <c r="M574" s="100"/>
      <c r="N574" s="100"/>
      <c r="O574" s="100"/>
      <c r="P574" s="100"/>
      <c r="Q574" s="100"/>
      <c r="R574" s="100"/>
      <c r="S574" s="100"/>
    </row>
    <row r="575" customFormat="false" ht="15" hidden="false" customHeight="false" outlineLevel="0" collapsed="false">
      <c r="B575" s="96" t="s">
        <v>108</v>
      </c>
      <c r="C575" s="97" t="n">
        <v>1</v>
      </c>
      <c r="D575" s="100" t="n">
        <f aca="false">$C575*VLOOKUP($B575,FoodDB!$A$2:$I$1016,3,0)</f>
        <v>0</v>
      </c>
      <c r="E575" s="100" t="n">
        <f aca="false">$C575*VLOOKUP($B575,FoodDB!$A$2:$I$1016,4,0)</f>
        <v>0</v>
      </c>
      <c r="F575" s="100" t="n">
        <f aca="false">$C575*VLOOKUP($B575,FoodDB!$A$2:$I$1016,5,0)</f>
        <v>0</v>
      </c>
      <c r="G575" s="100" t="n">
        <f aca="false">$C575*VLOOKUP($B575,FoodDB!$A$2:$I$1016,6,0)</f>
        <v>0</v>
      </c>
      <c r="H575" s="100" t="n">
        <f aca="false">$C575*VLOOKUP($B575,FoodDB!$A$2:$I$1016,7,0)</f>
        <v>0</v>
      </c>
      <c r="I575" s="100" t="n">
        <f aca="false">$C575*VLOOKUP($B575,FoodDB!$A$2:$I$1016,8,0)</f>
        <v>0</v>
      </c>
      <c r="J575" s="100" t="n">
        <f aca="false">$C575*VLOOKUP($B575,FoodDB!$A$2:$I$1016,9,0)</f>
        <v>0</v>
      </c>
      <c r="K575" s="100"/>
      <c r="L575" s="100"/>
      <c r="M575" s="100"/>
      <c r="N575" s="100"/>
      <c r="O575" s="100"/>
      <c r="P575" s="100"/>
      <c r="Q575" s="100"/>
      <c r="R575" s="100"/>
      <c r="S575" s="100"/>
    </row>
    <row r="576" customFormat="false" ht="15" hidden="false" customHeight="false" outlineLevel="0" collapsed="false">
      <c r="B576" s="96" t="s">
        <v>108</v>
      </c>
      <c r="C576" s="97" t="n">
        <v>1</v>
      </c>
      <c r="D576" s="100" t="n">
        <f aca="false">$C576*VLOOKUP($B576,FoodDB!$A$2:$I$1016,3,0)</f>
        <v>0</v>
      </c>
      <c r="E576" s="100" t="n">
        <f aca="false">$C576*VLOOKUP($B576,FoodDB!$A$2:$I$1016,4,0)</f>
        <v>0</v>
      </c>
      <c r="F576" s="100" t="n">
        <f aca="false">$C576*VLOOKUP($B576,FoodDB!$A$2:$I$1016,5,0)</f>
        <v>0</v>
      </c>
      <c r="G576" s="100" t="n">
        <f aca="false">$C576*VLOOKUP($B576,FoodDB!$A$2:$I$1016,6,0)</f>
        <v>0</v>
      </c>
      <c r="H576" s="100" t="n">
        <f aca="false">$C576*VLOOKUP($B576,FoodDB!$A$2:$I$1016,7,0)</f>
        <v>0</v>
      </c>
      <c r="I576" s="100" t="n">
        <f aca="false">$C576*VLOOKUP($B576,FoodDB!$A$2:$I$1016,8,0)</f>
        <v>0</v>
      </c>
      <c r="J576" s="100" t="n">
        <f aca="false">$C576*VLOOKUP($B576,FoodDB!$A$2:$I$1016,9,0)</f>
        <v>0</v>
      </c>
      <c r="K576" s="100"/>
      <c r="L576" s="100"/>
      <c r="M576" s="100"/>
      <c r="N576" s="100"/>
      <c r="O576" s="100"/>
      <c r="P576" s="100"/>
      <c r="Q576" s="100"/>
      <c r="R576" s="100"/>
      <c r="S576" s="100"/>
    </row>
    <row r="577" customFormat="false" ht="15" hidden="false" customHeight="false" outlineLevel="0" collapsed="false">
      <c r="A577" s="0" t="s">
        <v>98</v>
      </c>
      <c r="D577" s="100"/>
      <c r="E577" s="100"/>
      <c r="F577" s="100"/>
      <c r="G577" s="100" t="n">
        <f aca="false">SUM(G570:G576)</f>
        <v>0</v>
      </c>
      <c r="H577" s="100" t="n">
        <f aca="false">SUM(H570:H576)</f>
        <v>0</v>
      </c>
      <c r="I577" s="100" t="n">
        <f aca="false">SUM(I570:I576)</f>
        <v>0</v>
      </c>
      <c r="J577" s="100" t="n">
        <f aca="false">SUM(G577:I577)</f>
        <v>0</v>
      </c>
      <c r="K577" s="100"/>
      <c r="L577" s="100"/>
      <c r="M577" s="100"/>
      <c r="N577" s="100"/>
      <c r="O577" s="100"/>
      <c r="P577" s="100"/>
      <c r="Q577" s="100"/>
      <c r="R577" s="100"/>
      <c r="S577" s="100"/>
    </row>
    <row r="578" customFormat="false" ht="15" hidden="false" customHeight="false" outlineLevel="0" collapsed="false">
      <c r="A578" s="0" t="s">
        <v>102</v>
      </c>
      <c r="B578" s="0" t="s">
        <v>103</v>
      </c>
      <c r="D578" s="100"/>
      <c r="E578" s="100"/>
      <c r="F578" s="100"/>
      <c r="G578" s="100" t="n">
        <f aca="false">VLOOKUP($A570,LossChart!$A$3:$AB$105,14,0)</f>
        <v>642.446409325752</v>
      </c>
      <c r="H578" s="100" t="n">
        <f aca="false">VLOOKUP($A570,LossChart!$A$3:$AB$105,15,0)</f>
        <v>80</v>
      </c>
      <c r="I578" s="100" t="n">
        <f aca="false">VLOOKUP($A570,LossChart!$A$3:$AB$105,16,0)</f>
        <v>477.304074136158</v>
      </c>
      <c r="J578" s="100" t="n">
        <f aca="false">VLOOKUP($A570,LossChart!$A$3:$AB$105,17,0)</f>
        <v>1199.75048346191</v>
      </c>
      <c r="K578" s="100"/>
      <c r="L578" s="100"/>
      <c r="M578" s="100"/>
      <c r="N578" s="100"/>
      <c r="O578" s="100"/>
      <c r="P578" s="100"/>
      <c r="Q578" s="100"/>
      <c r="R578" s="100"/>
      <c r="S578" s="100"/>
    </row>
    <row r="579" customFormat="false" ht="15" hidden="false" customHeight="false" outlineLevel="0" collapsed="false">
      <c r="A579" s="0" t="s">
        <v>104</v>
      </c>
      <c r="D579" s="100"/>
      <c r="E579" s="100"/>
      <c r="F579" s="100"/>
      <c r="G579" s="100" t="n">
        <f aca="false">G578-G577</f>
        <v>642.446409325752</v>
      </c>
      <c r="H579" s="100" t="n">
        <f aca="false">H578-H577</f>
        <v>80</v>
      </c>
      <c r="I579" s="100" t="n">
        <f aca="false">I578-I577</f>
        <v>477.304074136158</v>
      </c>
      <c r="J579" s="100" t="n">
        <f aca="false">J578-J577</f>
        <v>1199.75048346191</v>
      </c>
      <c r="K579" s="100"/>
      <c r="L579" s="100"/>
      <c r="M579" s="100"/>
      <c r="N579" s="100"/>
      <c r="O579" s="100"/>
      <c r="P579" s="100"/>
      <c r="Q579" s="100"/>
      <c r="R579" s="100"/>
      <c r="S579" s="100"/>
    </row>
    <row r="581" customFormat="false" ht="60" hidden="false" customHeight="false" outlineLevel="0" collapsed="false">
      <c r="A581" s="21" t="s">
        <v>63</v>
      </c>
      <c r="B581" s="21" t="s">
        <v>93</v>
      </c>
      <c r="C581" s="21" t="s">
        <v>94</v>
      </c>
      <c r="D581" s="94" t="str">
        <f aca="false">FoodDB!$C$1</f>
        <v>Fat
(g)</v>
      </c>
      <c r="E581" s="94" t="str">
        <f aca="false">FoodDB!$D$1</f>
        <v>Carbs
(g)</v>
      </c>
      <c r="F581" s="94" t="str">
        <f aca="false">FoodDB!$E$1</f>
        <v>Protein
(g)</v>
      </c>
      <c r="G581" s="94" t="str">
        <f aca="false">FoodDB!$F$1</f>
        <v>Fat
(Cal)</v>
      </c>
      <c r="H581" s="94" t="str">
        <f aca="false">FoodDB!$G$1</f>
        <v>Carb
(Cal)</v>
      </c>
      <c r="I581" s="94" t="str">
        <f aca="false">FoodDB!$H$1</f>
        <v>Protein
(Cal)</v>
      </c>
      <c r="J581" s="94" t="str">
        <f aca="false">FoodDB!$I$1</f>
        <v>Total
Calories</v>
      </c>
      <c r="K581" s="94"/>
      <c r="L581" s="94" t="s">
        <v>110</v>
      </c>
      <c r="M581" s="94" t="s">
        <v>111</v>
      </c>
      <c r="N581" s="94" t="s">
        <v>112</v>
      </c>
      <c r="O581" s="94" t="s">
        <v>113</v>
      </c>
      <c r="P581" s="94" t="s">
        <v>118</v>
      </c>
      <c r="Q581" s="94" t="s">
        <v>119</v>
      </c>
      <c r="R581" s="94" t="s">
        <v>120</v>
      </c>
      <c r="S581" s="94" t="s">
        <v>121</v>
      </c>
    </row>
    <row r="582" customFormat="false" ht="15" hidden="false" customHeight="false" outlineLevel="0" collapsed="false">
      <c r="A582" s="95" t="n">
        <f aca="false">A570+1</f>
        <v>43042</v>
      </c>
      <c r="B582" s="96" t="s">
        <v>108</v>
      </c>
      <c r="C582" s="97" t="n">
        <v>1</v>
      </c>
      <c r="D582" s="100" t="n">
        <f aca="false">$C582*VLOOKUP($B582,FoodDB!$A$2:$I$1016,3,0)</f>
        <v>0</v>
      </c>
      <c r="E582" s="100" t="n">
        <f aca="false">$C582*VLOOKUP($B582,FoodDB!$A$2:$I$1016,4,0)</f>
        <v>0</v>
      </c>
      <c r="F582" s="100" t="n">
        <f aca="false">$C582*VLOOKUP($B582,FoodDB!$A$2:$I$1016,5,0)</f>
        <v>0</v>
      </c>
      <c r="G582" s="100" t="n">
        <f aca="false">$C582*VLOOKUP($B582,FoodDB!$A$2:$I$1016,6,0)</f>
        <v>0</v>
      </c>
      <c r="H582" s="100" t="n">
        <f aca="false">$C582*VLOOKUP($B582,FoodDB!$A$2:$I$1016,7,0)</f>
        <v>0</v>
      </c>
      <c r="I582" s="100" t="n">
        <f aca="false">$C582*VLOOKUP($B582,FoodDB!$A$2:$I$1016,8,0)</f>
        <v>0</v>
      </c>
      <c r="J582" s="100" t="n">
        <f aca="false">$C582*VLOOKUP($B582,FoodDB!$A$2:$I$1016,9,0)</f>
        <v>0</v>
      </c>
      <c r="K582" s="100"/>
      <c r="L582" s="100" t="n">
        <f aca="false">SUM(G582:G588)</f>
        <v>0</v>
      </c>
      <c r="M582" s="100" t="n">
        <f aca="false">SUM(H582:H588)</f>
        <v>0</v>
      </c>
      <c r="N582" s="100" t="n">
        <f aca="false">SUM(I582:I588)</f>
        <v>0</v>
      </c>
      <c r="O582" s="100" t="n">
        <f aca="false">SUM(L582:N582)</f>
        <v>0</v>
      </c>
      <c r="P582" s="100" t="n">
        <f aca="false">VLOOKUP($A582,LossChart!$A$3:$AB$105,14,0)-L582</f>
        <v>648.258617195224</v>
      </c>
      <c r="Q582" s="100" t="n">
        <f aca="false">VLOOKUP($A582,LossChart!$A$3:$AB$105,15,0)-M582</f>
        <v>80</v>
      </c>
      <c r="R582" s="100" t="n">
        <f aca="false">VLOOKUP($A582,LossChart!$A$3:$AB$105,16,0)-N582</f>
        <v>477.304074136158</v>
      </c>
      <c r="S582" s="100" t="n">
        <f aca="false">VLOOKUP($A582,LossChart!$A$3:$AB$105,17,0)-O582</f>
        <v>1205.56269133138</v>
      </c>
    </row>
    <row r="583" customFormat="false" ht="15" hidden="false" customHeight="false" outlineLevel="0" collapsed="false">
      <c r="B583" s="96" t="s">
        <v>108</v>
      </c>
      <c r="C583" s="97" t="n">
        <v>1</v>
      </c>
      <c r="D583" s="100" t="n">
        <f aca="false">$C583*VLOOKUP($B583,FoodDB!$A$2:$I$1016,3,0)</f>
        <v>0</v>
      </c>
      <c r="E583" s="100" t="n">
        <f aca="false">$C583*VLOOKUP($B583,FoodDB!$A$2:$I$1016,4,0)</f>
        <v>0</v>
      </c>
      <c r="F583" s="100" t="n">
        <f aca="false">$C583*VLOOKUP($B583,FoodDB!$A$2:$I$1016,5,0)</f>
        <v>0</v>
      </c>
      <c r="G583" s="100" t="n">
        <f aca="false">$C583*VLOOKUP($B583,FoodDB!$A$2:$I$1016,6,0)</f>
        <v>0</v>
      </c>
      <c r="H583" s="100" t="n">
        <f aca="false">$C583*VLOOKUP($B583,FoodDB!$A$2:$I$1016,7,0)</f>
        <v>0</v>
      </c>
      <c r="I583" s="100" t="n">
        <f aca="false">$C583*VLOOKUP($B583,FoodDB!$A$2:$I$1016,8,0)</f>
        <v>0</v>
      </c>
      <c r="J583" s="100" t="n">
        <f aca="false">$C583*VLOOKUP($B583,FoodDB!$A$2:$I$1016,9,0)</f>
        <v>0</v>
      </c>
      <c r="K583" s="100"/>
      <c r="L583" s="100"/>
      <c r="M583" s="100"/>
      <c r="N583" s="100"/>
      <c r="O583" s="100"/>
      <c r="P583" s="100"/>
      <c r="Q583" s="100"/>
      <c r="R583" s="100"/>
      <c r="S583" s="100"/>
    </row>
    <row r="584" customFormat="false" ht="15" hidden="false" customHeight="false" outlineLevel="0" collapsed="false">
      <c r="B584" s="96" t="s">
        <v>108</v>
      </c>
      <c r="C584" s="97" t="n">
        <v>1</v>
      </c>
      <c r="D584" s="100" t="n">
        <f aca="false">$C584*VLOOKUP($B584,FoodDB!$A$2:$I$1016,3,0)</f>
        <v>0</v>
      </c>
      <c r="E584" s="100" t="n">
        <f aca="false">$C584*VLOOKUP($B584,FoodDB!$A$2:$I$1016,4,0)</f>
        <v>0</v>
      </c>
      <c r="F584" s="100" t="n">
        <f aca="false">$C584*VLOOKUP($B584,FoodDB!$A$2:$I$1016,5,0)</f>
        <v>0</v>
      </c>
      <c r="G584" s="100" t="n">
        <f aca="false">$C584*VLOOKUP($B584,FoodDB!$A$2:$I$1016,6,0)</f>
        <v>0</v>
      </c>
      <c r="H584" s="100" t="n">
        <f aca="false">$C584*VLOOKUP($B584,FoodDB!$A$2:$I$1016,7,0)</f>
        <v>0</v>
      </c>
      <c r="I584" s="100" t="n">
        <f aca="false">$C584*VLOOKUP($B584,FoodDB!$A$2:$I$1016,8,0)</f>
        <v>0</v>
      </c>
      <c r="J584" s="100" t="n">
        <f aca="false">$C584*VLOOKUP($B584,FoodDB!$A$2:$I$1016,9,0)</f>
        <v>0</v>
      </c>
      <c r="K584" s="100"/>
      <c r="L584" s="100"/>
      <c r="M584" s="100"/>
      <c r="N584" s="100"/>
      <c r="O584" s="100"/>
      <c r="P584" s="100"/>
      <c r="Q584" s="100"/>
      <c r="R584" s="100"/>
      <c r="S584" s="100"/>
    </row>
    <row r="585" customFormat="false" ht="15" hidden="false" customHeight="false" outlineLevel="0" collapsed="false">
      <c r="B585" s="96" t="s">
        <v>108</v>
      </c>
      <c r="C585" s="97" t="n">
        <v>1</v>
      </c>
      <c r="D585" s="100" t="n">
        <f aca="false">$C585*VLOOKUP($B585,FoodDB!$A$2:$I$1016,3,0)</f>
        <v>0</v>
      </c>
      <c r="E585" s="100" t="n">
        <f aca="false">$C585*VLOOKUP($B585,FoodDB!$A$2:$I$1016,4,0)</f>
        <v>0</v>
      </c>
      <c r="F585" s="100" t="n">
        <f aca="false">$C585*VLOOKUP($B585,FoodDB!$A$2:$I$1016,5,0)</f>
        <v>0</v>
      </c>
      <c r="G585" s="100" t="n">
        <f aca="false">$C585*VLOOKUP($B585,FoodDB!$A$2:$I$1016,6,0)</f>
        <v>0</v>
      </c>
      <c r="H585" s="100" t="n">
        <f aca="false">$C585*VLOOKUP($B585,FoodDB!$A$2:$I$1016,7,0)</f>
        <v>0</v>
      </c>
      <c r="I585" s="100" t="n">
        <f aca="false">$C585*VLOOKUP($B585,FoodDB!$A$2:$I$1016,8,0)</f>
        <v>0</v>
      </c>
      <c r="J585" s="100" t="n">
        <f aca="false">$C585*VLOOKUP($B585,FoodDB!$A$2:$I$1016,9,0)</f>
        <v>0</v>
      </c>
      <c r="K585" s="100"/>
      <c r="L585" s="100"/>
      <c r="M585" s="100"/>
      <c r="N585" s="100"/>
      <c r="O585" s="100"/>
      <c r="P585" s="100"/>
      <c r="Q585" s="100"/>
      <c r="R585" s="100"/>
      <c r="S585" s="100"/>
    </row>
    <row r="586" customFormat="false" ht="15" hidden="false" customHeight="false" outlineLevel="0" collapsed="false">
      <c r="B586" s="96" t="s">
        <v>108</v>
      </c>
      <c r="C586" s="97" t="n">
        <v>1</v>
      </c>
      <c r="D586" s="100" t="n">
        <f aca="false">$C586*VLOOKUP($B586,FoodDB!$A$2:$I$1016,3,0)</f>
        <v>0</v>
      </c>
      <c r="E586" s="100" t="n">
        <f aca="false">$C586*VLOOKUP($B586,FoodDB!$A$2:$I$1016,4,0)</f>
        <v>0</v>
      </c>
      <c r="F586" s="100" t="n">
        <f aca="false">$C586*VLOOKUP($B586,FoodDB!$A$2:$I$1016,5,0)</f>
        <v>0</v>
      </c>
      <c r="G586" s="100" t="n">
        <f aca="false">$C586*VLOOKUP($B586,FoodDB!$A$2:$I$1016,6,0)</f>
        <v>0</v>
      </c>
      <c r="H586" s="100" t="n">
        <f aca="false">$C586*VLOOKUP($B586,FoodDB!$A$2:$I$1016,7,0)</f>
        <v>0</v>
      </c>
      <c r="I586" s="100" t="n">
        <f aca="false">$C586*VLOOKUP($B586,FoodDB!$A$2:$I$1016,8,0)</f>
        <v>0</v>
      </c>
      <c r="J586" s="100" t="n">
        <f aca="false">$C586*VLOOKUP($B586,FoodDB!$A$2:$I$1016,9,0)</f>
        <v>0</v>
      </c>
      <c r="K586" s="100"/>
      <c r="L586" s="100"/>
      <c r="M586" s="100"/>
      <c r="N586" s="100"/>
      <c r="O586" s="100"/>
      <c r="P586" s="100"/>
      <c r="Q586" s="100"/>
      <c r="R586" s="100"/>
      <c r="S586" s="100"/>
    </row>
    <row r="587" customFormat="false" ht="15" hidden="false" customHeight="false" outlineLevel="0" collapsed="false">
      <c r="B587" s="96" t="s">
        <v>108</v>
      </c>
      <c r="C587" s="97" t="n">
        <v>1</v>
      </c>
      <c r="D587" s="100" t="n">
        <f aca="false">$C587*VLOOKUP($B587,FoodDB!$A$2:$I$1016,3,0)</f>
        <v>0</v>
      </c>
      <c r="E587" s="100" t="n">
        <f aca="false">$C587*VLOOKUP($B587,FoodDB!$A$2:$I$1016,4,0)</f>
        <v>0</v>
      </c>
      <c r="F587" s="100" t="n">
        <f aca="false">$C587*VLOOKUP($B587,FoodDB!$A$2:$I$1016,5,0)</f>
        <v>0</v>
      </c>
      <c r="G587" s="100" t="n">
        <f aca="false">$C587*VLOOKUP($B587,FoodDB!$A$2:$I$1016,6,0)</f>
        <v>0</v>
      </c>
      <c r="H587" s="100" t="n">
        <f aca="false">$C587*VLOOKUP($B587,FoodDB!$A$2:$I$1016,7,0)</f>
        <v>0</v>
      </c>
      <c r="I587" s="100" t="n">
        <f aca="false">$C587*VLOOKUP($B587,FoodDB!$A$2:$I$1016,8,0)</f>
        <v>0</v>
      </c>
      <c r="J587" s="100" t="n">
        <f aca="false">$C587*VLOOKUP($B587,FoodDB!$A$2:$I$1016,9,0)</f>
        <v>0</v>
      </c>
      <c r="K587" s="100"/>
      <c r="L587" s="100"/>
      <c r="M587" s="100"/>
      <c r="N587" s="100"/>
      <c r="O587" s="100"/>
      <c r="P587" s="100"/>
      <c r="Q587" s="100"/>
      <c r="R587" s="100"/>
      <c r="S587" s="100"/>
    </row>
    <row r="588" customFormat="false" ht="15" hidden="false" customHeight="false" outlineLevel="0" collapsed="false">
      <c r="B588" s="96" t="s">
        <v>108</v>
      </c>
      <c r="C588" s="97" t="n">
        <v>1</v>
      </c>
      <c r="D588" s="100" t="n">
        <f aca="false">$C588*VLOOKUP($B588,FoodDB!$A$2:$I$1016,3,0)</f>
        <v>0</v>
      </c>
      <c r="E588" s="100" t="n">
        <f aca="false">$C588*VLOOKUP($B588,FoodDB!$A$2:$I$1016,4,0)</f>
        <v>0</v>
      </c>
      <c r="F588" s="100" t="n">
        <f aca="false">$C588*VLOOKUP($B588,FoodDB!$A$2:$I$1016,5,0)</f>
        <v>0</v>
      </c>
      <c r="G588" s="100" t="n">
        <f aca="false">$C588*VLOOKUP($B588,FoodDB!$A$2:$I$1016,6,0)</f>
        <v>0</v>
      </c>
      <c r="H588" s="100" t="n">
        <f aca="false">$C588*VLOOKUP($B588,FoodDB!$A$2:$I$1016,7,0)</f>
        <v>0</v>
      </c>
      <c r="I588" s="100" t="n">
        <f aca="false">$C588*VLOOKUP($B588,FoodDB!$A$2:$I$1016,8,0)</f>
        <v>0</v>
      </c>
      <c r="J588" s="100" t="n">
        <f aca="false">$C588*VLOOKUP($B588,FoodDB!$A$2:$I$1016,9,0)</f>
        <v>0</v>
      </c>
      <c r="K588" s="100"/>
      <c r="L588" s="100"/>
      <c r="M588" s="100"/>
      <c r="N588" s="100"/>
      <c r="O588" s="100"/>
      <c r="P588" s="100"/>
      <c r="Q588" s="100"/>
      <c r="R588" s="100"/>
      <c r="S588" s="100"/>
    </row>
    <row r="589" customFormat="false" ht="15" hidden="false" customHeight="false" outlineLevel="0" collapsed="false">
      <c r="A589" s="0" t="s">
        <v>98</v>
      </c>
      <c r="D589" s="100"/>
      <c r="E589" s="100"/>
      <c r="F589" s="100"/>
      <c r="G589" s="100" t="n">
        <f aca="false">SUM(G582:G588)</f>
        <v>0</v>
      </c>
      <c r="H589" s="100" t="n">
        <f aca="false">SUM(H582:H588)</f>
        <v>0</v>
      </c>
      <c r="I589" s="100" t="n">
        <f aca="false">SUM(I582:I588)</f>
        <v>0</v>
      </c>
      <c r="J589" s="100" t="n">
        <f aca="false">SUM(G589:I589)</f>
        <v>0</v>
      </c>
      <c r="K589" s="100"/>
      <c r="L589" s="100"/>
      <c r="M589" s="100"/>
      <c r="N589" s="100"/>
      <c r="O589" s="100"/>
      <c r="P589" s="100"/>
      <c r="Q589" s="100"/>
      <c r="R589" s="100"/>
      <c r="S589" s="100"/>
    </row>
    <row r="590" customFormat="false" ht="15" hidden="false" customHeight="false" outlineLevel="0" collapsed="false">
      <c r="A590" s="0" t="s">
        <v>102</v>
      </c>
      <c r="B590" s="0" t="s">
        <v>103</v>
      </c>
      <c r="D590" s="100"/>
      <c r="E590" s="100"/>
      <c r="F590" s="100"/>
      <c r="G590" s="100" t="n">
        <f aca="false">VLOOKUP($A582,LossChart!$A$3:$AB$105,14,0)</f>
        <v>648.258617195224</v>
      </c>
      <c r="H590" s="100" t="n">
        <f aca="false">VLOOKUP($A582,LossChart!$A$3:$AB$105,15,0)</f>
        <v>80</v>
      </c>
      <c r="I590" s="100" t="n">
        <f aca="false">VLOOKUP($A582,LossChart!$A$3:$AB$105,16,0)</f>
        <v>477.304074136158</v>
      </c>
      <c r="J590" s="100" t="n">
        <f aca="false">VLOOKUP($A582,LossChart!$A$3:$AB$105,17,0)</f>
        <v>1205.56269133138</v>
      </c>
      <c r="K590" s="100"/>
      <c r="L590" s="100"/>
      <c r="M590" s="100"/>
      <c r="N590" s="100"/>
      <c r="O590" s="100"/>
      <c r="P590" s="100"/>
      <c r="Q590" s="100"/>
      <c r="R590" s="100"/>
      <c r="S590" s="100"/>
    </row>
    <row r="591" customFormat="false" ht="15" hidden="false" customHeight="false" outlineLevel="0" collapsed="false">
      <c r="A591" s="0" t="s">
        <v>104</v>
      </c>
      <c r="D591" s="100"/>
      <c r="E591" s="100"/>
      <c r="F591" s="100"/>
      <c r="G591" s="100" t="n">
        <f aca="false">G590-G589</f>
        <v>648.258617195224</v>
      </c>
      <c r="H591" s="100" t="n">
        <f aca="false">H590-H589</f>
        <v>80</v>
      </c>
      <c r="I591" s="100" t="n">
        <f aca="false">I590-I589</f>
        <v>477.304074136158</v>
      </c>
      <c r="J591" s="100" t="n">
        <f aca="false">J590-J589</f>
        <v>1205.56269133138</v>
      </c>
      <c r="K591" s="100"/>
      <c r="L591" s="100"/>
      <c r="M591" s="100"/>
      <c r="N591" s="100"/>
      <c r="O591" s="100"/>
      <c r="P591" s="100"/>
      <c r="Q591" s="100"/>
      <c r="R591" s="100"/>
      <c r="S591" s="100"/>
    </row>
    <row r="593" customFormat="false" ht="60" hidden="false" customHeight="false" outlineLevel="0" collapsed="false">
      <c r="A593" s="21" t="s">
        <v>63</v>
      </c>
      <c r="B593" s="21" t="s">
        <v>93</v>
      </c>
      <c r="C593" s="21" t="s">
        <v>94</v>
      </c>
      <c r="D593" s="94" t="str">
        <f aca="false">FoodDB!$C$1</f>
        <v>Fat
(g)</v>
      </c>
      <c r="E593" s="94" t="str">
        <f aca="false">FoodDB!$D$1</f>
        <v>Carbs
(g)</v>
      </c>
      <c r="F593" s="94" t="str">
        <f aca="false">FoodDB!$E$1</f>
        <v>Protein
(g)</v>
      </c>
      <c r="G593" s="94" t="str">
        <f aca="false">FoodDB!$F$1</f>
        <v>Fat
(Cal)</v>
      </c>
      <c r="H593" s="94" t="str">
        <f aca="false">FoodDB!$G$1</f>
        <v>Carb
(Cal)</v>
      </c>
      <c r="I593" s="94" t="str">
        <f aca="false">FoodDB!$H$1</f>
        <v>Protein
(Cal)</v>
      </c>
      <c r="J593" s="94" t="str">
        <f aca="false">FoodDB!$I$1</f>
        <v>Total
Calories</v>
      </c>
      <c r="K593" s="94"/>
      <c r="L593" s="94" t="s">
        <v>110</v>
      </c>
      <c r="M593" s="94" t="s">
        <v>111</v>
      </c>
      <c r="N593" s="94" t="s">
        <v>112</v>
      </c>
      <c r="O593" s="94" t="s">
        <v>113</v>
      </c>
      <c r="P593" s="94" t="s">
        <v>118</v>
      </c>
      <c r="Q593" s="94" t="s">
        <v>119</v>
      </c>
      <c r="R593" s="94" t="s">
        <v>120</v>
      </c>
      <c r="S593" s="94" t="s">
        <v>121</v>
      </c>
    </row>
    <row r="594" customFormat="false" ht="15" hidden="false" customHeight="false" outlineLevel="0" collapsed="false">
      <c r="A594" s="95" t="n">
        <f aca="false">A582+1</f>
        <v>43043</v>
      </c>
      <c r="B594" s="96" t="s">
        <v>108</v>
      </c>
      <c r="C594" s="97" t="n">
        <v>1</v>
      </c>
      <c r="D594" s="100" t="n">
        <f aca="false">$C594*VLOOKUP($B594,FoodDB!$A$2:$I$1016,3,0)</f>
        <v>0</v>
      </c>
      <c r="E594" s="100" t="n">
        <f aca="false">$C594*VLOOKUP($B594,FoodDB!$A$2:$I$1016,4,0)</f>
        <v>0</v>
      </c>
      <c r="F594" s="100" t="n">
        <f aca="false">$C594*VLOOKUP($B594,FoodDB!$A$2:$I$1016,5,0)</f>
        <v>0</v>
      </c>
      <c r="G594" s="100" t="n">
        <f aca="false">$C594*VLOOKUP($B594,FoodDB!$A$2:$I$1016,6,0)</f>
        <v>0</v>
      </c>
      <c r="H594" s="100" t="n">
        <f aca="false">$C594*VLOOKUP($B594,FoodDB!$A$2:$I$1016,7,0)</f>
        <v>0</v>
      </c>
      <c r="I594" s="100" t="n">
        <f aca="false">$C594*VLOOKUP($B594,FoodDB!$A$2:$I$1016,8,0)</f>
        <v>0</v>
      </c>
      <c r="J594" s="100" t="n">
        <f aca="false">$C594*VLOOKUP($B594,FoodDB!$A$2:$I$1016,9,0)</f>
        <v>0</v>
      </c>
      <c r="K594" s="100"/>
      <c r="L594" s="100" t="n">
        <f aca="false">SUM(G594:G600)</f>
        <v>0</v>
      </c>
      <c r="M594" s="100" t="n">
        <f aca="false">SUM(H594:H600)</f>
        <v>0</v>
      </c>
      <c r="N594" s="100" t="n">
        <f aca="false">SUM(I594:I600)</f>
        <v>0</v>
      </c>
      <c r="O594" s="100" t="n">
        <f aca="false">SUM(L594:N594)</f>
        <v>0</v>
      </c>
      <c r="P594" s="100" t="n">
        <f aca="false">VLOOKUP($A594,LossChart!$A$3:$AB$105,14,0)-L594</f>
        <v>654.019345509281</v>
      </c>
      <c r="Q594" s="100" t="n">
        <f aca="false">VLOOKUP($A594,LossChart!$A$3:$AB$105,15,0)-M594</f>
        <v>80</v>
      </c>
      <c r="R594" s="100" t="n">
        <f aca="false">VLOOKUP($A594,LossChart!$A$3:$AB$105,16,0)-N594</f>
        <v>477.304074136158</v>
      </c>
      <c r="S594" s="100" t="n">
        <f aca="false">VLOOKUP($A594,LossChart!$A$3:$AB$105,17,0)-O594</f>
        <v>1211.32341964544</v>
      </c>
    </row>
    <row r="595" customFormat="false" ht="15" hidden="false" customHeight="false" outlineLevel="0" collapsed="false">
      <c r="B595" s="96" t="s">
        <v>108</v>
      </c>
      <c r="C595" s="97" t="n">
        <v>1</v>
      </c>
      <c r="D595" s="100" t="n">
        <f aca="false">$C595*VLOOKUP($B595,FoodDB!$A$2:$I$1016,3,0)</f>
        <v>0</v>
      </c>
      <c r="E595" s="100" t="n">
        <f aca="false">$C595*VLOOKUP($B595,FoodDB!$A$2:$I$1016,4,0)</f>
        <v>0</v>
      </c>
      <c r="F595" s="100" t="n">
        <f aca="false">$C595*VLOOKUP($B595,FoodDB!$A$2:$I$1016,5,0)</f>
        <v>0</v>
      </c>
      <c r="G595" s="100" t="n">
        <f aca="false">$C595*VLOOKUP($B595,FoodDB!$A$2:$I$1016,6,0)</f>
        <v>0</v>
      </c>
      <c r="H595" s="100" t="n">
        <f aca="false">$C595*VLOOKUP($B595,FoodDB!$A$2:$I$1016,7,0)</f>
        <v>0</v>
      </c>
      <c r="I595" s="100" t="n">
        <f aca="false">$C595*VLOOKUP($B595,FoodDB!$A$2:$I$1016,8,0)</f>
        <v>0</v>
      </c>
      <c r="J595" s="100" t="n">
        <f aca="false">$C595*VLOOKUP($B595,FoodDB!$A$2:$I$1016,9,0)</f>
        <v>0</v>
      </c>
      <c r="K595" s="100"/>
      <c r="L595" s="100"/>
      <c r="M595" s="100"/>
      <c r="N595" s="100"/>
      <c r="O595" s="100"/>
      <c r="P595" s="100"/>
      <c r="Q595" s="100"/>
      <c r="R595" s="100"/>
      <c r="S595" s="100"/>
    </row>
    <row r="596" customFormat="false" ht="15" hidden="false" customHeight="false" outlineLevel="0" collapsed="false">
      <c r="B596" s="96" t="s">
        <v>108</v>
      </c>
      <c r="C596" s="97" t="n">
        <v>1</v>
      </c>
      <c r="D596" s="100" t="n">
        <f aca="false">$C596*VLOOKUP($B596,FoodDB!$A$2:$I$1016,3,0)</f>
        <v>0</v>
      </c>
      <c r="E596" s="100" t="n">
        <f aca="false">$C596*VLOOKUP($B596,FoodDB!$A$2:$I$1016,4,0)</f>
        <v>0</v>
      </c>
      <c r="F596" s="100" t="n">
        <f aca="false">$C596*VLOOKUP($B596,FoodDB!$A$2:$I$1016,5,0)</f>
        <v>0</v>
      </c>
      <c r="G596" s="100" t="n">
        <f aca="false">$C596*VLOOKUP($B596,FoodDB!$A$2:$I$1016,6,0)</f>
        <v>0</v>
      </c>
      <c r="H596" s="100" t="n">
        <f aca="false">$C596*VLOOKUP($B596,FoodDB!$A$2:$I$1016,7,0)</f>
        <v>0</v>
      </c>
      <c r="I596" s="100" t="n">
        <f aca="false">$C596*VLOOKUP($B596,FoodDB!$A$2:$I$1016,8,0)</f>
        <v>0</v>
      </c>
      <c r="J596" s="100" t="n">
        <f aca="false">$C596*VLOOKUP($B596,FoodDB!$A$2:$I$1016,9,0)</f>
        <v>0</v>
      </c>
      <c r="K596" s="100"/>
      <c r="L596" s="100"/>
      <c r="M596" s="100"/>
      <c r="N596" s="100"/>
      <c r="O596" s="100"/>
      <c r="P596" s="100"/>
      <c r="Q596" s="100"/>
      <c r="R596" s="100"/>
      <c r="S596" s="100"/>
    </row>
    <row r="597" customFormat="false" ht="15" hidden="false" customHeight="false" outlineLevel="0" collapsed="false">
      <c r="B597" s="96" t="s">
        <v>108</v>
      </c>
      <c r="C597" s="97" t="n">
        <v>1</v>
      </c>
      <c r="D597" s="100" t="n">
        <f aca="false">$C597*VLOOKUP($B597,FoodDB!$A$2:$I$1016,3,0)</f>
        <v>0</v>
      </c>
      <c r="E597" s="100" t="n">
        <f aca="false">$C597*VLOOKUP($B597,FoodDB!$A$2:$I$1016,4,0)</f>
        <v>0</v>
      </c>
      <c r="F597" s="100" t="n">
        <f aca="false">$C597*VLOOKUP($B597,FoodDB!$A$2:$I$1016,5,0)</f>
        <v>0</v>
      </c>
      <c r="G597" s="100" t="n">
        <f aca="false">$C597*VLOOKUP($B597,FoodDB!$A$2:$I$1016,6,0)</f>
        <v>0</v>
      </c>
      <c r="H597" s="100" t="n">
        <f aca="false">$C597*VLOOKUP($B597,FoodDB!$A$2:$I$1016,7,0)</f>
        <v>0</v>
      </c>
      <c r="I597" s="100" t="n">
        <f aca="false">$C597*VLOOKUP($B597,FoodDB!$A$2:$I$1016,8,0)</f>
        <v>0</v>
      </c>
      <c r="J597" s="100" t="n">
        <f aca="false">$C597*VLOOKUP($B597,FoodDB!$A$2:$I$1016,9,0)</f>
        <v>0</v>
      </c>
      <c r="K597" s="100"/>
      <c r="L597" s="100"/>
      <c r="M597" s="100"/>
      <c r="N597" s="100"/>
      <c r="O597" s="100"/>
      <c r="P597" s="100"/>
      <c r="Q597" s="100"/>
      <c r="R597" s="100"/>
      <c r="S597" s="100"/>
    </row>
    <row r="598" customFormat="false" ht="15" hidden="false" customHeight="false" outlineLevel="0" collapsed="false">
      <c r="B598" s="96" t="s">
        <v>108</v>
      </c>
      <c r="C598" s="97" t="n">
        <v>1</v>
      </c>
      <c r="D598" s="100" t="n">
        <f aca="false">$C598*VLOOKUP($B598,FoodDB!$A$2:$I$1016,3,0)</f>
        <v>0</v>
      </c>
      <c r="E598" s="100" t="n">
        <f aca="false">$C598*VLOOKUP($B598,FoodDB!$A$2:$I$1016,4,0)</f>
        <v>0</v>
      </c>
      <c r="F598" s="100" t="n">
        <f aca="false">$C598*VLOOKUP($B598,FoodDB!$A$2:$I$1016,5,0)</f>
        <v>0</v>
      </c>
      <c r="G598" s="100" t="n">
        <f aca="false">$C598*VLOOKUP($B598,FoodDB!$A$2:$I$1016,6,0)</f>
        <v>0</v>
      </c>
      <c r="H598" s="100" t="n">
        <f aca="false">$C598*VLOOKUP($B598,FoodDB!$A$2:$I$1016,7,0)</f>
        <v>0</v>
      </c>
      <c r="I598" s="100" t="n">
        <f aca="false">$C598*VLOOKUP($B598,FoodDB!$A$2:$I$1016,8,0)</f>
        <v>0</v>
      </c>
      <c r="J598" s="100" t="n">
        <f aca="false">$C598*VLOOKUP($B598,FoodDB!$A$2:$I$1016,9,0)</f>
        <v>0</v>
      </c>
      <c r="K598" s="100"/>
      <c r="L598" s="100"/>
      <c r="M598" s="100"/>
      <c r="N598" s="100"/>
      <c r="O598" s="100"/>
      <c r="P598" s="100"/>
      <c r="Q598" s="100"/>
      <c r="R598" s="100"/>
      <c r="S598" s="100"/>
    </row>
    <row r="599" customFormat="false" ht="15" hidden="false" customHeight="false" outlineLevel="0" collapsed="false">
      <c r="B599" s="96" t="s">
        <v>108</v>
      </c>
      <c r="C599" s="97" t="n">
        <v>1</v>
      </c>
      <c r="D599" s="100" t="n">
        <f aca="false">$C599*VLOOKUP($B599,FoodDB!$A$2:$I$1016,3,0)</f>
        <v>0</v>
      </c>
      <c r="E599" s="100" t="n">
        <f aca="false">$C599*VLOOKUP($B599,FoodDB!$A$2:$I$1016,4,0)</f>
        <v>0</v>
      </c>
      <c r="F599" s="100" t="n">
        <f aca="false">$C599*VLOOKUP($B599,FoodDB!$A$2:$I$1016,5,0)</f>
        <v>0</v>
      </c>
      <c r="G599" s="100" t="n">
        <f aca="false">$C599*VLOOKUP($B599,FoodDB!$A$2:$I$1016,6,0)</f>
        <v>0</v>
      </c>
      <c r="H599" s="100" t="n">
        <f aca="false">$C599*VLOOKUP($B599,FoodDB!$A$2:$I$1016,7,0)</f>
        <v>0</v>
      </c>
      <c r="I599" s="100" t="n">
        <f aca="false">$C599*VLOOKUP($B599,FoodDB!$A$2:$I$1016,8,0)</f>
        <v>0</v>
      </c>
      <c r="J599" s="100" t="n">
        <f aca="false">$C599*VLOOKUP($B599,FoodDB!$A$2:$I$1016,9,0)</f>
        <v>0</v>
      </c>
      <c r="K599" s="100"/>
      <c r="L599" s="100"/>
      <c r="M599" s="100"/>
      <c r="N599" s="100"/>
      <c r="O599" s="100"/>
      <c r="P599" s="100"/>
      <c r="Q599" s="100"/>
      <c r="R599" s="100"/>
      <c r="S599" s="100"/>
    </row>
    <row r="600" customFormat="false" ht="15" hidden="false" customHeight="false" outlineLevel="0" collapsed="false">
      <c r="B600" s="96" t="s">
        <v>108</v>
      </c>
      <c r="C600" s="97" t="n">
        <v>1</v>
      </c>
      <c r="D600" s="100" t="n">
        <f aca="false">$C600*VLOOKUP($B600,FoodDB!$A$2:$I$1016,3,0)</f>
        <v>0</v>
      </c>
      <c r="E600" s="100" t="n">
        <f aca="false">$C600*VLOOKUP($B600,FoodDB!$A$2:$I$1016,4,0)</f>
        <v>0</v>
      </c>
      <c r="F600" s="100" t="n">
        <f aca="false">$C600*VLOOKUP($B600,FoodDB!$A$2:$I$1016,5,0)</f>
        <v>0</v>
      </c>
      <c r="G600" s="100" t="n">
        <f aca="false">$C600*VLOOKUP($B600,FoodDB!$A$2:$I$1016,6,0)</f>
        <v>0</v>
      </c>
      <c r="H600" s="100" t="n">
        <f aca="false">$C600*VLOOKUP($B600,FoodDB!$A$2:$I$1016,7,0)</f>
        <v>0</v>
      </c>
      <c r="I600" s="100" t="n">
        <f aca="false">$C600*VLOOKUP($B600,FoodDB!$A$2:$I$1016,8,0)</f>
        <v>0</v>
      </c>
      <c r="J600" s="100" t="n">
        <f aca="false">$C600*VLOOKUP($B600,FoodDB!$A$2:$I$1016,9,0)</f>
        <v>0</v>
      </c>
      <c r="K600" s="100"/>
      <c r="L600" s="100"/>
      <c r="M600" s="100"/>
      <c r="N600" s="100"/>
      <c r="O600" s="100"/>
      <c r="P600" s="100"/>
      <c r="Q600" s="100"/>
      <c r="R600" s="100"/>
      <c r="S600" s="100"/>
    </row>
    <row r="601" customFormat="false" ht="15" hidden="false" customHeight="false" outlineLevel="0" collapsed="false">
      <c r="A601" s="0" t="s">
        <v>98</v>
      </c>
      <c r="D601" s="100"/>
      <c r="E601" s="100"/>
      <c r="F601" s="100"/>
      <c r="G601" s="100" t="n">
        <f aca="false">SUM(G594:G600)</f>
        <v>0</v>
      </c>
      <c r="H601" s="100" t="n">
        <f aca="false">SUM(H594:H600)</f>
        <v>0</v>
      </c>
      <c r="I601" s="100" t="n">
        <f aca="false">SUM(I594:I600)</f>
        <v>0</v>
      </c>
      <c r="J601" s="100" t="n">
        <f aca="false">SUM(G601:I601)</f>
        <v>0</v>
      </c>
      <c r="K601" s="100"/>
      <c r="L601" s="100"/>
      <c r="M601" s="100"/>
      <c r="N601" s="100"/>
      <c r="O601" s="100"/>
      <c r="P601" s="100"/>
      <c r="Q601" s="100"/>
      <c r="R601" s="100"/>
      <c r="S601" s="100"/>
    </row>
    <row r="602" customFormat="false" ht="15" hidden="false" customHeight="false" outlineLevel="0" collapsed="false">
      <c r="A602" s="0" t="s">
        <v>102</v>
      </c>
      <c r="B602" s="0" t="s">
        <v>103</v>
      </c>
      <c r="D602" s="100"/>
      <c r="E602" s="100"/>
      <c r="F602" s="100"/>
      <c r="G602" s="100" t="n">
        <f aca="false">VLOOKUP($A594,LossChart!$A$3:$AB$105,14,0)</f>
        <v>654.019345509281</v>
      </c>
      <c r="H602" s="100" t="n">
        <f aca="false">VLOOKUP($A594,LossChart!$A$3:$AB$105,15,0)</f>
        <v>80</v>
      </c>
      <c r="I602" s="100" t="n">
        <f aca="false">VLOOKUP($A594,LossChart!$A$3:$AB$105,16,0)</f>
        <v>477.304074136158</v>
      </c>
      <c r="J602" s="100" t="n">
        <f aca="false">VLOOKUP($A594,LossChart!$A$3:$AB$105,17,0)</f>
        <v>1211.32341964544</v>
      </c>
      <c r="K602" s="100"/>
      <c r="L602" s="100"/>
      <c r="M602" s="100"/>
      <c r="N602" s="100"/>
      <c r="O602" s="100"/>
      <c r="P602" s="100"/>
      <c r="Q602" s="100"/>
      <c r="R602" s="100"/>
      <c r="S602" s="100"/>
    </row>
    <row r="603" customFormat="false" ht="15" hidden="false" customHeight="false" outlineLevel="0" collapsed="false">
      <c r="A603" s="0" t="s">
        <v>104</v>
      </c>
      <c r="D603" s="100"/>
      <c r="E603" s="100"/>
      <c r="F603" s="100"/>
      <c r="G603" s="100" t="n">
        <f aca="false">G602-G601</f>
        <v>654.019345509281</v>
      </c>
      <c r="H603" s="100" t="n">
        <f aca="false">H602-H601</f>
        <v>80</v>
      </c>
      <c r="I603" s="100" t="n">
        <f aca="false">I602-I601</f>
        <v>477.304074136158</v>
      </c>
      <c r="J603" s="100" t="n">
        <f aca="false">J602-J601</f>
        <v>1211.32341964544</v>
      </c>
      <c r="K603" s="100"/>
      <c r="L603" s="100"/>
      <c r="M603" s="100"/>
      <c r="N603" s="100"/>
      <c r="O603" s="100"/>
      <c r="P603" s="100"/>
      <c r="Q603" s="100"/>
      <c r="R603" s="100"/>
      <c r="S603" s="100"/>
    </row>
    <row r="605" customFormat="false" ht="60" hidden="false" customHeight="false" outlineLevel="0" collapsed="false">
      <c r="A605" s="21" t="s">
        <v>63</v>
      </c>
      <c r="B605" s="21" t="s">
        <v>93</v>
      </c>
      <c r="C605" s="21" t="s">
        <v>94</v>
      </c>
      <c r="D605" s="94" t="str">
        <f aca="false">FoodDB!$C$1</f>
        <v>Fat
(g)</v>
      </c>
      <c r="E605" s="94" t="str">
        <f aca="false">FoodDB!$D$1</f>
        <v>Carbs
(g)</v>
      </c>
      <c r="F605" s="94" t="str">
        <f aca="false">FoodDB!$E$1</f>
        <v>Protein
(g)</v>
      </c>
      <c r="G605" s="94" t="str">
        <f aca="false">FoodDB!$F$1</f>
        <v>Fat
(Cal)</v>
      </c>
      <c r="H605" s="94" t="str">
        <f aca="false">FoodDB!$G$1</f>
        <v>Carb
(Cal)</v>
      </c>
      <c r="I605" s="94" t="str">
        <f aca="false">FoodDB!$H$1</f>
        <v>Protein
(Cal)</v>
      </c>
      <c r="J605" s="94" t="str">
        <f aca="false">FoodDB!$I$1</f>
        <v>Total
Calories</v>
      </c>
      <c r="K605" s="94"/>
      <c r="L605" s="94" t="s">
        <v>110</v>
      </c>
      <c r="M605" s="94" t="s">
        <v>111</v>
      </c>
      <c r="N605" s="94" t="s">
        <v>112</v>
      </c>
      <c r="O605" s="94" t="s">
        <v>113</v>
      </c>
      <c r="P605" s="94" t="s">
        <v>118</v>
      </c>
      <c r="Q605" s="94" t="s">
        <v>119</v>
      </c>
      <c r="R605" s="94" t="s">
        <v>120</v>
      </c>
      <c r="S605" s="94" t="s">
        <v>121</v>
      </c>
    </row>
    <row r="606" customFormat="false" ht="15" hidden="false" customHeight="false" outlineLevel="0" collapsed="false">
      <c r="A606" s="95" t="n">
        <f aca="false">A594+1</f>
        <v>43044</v>
      </c>
      <c r="B606" s="96" t="s">
        <v>108</v>
      </c>
      <c r="C606" s="97" t="n">
        <v>1</v>
      </c>
      <c r="D606" s="100" t="n">
        <f aca="false">$C606*VLOOKUP($B606,FoodDB!$A$2:$I$1016,3,0)</f>
        <v>0</v>
      </c>
      <c r="E606" s="100" t="n">
        <f aca="false">$C606*VLOOKUP($B606,FoodDB!$A$2:$I$1016,4,0)</f>
        <v>0</v>
      </c>
      <c r="F606" s="100" t="n">
        <f aca="false">$C606*VLOOKUP($B606,FoodDB!$A$2:$I$1016,5,0)</f>
        <v>0</v>
      </c>
      <c r="G606" s="100" t="n">
        <f aca="false">$C606*VLOOKUP($B606,FoodDB!$A$2:$I$1016,6,0)</f>
        <v>0</v>
      </c>
      <c r="H606" s="100" t="n">
        <f aca="false">$C606*VLOOKUP($B606,FoodDB!$A$2:$I$1016,7,0)</f>
        <v>0</v>
      </c>
      <c r="I606" s="100" t="n">
        <f aca="false">$C606*VLOOKUP($B606,FoodDB!$A$2:$I$1016,8,0)</f>
        <v>0</v>
      </c>
      <c r="J606" s="100" t="n">
        <f aca="false">$C606*VLOOKUP($B606,FoodDB!$A$2:$I$1016,9,0)</f>
        <v>0</v>
      </c>
      <c r="K606" s="100"/>
      <c r="L606" s="100" t="n">
        <f aca="false">SUM(G606:G612)</f>
        <v>0</v>
      </c>
      <c r="M606" s="100" t="n">
        <f aca="false">SUM(H606:H612)</f>
        <v>0</v>
      </c>
      <c r="N606" s="100" t="n">
        <f aca="false">SUM(I606:I612)</f>
        <v>0</v>
      </c>
      <c r="O606" s="100" t="n">
        <f aca="false">SUM(L606:N606)</f>
        <v>0</v>
      </c>
      <c r="P606" s="100" t="n">
        <f aca="false">VLOOKUP($A606,LossChart!$A$3:$AB$105,14,0)-L606</f>
        <v>659.729050229698</v>
      </c>
      <c r="Q606" s="100" t="n">
        <f aca="false">VLOOKUP($A606,LossChart!$A$3:$AB$105,15,0)-M606</f>
        <v>80</v>
      </c>
      <c r="R606" s="100" t="n">
        <f aca="false">VLOOKUP($A606,LossChart!$A$3:$AB$105,16,0)-N606</f>
        <v>477.304074136158</v>
      </c>
      <c r="S606" s="100" t="n">
        <f aca="false">VLOOKUP($A606,LossChart!$A$3:$AB$105,17,0)-O606</f>
        <v>1217.03312436586</v>
      </c>
    </row>
    <row r="607" customFormat="false" ht="15" hidden="false" customHeight="false" outlineLevel="0" collapsed="false">
      <c r="B607" s="96" t="s">
        <v>108</v>
      </c>
      <c r="C607" s="97" t="n">
        <v>1</v>
      </c>
      <c r="D607" s="100" t="n">
        <f aca="false">$C607*VLOOKUP($B607,FoodDB!$A$2:$I$1016,3,0)</f>
        <v>0</v>
      </c>
      <c r="E607" s="100" t="n">
        <f aca="false">$C607*VLOOKUP($B607,FoodDB!$A$2:$I$1016,4,0)</f>
        <v>0</v>
      </c>
      <c r="F607" s="100" t="n">
        <f aca="false">$C607*VLOOKUP($B607,FoodDB!$A$2:$I$1016,5,0)</f>
        <v>0</v>
      </c>
      <c r="G607" s="100" t="n">
        <f aca="false">$C607*VLOOKUP($B607,FoodDB!$A$2:$I$1016,6,0)</f>
        <v>0</v>
      </c>
      <c r="H607" s="100" t="n">
        <f aca="false">$C607*VLOOKUP($B607,FoodDB!$A$2:$I$1016,7,0)</f>
        <v>0</v>
      </c>
      <c r="I607" s="100" t="n">
        <f aca="false">$C607*VLOOKUP($B607,FoodDB!$A$2:$I$1016,8,0)</f>
        <v>0</v>
      </c>
      <c r="J607" s="100" t="n">
        <f aca="false">$C607*VLOOKUP($B607,FoodDB!$A$2:$I$1016,9,0)</f>
        <v>0</v>
      </c>
      <c r="K607" s="100"/>
      <c r="L607" s="100"/>
      <c r="M607" s="100"/>
      <c r="N607" s="100"/>
      <c r="O607" s="100"/>
      <c r="P607" s="100"/>
      <c r="Q607" s="100"/>
      <c r="R607" s="100"/>
      <c r="S607" s="100"/>
    </row>
    <row r="608" customFormat="false" ht="15" hidden="false" customHeight="false" outlineLevel="0" collapsed="false">
      <c r="B608" s="96" t="s">
        <v>108</v>
      </c>
      <c r="C608" s="97" t="n">
        <v>1</v>
      </c>
      <c r="D608" s="100" t="n">
        <f aca="false">$C608*VLOOKUP($B608,FoodDB!$A$2:$I$1016,3,0)</f>
        <v>0</v>
      </c>
      <c r="E608" s="100" t="n">
        <f aca="false">$C608*VLOOKUP($B608,FoodDB!$A$2:$I$1016,4,0)</f>
        <v>0</v>
      </c>
      <c r="F608" s="100" t="n">
        <f aca="false">$C608*VLOOKUP($B608,FoodDB!$A$2:$I$1016,5,0)</f>
        <v>0</v>
      </c>
      <c r="G608" s="100" t="n">
        <f aca="false">$C608*VLOOKUP($B608,FoodDB!$A$2:$I$1016,6,0)</f>
        <v>0</v>
      </c>
      <c r="H608" s="100" t="n">
        <f aca="false">$C608*VLOOKUP($B608,FoodDB!$A$2:$I$1016,7,0)</f>
        <v>0</v>
      </c>
      <c r="I608" s="100" t="n">
        <f aca="false">$C608*VLOOKUP($B608,FoodDB!$A$2:$I$1016,8,0)</f>
        <v>0</v>
      </c>
      <c r="J608" s="100" t="n">
        <f aca="false">$C608*VLOOKUP($B608,FoodDB!$A$2:$I$1016,9,0)</f>
        <v>0</v>
      </c>
      <c r="K608" s="100"/>
      <c r="L608" s="100"/>
      <c r="M608" s="100"/>
      <c r="N608" s="100"/>
      <c r="O608" s="100"/>
      <c r="P608" s="100"/>
      <c r="Q608" s="100"/>
      <c r="R608" s="100"/>
      <c r="S608" s="100"/>
    </row>
    <row r="609" customFormat="false" ht="15" hidden="false" customHeight="false" outlineLevel="0" collapsed="false">
      <c r="B609" s="96" t="s">
        <v>108</v>
      </c>
      <c r="C609" s="97" t="n">
        <v>1</v>
      </c>
      <c r="D609" s="100" t="n">
        <f aca="false">$C609*VLOOKUP($B609,FoodDB!$A$2:$I$1016,3,0)</f>
        <v>0</v>
      </c>
      <c r="E609" s="100" t="n">
        <f aca="false">$C609*VLOOKUP($B609,FoodDB!$A$2:$I$1016,4,0)</f>
        <v>0</v>
      </c>
      <c r="F609" s="100" t="n">
        <f aca="false">$C609*VLOOKUP($B609,FoodDB!$A$2:$I$1016,5,0)</f>
        <v>0</v>
      </c>
      <c r="G609" s="100" t="n">
        <f aca="false">$C609*VLOOKUP($B609,FoodDB!$A$2:$I$1016,6,0)</f>
        <v>0</v>
      </c>
      <c r="H609" s="100" t="n">
        <f aca="false">$C609*VLOOKUP($B609,FoodDB!$A$2:$I$1016,7,0)</f>
        <v>0</v>
      </c>
      <c r="I609" s="100" t="n">
        <f aca="false">$C609*VLOOKUP($B609,FoodDB!$A$2:$I$1016,8,0)</f>
        <v>0</v>
      </c>
      <c r="J609" s="100" t="n">
        <f aca="false">$C609*VLOOKUP($B609,FoodDB!$A$2:$I$1016,9,0)</f>
        <v>0</v>
      </c>
      <c r="K609" s="100"/>
      <c r="L609" s="100"/>
      <c r="M609" s="100"/>
      <c r="N609" s="100"/>
      <c r="O609" s="100"/>
      <c r="P609" s="100"/>
      <c r="Q609" s="100"/>
      <c r="R609" s="100"/>
      <c r="S609" s="100"/>
    </row>
    <row r="610" customFormat="false" ht="15" hidden="false" customHeight="false" outlineLevel="0" collapsed="false">
      <c r="B610" s="96" t="s">
        <v>108</v>
      </c>
      <c r="C610" s="97" t="n">
        <v>1</v>
      </c>
      <c r="D610" s="100" t="n">
        <f aca="false">$C610*VLOOKUP($B610,FoodDB!$A$2:$I$1016,3,0)</f>
        <v>0</v>
      </c>
      <c r="E610" s="100" t="n">
        <f aca="false">$C610*VLOOKUP($B610,FoodDB!$A$2:$I$1016,4,0)</f>
        <v>0</v>
      </c>
      <c r="F610" s="100" t="n">
        <f aca="false">$C610*VLOOKUP($B610,FoodDB!$A$2:$I$1016,5,0)</f>
        <v>0</v>
      </c>
      <c r="G610" s="100" t="n">
        <f aca="false">$C610*VLOOKUP($B610,FoodDB!$A$2:$I$1016,6,0)</f>
        <v>0</v>
      </c>
      <c r="H610" s="100" t="n">
        <f aca="false">$C610*VLOOKUP($B610,FoodDB!$A$2:$I$1016,7,0)</f>
        <v>0</v>
      </c>
      <c r="I610" s="100" t="n">
        <f aca="false">$C610*VLOOKUP($B610,FoodDB!$A$2:$I$1016,8,0)</f>
        <v>0</v>
      </c>
      <c r="J610" s="100" t="n">
        <f aca="false">$C610*VLOOKUP($B610,FoodDB!$A$2:$I$1016,9,0)</f>
        <v>0</v>
      </c>
      <c r="K610" s="100"/>
      <c r="L610" s="100"/>
      <c r="M610" s="100"/>
      <c r="N610" s="100"/>
      <c r="O610" s="100"/>
      <c r="P610" s="100"/>
      <c r="Q610" s="100"/>
      <c r="R610" s="100"/>
      <c r="S610" s="100"/>
    </row>
    <row r="611" customFormat="false" ht="15" hidden="false" customHeight="false" outlineLevel="0" collapsed="false">
      <c r="B611" s="96" t="s">
        <v>108</v>
      </c>
      <c r="C611" s="97" t="n">
        <v>1</v>
      </c>
      <c r="D611" s="100" t="n">
        <f aca="false">$C611*VLOOKUP($B611,FoodDB!$A$2:$I$1016,3,0)</f>
        <v>0</v>
      </c>
      <c r="E611" s="100" t="n">
        <f aca="false">$C611*VLOOKUP($B611,FoodDB!$A$2:$I$1016,4,0)</f>
        <v>0</v>
      </c>
      <c r="F611" s="100" t="n">
        <f aca="false">$C611*VLOOKUP($B611,FoodDB!$A$2:$I$1016,5,0)</f>
        <v>0</v>
      </c>
      <c r="G611" s="100" t="n">
        <f aca="false">$C611*VLOOKUP($B611,FoodDB!$A$2:$I$1016,6,0)</f>
        <v>0</v>
      </c>
      <c r="H611" s="100" t="n">
        <f aca="false">$C611*VLOOKUP($B611,FoodDB!$A$2:$I$1016,7,0)</f>
        <v>0</v>
      </c>
      <c r="I611" s="100" t="n">
        <f aca="false">$C611*VLOOKUP($B611,FoodDB!$A$2:$I$1016,8,0)</f>
        <v>0</v>
      </c>
      <c r="J611" s="100" t="n">
        <f aca="false">$C611*VLOOKUP($B611,FoodDB!$A$2:$I$1016,9,0)</f>
        <v>0</v>
      </c>
      <c r="K611" s="100"/>
      <c r="L611" s="100"/>
      <c r="M611" s="100"/>
      <c r="N611" s="100"/>
      <c r="O611" s="100"/>
      <c r="P611" s="100"/>
      <c r="Q611" s="100"/>
      <c r="R611" s="100"/>
      <c r="S611" s="100"/>
    </row>
    <row r="612" customFormat="false" ht="15" hidden="false" customHeight="false" outlineLevel="0" collapsed="false">
      <c r="B612" s="96" t="s">
        <v>108</v>
      </c>
      <c r="C612" s="97" t="n">
        <v>1</v>
      </c>
      <c r="D612" s="100" t="n">
        <f aca="false">$C612*VLOOKUP($B612,FoodDB!$A$2:$I$1016,3,0)</f>
        <v>0</v>
      </c>
      <c r="E612" s="100" t="n">
        <f aca="false">$C612*VLOOKUP($B612,FoodDB!$A$2:$I$1016,4,0)</f>
        <v>0</v>
      </c>
      <c r="F612" s="100" t="n">
        <f aca="false">$C612*VLOOKUP($B612,FoodDB!$A$2:$I$1016,5,0)</f>
        <v>0</v>
      </c>
      <c r="G612" s="100" t="n">
        <f aca="false">$C612*VLOOKUP($B612,FoodDB!$A$2:$I$1016,6,0)</f>
        <v>0</v>
      </c>
      <c r="H612" s="100" t="n">
        <f aca="false">$C612*VLOOKUP($B612,FoodDB!$A$2:$I$1016,7,0)</f>
        <v>0</v>
      </c>
      <c r="I612" s="100" t="n">
        <f aca="false">$C612*VLOOKUP($B612,FoodDB!$A$2:$I$1016,8,0)</f>
        <v>0</v>
      </c>
      <c r="J612" s="100" t="n">
        <f aca="false">$C612*VLOOKUP($B612,FoodDB!$A$2:$I$1016,9,0)</f>
        <v>0</v>
      </c>
      <c r="K612" s="100"/>
      <c r="L612" s="100"/>
      <c r="M612" s="100"/>
      <c r="N612" s="100"/>
      <c r="O612" s="100"/>
      <c r="P612" s="100"/>
      <c r="Q612" s="100"/>
      <c r="R612" s="100"/>
      <c r="S612" s="100"/>
    </row>
    <row r="613" customFormat="false" ht="15" hidden="false" customHeight="false" outlineLevel="0" collapsed="false">
      <c r="A613" s="0" t="s">
        <v>98</v>
      </c>
      <c r="D613" s="100"/>
      <c r="E613" s="100"/>
      <c r="F613" s="100"/>
      <c r="G613" s="100" t="n">
        <f aca="false">SUM(G606:G612)</f>
        <v>0</v>
      </c>
      <c r="H613" s="100" t="n">
        <f aca="false">SUM(H606:H612)</f>
        <v>0</v>
      </c>
      <c r="I613" s="100" t="n">
        <f aca="false">SUM(I606:I612)</f>
        <v>0</v>
      </c>
      <c r="J613" s="100" t="n">
        <f aca="false">SUM(G613:I613)</f>
        <v>0</v>
      </c>
      <c r="K613" s="100"/>
      <c r="L613" s="100"/>
      <c r="M613" s="100"/>
      <c r="N613" s="100"/>
      <c r="O613" s="100"/>
      <c r="P613" s="100"/>
      <c r="Q613" s="100"/>
      <c r="R613" s="100"/>
      <c r="S613" s="100"/>
    </row>
    <row r="614" customFormat="false" ht="15" hidden="false" customHeight="false" outlineLevel="0" collapsed="false">
      <c r="A614" s="0" t="s">
        <v>102</v>
      </c>
      <c r="B614" s="0" t="s">
        <v>103</v>
      </c>
      <c r="D614" s="100"/>
      <c r="E614" s="100"/>
      <c r="F614" s="100"/>
      <c r="G614" s="100" t="n">
        <f aca="false">VLOOKUP($A606,LossChart!$A$3:$AB$105,14,0)</f>
        <v>659.729050229698</v>
      </c>
      <c r="H614" s="100" t="n">
        <f aca="false">VLOOKUP($A606,LossChart!$A$3:$AB$105,15,0)</f>
        <v>80</v>
      </c>
      <c r="I614" s="100" t="n">
        <f aca="false">VLOOKUP($A606,LossChart!$A$3:$AB$105,16,0)</f>
        <v>477.304074136158</v>
      </c>
      <c r="J614" s="100" t="n">
        <f aca="false">VLOOKUP($A606,LossChart!$A$3:$AB$105,17,0)</f>
        <v>1217.03312436586</v>
      </c>
      <c r="K614" s="100"/>
      <c r="L614" s="100"/>
      <c r="M614" s="100"/>
      <c r="N614" s="100"/>
      <c r="O614" s="100"/>
      <c r="P614" s="100"/>
      <c r="Q614" s="100"/>
      <c r="R614" s="100"/>
      <c r="S614" s="100"/>
    </row>
    <row r="615" customFormat="false" ht="15" hidden="false" customHeight="false" outlineLevel="0" collapsed="false">
      <c r="A615" s="0" t="s">
        <v>104</v>
      </c>
      <c r="D615" s="100"/>
      <c r="E615" s="100"/>
      <c r="F615" s="100"/>
      <c r="G615" s="100" t="n">
        <f aca="false">G614-G613</f>
        <v>659.729050229698</v>
      </c>
      <c r="H615" s="100" t="n">
        <f aca="false">H614-H613</f>
        <v>80</v>
      </c>
      <c r="I615" s="100" t="n">
        <f aca="false">I614-I613</f>
        <v>477.304074136158</v>
      </c>
      <c r="J615" s="100" t="n">
        <f aca="false">J614-J613</f>
        <v>1217.03312436586</v>
      </c>
      <c r="K615" s="100"/>
      <c r="L615" s="100"/>
      <c r="M615" s="100"/>
      <c r="N615" s="100"/>
      <c r="O615" s="100"/>
      <c r="P615" s="100"/>
      <c r="Q615" s="100"/>
      <c r="R615" s="100"/>
      <c r="S615" s="100"/>
    </row>
    <row r="617" customFormat="false" ht="60" hidden="false" customHeight="false" outlineLevel="0" collapsed="false">
      <c r="A617" s="21" t="s">
        <v>63</v>
      </c>
      <c r="B617" s="21" t="s">
        <v>93</v>
      </c>
      <c r="C617" s="21" t="s">
        <v>94</v>
      </c>
      <c r="D617" s="94" t="str">
        <f aca="false">FoodDB!$C$1</f>
        <v>Fat
(g)</v>
      </c>
      <c r="E617" s="94" t="str">
        <f aca="false">FoodDB!$D$1</f>
        <v>Carbs
(g)</v>
      </c>
      <c r="F617" s="94" t="str">
        <f aca="false">FoodDB!$E$1</f>
        <v>Protein
(g)</v>
      </c>
      <c r="G617" s="94" t="str">
        <f aca="false">FoodDB!$F$1</f>
        <v>Fat
(Cal)</v>
      </c>
      <c r="H617" s="94" t="str">
        <f aca="false">FoodDB!$G$1</f>
        <v>Carb
(Cal)</v>
      </c>
      <c r="I617" s="94" t="str">
        <f aca="false">FoodDB!$H$1</f>
        <v>Protein
(Cal)</v>
      </c>
      <c r="J617" s="94" t="str">
        <f aca="false">FoodDB!$I$1</f>
        <v>Total
Calories</v>
      </c>
      <c r="K617" s="94"/>
      <c r="L617" s="94" t="s">
        <v>110</v>
      </c>
      <c r="M617" s="94" t="s">
        <v>111</v>
      </c>
      <c r="N617" s="94" t="s">
        <v>112</v>
      </c>
      <c r="O617" s="94" t="s">
        <v>113</v>
      </c>
      <c r="P617" s="94" t="s">
        <v>118</v>
      </c>
      <c r="Q617" s="94" t="s">
        <v>119</v>
      </c>
      <c r="R617" s="94" t="s">
        <v>120</v>
      </c>
      <c r="S617" s="94" t="s">
        <v>121</v>
      </c>
    </row>
    <row r="618" customFormat="false" ht="15" hidden="false" customHeight="false" outlineLevel="0" collapsed="false">
      <c r="A618" s="95" t="n">
        <f aca="false">A606+1</f>
        <v>43045</v>
      </c>
      <c r="B618" s="96" t="s">
        <v>108</v>
      </c>
      <c r="C618" s="97" t="n">
        <v>1</v>
      </c>
      <c r="D618" s="100" t="n">
        <f aca="false">$C618*VLOOKUP($B618,FoodDB!$A$2:$I$1016,3,0)</f>
        <v>0</v>
      </c>
      <c r="E618" s="100" t="n">
        <f aca="false">$C618*VLOOKUP($B618,FoodDB!$A$2:$I$1016,4,0)</f>
        <v>0</v>
      </c>
      <c r="F618" s="100" t="n">
        <f aca="false">$C618*VLOOKUP($B618,FoodDB!$A$2:$I$1016,5,0)</f>
        <v>0</v>
      </c>
      <c r="G618" s="100" t="n">
        <f aca="false">$C618*VLOOKUP($B618,FoodDB!$A$2:$I$1016,6,0)</f>
        <v>0</v>
      </c>
      <c r="H618" s="100" t="n">
        <f aca="false">$C618*VLOOKUP($B618,FoodDB!$A$2:$I$1016,7,0)</f>
        <v>0</v>
      </c>
      <c r="I618" s="100" t="n">
        <f aca="false">$C618*VLOOKUP($B618,FoodDB!$A$2:$I$1016,8,0)</f>
        <v>0</v>
      </c>
      <c r="J618" s="100" t="n">
        <f aca="false">$C618*VLOOKUP($B618,FoodDB!$A$2:$I$1016,9,0)</f>
        <v>0</v>
      </c>
      <c r="K618" s="100"/>
      <c r="L618" s="100" t="n">
        <f aca="false">SUM(G618:G624)</f>
        <v>0</v>
      </c>
      <c r="M618" s="100" t="n">
        <f aca="false">SUM(H618:H624)</f>
        <v>0</v>
      </c>
      <c r="N618" s="100" t="n">
        <f aca="false">SUM(I618:I624)</f>
        <v>0</v>
      </c>
      <c r="O618" s="100" t="n">
        <f aca="false">SUM(L618:N618)</f>
        <v>0</v>
      </c>
      <c r="P618" s="100" t="n">
        <f aca="false">VLOOKUP($A618,LossChart!$A$3:$AB$105,14,0)-L618</f>
        <v>665.388183279735</v>
      </c>
      <c r="Q618" s="100" t="n">
        <f aca="false">VLOOKUP($A618,LossChart!$A$3:$AB$105,15,0)-M618</f>
        <v>80</v>
      </c>
      <c r="R618" s="100" t="n">
        <f aca="false">VLOOKUP($A618,LossChart!$A$3:$AB$105,16,0)-N618</f>
        <v>477.304074136158</v>
      </c>
      <c r="S618" s="100" t="n">
        <f aca="false">VLOOKUP($A618,LossChart!$A$3:$AB$105,17,0)-O618</f>
        <v>1222.69225741589</v>
      </c>
    </row>
    <row r="619" customFormat="false" ht="15" hidden="false" customHeight="false" outlineLevel="0" collapsed="false">
      <c r="B619" s="96" t="s">
        <v>108</v>
      </c>
      <c r="C619" s="97" t="n">
        <v>1</v>
      </c>
      <c r="D619" s="100" t="n">
        <f aca="false">$C619*VLOOKUP($B619,FoodDB!$A$2:$I$1016,3,0)</f>
        <v>0</v>
      </c>
      <c r="E619" s="100" t="n">
        <f aca="false">$C619*VLOOKUP($B619,FoodDB!$A$2:$I$1016,4,0)</f>
        <v>0</v>
      </c>
      <c r="F619" s="100" t="n">
        <f aca="false">$C619*VLOOKUP($B619,FoodDB!$A$2:$I$1016,5,0)</f>
        <v>0</v>
      </c>
      <c r="G619" s="100" t="n">
        <f aca="false">$C619*VLOOKUP($B619,FoodDB!$A$2:$I$1016,6,0)</f>
        <v>0</v>
      </c>
      <c r="H619" s="100" t="n">
        <f aca="false">$C619*VLOOKUP($B619,FoodDB!$A$2:$I$1016,7,0)</f>
        <v>0</v>
      </c>
      <c r="I619" s="100" t="n">
        <f aca="false">$C619*VLOOKUP($B619,FoodDB!$A$2:$I$1016,8,0)</f>
        <v>0</v>
      </c>
      <c r="J619" s="100" t="n">
        <f aca="false">$C619*VLOOKUP($B619,FoodDB!$A$2:$I$1016,9,0)</f>
        <v>0</v>
      </c>
      <c r="K619" s="100"/>
      <c r="L619" s="100"/>
      <c r="M619" s="100"/>
      <c r="N619" s="100"/>
      <c r="O619" s="100"/>
      <c r="P619" s="100"/>
      <c r="Q619" s="100"/>
      <c r="R619" s="100"/>
      <c r="S619" s="100"/>
    </row>
    <row r="620" customFormat="false" ht="15" hidden="false" customHeight="false" outlineLevel="0" collapsed="false">
      <c r="B620" s="96" t="s">
        <v>108</v>
      </c>
      <c r="C620" s="97" t="n">
        <v>1</v>
      </c>
      <c r="D620" s="100" t="n">
        <f aca="false">$C620*VLOOKUP($B620,FoodDB!$A$2:$I$1016,3,0)</f>
        <v>0</v>
      </c>
      <c r="E620" s="100" t="n">
        <f aca="false">$C620*VLOOKUP($B620,FoodDB!$A$2:$I$1016,4,0)</f>
        <v>0</v>
      </c>
      <c r="F620" s="100" t="n">
        <f aca="false">$C620*VLOOKUP($B620,FoodDB!$A$2:$I$1016,5,0)</f>
        <v>0</v>
      </c>
      <c r="G620" s="100" t="n">
        <f aca="false">$C620*VLOOKUP($B620,FoodDB!$A$2:$I$1016,6,0)</f>
        <v>0</v>
      </c>
      <c r="H620" s="100" t="n">
        <f aca="false">$C620*VLOOKUP($B620,FoodDB!$A$2:$I$1016,7,0)</f>
        <v>0</v>
      </c>
      <c r="I620" s="100" t="n">
        <f aca="false">$C620*VLOOKUP($B620,FoodDB!$A$2:$I$1016,8,0)</f>
        <v>0</v>
      </c>
      <c r="J620" s="100" t="n">
        <f aca="false">$C620*VLOOKUP($B620,FoodDB!$A$2:$I$1016,9,0)</f>
        <v>0</v>
      </c>
      <c r="K620" s="100"/>
      <c r="L620" s="100"/>
      <c r="M620" s="100"/>
      <c r="N620" s="100"/>
      <c r="O620" s="100"/>
      <c r="P620" s="100"/>
      <c r="Q620" s="100"/>
      <c r="R620" s="100"/>
      <c r="S620" s="100"/>
    </row>
    <row r="621" customFormat="false" ht="15" hidden="false" customHeight="false" outlineLevel="0" collapsed="false">
      <c r="B621" s="96" t="s">
        <v>108</v>
      </c>
      <c r="C621" s="97" t="n">
        <v>1</v>
      </c>
      <c r="D621" s="100" t="n">
        <f aca="false">$C621*VLOOKUP($B621,FoodDB!$A$2:$I$1016,3,0)</f>
        <v>0</v>
      </c>
      <c r="E621" s="100" t="n">
        <f aca="false">$C621*VLOOKUP($B621,FoodDB!$A$2:$I$1016,4,0)</f>
        <v>0</v>
      </c>
      <c r="F621" s="100" t="n">
        <f aca="false">$C621*VLOOKUP($B621,FoodDB!$A$2:$I$1016,5,0)</f>
        <v>0</v>
      </c>
      <c r="G621" s="100" t="n">
        <f aca="false">$C621*VLOOKUP($B621,FoodDB!$A$2:$I$1016,6,0)</f>
        <v>0</v>
      </c>
      <c r="H621" s="100" t="n">
        <f aca="false">$C621*VLOOKUP($B621,FoodDB!$A$2:$I$1016,7,0)</f>
        <v>0</v>
      </c>
      <c r="I621" s="100" t="n">
        <f aca="false">$C621*VLOOKUP($B621,FoodDB!$A$2:$I$1016,8,0)</f>
        <v>0</v>
      </c>
      <c r="J621" s="100" t="n">
        <f aca="false">$C621*VLOOKUP($B621,FoodDB!$A$2:$I$1016,9,0)</f>
        <v>0</v>
      </c>
      <c r="K621" s="100"/>
      <c r="L621" s="100"/>
      <c r="M621" s="100"/>
      <c r="N621" s="100"/>
      <c r="O621" s="100"/>
      <c r="P621" s="100"/>
      <c r="Q621" s="100"/>
      <c r="R621" s="100"/>
      <c r="S621" s="100"/>
    </row>
    <row r="622" customFormat="false" ht="15" hidden="false" customHeight="false" outlineLevel="0" collapsed="false">
      <c r="B622" s="96" t="s">
        <v>108</v>
      </c>
      <c r="C622" s="97" t="n">
        <v>1</v>
      </c>
      <c r="D622" s="100" t="n">
        <f aca="false">$C622*VLOOKUP($B622,FoodDB!$A$2:$I$1016,3,0)</f>
        <v>0</v>
      </c>
      <c r="E622" s="100" t="n">
        <f aca="false">$C622*VLOOKUP($B622,FoodDB!$A$2:$I$1016,4,0)</f>
        <v>0</v>
      </c>
      <c r="F622" s="100" t="n">
        <f aca="false">$C622*VLOOKUP($B622,FoodDB!$A$2:$I$1016,5,0)</f>
        <v>0</v>
      </c>
      <c r="G622" s="100" t="n">
        <f aca="false">$C622*VLOOKUP($B622,FoodDB!$A$2:$I$1016,6,0)</f>
        <v>0</v>
      </c>
      <c r="H622" s="100" t="n">
        <f aca="false">$C622*VLOOKUP($B622,FoodDB!$A$2:$I$1016,7,0)</f>
        <v>0</v>
      </c>
      <c r="I622" s="100" t="n">
        <f aca="false">$C622*VLOOKUP($B622,FoodDB!$A$2:$I$1016,8,0)</f>
        <v>0</v>
      </c>
      <c r="J622" s="100" t="n">
        <f aca="false">$C622*VLOOKUP($B622,FoodDB!$A$2:$I$1016,9,0)</f>
        <v>0</v>
      </c>
      <c r="K622" s="100"/>
      <c r="L622" s="100"/>
      <c r="M622" s="100"/>
      <c r="N622" s="100"/>
      <c r="O622" s="100"/>
      <c r="P622" s="100"/>
      <c r="Q622" s="100"/>
      <c r="R622" s="100"/>
      <c r="S622" s="100"/>
    </row>
    <row r="623" customFormat="false" ht="15" hidden="false" customHeight="false" outlineLevel="0" collapsed="false">
      <c r="B623" s="96" t="s">
        <v>108</v>
      </c>
      <c r="C623" s="97" t="n">
        <v>1</v>
      </c>
      <c r="D623" s="100" t="n">
        <f aca="false">$C623*VLOOKUP($B623,FoodDB!$A$2:$I$1016,3,0)</f>
        <v>0</v>
      </c>
      <c r="E623" s="100" t="n">
        <f aca="false">$C623*VLOOKUP($B623,FoodDB!$A$2:$I$1016,4,0)</f>
        <v>0</v>
      </c>
      <c r="F623" s="100" t="n">
        <f aca="false">$C623*VLOOKUP($B623,FoodDB!$A$2:$I$1016,5,0)</f>
        <v>0</v>
      </c>
      <c r="G623" s="100" t="n">
        <f aca="false">$C623*VLOOKUP($B623,FoodDB!$A$2:$I$1016,6,0)</f>
        <v>0</v>
      </c>
      <c r="H623" s="100" t="n">
        <f aca="false">$C623*VLOOKUP($B623,FoodDB!$A$2:$I$1016,7,0)</f>
        <v>0</v>
      </c>
      <c r="I623" s="100" t="n">
        <f aca="false">$C623*VLOOKUP($B623,FoodDB!$A$2:$I$1016,8,0)</f>
        <v>0</v>
      </c>
      <c r="J623" s="100" t="n">
        <f aca="false">$C623*VLOOKUP($B623,FoodDB!$A$2:$I$1016,9,0)</f>
        <v>0</v>
      </c>
      <c r="K623" s="100"/>
      <c r="L623" s="100"/>
      <c r="M623" s="100"/>
      <c r="N623" s="100"/>
      <c r="O623" s="100"/>
      <c r="P623" s="100"/>
      <c r="Q623" s="100"/>
      <c r="R623" s="100"/>
      <c r="S623" s="100"/>
    </row>
    <row r="624" customFormat="false" ht="15" hidden="false" customHeight="false" outlineLevel="0" collapsed="false">
      <c r="B624" s="96" t="s">
        <v>108</v>
      </c>
      <c r="C624" s="97" t="n">
        <v>1</v>
      </c>
      <c r="D624" s="100" t="n">
        <f aca="false">$C624*VLOOKUP($B624,FoodDB!$A$2:$I$1016,3,0)</f>
        <v>0</v>
      </c>
      <c r="E624" s="100" t="n">
        <f aca="false">$C624*VLOOKUP($B624,FoodDB!$A$2:$I$1016,4,0)</f>
        <v>0</v>
      </c>
      <c r="F624" s="100" t="n">
        <f aca="false">$C624*VLOOKUP($B624,FoodDB!$A$2:$I$1016,5,0)</f>
        <v>0</v>
      </c>
      <c r="G624" s="100" t="n">
        <f aca="false">$C624*VLOOKUP($B624,FoodDB!$A$2:$I$1016,6,0)</f>
        <v>0</v>
      </c>
      <c r="H624" s="100" t="n">
        <f aca="false">$C624*VLOOKUP($B624,FoodDB!$A$2:$I$1016,7,0)</f>
        <v>0</v>
      </c>
      <c r="I624" s="100" t="n">
        <f aca="false">$C624*VLOOKUP($B624,FoodDB!$A$2:$I$1016,8,0)</f>
        <v>0</v>
      </c>
      <c r="J624" s="100" t="n">
        <f aca="false">$C624*VLOOKUP($B624,FoodDB!$A$2:$I$1016,9,0)</f>
        <v>0</v>
      </c>
      <c r="K624" s="100"/>
      <c r="L624" s="100"/>
      <c r="M624" s="100"/>
      <c r="N624" s="100"/>
      <c r="O624" s="100"/>
      <c r="P624" s="100"/>
      <c r="Q624" s="100"/>
      <c r="R624" s="100"/>
      <c r="S624" s="100"/>
    </row>
    <row r="625" customFormat="false" ht="15" hidden="false" customHeight="false" outlineLevel="0" collapsed="false">
      <c r="A625" s="0" t="s">
        <v>98</v>
      </c>
      <c r="D625" s="100"/>
      <c r="E625" s="100"/>
      <c r="F625" s="100"/>
      <c r="G625" s="100" t="n">
        <f aca="false">SUM(G618:G624)</f>
        <v>0</v>
      </c>
      <c r="H625" s="100" t="n">
        <f aca="false">SUM(H618:H624)</f>
        <v>0</v>
      </c>
      <c r="I625" s="100" t="n">
        <f aca="false">SUM(I618:I624)</f>
        <v>0</v>
      </c>
      <c r="J625" s="100" t="n">
        <f aca="false">SUM(G625:I625)</f>
        <v>0</v>
      </c>
      <c r="K625" s="100"/>
      <c r="L625" s="100"/>
      <c r="M625" s="100"/>
      <c r="N625" s="100"/>
      <c r="O625" s="100"/>
      <c r="P625" s="100"/>
      <c r="Q625" s="100"/>
      <c r="R625" s="100"/>
      <c r="S625" s="100"/>
    </row>
    <row r="626" customFormat="false" ht="15" hidden="false" customHeight="false" outlineLevel="0" collapsed="false">
      <c r="A626" s="0" t="s">
        <v>102</v>
      </c>
      <c r="B626" s="0" t="s">
        <v>103</v>
      </c>
      <c r="D626" s="100"/>
      <c r="E626" s="100"/>
      <c r="F626" s="100"/>
      <c r="G626" s="100" t="n">
        <f aca="false">VLOOKUP($A618,LossChart!$A$3:$AB$105,14,0)</f>
        <v>665.388183279735</v>
      </c>
      <c r="H626" s="100" t="n">
        <f aca="false">VLOOKUP($A618,LossChart!$A$3:$AB$105,15,0)</f>
        <v>80</v>
      </c>
      <c r="I626" s="100" t="n">
        <f aca="false">VLOOKUP($A618,LossChart!$A$3:$AB$105,16,0)</f>
        <v>477.304074136158</v>
      </c>
      <c r="J626" s="100" t="n">
        <f aca="false">VLOOKUP($A618,LossChart!$A$3:$AB$105,17,0)</f>
        <v>1222.69225741589</v>
      </c>
      <c r="K626" s="100"/>
      <c r="L626" s="100"/>
      <c r="M626" s="100"/>
      <c r="N626" s="100"/>
      <c r="O626" s="100"/>
      <c r="P626" s="100"/>
      <c r="Q626" s="100"/>
      <c r="R626" s="100"/>
      <c r="S626" s="100"/>
    </row>
    <row r="627" customFormat="false" ht="15" hidden="false" customHeight="false" outlineLevel="0" collapsed="false">
      <c r="A627" s="0" t="s">
        <v>104</v>
      </c>
      <c r="D627" s="100"/>
      <c r="E627" s="100"/>
      <c r="F627" s="100"/>
      <c r="G627" s="100" t="n">
        <f aca="false">G626-G625</f>
        <v>665.388183279735</v>
      </c>
      <c r="H627" s="100" t="n">
        <f aca="false">H626-H625</f>
        <v>80</v>
      </c>
      <c r="I627" s="100" t="n">
        <f aca="false">I626-I625</f>
        <v>477.304074136158</v>
      </c>
      <c r="J627" s="100" t="n">
        <f aca="false">J626-J625</f>
        <v>1222.69225741589</v>
      </c>
      <c r="K627" s="100"/>
      <c r="L627" s="100"/>
      <c r="M627" s="100"/>
      <c r="N627" s="100"/>
      <c r="O627" s="100"/>
      <c r="P627" s="100"/>
      <c r="Q627" s="100"/>
      <c r="R627" s="100"/>
      <c r="S627" s="100"/>
    </row>
    <row r="629" customFormat="false" ht="60" hidden="false" customHeight="false" outlineLevel="0" collapsed="false">
      <c r="A629" s="21" t="s">
        <v>63</v>
      </c>
      <c r="B629" s="21" t="s">
        <v>93</v>
      </c>
      <c r="C629" s="21" t="s">
        <v>94</v>
      </c>
      <c r="D629" s="94" t="str">
        <f aca="false">FoodDB!$C$1</f>
        <v>Fat
(g)</v>
      </c>
      <c r="E629" s="94" t="str">
        <f aca="false">FoodDB!$D$1</f>
        <v>Carbs
(g)</v>
      </c>
      <c r="F629" s="94" t="str">
        <f aca="false">FoodDB!$E$1</f>
        <v>Protein
(g)</v>
      </c>
      <c r="G629" s="94" t="str">
        <f aca="false">FoodDB!$F$1</f>
        <v>Fat
(Cal)</v>
      </c>
      <c r="H629" s="94" t="str">
        <f aca="false">FoodDB!$G$1</f>
        <v>Carb
(Cal)</v>
      </c>
      <c r="I629" s="94" t="str">
        <f aca="false">FoodDB!$H$1</f>
        <v>Protein
(Cal)</v>
      </c>
      <c r="J629" s="94" t="str">
        <f aca="false">FoodDB!$I$1</f>
        <v>Total
Calories</v>
      </c>
      <c r="K629" s="94"/>
      <c r="L629" s="94" t="s">
        <v>110</v>
      </c>
      <c r="M629" s="94" t="s">
        <v>111</v>
      </c>
      <c r="N629" s="94" t="s">
        <v>112</v>
      </c>
      <c r="O629" s="94" t="s">
        <v>113</v>
      </c>
      <c r="P629" s="94" t="s">
        <v>118</v>
      </c>
      <c r="Q629" s="94" t="s">
        <v>119</v>
      </c>
      <c r="R629" s="94" t="s">
        <v>120</v>
      </c>
      <c r="S629" s="94" t="s">
        <v>121</v>
      </c>
    </row>
    <row r="630" customFormat="false" ht="15" hidden="false" customHeight="false" outlineLevel="0" collapsed="false">
      <c r="A630" s="95" t="n">
        <f aca="false">A618+1</f>
        <v>43046</v>
      </c>
      <c r="B630" s="96" t="s">
        <v>108</v>
      </c>
      <c r="C630" s="97" t="n">
        <v>1</v>
      </c>
      <c r="D630" s="100" t="n">
        <f aca="false">$C630*VLOOKUP($B630,FoodDB!$A$2:$I$1016,3,0)</f>
        <v>0</v>
      </c>
      <c r="E630" s="100" t="n">
        <f aca="false">$C630*VLOOKUP($B630,FoodDB!$A$2:$I$1016,4,0)</f>
        <v>0</v>
      </c>
      <c r="F630" s="100" t="n">
        <f aca="false">$C630*VLOOKUP($B630,FoodDB!$A$2:$I$1016,5,0)</f>
        <v>0</v>
      </c>
      <c r="G630" s="100" t="n">
        <f aca="false">$C630*VLOOKUP($B630,FoodDB!$A$2:$I$1016,6,0)</f>
        <v>0</v>
      </c>
      <c r="H630" s="100" t="n">
        <f aca="false">$C630*VLOOKUP($B630,FoodDB!$A$2:$I$1016,7,0)</f>
        <v>0</v>
      </c>
      <c r="I630" s="100" t="n">
        <f aca="false">$C630*VLOOKUP($B630,FoodDB!$A$2:$I$1016,8,0)</f>
        <v>0</v>
      </c>
      <c r="J630" s="100" t="n">
        <f aca="false">$C630*VLOOKUP($B630,FoodDB!$A$2:$I$1016,9,0)</f>
        <v>0</v>
      </c>
      <c r="K630" s="100"/>
      <c r="L630" s="100" t="n">
        <f aca="false">SUM(G630:G636)</f>
        <v>0</v>
      </c>
      <c r="M630" s="100" t="n">
        <f aca="false">SUM(H630:H636)</f>
        <v>0</v>
      </c>
      <c r="N630" s="100" t="n">
        <f aca="false">SUM(I630:I636)</f>
        <v>0</v>
      </c>
      <c r="O630" s="100" t="n">
        <f aca="false">SUM(L630:N630)</f>
        <v>0</v>
      </c>
      <c r="P630" s="100" t="n">
        <f aca="false">VLOOKUP($A630,LossChart!$A$3:$AB$105,14,0)-L630</f>
        <v>670.997192579901</v>
      </c>
      <c r="Q630" s="100" t="n">
        <f aca="false">VLOOKUP($A630,LossChart!$A$3:$AB$105,15,0)-M630</f>
        <v>80</v>
      </c>
      <c r="R630" s="100" t="n">
        <f aca="false">VLOOKUP($A630,LossChart!$A$3:$AB$105,16,0)-N630</f>
        <v>477.304074136158</v>
      </c>
      <c r="S630" s="100" t="n">
        <f aca="false">VLOOKUP($A630,LossChart!$A$3:$AB$105,17,0)-O630</f>
        <v>1228.30126671606</v>
      </c>
    </row>
    <row r="631" customFormat="false" ht="15" hidden="false" customHeight="false" outlineLevel="0" collapsed="false">
      <c r="B631" s="96" t="s">
        <v>108</v>
      </c>
      <c r="C631" s="97" t="n">
        <v>1</v>
      </c>
      <c r="D631" s="100" t="n">
        <f aca="false">$C631*VLOOKUP($B631,FoodDB!$A$2:$I$1016,3,0)</f>
        <v>0</v>
      </c>
      <c r="E631" s="100" t="n">
        <f aca="false">$C631*VLOOKUP($B631,FoodDB!$A$2:$I$1016,4,0)</f>
        <v>0</v>
      </c>
      <c r="F631" s="100" t="n">
        <f aca="false">$C631*VLOOKUP($B631,FoodDB!$A$2:$I$1016,5,0)</f>
        <v>0</v>
      </c>
      <c r="G631" s="100" t="n">
        <f aca="false">$C631*VLOOKUP($B631,FoodDB!$A$2:$I$1016,6,0)</f>
        <v>0</v>
      </c>
      <c r="H631" s="100" t="n">
        <f aca="false">$C631*VLOOKUP($B631,FoodDB!$A$2:$I$1016,7,0)</f>
        <v>0</v>
      </c>
      <c r="I631" s="100" t="n">
        <f aca="false">$C631*VLOOKUP($B631,FoodDB!$A$2:$I$1016,8,0)</f>
        <v>0</v>
      </c>
      <c r="J631" s="100" t="n">
        <f aca="false">$C631*VLOOKUP($B631,FoodDB!$A$2:$I$1016,9,0)</f>
        <v>0</v>
      </c>
      <c r="K631" s="100"/>
      <c r="L631" s="100"/>
      <c r="M631" s="100"/>
      <c r="N631" s="100"/>
      <c r="O631" s="100"/>
      <c r="P631" s="100"/>
      <c r="Q631" s="100"/>
      <c r="R631" s="100"/>
      <c r="S631" s="100"/>
    </row>
    <row r="632" customFormat="false" ht="15" hidden="false" customHeight="false" outlineLevel="0" collapsed="false">
      <c r="B632" s="96" t="s">
        <v>108</v>
      </c>
      <c r="C632" s="97" t="n">
        <v>1</v>
      </c>
      <c r="D632" s="100" t="n">
        <f aca="false">$C632*VLOOKUP($B632,FoodDB!$A$2:$I$1016,3,0)</f>
        <v>0</v>
      </c>
      <c r="E632" s="100" t="n">
        <f aca="false">$C632*VLOOKUP($B632,FoodDB!$A$2:$I$1016,4,0)</f>
        <v>0</v>
      </c>
      <c r="F632" s="100" t="n">
        <f aca="false">$C632*VLOOKUP($B632,FoodDB!$A$2:$I$1016,5,0)</f>
        <v>0</v>
      </c>
      <c r="G632" s="100" t="n">
        <f aca="false">$C632*VLOOKUP($B632,FoodDB!$A$2:$I$1016,6,0)</f>
        <v>0</v>
      </c>
      <c r="H632" s="100" t="n">
        <f aca="false">$C632*VLOOKUP($B632,FoodDB!$A$2:$I$1016,7,0)</f>
        <v>0</v>
      </c>
      <c r="I632" s="100" t="n">
        <f aca="false">$C632*VLOOKUP($B632,FoodDB!$A$2:$I$1016,8,0)</f>
        <v>0</v>
      </c>
      <c r="J632" s="100" t="n">
        <f aca="false">$C632*VLOOKUP($B632,FoodDB!$A$2:$I$1016,9,0)</f>
        <v>0</v>
      </c>
      <c r="K632" s="100"/>
      <c r="L632" s="100"/>
      <c r="M632" s="100"/>
      <c r="N632" s="100"/>
      <c r="O632" s="100"/>
      <c r="P632" s="100"/>
      <c r="Q632" s="100"/>
      <c r="R632" s="100"/>
      <c r="S632" s="100"/>
    </row>
    <row r="633" customFormat="false" ht="15" hidden="false" customHeight="false" outlineLevel="0" collapsed="false">
      <c r="B633" s="96" t="s">
        <v>108</v>
      </c>
      <c r="C633" s="97" t="n">
        <v>1</v>
      </c>
      <c r="D633" s="100" t="n">
        <f aca="false">$C633*VLOOKUP($B633,FoodDB!$A$2:$I$1016,3,0)</f>
        <v>0</v>
      </c>
      <c r="E633" s="100" t="n">
        <f aca="false">$C633*VLOOKUP($B633,FoodDB!$A$2:$I$1016,4,0)</f>
        <v>0</v>
      </c>
      <c r="F633" s="100" t="n">
        <f aca="false">$C633*VLOOKUP($B633,FoodDB!$A$2:$I$1016,5,0)</f>
        <v>0</v>
      </c>
      <c r="G633" s="100" t="n">
        <f aca="false">$C633*VLOOKUP($B633,FoodDB!$A$2:$I$1016,6,0)</f>
        <v>0</v>
      </c>
      <c r="H633" s="100" t="n">
        <f aca="false">$C633*VLOOKUP($B633,FoodDB!$A$2:$I$1016,7,0)</f>
        <v>0</v>
      </c>
      <c r="I633" s="100" t="n">
        <f aca="false">$C633*VLOOKUP($B633,FoodDB!$A$2:$I$1016,8,0)</f>
        <v>0</v>
      </c>
      <c r="J633" s="100" t="n">
        <f aca="false">$C633*VLOOKUP($B633,FoodDB!$A$2:$I$1016,9,0)</f>
        <v>0</v>
      </c>
      <c r="K633" s="100"/>
      <c r="L633" s="100"/>
      <c r="M633" s="100"/>
      <c r="N633" s="100"/>
      <c r="O633" s="100"/>
      <c r="P633" s="100"/>
      <c r="Q633" s="100"/>
      <c r="R633" s="100"/>
      <c r="S633" s="100"/>
    </row>
    <row r="634" customFormat="false" ht="15" hidden="false" customHeight="false" outlineLevel="0" collapsed="false">
      <c r="B634" s="96" t="s">
        <v>108</v>
      </c>
      <c r="C634" s="97" t="n">
        <v>1</v>
      </c>
      <c r="D634" s="100" t="n">
        <f aca="false">$C634*VLOOKUP($B634,FoodDB!$A$2:$I$1016,3,0)</f>
        <v>0</v>
      </c>
      <c r="E634" s="100" t="n">
        <f aca="false">$C634*VLOOKUP($B634,FoodDB!$A$2:$I$1016,4,0)</f>
        <v>0</v>
      </c>
      <c r="F634" s="100" t="n">
        <f aca="false">$C634*VLOOKUP($B634,FoodDB!$A$2:$I$1016,5,0)</f>
        <v>0</v>
      </c>
      <c r="G634" s="100" t="n">
        <f aca="false">$C634*VLOOKUP($B634,FoodDB!$A$2:$I$1016,6,0)</f>
        <v>0</v>
      </c>
      <c r="H634" s="100" t="n">
        <f aca="false">$C634*VLOOKUP($B634,FoodDB!$A$2:$I$1016,7,0)</f>
        <v>0</v>
      </c>
      <c r="I634" s="100" t="n">
        <f aca="false">$C634*VLOOKUP($B634,FoodDB!$A$2:$I$1016,8,0)</f>
        <v>0</v>
      </c>
      <c r="J634" s="100" t="n">
        <f aca="false">$C634*VLOOKUP($B634,FoodDB!$A$2:$I$1016,9,0)</f>
        <v>0</v>
      </c>
      <c r="K634" s="100"/>
      <c r="L634" s="100"/>
      <c r="M634" s="100"/>
      <c r="N634" s="100"/>
      <c r="O634" s="100"/>
      <c r="P634" s="100"/>
      <c r="Q634" s="100"/>
      <c r="R634" s="100"/>
      <c r="S634" s="100"/>
    </row>
    <row r="635" customFormat="false" ht="15" hidden="false" customHeight="false" outlineLevel="0" collapsed="false">
      <c r="B635" s="96" t="s">
        <v>108</v>
      </c>
      <c r="C635" s="97" t="n">
        <v>1</v>
      </c>
      <c r="D635" s="100" t="n">
        <f aca="false">$C635*VLOOKUP($B635,FoodDB!$A$2:$I$1016,3,0)</f>
        <v>0</v>
      </c>
      <c r="E635" s="100" t="n">
        <f aca="false">$C635*VLOOKUP($B635,FoodDB!$A$2:$I$1016,4,0)</f>
        <v>0</v>
      </c>
      <c r="F635" s="100" t="n">
        <f aca="false">$C635*VLOOKUP($B635,FoodDB!$A$2:$I$1016,5,0)</f>
        <v>0</v>
      </c>
      <c r="G635" s="100" t="n">
        <f aca="false">$C635*VLOOKUP($B635,FoodDB!$A$2:$I$1016,6,0)</f>
        <v>0</v>
      </c>
      <c r="H635" s="100" t="n">
        <f aca="false">$C635*VLOOKUP($B635,FoodDB!$A$2:$I$1016,7,0)</f>
        <v>0</v>
      </c>
      <c r="I635" s="100" t="n">
        <f aca="false">$C635*VLOOKUP($B635,FoodDB!$A$2:$I$1016,8,0)</f>
        <v>0</v>
      </c>
      <c r="J635" s="100" t="n">
        <f aca="false">$C635*VLOOKUP($B635,FoodDB!$A$2:$I$1016,9,0)</f>
        <v>0</v>
      </c>
      <c r="K635" s="100"/>
      <c r="L635" s="100"/>
      <c r="M635" s="100"/>
      <c r="N635" s="100"/>
      <c r="O635" s="100"/>
      <c r="P635" s="100"/>
      <c r="Q635" s="100"/>
      <c r="R635" s="100"/>
      <c r="S635" s="100"/>
    </row>
    <row r="636" customFormat="false" ht="15" hidden="false" customHeight="false" outlineLevel="0" collapsed="false">
      <c r="B636" s="96" t="s">
        <v>108</v>
      </c>
      <c r="C636" s="97" t="n">
        <v>1</v>
      </c>
      <c r="D636" s="100" t="n">
        <f aca="false">$C636*VLOOKUP($B636,FoodDB!$A$2:$I$1016,3,0)</f>
        <v>0</v>
      </c>
      <c r="E636" s="100" t="n">
        <f aca="false">$C636*VLOOKUP($B636,FoodDB!$A$2:$I$1016,4,0)</f>
        <v>0</v>
      </c>
      <c r="F636" s="100" t="n">
        <f aca="false">$C636*VLOOKUP($B636,FoodDB!$A$2:$I$1016,5,0)</f>
        <v>0</v>
      </c>
      <c r="G636" s="100" t="n">
        <f aca="false">$C636*VLOOKUP($B636,FoodDB!$A$2:$I$1016,6,0)</f>
        <v>0</v>
      </c>
      <c r="H636" s="100" t="n">
        <f aca="false">$C636*VLOOKUP($B636,FoodDB!$A$2:$I$1016,7,0)</f>
        <v>0</v>
      </c>
      <c r="I636" s="100" t="n">
        <f aca="false">$C636*VLOOKUP($B636,FoodDB!$A$2:$I$1016,8,0)</f>
        <v>0</v>
      </c>
      <c r="J636" s="100" t="n">
        <f aca="false">$C636*VLOOKUP($B636,FoodDB!$A$2:$I$1016,9,0)</f>
        <v>0</v>
      </c>
      <c r="K636" s="100"/>
      <c r="L636" s="100"/>
      <c r="M636" s="100"/>
      <c r="N636" s="100"/>
      <c r="O636" s="100"/>
      <c r="P636" s="100"/>
      <c r="Q636" s="100"/>
      <c r="R636" s="100"/>
      <c r="S636" s="100"/>
    </row>
    <row r="637" customFormat="false" ht="15" hidden="false" customHeight="false" outlineLevel="0" collapsed="false">
      <c r="A637" s="0" t="s">
        <v>98</v>
      </c>
      <c r="D637" s="100"/>
      <c r="E637" s="100"/>
      <c r="F637" s="100"/>
      <c r="G637" s="100" t="n">
        <f aca="false">SUM(G630:G636)</f>
        <v>0</v>
      </c>
      <c r="H637" s="100" t="n">
        <f aca="false">SUM(H630:H636)</f>
        <v>0</v>
      </c>
      <c r="I637" s="100" t="n">
        <f aca="false">SUM(I630:I636)</f>
        <v>0</v>
      </c>
      <c r="J637" s="100" t="n">
        <f aca="false">SUM(G637:I637)</f>
        <v>0</v>
      </c>
      <c r="K637" s="100"/>
      <c r="L637" s="100"/>
      <c r="M637" s="100"/>
      <c r="N637" s="100"/>
      <c r="O637" s="100"/>
      <c r="P637" s="100"/>
      <c r="Q637" s="100"/>
      <c r="R637" s="100"/>
      <c r="S637" s="100"/>
    </row>
    <row r="638" customFormat="false" ht="15" hidden="false" customHeight="false" outlineLevel="0" collapsed="false">
      <c r="A638" s="0" t="s">
        <v>102</v>
      </c>
      <c r="B638" s="0" t="s">
        <v>103</v>
      </c>
      <c r="D638" s="100"/>
      <c r="E638" s="100"/>
      <c r="F638" s="100"/>
      <c r="G638" s="100" t="n">
        <f aca="false">VLOOKUP($A630,LossChart!$A$3:$AB$105,14,0)</f>
        <v>670.997192579901</v>
      </c>
      <c r="H638" s="100" t="n">
        <f aca="false">VLOOKUP($A630,LossChart!$A$3:$AB$105,15,0)</f>
        <v>80</v>
      </c>
      <c r="I638" s="100" t="n">
        <f aca="false">VLOOKUP($A630,LossChart!$A$3:$AB$105,16,0)</f>
        <v>477.304074136158</v>
      </c>
      <c r="J638" s="100" t="n">
        <f aca="false">VLOOKUP($A630,LossChart!$A$3:$AB$105,17,0)</f>
        <v>1228.30126671606</v>
      </c>
      <c r="K638" s="100"/>
      <c r="L638" s="100"/>
      <c r="M638" s="100"/>
      <c r="N638" s="100"/>
      <c r="O638" s="100"/>
      <c r="P638" s="100"/>
      <c r="Q638" s="100"/>
      <c r="R638" s="100"/>
      <c r="S638" s="100"/>
    </row>
    <row r="639" customFormat="false" ht="15" hidden="false" customHeight="false" outlineLevel="0" collapsed="false">
      <c r="A639" s="0" t="s">
        <v>104</v>
      </c>
      <c r="D639" s="100"/>
      <c r="E639" s="100"/>
      <c r="F639" s="100"/>
      <c r="G639" s="100" t="n">
        <f aca="false">G638-G637</f>
        <v>670.997192579901</v>
      </c>
      <c r="H639" s="100" t="n">
        <f aca="false">H638-H637</f>
        <v>80</v>
      </c>
      <c r="I639" s="100" t="n">
        <f aca="false">I638-I637</f>
        <v>477.304074136158</v>
      </c>
      <c r="J639" s="100" t="n">
        <f aca="false">J638-J637</f>
        <v>1228.30126671606</v>
      </c>
      <c r="K639" s="100"/>
      <c r="L639" s="100"/>
      <c r="M639" s="100"/>
      <c r="N639" s="100"/>
      <c r="O639" s="100"/>
      <c r="P639" s="100"/>
      <c r="Q639" s="100"/>
      <c r="R639" s="100"/>
      <c r="S639" s="100"/>
    </row>
    <row r="641" customFormat="false" ht="60" hidden="false" customHeight="false" outlineLevel="0" collapsed="false">
      <c r="A641" s="21" t="s">
        <v>63</v>
      </c>
      <c r="B641" s="21" t="s">
        <v>93</v>
      </c>
      <c r="C641" s="21" t="s">
        <v>94</v>
      </c>
      <c r="D641" s="94" t="str">
        <f aca="false">FoodDB!$C$1</f>
        <v>Fat
(g)</v>
      </c>
      <c r="E641" s="94" t="str">
        <f aca="false">FoodDB!$D$1</f>
        <v>Carbs
(g)</v>
      </c>
      <c r="F641" s="94" t="str">
        <f aca="false">FoodDB!$E$1</f>
        <v>Protein
(g)</v>
      </c>
      <c r="G641" s="94" t="str">
        <f aca="false">FoodDB!$F$1</f>
        <v>Fat
(Cal)</v>
      </c>
      <c r="H641" s="94" t="str">
        <f aca="false">FoodDB!$G$1</f>
        <v>Carb
(Cal)</v>
      </c>
      <c r="I641" s="94" t="str">
        <f aca="false">FoodDB!$H$1</f>
        <v>Protein
(Cal)</v>
      </c>
      <c r="J641" s="94" t="str">
        <f aca="false">FoodDB!$I$1</f>
        <v>Total
Calories</v>
      </c>
      <c r="K641" s="94"/>
      <c r="L641" s="94" t="s">
        <v>110</v>
      </c>
      <c r="M641" s="94" t="s">
        <v>111</v>
      </c>
      <c r="N641" s="94" t="s">
        <v>112</v>
      </c>
      <c r="O641" s="94" t="s">
        <v>113</v>
      </c>
      <c r="P641" s="94" t="s">
        <v>118</v>
      </c>
      <c r="Q641" s="94" t="s">
        <v>119</v>
      </c>
      <c r="R641" s="94" t="s">
        <v>120</v>
      </c>
      <c r="S641" s="94" t="s">
        <v>121</v>
      </c>
    </row>
    <row r="642" customFormat="false" ht="15" hidden="false" customHeight="false" outlineLevel="0" collapsed="false">
      <c r="A642" s="95" t="n">
        <f aca="false">A630+1</f>
        <v>43047</v>
      </c>
      <c r="B642" s="96" t="s">
        <v>108</v>
      </c>
      <c r="C642" s="97" t="n">
        <v>1</v>
      </c>
      <c r="D642" s="100" t="n">
        <f aca="false">$C642*VLOOKUP($B642,FoodDB!$A$2:$I$1016,3,0)</f>
        <v>0</v>
      </c>
      <c r="E642" s="100" t="n">
        <f aca="false">$C642*VLOOKUP($B642,FoodDB!$A$2:$I$1016,4,0)</f>
        <v>0</v>
      </c>
      <c r="F642" s="100" t="n">
        <f aca="false">$C642*VLOOKUP($B642,FoodDB!$A$2:$I$1016,5,0)</f>
        <v>0</v>
      </c>
      <c r="G642" s="100" t="n">
        <f aca="false">$C642*VLOOKUP($B642,FoodDB!$A$2:$I$1016,6,0)</f>
        <v>0</v>
      </c>
      <c r="H642" s="100" t="n">
        <f aca="false">$C642*VLOOKUP($B642,FoodDB!$A$2:$I$1016,7,0)</f>
        <v>0</v>
      </c>
      <c r="I642" s="100" t="n">
        <f aca="false">$C642*VLOOKUP($B642,FoodDB!$A$2:$I$1016,8,0)</f>
        <v>0</v>
      </c>
      <c r="J642" s="100" t="n">
        <f aca="false">$C642*VLOOKUP($B642,FoodDB!$A$2:$I$1016,9,0)</f>
        <v>0</v>
      </c>
      <c r="K642" s="100"/>
      <c r="L642" s="100" t="n">
        <f aca="false">SUM(G642:G648)</f>
        <v>0</v>
      </c>
      <c r="M642" s="100" t="n">
        <f aca="false">SUM(H642:H648)</f>
        <v>0</v>
      </c>
      <c r="N642" s="100" t="n">
        <f aca="false">SUM(I642:I648)</f>
        <v>0</v>
      </c>
      <c r="O642" s="100" t="n">
        <f aca="false">SUM(L642:N642)</f>
        <v>0</v>
      </c>
      <c r="P642" s="100" t="n">
        <f aca="false">VLOOKUP($A642,LossChart!$A$3:$AB$105,14,0)-L642</f>
        <v>676.556522083407</v>
      </c>
      <c r="Q642" s="100" t="n">
        <f aca="false">VLOOKUP($A642,LossChart!$A$3:$AB$105,15,0)-M642</f>
        <v>80</v>
      </c>
      <c r="R642" s="100" t="n">
        <f aca="false">VLOOKUP($A642,LossChart!$A$3:$AB$105,16,0)-N642</f>
        <v>477.304074136158</v>
      </c>
      <c r="S642" s="100" t="n">
        <f aca="false">VLOOKUP($A642,LossChart!$A$3:$AB$105,17,0)-O642</f>
        <v>1233.86059621957</v>
      </c>
    </row>
    <row r="643" customFormat="false" ht="15" hidden="false" customHeight="false" outlineLevel="0" collapsed="false">
      <c r="B643" s="96" t="s">
        <v>108</v>
      </c>
      <c r="C643" s="97" t="n">
        <v>1</v>
      </c>
      <c r="D643" s="100" t="n">
        <f aca="false">$C643*VLOOKUP($B643,FoodDB!$A$2:$I$1016,3,0)</f>
        <v>0</v>
      </c>
      <c r="E643" s="100" t="n">
        <f aca="false">$C643*VLOOKUP($B643,FoodDB!$A$2:$I$1016,4,0)</f>
        <v>0</v>
      </c>
      <c r="F643" s="100" t="n">
        <f aca="false">$C643*VLOOKUP($B643,FoodDB!$A$2:$I$1016,5,0)</f>
        <v>0</v>
      </c>
      <c r="G643" s="100" t="n">
        <f aca="false">$C643*VLOOKUP($B643,FoodDB!$A$2:$I$1016,6,0)</f>
        <v>0</v>
      </c>
      <c r="H643" s="100" t="n">
        <f aca="false">$C643*VLOOKUP($B643,FoodDB!$A$2:$I$1016,7,0)</f>
        <v>0</v>
      </c>
      <c r="I643" s="100" t="n">
        <f aca="false">$C643*VLOOKUP($B643,FoodDB!$A$2:$I$1016,8,0)</f>
        <v>0</v>
      </c>
      <c r="J643" s="100" t="n">
        <f aca="false">$C643*VLOOKUP($B643,FoodDB!$A$2:$I$1016,9,0)</f>
        <v>0</v>
      </c>
      <c r="K643" s="100"/>
      <c r="L643" s="100"/>
      <c r="M643" s="100"/>
      <c r="N643" s="100"/>
      <c r="O643" s="100"/>
      <c r="P643" s="100"/>
      <c r="Q643" s="100"/>
      <c r="R643" s="100"/>
      <c r="S643" s="100"/>
    </row>
    <row r="644" customFormat="false" ht="15" hidden="false" customHeight="false" outlineLevel="0" collapsed="false">
      <c r="B644" s="96" t="s">
        <v>108</v>
      </c>
      <c r="C644" s="97" t="n">
        <v>1</v>
      </c>
      <c r="D644" s="100" t="n">
        <f aca="false">$C644*VLOOKUP($B644,FoodDB!$A$2:$I$1016,3,0)</f>
        <v>0</v>
      </c>
      <c r="E644" s="100" t="n">
        <f aca="false">$C644*VLOOKUP($B644,FoodDB!$A$2:$I$1016,4,0)</f>
        <v>0</v>
      </c>
      <c r="F644" s="100" t="n">
        <f aca="false">$C644*VLOOKUP($B644,FoodDB!$A$2:$I$1016,5,0)</f>
        <v>0</v>
      </c>
      <c r="G644" s="100" t="n">
        <f aca="false">$C644*VLOOKUP($B644,FoodDB!$A$2:$I$1016,6,0)</f>
        <v>0</v>
      </c>
      <c r="H644" s="100" t="n">
        <f aca="false">$C644*VLOOKUP($B644,FoodDB!$A$2:$I$1016,7,0)</f>
        <v>0</v>
      </c>
      <c r="I644" s="100" t="n">
        <f aca="false">$C644*VLOOKUP($B644,FoodDB!$A$2:$I$1016,8,0)</f>
        <v>0</v>
      </c>
      <c r="J644" s="100" t="n">
        <f aca="false">$C644*VLOOKUP($B644,FoodDB!$A$2:$I$1016,9,0)</f>
        <v>0</v>
      </c>
      <c r="K644" s="100"/>
      <c r="L644" s="100"/>
      <c r="M644" s="100"/>
      <c r="N644" s="100"/>
      <c r="O644" s="100"/>
      <c r="P644" s="100"/>
      <c r="Q644" s="100"/>
      <c r="R644" s="100"/>
      <c r="S644" s="100"/>
    </row>
    <row r="645" customFormat="false" ht="15" hidden="false" customHeight="false" outlineLevel="0" collapsed="false">
      <c r="B645" s="96" t="s">
        <v>108</v>
      </c>
      <c r="C645" s="97" t="n">
        <v>1</v>
      </c>
      <c r="D645" s="100" t="n">
        <f aca="false">$C645*VLOOKUP($B645,FoodDB!$A$2:$I$1016,3,0)</f>
        <v>0</v>
      </c>
      <c r="E645" s="100" t="n">
        <f aca="false">$C645*VLOOKUP($B645,FoodDB!$A$2:$I$1016,4,0)</f>
        <v>0</v>
      </c>
      <c r="F645" s="100" t="n">
        <f aca="false">$C645*VLOOKUP($B645,FoodDB!$A$2:$I$1016,5,0)</f>
        <v>0</v>
      </c>
      <c r="G645" s="100" t="n">
        <f aca="false">$C645*VLOOKUP($B645,FoodDB!$A$2:$I$1016,6,0)</f>
        <v>0</v>
      </c>
      <c r="H645" s="100" t="n">
        <f aca="false">$C645*VLOOKUP($B645,FoodDB!$A$2:$I$1016,7,0)</f>
        <v>0</v>
      </c>
      <c r="I645" s="100" t="n">
        <f aca="false">$C645*VLOOKUP($B645,FoodDB!$A$2:$I$1016,8,0)</f>
        <v>0</v>
      </c>
      <c r="J645" s="100" t="n">
        <f aca="false">$C645*VLOOKUP($B645,FoodDB!$A$2:$I$1016,9,0)</f>
        <v>0</v>
      </c>
      <c r="K645" s="100"/>
      <c r="L645" s="100"/>
      <c r="M645" s="100"/>
      <c r="N645" s="100"/>
      <c r="O645" s="100"/>
      <c r="P645" s="100"/>
      <c r="Q645" s="100"/>
      <c r="R645" s="100"/>
      <c r="S645" s="100"/>
    </row>
    <row r="646" customFormat="false" ht="15" hidden="false" customHeight="false" outlineLevel="0" collapsed="false">
      <c r="B646" s="96" t="s">
        <v>108</v>
      </c>
      <c r="C646" s="97" t="n">
        <v>1</v>
      </c>
      <c r="D646" s="100" t="n">
        <f aca="false">$C646*VLOOKUP($B646,FoodDB!$A$2:$I$1016,3,0)</f>
        <v>0</v>
      </c>
      <c r="E646" s="100" t="n">
        <f aca="false">$C646*VLOOKUP($B646,FoodDB!$A$2:$I$1016,4,0)</f>
        <v>0</v>
      </c>
      <c r="F646" s="100" t="n">
        <f aca="false">$C646*VLOOKUP($B646,FoodDB!$A$2:$I$1016,5,0)</f>
        <v>0</v>
      </c>
      <c r="G646" s="100" t="n">
        <f aca="false">$C646*VLOOKUP($B646,FoodDB!$A$2:$I$1016,6,0)</f>
        <v>0</v>
      </c>
      <c r="H646" s="100" t="n">
        <f aca="false">$C646*VLOOKUP($B646,FoodDB!$A$2:$I$1016,7,0)</f>
        <v>0</v>
      </c>
      <c r="I646" s="100" t="n">
        <f aca="false">$C646*VLOOKUP($B646,FoodDB!$A$2:$I$1016,8,0)</f>
        <v>0</v>
      </c>
      <c r="J646" s="100" t="n">
        <f aca="false">$C646*VLOOKUP($B646,FoodDB!$A$2:$I$1016,9,0)</f>
        <v>0</v>
      </c>
      <c r="K646" s="100"/>
      <c r="L646" s="100"/>
      <c r="M646" s="100"/>
      <c r="N646" s="100"/>
      <c r="O646" s="100"/>
      <c r="P646" s="100"/>
      <c r="Q646" s="100"/>
      <c r="R646" s="100"/>
      <c r="S646" s="100"/>
    </row>
    <row r="647" customFormat="false" ht="15" hidden="false" customHeight="false" outlineLevel="0" collapsed="false">
      <c r="B647" s="96" t="s">
        <v>108</v>
      </c>
      <c r="C647" s="97" t="n">
        <v>1</v>
      </c>
      <c r="D647" s="100" t="n">
        <f aca="false">$C647*VLOOKUP($B647,FoodDB!$A$2:$I$1016,3,0)</f>
        <v>0</v>
      </c>
      <c r="E647" s="100" t="n">
        <f aca="false">$C647*VLOOKUP($B647,FoodDB!$A$2:$I$1016,4,0)</f>
        <v>0</v>
      </c>
      <c r="F647" s="100" t="n">
        <f aca="false">$C647*VLOOKUP($B647,FoodDB!$A$2:$I$1016,5,0)</f>
        <v>0</v>
      </c>
      <c r="G647" s="100" t="n">
        <f aca="false">$C647*VLOOKUP($B647,FoodDB!$A$2:$I$1016,6,0)</f>
        <v>0</v>
      </c>
      <c r="H647" s="100" t="n">
        <f aca="false">$C647*VLOOKUP($B647,FoodDB!$A$2:$I$1016,7,0)</f>
        <v>0</v>
      </c>
      <c r="I647" s="100" t="n">
        <f aca="false">$C647*VLOOKUP($B647,FoodDB!$A$2:$I$1016,8,0)</f>
        <v>0</v>
      </c>
      <c r="J647" s="100" t="n">
        <f aca="false">$C647*VLOOKUP($B647,FoodDB!$A$2:$I$1016,9,0)</f>
        <v>0</v>
      </c>
      <c r="K647" s="100"/>
      <c r="L647" s="100"/>
      <c r="M647" s="100"/>
      <c r="N647" s="100"/>
      <c r="O647" s="100"/>
      <c r="P647" s="100"/>
      <c r="Q647" s="100"/>
      <c r="R647" s="100"/>
      <c r="S647" s="100"/>
    </row>
    <row r="648" customFormat="false" ht="15" hidden="false" customHeight="false" outlineLevel="0" collapsed="false">
      <c r="B648" s="96" t="s">
        <v>108</v>
      </c>
      <c r="C648" s="97" t="n">
        <v>1</v>
      </c>
      <c r="D648" s="100" t="n">
        <f aca="false">$C648*VLOOKUP($B648,FoodDB!$A$2:$I$1016,3,0)</f>
        <v>0</v>
      </c>
      <c r="E648" s="100" t="n">
        <f aca="false">$C648*VLOOKUP($B648,FoodDB!$A$2:$I$1016,4,0)</f>
        <v>0</v>
      </c>
      <c r="F648" s="100" t="n">
        <f aca="false">$C648*VLOOKUP($B648,FoodDB!$A$2:$I$1016,5,0)</f>
        <v>0</v>
      </c>
      <c r="G648" s="100" t="n">
        <f aca="false">$C648*VLOOKUP($B648,FoodDB!$A$2:$I$1016,6,0)</f>
        <v>0</v>
      </c>
      <c r="H648" s="100" t="n">
        <f aca="false">$C648*VLOOKUP($B648,FoodDB!$A$2:$I$1016,7,0)</f>
        <v>0</v>
      </c>
      <c r="I648" s="100" t="n">
        <f aca="false">$C648*VLOOKUP($B648,FoodDB!$A$2:$I$1016,8,0)</f>
        <v>0</v>
      </c>
      <c r="J648" s="100" t="n">
        <f aca="false">$C648*VLOOKUP($B648,FoodDB!$A$2:$I$1016,9,0)</f>
        <v>0</v>
      </c>
      <c r="K648" s="100"/>
      <c r="L648" s="100"/>
      <c r="M648" s="100"/>
      <c r="N648" s="100"/>
      <c r="O648" s="100"/>
      <c r="P648" s="100"/>
      <c r="Q648" s="100"/>
      <c r="R648" s="100"/>
      <c r="S648" s="100"/>
    </row>
    <row r="649" customFormat="false" ht="15" hidden="false" customHeight="false" outlineLevel="0" collapsed="false">
      <c r="A649" s="0" t="s">
        <v>98</v>
      </c>
      <c r="D649" s="100"/>
      <c r="E649" s="100"/>
      <c r="F649" s="100"/>
      <c r="G649" s="100" t="n">
        <f aca="false">SUM(G642:G648)</f>
        <v>0</v>
      </c>
      <c r="H649" s="100" t="n">
        <f aca="false">SUM(H642:H648)</f>
        <v>0</v>
      </c>
      <c r="I649" s="100" t="n">
        <f aca="false">SUM(I642:I648)</f>
        <v>0</v>
      </c>
      <c r="J649" s="100" t="n">
        <f aca="false">SUM(G649:I649)</f>
        <v>0</v>
      </c>
      <c r="K649" s="100"/>
      <c r="L649" s="100"/>
      <c r="M649" s="100"/>
      <c r="N649" s="100"/>
      <c r="O649" s="100"/>
      <c r="P649" s="100"/>
      <c r="Q649" s="100"/>
      <c r="R649" s="100"/>
      <c r="S649" s="100"/>
    </row>
    <row r="650" customFormat="false" ht="15" hidden="false" customHeight="false" outlineLevel="0" collapsed="false">
      <c r="A650" s="0" t="s">
        <v>102</v>
      </c>
      <c r="B650" s="0" t="s">
        <v>103</v>
      </c>
      <c r="D650" s="100"/>
      <c r="E650" s="100"/>
      <c r="F650" s="100"/>
      <c r="G650" s="100" t="n">
        <f aca="false">VLOOKUP($A642,LossChart!$A$3:$AB$105,14,0)</f>
        <v>676.556522083407</v>
      </c>
      <c r="H650" s="100" t="n">
        <f aca="false">VLOOKUP($A642,LossChart!$A$3:$AB$105,15,0)</f>
        <v>80</v>
      </c>
      <c r="I650" s="100" t="n">
        <f aca="false">VLOOKUP($A642,LossChart!$A$3:$AB$105,16,0)</f>
        <v>477.304074136158</v>
      </c>
      <c r="J650" s="100" t="n">
        <f aca="false">VLOOKUP($A642,LossChart!$A$3:$AB$105,17,0)</f>
        <v>1233.86059621957</v>
      </c>
      <c r="K650" s="100"/>
      <c r="L650" s="100"/>
      <c r="M650" s="100"/>
      <c r="N650" s="100"/>
      <c r="O650" s="100"/>
      <c r="P650" s="100"/>
      <c r="Q650" s="100"/>
      <c r="R650" s="100"/>
      <c r="S650" s="100"/>
    </row>
    <row r="651" customFormat="false" ht="15" hidden="false" customHeight="false" outlineLevel="0" collapsed="false">
      <c r="A651" s="0" t="s">
        <v>104</v>
      </c>
      <c r="D651" s="100"/>
      <c r="E651" s="100"/>
      <c r="F651" s="100"/>
      <c r="G651" s="100" t="n">
        <f aca="false">G650-G649</f>
        <v>676.556522083407</v>
      </c>
      <c r="H651" s="100" t="n">
        <f aca="false">H650-H649</f>
        <v>80</v>
      </c>
      <c r="I651" s="100" t="n">
        <f aca="false">I650-I649</f>
        <v>477.304074136158</v>
      </c>
      <c r="J651" s="100" t="n">
        <f aca="false">J650-J649</f>
        <v>1233.86059621957</v>
      </c>
      <c r="K651" s="100"/>
      <c r="L651" s="100"/>
      <c r="M651" s="100"/>
      <c r="N651" s="100"/>
      <c r="O651" s="100"/>
      <c r="P651" s="100"/>
      <c r="Q651" s="100"/>
      <c r="R651" s="100"/>
      <c r="S651" s="100"/>
    </row>
    <row r="653" customFormat="false" ht="60" hidden="false" customHeight="false" outlineLevel="0" collapsed="false">
      <c r="A653" s="21" t="s">
        <v>63</v>
      </c>
      <c r="B653" s="21" t="s">
        <v>93</v>
      </c>
      <c r="C653" s="21" t="s">
        <v>94</v>
      </c>
      <c r="D653" s="94" t="str">
        <f aca="false">FoodDB!$C$1</f>
        <v>Fat
(g)</v>
      </c>
      <c r="E653" s="94" t="str">
        <f aca="false">FoodDB!$D$1</f>
        <v>Carbs
(g)</v>
      </c>
      <c r="F653" s="94" t="str">
        <f aca="false">FoodDB!$E$1</f>
        <v>Protein
(g)</v>
      </c>
      <c r="G653" s="94" t="str">
        <f aca="false">FoodDB!$F$1</f>
        <v>Fat
(Cal)</v>
      </c>
      <c r="H653" s="94" t="str">
        <f aca="false">FoodDB!$G$1</f>
        <v>Carb
(Cal)</v>
      </c>
      <c r="I653" s="94" t="str">
        <f aca="false">FoodDB!$H$1</f>
        <v>Protein
(Cal)</v>
      </c>
      <c r="J653" s="94" t="str">
        <f aca="false">FoodDB!$I$1</f>
        <v>Total
Calories</v>
      </c>
      <c r="K653" s="94"/>
      <c r="L653" s="94" t="s">
        <v>110</v>
      </c>
      <c r="M653" s="94" t="s">
        <v>111</v>
      </c>
      <c r="N653" s="94" t="s">
        <v>112</v>
      </c>
      <c r="O653" s="94" t="s">
        <v>113</v>
      </c>
      <c r="P653" s="94" t="s">
        <v>118</v>
      </c>
      <c r="Q653" s="94" t="s">
        <v>119</v>
      </c>
      <c r="R653" s="94" t="s">
        <v>120</v>
      </c>
      <c r="S653" s="94" t="s">
        <v>121</v>
      </c>
    </row>
    <row r="654" customFormat="false" ht="15" hidden="false" customHeight="false" outlineLevel="0" collapsed="false">
      <c r="A654" s="95" t="n">
        <f aca="false">A642+1</f>
        <v>43048</v>
      </c>
      <c r="B654" s="96" t="s">
        <v>108</v>
      </c>
      <c r="C654" s="97" t="n">
        <v>1</v>
      </c>
      <c r="D654" s="100" t="n">
        <f aca="false">$C654*VLOOKUP($B654,FoodDB!$A$2:$I$1016,3,0)</f>
        <v>0</v>
      </c>
      <c r="E654" s="100" t="n">
        <f aca="false">$C654*VLOOKUP($B654,FoodDB!$A$2:$I$1016,4,0)</f>
        <v>0</v>
      </c>
      <c r="F654" s="100" t="n">
        <f aca="false">$C654*VLOOKUP($B654,FoodDB!$A$2:$I$1016,5,0)</f>
        <v>0</v>
      </c>
      <c r="G654" s="100" t="n">
        <f aca="false">$C654*VLOOKUP($B654,FoodDB!$A$2:$I$1016,6,0)</f>
        <v>0</v>
      </c>
      <c r="H654" s="100" t="n">
        <f aca="false">$C654*VLOOKUP($B654,FoodDB!$A$2:$I$1016,7,0)</f>
        <v>0</v>
      </c>
      <c r="I654" s="100" t="n">
        <f aca="false">$C654*VLOOKUP($B654,FoodDB!$A$2:$I$1016,8,0)</f>
        <v>0</v>
      </c>
      <c r="J654" s="100" t="n">
        <f aca="false">$C654*VLOOKUP($B654,FoodDB!$A$2:$I$1016,9,0)</f>
        <v>0</v>
      </c>
      <c r="K654" s="100"/>
      <c r="L654" s="100" t="n">
        <f aca="false">SUM(G654:G660)</f>
        <v>0</v>
      </c>
      <c r="M654" s="100" t="n">
        <f aca="false">SUM(H654:H660)</f>
        <v>0</v>
      </c>
      <c r="N654" s="100" t="n">
        <f aca="false">SUM(I654:I660)</f>
        <v>0</v>
      </c>
      <c r="O654" s="100" t="n">
        <f aca="false">SUM(L654:N654)</f>
        <v>0</v>
      </c>
      <c r="P654" s="100" t="n">
        <f aca="false">VLOOKUP($A654,LossChart!$A$3:$AB$105,14,0)-L654</f>
        <v>682.066611811312</v>
      </c>
      <c r="Q654" s="100" t="n">
        <f aca="false">VLOOKUP($A654,LossChart!$A$3:$AB$105,15,0)-M654</f>
        <v>80</v>
      </c>
      <c r="R654" s="100" t="n">
        <f aca="false">VLOOKUP($A654,LossChart!$A$3:$AB$105,16,0)-N654</f>
        <v>477.304074136158</v>
      </c>
      <c r="S654" s="100" t="n">
        <f aca="false">VLOOKUP($A654,LossChart!$A$3:$AB$105,17,0)-O654</f>
        <v>1239.37068594747</v>
      </c>
    </row>
    <row r="655" customFormat="false" ht="15" hidden="false" customHeight="false" outlineLevel="0" collapsed="false">
      <c r="B655" s="96" t="s">
        <v>108</v>
      </c>
      <c r="C655" s="97" t="n">
        <v>1</v>
      </c>
      <c r="D655" s="100" t="n">
        <f aca="false">$C655*VLOOKUP($B655,FoodDB!$A$2:$I$1016,3,0)</f>
        <v>0</v>
      </c>
      <c r="E655" s="100" t="n">
        <f aca="false">$C655*VLOOKUP($B655,FoodDB!$A$2:$I$1016,4,0)</f>
        <v>0</v>
      </c>
      <c r="F655" s="100" t="n">
        <f aca="false">$C655*VLOOKUP($B655,FoodDB!$A$2:$I$1016,5,0)</f>
        <v>0</v>
      </c>
      <c r="G655" s="100" t="n">
        <f aca="false">$C655*VLOOKUP($B655,FoodDB!$A$2:$I$1016,6,0)</f>
        <v>0</v>
      </c>
      <c r="H655" s="100" t="n">
        <f aca="false">$C655*VLOOKUP($B655,FoodDB!$A$2:$I$1016,7,0)</f>
        <v>0</v>
      </c>
      <c r="I655" s="100" t="n">
        <f aca="false">$C655*VLOOKUP($B655,FoodDB!$A$2:$I$1016,8,0)</f>
        <v>0</v>
      </c>
      <c r="J655" s="100" t="n">
        <f aca="false">$C655*VLOOKUP($B655,FoodDB!$A$2:$I$1016,9,0)</f>
        <v>0</v>
      </c>
      <c r="K655" s="100"/>
      <c r="L655" s="100"/>
      <c r="M655" s="100"/>
      <c r="N655" s="100"/>
      <c r="O655" s="100"/>
      <c r="P655" s="100"/>
      <c r="Q655" s="100"/>
      <c r="R655" s="100"/>
      <c r="S655" s="100"/>
    </row>
    <row r="656" customFormat="false" ht="15" hidden="false" customHeight="false" outlineLevel="0" collapsed="false">
      <c r="B656" s="96" t="s">
        <v>108</v>
      </c>
      <c r="C656" s="97" t="n">
        <v>1</v>
      </c>
      <c r="D656" s="100" t="n">
        <f aca="false">$C656*VLOOKUP($B656,FoodDB!$A$2:$I$1016,3,0)</f>
        <v>0</v>
      </c>
      <c r="E656" s="100" t="n">
        <f aca="false">$C656*VLOOKUP($B656,FoodDB!$A$2:$I$1016,4,0)</f>
        <v>0</v>
      </c>
      <c r="F656" s="100" t="n">
        <f aca="false">$C656*VLOOKUP($B656,FoodDB!$A$2:$I$1016,5,0)</f>
        <v>0</v>
      </c>
      <c r="G656" s="100" t="n">
        <f aca="false">$C656*VLOOKUP($B656,FoodDB!$A$2:$I$1016,6,0)</f>
        <v>0</v>
      </c>
      <c r="H656" s="100" t="n">
        <f aca="false">$C656*VLOOKUP($B656,FoodDB!$A$2:$I$1016,7,0)</f>
        <v>0</v>
      </c>
      <c r="I656" s="100" t="n">
        <f aca="false">$C656*VLOOKUP($B656,FoodDB!$A$2:$I$1016,8,0)</f>
        <v>0</v>
      </c>
      <c r="J656" s="100" t="n">
        <f aca="false">$C656*VLOOKUP($B656,FoodDB!$A$2:$I$1016,9,0)</f>
        <v>0</v>
      </c>
      <c r="K656" s="100"/>
      <c r="L656" s="100"/>
      <c r="M656" s="100"/>
      <c r="N656" s="100"/>
      <c r="O656" s="100"/>
      <c r="P656" s="100"/>
      <c r="Q656" s="100"/>
      <c r="R656" s="100"/>
      <c r="S656" s="100"/>
    </row>
    <row r="657" customFormat="false" ht="15" hidden="false" customHeight="false" outlineLevel="0" collapsed="false">
      <c r="B657" s="96" t="s">
        <v>108</v>
      </c>
      <c r="C657" s="97" t="n">
        <v>1</v>
      </c>
      <c r="D657" s="100" t="n">
        <f aca="false">$C657*VLOOKUP($B657,FoodDB!$A$2:$I$1016,3,0)</f>
        <v>0</v>
      </c>
      <c r="E657" s="100" t="n">
        <f aca="false">$C657*VLOOKUP($B657,FoodDB!$A$2:$I$1016,4,0)</f>
        <v>0</v>
      </c>
      <c r="F657" s="100" t="n">
        <f aca="false">$C657*VLOOKUP($B657,FoodDB!$A$2:$I$1016,5,0)</f>
        <v>0</v>
      </c>
      <c r="G657" s="100" t="n">
        <f aca="false">$C657*VLOOKUP($B657,FoodDB!$A$2:$I$1016,6,0)</f>
        <v>0</v>
      </c>
      <c r="H657" s="100" t="n">
        <f aca="false">$C657*VLOOKUP($B657,FoodDB!$A$2:$I$1016,7,0)</f>
        <v>0</v>
      </c>
      <c r="I657" s="100" t="n">
        <f aca="false">$C657*VLOOKUP($B657,FoodDB!$A$2:$I$1016,8,0)</f>
        <v>0</v>
      </c>
      <c r="J657" s="100" t="n">
        <f aca="false">$C657*VLOOKUP($B657,FoodDB!$A$2:$I$1016,9,0)</f>
        <v>0</v>
      </c>
      <c r="K657" s="100"/>
      <c r="L657" s="100"/>
      <c r="M657" s="100"/>
      <c r="N657" s="100"/>
      <c r="O657" s="100"/>
      <c r="P657" s="100"/>
      <c r="Q657" s="100"/>
      <c r="R657" s="100"/>
      <c r="S657" s="100"/>
    </row>
    <row r="658" customFormat="false" ht="15" hidden="false" customHeight="false" outlineLevel="0" collapsed="false">
      <c r="B658" s="96" t="s">
        <v>108</v>
      </c>
      <c r="C658" s="97" t="n">
        <v>1</v>
      </c>
      <c r="D658" s="100" t="n">
        <f aca="false">$C658*VLOOKUP($B658,FoodDB!$A$2:$I$1016,3,0)</f>
        <v>0</v>
      </c>
      <c r="E658" s="100" t="n">
        <f aca="false">$C658*VLOOKUP($B658,FoodDB!$A$2:$I$1016,4,0)</f>
        <v>0</v>
      </c>
      <c r="F658" s="100" t="n">
        <f aca="false">$C658*VLOOKUP($B658,FoodDB!$A$2:$I$1016,5,0)</f>
        <v>0</v>
      </c>
      <c r="G658" s="100" t="n">
        <f aca="false">$C658*VLOOKUP($B658,FoodDB!$A$2:$I$1016,6,0)</f>
        <v>0</v>
      </c>
      <c r="H658" s="100" t="n">
        <f aca="false">$C658*VLOOKUP($B658,FoodDB!$A$2:$I$1016,7,0)</f>
        <v>0</v>
      </c>
      <c r="I658" s="100" t="n">
        <f aca="false">$C658*VLOOKUP($B658,FoodDB!$A$2:$I$1016,8,0)</f>
        <v>0</v>
      </c>
      <c r="J658" s="100" t="n">
        <f aca="false">$C658*VLOOKUP($B658,FoodDB!$A$2:$I$1016,9,0)</f>
        <v>0</v>
      </c>
      <c r="K658" s="100"/>
      <c r="L658" s="100"/>
      <c r="M658" s="100"/>
      <c r="N658" s="100"/>
      <c r="O658" s="100"/>
      <c r="P658" s="100"/>
      <c r="Q658" s="100"/>
      <c r="R658" s="100"/>
      <c r="S658" s="100"/>
    </row>
    <row r="659" customFormat="false" ht="15" hidden="false" customHeight="false" outlineLevel="0" collapsed="false">
      <c r="B659" s="96" t="s">
        <v>108</v>
      </c>
      <c r="C659" s="97" t="n">
        <v>1</v>
      </c>
      <c r="D659" s="100" t="n">
        <f aca="false">$C659*VLOOKUP($B659,FoodDB!$A$2:$I$1016,3,0)</f>
        <v>0</v>
      </c>
      <c r="E659" s="100" t="n">
        <f aca="false">$C659*VLOOKUP($B659,FoodDB!$A$2:$I$1016,4,0)</f>
        <v>0</v>
      </c>
      <c r="F659" s="100" t="n">
        <f aca="false">$C659*VLOOKUP($B659,FoodDB!$A$2:$I$1016,5,0)</f>
        <v>0</v>
      </c>
      <c r="G659" s="100" t="n">
        <f aca="false">$C659*VLOOKUP($B659,FoodDB!$A$2:$I$1016,6,0)</f>
        <v>0</v>
      </c>
      <c r="H659" s="100" t="n">
        <f aca="false">$C659*VLOOKUP($B659,FoodDB!$A$2:$I$1016,7,0)</f>
        <v>0</v>
      </c>
      <c r="I659" s="100" t="n">
        <f aca="false">$C659*VLOOKUP($B659,FoodDB!$A$2:$I$1016,8,0)</f>
        <v>0</v>
      </c>
      <c r="J659" s="100" t="n">
        <f aca="false">$C659*VLOOKUP($B659,FoodDB!$A$2:$I$1016,9,0)</f>
        <v>0</v>
      </c>
      <c r="K659" s="100"/>
      <c r="L659" s="100"/>
      <c r="M659" s="100"/>
      <c r="N659" s="100"/>
      <c r="O659" s="100"/>
      <c r="P659" s="100"/>
      <c r="Q659" s="100"/>
      <c r="R659" s="100"/>
      <c r="S659" s="100"/>
    </row>
    <row r="660" customFormat="false" ht="15" hidden="false" customHeight="false" outlineLevel="0" collapsed="false">
      <c r="B660" s="96" t="s">
        <v>108</v>
      </c>
      <c r="C660" s="97" t="n">
        <v>1</v>
      </c>
      <c r="D660" s="100" t="n">
        <f aca="false">$C660*VLOOKUP($B660,FoodDB!$A$2:$I$1016,3,0)</f>
        <v>0</v>
      </c>
      <c r="E660" s="100" t="n">
        <f aca="false">$C660*VLOOKUP($B660,FoodDB!$A$2:$I$1016,4,0)</f>
        <v>0</v>
      </c>
      <c r="F660" s="100" t="n">
        <f aca="false">$C660*VLOOKUP($B660,FoodDB!$A$2:$I$1016,5,0)</f>
        <v>0</v>
      </c>
      <c r="G660" s="100" t="n">
        <f aca="false">$C660*VLOOKUP($B660,FoodDB!$A$2:$I$1016,6,0)</f>
        <v>0</v>
      </c>
      <c r="H660" s="100" t="n">
        <f aca="false">$C660*VLOOKUP($B660,FoodDB!$A$2:$I$1016,7,0)</f>
        <v>0</v>
      </c>
      <c r="I660" s="100" t="n">
        <f aca="false">$C660*VLOOKUP($B660,FoodDB!$A$2:$I$1016,8,0)</f>
        <v>0</v>
      </c>
      <c r="J660" s="100" t="n">
        <f aca="false">$C660*VLOOKUP($B660,FoodDB!$A$2:$I$1016,9,0)</f>
        <v>0</v>
      </c>
      <c r="K660" s="100"/>
      <c r="L660" s="100"/>
      <c r="M660" s="100"/>
      <c r="N660" s="100"/>
      <c r="O660" s="100"/>
      <c r="P660" s="100"/>
      <c r="Q660" s="100"/>
      <c r="R660" s="100"/>
      <c r="S660" s="100"/>
    </row>
    <row r="661" customFormat="false" ht="15" hidden="false" customHeight="false" outlineLevel="0" collapsed="false">
      <c r="A661" s="0" t="s">
        <v>98</v>
      </c>
      <c r="D661" s="100"/>
      <c r="E661" s="100"/>
      <c r="F661" s="100"/>
      <c r="G661" s="100" t="n">
        <f aca="false">SUM(G654:G660)</f>
        <v>0</v>
      </c>
      <c r="H661" s="100" t="n">
        <f aca="false">SUM(H654:H660)</f>
        <v>0</v>
      </c>
      <c r="I661" s="100" t="n">
        <f aca="false">SUM(I654:I660)</f>
        <v>0</v>
      </c>
      <c r="J661" s="100" t="n">
        <f aca="false">SUM(G661:I661)</f>
        <v>0</v>
      </c>
      <c r="K661" s="100"/>
      <c r="L661" s="100"/>
      <c r="M661" s="100"/>
      <c r="N661" s="100"/>
      <c r="O661" s="100"/>
      <c r="P661" s="100"/>
      <c r="Q661" s="100"/>
      <c r="R661" s="100"/>
      <c r="S661" s="100"/>
    </row>
    <row r="662" customFormat="false" ht="15" hidden="false" customHeight="false" outlineLevel="0" collapsed="false">
      <c r="A662" s="0" t="s">
        <v>102</v>
      </c>
      <c r="B662" s="0" t="s">
        <v>103</v>
      </c>
      <c r="D662" s="100"/>
      <c r="E662" s="100"/>
      <c r="F662" s="100"/>
      <c r="G662" s="100" t="n">
        <f aca="false">VLOOKUP($A654,LossChart!$A$3:$AB$105,14,0)</f>
        <v>682.066611811312</v>
      </c>
      <c r="H662" s="100" t="n">
        <f aca="false">VLOOKUP($A654,LossChart!$A$3:$AB$105,15,0)</f>
        <v>80</v>
      </c>
      <c r="I662" s="100" t="n">
        <f aca="false">VLOOKUP($A654,LossChart!$A$3:$AB$105,16,0)</f>
        <v>477.304074136158</v>
      </c>
      <c r="J662" s="100" t="n">
        <f aca="false">VLOOKUP($A654,LossChart!$A$3:$AB$105,17,0)</f>
        <v>1239.37068594747</v>
      </c>
      <c r="K662" s="100"/>
      <c r="L662" s="100"/>
      <c r="M662" s="100"/>
      <c r="N662" s="100"/>
      <c r="O662" s="100"/>
      <c r="P662" s="100"/>
      <c r="Q662" s="100"/>
      <c r="R662" s="100"/>
      <c r="S662" s="100"/>
    </row>
    <row r="663" customFormat="false" ht="15" hidden="false" customHeight="false" outlineLevel="0" collapsed="false">
      <c r="A663" s="0" t="s">
        <v>104</v>
      </c>
      <c r="D663" s="100"/>
      <c r="E663" s="100"/>
      <c r="F663" s="100"/>
      <c r="G663" s="100" t="n">
        <f aca="false">G662-G661</f>
        <v>682.066611811312</v>
      </c>
      <c r="H663" s="100" t="n">
        <f aca="false">H662-H661</f>
        <v>80</v>
      </c>
      <c r="I663" s="100" t="n">
        <f aca="false">I662-I661</f>
        <v>477.304074136158</v>
      </c>
      <c r="J663" s="100" t="n">
        <f aca="false">J662-J661</f>
        <v>1239.37068594747</v>
      </c>
      <c r="K663" s="100"/>
      <c r="L663" s="100"/>
      <c r="M663" s="100"/>
      <c r="N663" s="100"/>
      <c r="O663" s="100"/>
      <c r="P663" s="100"/>
      <c r="Q663" s="100"/>
      <c r="R663" s="100"/>
      <c r="S663" s="100"/>
    </row>
    <row r="665" customFormat="false" ht="60" hidden="false" customHeight="false" outlineLevel="0" collapsed="false">
      <c r="A665" s="21" t="s">
        <v>63</v>
      </c>
      <c r="B665" s="21" t="s">
        <v>93</v>
      </c>
      <c r="C665" s="21" t="s">
        <v>94</v>
      </c>
      <c r="D665" s="94" t="str">
        <f aca="false">FoodDB!$C$1</f>
        <v>Fat
(g)</v>
      </c>
      <c r="E665" s="94" t="str">
        <f aca="false">FoodDB!$D$1</f>
        <v>Carbs
(g)</v>
      </c>
      <c r="F665" s="94" t="str">
        <f aca="false">FoodDB!$E$1</f>
        <v>Protein
(g)</v>
      </c>
      <c r="G665" s="94" t="str">
        <f aca="false">FoodDB!$F$1</f>
        <v>Fat
(Cal)</v>
      </c>
      <c r="H665" s="94" t="str">
        <f aca="false">FoodDB!$G$1</f>
        <v>Carb
(Cal)</v>
      </c>
      <c r="I665" s="94" t="str">
        <f aca="false">FoodDB!$H$1</f>
        <v>Protein
(Cal)</v>
      </c>
      <c r="J665" s="94" t="str">
        <f aca="false">FoodDB!$I$1</f>
        <v>Total
Calories</v>
      </c>
      <c r="K665" s="94"/>
      <c r="L665" s="94" t="s">
        <v>110</v>
      </c>
      <c r="M665" s="94" t="s">
        <v>111</v>
      </c>
      <c r="N665" s="94" t="s">
        <v>112</v>
      </c>
      <c r="O665" s="94" t="s">
        <v>113</v>
      </c>
      <c r="P665" s="94" t="s">
        <v>118</v>
      </c>
      <c r="Q665" s="94" t="s">
        <v>119</v>
      </c>
      <c r="R665" s="94" t="s">
        <v>120</v>
      </c>
      <c r="S665" s="94" t="s">
        <v>121</v>
      </c>
    </row>
    <row r="666" customFormat="false" ht="15" hidden="false" customHeight="false" outlineLevel="0" collapsed="false">
      <c r="A666" s="95" t="n">
        <f aca="false">A654+1</f>
        <v>43049</v>
      </c>
      <c r="B666" s="96" t="s">
        <v>108</v>
      </c>
      <c r="C666" s="97" t="n">
        <v>1</v>
      </c>
      <c r="D666" s="100" t="n">
        <f aca="false">$C666*VLOOKUP($B666,FoodDB!$A$2:$I$1016,3,0)</f>
        <v>0</v>
      </c>
      <c r="E666" s="100" t="n">
        <f aca="false">$C666*VLOOKUP($B666,FoodDB!$A$2:$I$1016,4,0)</f>
        <v>0</v>
      </c>
      <c r="F666" s="100" t="n">
        <f aca="false">$C666*VLOOKUP($B666,FoodDB!$A$2:$I$1016,5,0)</f>
        <v>0</v>
      </c>
      <c r="G666" s="100" t="n">
        <f aca="false">$C666*VLOOKUP($B666,FoodDB!$A$2:$I$1016,6,0)</f>
        <v>0</v>
      </c>
      <c r="H666" s="100" t="n">
        <f aca="false">$C666*VLOOKUP($B666,FoodDB!$A$2:$I$1016,7,0)</f>
        <v>0</v>
      </c>
      <c r="I666" s="100" t="n">
        <f aca="false">$C666*VLOOKUP($B666,FoodDB!$A$2:$I$1016,8,0)</f>
        <v>0</v>
      </c>
      <c r="J666" s="100" t="n">
        <f aca="false">$C666*VLOOKUP($B666,FoodDB!$A$2:$I$1016,9,0)</f>
        <v>0</v>
      </c>
      <c r="K666" s="100"/>
      <c r="L666" s="100" t="n">
        <f aca="false">SUM(G666:G672)</f>
        <v>0</v>
      </c>
      <c r="M666" s="100" t="n">
        <f aca="false">SUM(H666:H672)</f>
        <v>0</v>
      </c>
      <c r="N666" s="100" t="n">
        <f aca="false">SUM(I666:I672)</f>
        <v>0</v>
      </c>
      <c r="O666" s="100" t="n">
        <f aca="false">SUM(L666:N666)</f>
        <v>0</v>
      </c>
      <c r="P666" s="100" t="n">
        <f aca="false">VLOOKUP($A666,LossChart!$A$3:$AB$105,14,0)-L666</f>
        <v>687.527897887341</v>
      </c>
      <c r="Q666" s="100" t="n">
        <f aca="false">VLOOKUP($A666,LossChart!$A$3:$AB$105,15,0)-M666</f>
        <v>80</v>
      </c>
      <c r="R666" s="100" t="n">
        <f aca="false">VLOOKUP($A666,LossChart!$A$3:$AB$105,16,0)-N666</f>
        <v>477.304074136158</v>
      </c>
      <c r="S666" s="100" t="n">
        <f aca="false">VLOOKUP($A666,LossChart!$A$3:$AB$105,17,0)-O666</f>
        <v>1244.8319720235</v>
      </c>
    </row>
    <row r="667" customFormat="false" ht="15" hidden="false" customHeight="false" outlineLevel="0" collapsed="false">
      <c r="B667" s="96" t="s">
        <v>108</v>
      </c>
      <c r="C667" s="97" t="n">
        <v>1</v>
      </c>
      <c r="D667" s="100" t="n">
        <f aca="false">$C667*VLOOKUP($B667,FoodDB!$A$2:$I$1016,3,0)</f>
        <v>0</v>
      </c>
      <c r="E667" s="100" t="n">
        <f aca="false">$C667*VLOOKUP($B667,FoodDB!$A$2:$I$1016,4,0)</f>
        <v>0</v>
      </c>
      <c r="F667" s="100" t="n">
        <f aca="false">$C667*VLOOKUP($B667,FoodDB!$A$2:$I$1016,5,0)</f>
        <v>0</v>
      </c>
      <c r="G667" s="100" t="n">
        <f aca="false">$C667*VLOOKUP($B667,FoodDB!$A$2:$I$1016,6,0)</f>
        <v>0</v>
      </c>
      <c r="H667" s="100" t="n">
        <f aca="false">$C667*VLOOKUP($B667,FoodDB!$A$2:$I$1016,7,0)</f>
        <v>0</v>
      </c>
      <c r="I667" s="100" t="n">
        <f aca="false">$C667*VLOOKUP($B667,FoodDB!$A$2:$I$1016,8,0)</f>
        <v>0</v>
      </c>
      <c r="J667" s="100" t="n">
        <f aca="false">$C667*VLOOKUP($B667,FoodDB!$A$2:$I$1016,9,0)</f>
        <v>0</v>
      </c>
      <c r="K667" s="100"/>
      <c r="L667" s="100"/>
      <c r="M667" s="100"/>
      <c r="N667" s="100"/>
      <c r="O667" s="100"/>
      <c r="P667" s="100"/>
      <c r="Q667" s="100"/>
      <c r="R667" s="100"/>
      <c r="S667" s="100"/>
    </row>
    <row r="668" customFormat="false" ht="15" hidden="false" customHeight="false" outlineLevel="0" collapsed="false">
      <c r="B668" s="96" t="s">
        <v>108</v>
      </c>
      <c r="C668" s="97" t="n">
        <v>1</v>
      </c>
      <c r="D668" s="100" t="n">
        <f aca="false">$C668*VLOOKUP($B668,FoodDB!$A$2:$I$1016,3,0)</f>
        <v>0</v>
      </c>
      <c r="E668" s="100" t="n">
        <f aca="false">$C668*VLOOKUP($B668,FoodDB!$A$2:$I$1016,4,0)</f>
        <v>0</v>
      </c>
      <c r="F668" s="100" t="n">
        <f aca="false">$C668*VLOOKUP($B668,FoodDB!$A$2:$I$1016,5,0)</f>
        <v>0</v>
      </c>
      <c r="G668" s="100" t="n">
        <f aca="false">$C668*VLOOKUP($B668,FoodDB!$A$2:$I$1016,6,0)</f>
        <v>0</v>
      </c>
      <c r="H668" s="100" t="n">
        <f aca="false">$C668*VLOOKUP($B668,FoodDB!$A$2:$I$1016,7,0)</f>
        <v>0</v>
      </c>
      <c r="I668" s="100" t="n">
        <f aca="false">$C668*VLOOKUP($B668,FoodDB!$A$2:$I$1016,8,0)</f>
        <v>0</v>
      </c>
      <c r="J668" s="100" t="n">
        <f aca="false">$C668*VLOOKUP($B668,FoodDB!$A$2:$I$1016,9,0)</f>
        <v>0</v>
      </c>
      <c r="K668" s="100"/>
      <c r="L668" s="100"/>
      <c r="M668" s="100"/>
      <c r="N668" s="100"/>
      <c r="O668" s="100"/>
      <c r="P668" s="100"/>
      <c r="Q668" s="100"/>
      <c r="R668" s="100"/>
      <c r="S668" s="100"/>
    </row>
    <row r="669" customFormat="false" ht="15" hidden="false" customHeight="false" outlineLevel="0" collapsed="false">
      <c r="B669" s="96" t="s">
        <v>108</v>
      </c>
      <c r="C669" s="97" t="n">
        <v>1</v>
      </c>
      <c r="D669" s="100" t="n">
        <f aca="false">$C669*VLOOKUP($B669,FoodDB!$A$2:$I$1016,3,0)</f>
        <v>0</v>
      </c>
      <c r="E669" s="100" t="n">
        <f aca="false">$C669*VLOOKUP($B669,FoodDB!$A$2:$I$1016,4,0)</f>
        <v>0</v>
      </c>
      <c r="F669" s="100" t="n">
        <f aca="false">$C669*VLOOKUP($B669,FoodDB!$A$2:$I$1016,5,0)</f>
        <v>0</v>
      </c>
      <c r="G669" s="100" t="n">
        <f aca="false">$C669*VLOOKUP($B669,FoodDB!$A$2:$I$1016,6,0)</f>
        <v>0</v>
      </c>
      <c r="H669" s="100" t="n">
        <f aca="false">$C669*VLOOKUP($B669,FoodDB!$A$2:$I$1016,7,0)</f>
        <v>0</v>
      </c>
      <c r="I669" s="100" t="n">
        <f aca="false">$C669*VLOOKUP($B669,FoodDB!$A$2:$I$1016,8,0)</f>
        <v>0</v>
      </c>
      <c r="J669" s="100" t="n">
        <f aca="false">$C669*VLOOKUP($B669,FoodDB!$A$2:$I$1016,9,0)</f>
        <v>0</v>
      </c>
      <c r="K669" s="100"/>
      <c r="L669" s="100"/>
      <c r="M669" s="100"/>
      <c r="N669" s="100"/>
      <c r="O669" s="100"/>
      <c r="P669" s="100"/>
      <c r="Q669" s="100"/>
      <c r="R669" s="100"/>
      <c r="S669" s="100"/>
    </row>
    <row r="670" customFormat="false" ht="15" hidden="false" customHeight="false" outlineLevel="0" collapsed="false">
      <c r="B670" s="96" t="s">
        <v>108</v>
      </c>
      <c r="C670" s="97" t="n">
        <v>1</v>
      </c>
      <c r="D670" s="100" t="n">
        <f aca="false">$C670*VLOOKUP($B670,FoodDB!$A$2:$I$1016,3,0)</f>
        <v>0</v>
      </c>
      <c r="E670" s="100" t="n">
        <f aca="false">$C670*VLOOKUP($B670,FoodDB!$A$2:$I$1016,4,0)</f>
        <v>0</v>
      </c>
      <c r="F670" s="100" t="n">
        <f aca="false">$C670*VLOOKUP($B670,FoodDB!$A$2:$I$1016,5,0)</f>
        <v>0</v>
      </c>
      <c r="G670" s="100" t="n">
        <f aca="false">$C670*VLOOKUP($B670,FoodDB!$A$2:$I$1016,6,0)</f>
        <v>0</v>
      </c>
      <c r="H670" s="100" t="n">
        <f aca="false">$C670*VLOOKUP($B670,FoodDB!$A$2:$I$1016,7,0)</f>
        <v>0</v>
      </c>
      <c r="I670" s="100" t="n">
        <f aca="false">$C670*VLOOKUP($B670,FoodDB!$A$2:$I$1016,8,0)</f>
        <v>0</v>
      </c>
      <c r="J670" s="100" t="n">
        <f aca="false">$C670*VLOOKUP($B670,FoodDB!$A$2:$I$1016,9,0)</f>
        <v>0</v>
      </c>
      <c r="K670" s="100"/>
      <c r="L670" s="100"/>
      <c r="M670" s="100"/>
      <c r="N670" s="100"/>
      <c r="O670" s="100"/>
      <c r="P670" s="100"/>
      <c r="Q670" s="100"/>
      <c r="R670" s="100"/>
      <c r="S670" s="100"/>
    </row>
    <row r="671" customFormat="false" ht="15" hidden="false" customHeight="false" outlineLevel="0" collapsed="false">
      <c r="B671" s="96" t="s">
        <v>108</v>
      </c>
      <c r="C671" s="97" t="n">
        <v>1</v>
      </c>
      <c r="D671" s="100" t="n">
        <f aca="false">$C671*VLOOKUP($B671,FoodDB!$A$2:$I$1016,3,0)</f>
        <v>0</v>
      </c>
      <c r="E671" s="100" t="n">
        <f aca="false">$C671*VLOOKUP($B671,FoodDB!$A$2:$I$1016,4,0)</f>
        <v>0</v>
      </c>
      <c r="F671" s="100" t="n">
        <f aca="false">$C671*VLOOKUP($B671,FoodDB!$A$2:$I$1016,5,0)</f>
        <v>0</v>
      </c>
      <c r="G671" s="100" t="n">
        <f aca="false">$C671*VLOOKUP($B671,FoodDB!$A$2:$I$1016,6,0)</f>
        <v>0</v>
      </c>
      <c r="H671" s="100" t="n">
        <f aca="false">$C671*VLOOKUP($B671,FoodDB!$A$2:$I$1016,7,0)</f>
        <v>0</v>
      </c>
      <c r="I671" s="100" t="n">
        <f aca="false">$C671*VLOOKUP($B671,FoodDB!$A$2:$I$1016,8,0)</f>
        <v>0</v>
      </c>
      <c r="J671" s="100" t="n">
        <f aca="false">$C671*VLOOKUP($B671,FoodDB!$A$2:$I$1016,9,0)</f>
        <v>0</v>
      </c>
      <c r="K671" s="100"/>
      <c r="L671" s="100"/>
      <c r="M671" s="100"/>
      <c r="N671" s="100"/>
      <c r="O671" s="100"/>
      <c r="P671" s="100"/>
      <c r="Q671" s="100"/>
      <c r="R671" s="100"/>
      <c r="S671" s="100"/>
    </row>
    <row r="672" customFormat="false" ht="15" hidden="false" customHeight="false" outlineLevel="0" collapsed="false">
      <c r="B672" s="96" t="s">
        <v>108</v>
      </c>
      <c r="C672" s="97" t="n">
        <v>1</v>
      </c>
      <c r="D672" s="100" t="n">
        <f aca="false">$C672*VLOOKUP($B672,FoodDB!$A$2:$I$1016,3,0)</f>
        <v>0</v>
      </c>
      <c r="E672" s="100" t="n">
        <f aca="false">$C672*VLOOKUP($B672,FoodDB!$A$2:$I$1016,4,0)</f>
        <v>0</v>
      </c>
      <c r="F672" s="100" t="n">
        <f aca="false">$C672*VLOOKUP($B672,FoodDB!$A$2:$I$1016,5,0)</f>
        <v>0</v>
      </c>
      <c r="G672" s="100" t="n">
        <f aca="false">$C672*VLOOKUP($B672,FoodDB!$A$2:$I$1016,6,0)</f>
        <v>0</v>
      </c>
      <c r="H672" s="100" t="n">
        <f aca="false">$C672*VLOOKUP($B672,FoodDB!$A$2:$I$1016,7,0)</f>
        <v>0</v>
      </c>
      <c r="I672" s="100" t="n">
        <f aca="false">$C672*VLOOKUP($B672,FoodDB!$A$2:$I$1016,8,0)</f>
        <v>0</v>
      </c>
      <c r="J672" s="100" t="n">
        <f aca="false">$C672*VLOOKUP($B672,FoodDB!$A$2:$I$1016,9,0)</f>
        <v>0</v>
      </c>
      <c r="K672" s="100"/>
      <c r="L672" s="100"/>
      <c r="M672" s="100"/>
      <c r="N672" s="100"/>
      <c r="O672" s="100"/>
      <c r="P672" s="100"/>
      <c r="Q672" s="100"/>
      <c r="R672" s="100"/>
      <c r="S672" s="100"/>
    </row>
    <row r="673" customFormat="false" ht="15" hidden="false" customHeight="false" outlineLevel="0" collapsed="false">
      <c r="A673" s="0" t="s">
        <v>98</v>
      </c>
      <c r="D673" s="100"/>
      <c r="E673" s="100"/>
      <c r="F673" s="100"/>
      <c r="G673" s="100" t="n">
        <f aca="false">SUM(G666:G672)</f>
        <v>0</v>
      </c>
      <c r="H673" s="100" t="n">
        <f aca="false">SUM(H666:H672)</f>
        <v>0</v>
      </c>
      <c r="I673" s="100" t="n">
        <f aca="false">SUM(I666:I672)</f>
        <v>0</v>
      </c>
      <c r="J673" s="100" t="n">
        <f aca="false">SUM(G673:I673)</f>
        <v>0</v>
      </c>
      <c r="K673" s="100"/>
      <c r="L673" s="100"/>
      <c r="M673" s="100"/>
      <c r="N673" s="100"/>
      <c r="O673" s="100"/>
      <c r="P673" s="100"/>
      <c r="Q673" s="100"/>
      <c r="R673" s="100"/>
      <c r="S673" s="100"/>
    </row>
    <row r="674" customFormat="false" ht="15" hidden="false" customHeight="false" outlineLevel="0" collapsed="false">
      <c r="A674" s="0" t="s">
        <v>102</v>
      </c>
      <c r="B674" s="0" t="s">
        <v>103</v>
      </c>
      <c r="D674" s="100"/>
      <c r="E674" s="100"/>
      <c r="F674" s="100"/>
      <c r="G674" s="100" t="n">
        <f aca="false">VLOOKUP($A666,LossChart!$A$3:$AB$105,14,0)</f>
        <v>687.527897887341</v>
      </c>
      <c r="H674" s="100" t="n">
        <f aca="false">VLOOKUP($A666,LossChart!$A$3:$AB$105,15,0)</f>
        <v>80</v>
      </c>
      <c r="I674" s="100" t="n">
        <f aca="false">VLOOKUP($A666,LossChart!$A$3:$AB$105,16,0)</f>
        <v>477.304074136158</v>
      </c>
      <c r="J674" s="100" t="n">
        <f aca="false">VLOOKUP($A666,LossChart!$A$3:$AB$105,17,0)</f>
        <v>1244.8319720235</v>
      </c>
      <c r="K674" s="100"/>
      <c r="L674" s="100"/>
      <c r="M674" s="100"/>
      <c r="N674" s="100"/>
      <c r="O674" s="100"/>
      <c r="P674" s="100"/>
      <c r="Q674" s="100"/>
      <c r="R674" s="100"/>
      <c r="S674" s="100"/>
    </row>
    <row r="675" customFormat="false" ht="15" hidden="false" customHeight="false" outlineLevel="0" collapsed="false">
      <c r="A675" s="0" t="s">
        <v>104</v>
      </c>
      <c r="D675" s="100"/>
      <c r="E675" s="100"/>
      <c r="F675" s="100"/>
      <c r="G675" s="100" t="n">
        <f aca="false">G674-G673</f>
        <v>687.527897887341</v>
      </c>
      <c r="H675" s="100" t="n">
        <f aca="false">H674-H673</f>
        <v>80</v>
      </c>
      <c r="I675" s="100" t="n">
        <f aca="false">I674-I673</f>
        <v>477.304074136158</v>
      </c>
      <c r="J675" s="100" t="n">
        <f aca="false">J674-J673</f>
        <v>1244.8319720235</v>
      </c>
      <c r="K675" s="100"/>
      <c r="L675" s="100"/>
      <c r="M675" s="100"/>
      <c r="N675" s="100"/>
      <c r="O675" s="100"/>
      <c r="P675" s="100"/>
      <c r="Q675" s="100"/>
      <c r="R675" s="100"/>
      <c r="S675" s="100"/>
    </row>
    <row r="677" customFormat="false" ht="60" hidden="false" customHeight="false" outlineLevel="0" collapsed="false">
      <c r="A677" s="21" t="s">
        <v>63</v>
      </c>
      <c r="B677" s="21" t="s">
        <v>93</v>
      </c>
      <c r="C677" s="21" t="s">
        <v>94</v>
      </c>
      <c r="D677" s="94" t="str">
        <f aca="false">FoodDB!$C$1</f>
        <v>Fat
(g)</v>
      </c>
      <c r="E677" s="94" t="str">
        <f aca="false">FoodDB!$D$1</f>
        <v>Carbs
(g)</v>
      </c>
      <c r="F677" s="94" t="str">
        <f aca="false">FoodDB!$E$1</f>
        <v>Protein
(g)</v>
      </c>
      <c r="G677" s="94" t="str">
        <f aca="false">FoodDB!$F$1</f>
        <v>Fat
(Cal)</v>
      </c>
      <c r="H677" s="94" t="str">
        <f aca="false">FoodDB!$G$1</f>
        <v>Carb
(Cal)</v>
      </c>
      <c r="I677" s="94" t="str">
        <f aca="false">FoodDB!$H$1</f>
        <v>Protein
(Cal)</v>
      </c>
      <c r="J677" s="94" t="str">
        <f aca="false">FoodDB!$I$1</f>
        <v>Total
Calories</v>
      </c>
      <c r="K677" s="94"/>
      <c r="L677" s="94" t="s">
        <v>110</v>
      </c>
      <c r="M677" s="94" t="s">
        <v>111</v>
      </c>
      <c r="N677" s="94" t="s">
        <v>112</v>
      </c>
      <c r="O677" s="94" t="s">
        <v>113</v>
      </c>
      <c r="P677" s="94" t="s">
        <v>118</v>
      </c>
      <c r="Q677" s="94" t="s">
        <v>119</v>
      </c>
      <c r="R677" s="94" t="s">
        <v>120</v>
      </c>
      <c r="S677" s="94" t="s">
        <v>121</v>
      </c>
    </row>
    <row r="678" customFormat="false" ht="15" hidden="false" customHeight="false" outlineLevel="0" collapsed="false">
      <c r="A678" s="95" t="n">
        <f aca="false">A666+1</f>
        <v>43050</v>
      </c>
      <c r="B678" s="96" t="s">
        <v>108</v>
      </c>
      <c r="C678" s="97" t="n">
        <v>1</v>
      </c>
      <c r="D678" s="100" t="n">
        <f aca="false">$C678*VLOOKUP($B678,FoodDB!$A$2:$I$1016,3,0)</f>
        <v>0</v>
      </c>
      <c r="E678" s="100" t="n">
        <f aca="false">$C678*VLOOKUP($B678,FoodDB!$A$2:$I$1016,4,0)</f>
        <v>0</v>
      </c>
      <c r="F678" s="100" t="n">
        <f aca="false">$C678*VLOOKUP($B678,FoodDB!$A$2:$I$1016,5,0)</f>
        <v>0</v>
      </c>
      <c r="G678" s="100" t="n">
        <f aca="false">$C678*VLOOKUP($B678,FoodDB!$A$2:$I$1016,6,0)</f>
        <v>0</v>
      </c>
      <c r="H678" s="100" t="n">
        <f aca="false">$C678*VLOOKUP($B678,FoodDB!$A$2:$I$1016,7,0)</f>
        <v>0</v>
      </c>
      <c r="I678" s="100" t="n">
        <f aca="false">$C678*VLOOKUP($B678,FoodDB!$A$2:$I$1016,8,0)</f>
        <v>0</v>
      </c>
      <c r="J678" s="100" t="n">
        <f aca="false">$C678*VLOOKUP($B678,FoodDB!$A$2:$I$1016,9,0)</f>
        <v>0</v>
      </c>
      <c r="K678" s="100"/>
      <c r="L678" s="100" t="n">
        <f aca="false">SUM(G678:G684)</f>
        <v>0</v>
      </c>
      <c r="M678" s="100" t="n">
        <f aca="false">SUM(H678:H684)</f>
        <v>0</v>
      </c>
      <c r="N678" s="100" t="n">
        <f aca="false">SUM(I678:I684)</f>
        <v>0</v>
      </c>
      <c r="O678" s="100" t="n">
        <f aca="false">SUM(L678:N678)</f>
        <v>0</v>
      </c>
      <c r="P678" s="100" t="n">
        <f aca="false">VLOOKUP($A678,LossChart!$A$3:$AB$105,14,0)-L678</f>
        <v>692.940812572409</v>
      </c>
      <c r="Q678" s="100" t="n">
        <f aca="false">VLOOKUP($A678,LossChart!$A$3:$AB$105,15,0)-M678</f>
        <v>80</v>
      </c>
      <c r="R678" s="100" t="n">
        <f aca="false">VLOOKUP($A678,LossChart!$A$3:$AB$105,16,0)-N678</f>
        <v>477.304074136158</v>
      </c>
      <c r="S678" s="100" t="n">
        <f aca="false">VLOOKUP($A678,LossChart!$A$3:$AB$105,17,0)-O678</f>
        <v>1250.24488670857</v>
      </c>
    </row>
    <row r="679" customFormat="false" ht="15" hidden="false" customHeight="false" outlineLevel="0" collapsed="false">
      <c r="B679" s="96" t="s">
        <v>108</v>
      </c>
      <c r="C679" s="97" t="n">
        <v>1</v>
      </c>
      <c r="D679" s="100" t="n">
        <f aca="false">$C679*VLOOKUP($B679,FoodDB!$A$2:$I$1016,3,0)</f>
        <v>0</v>
      </c>
      <c r="E679" s="100" t="n">
        <f aca="false">$C679*VLOOKUP($B679,FoodDB!$A$2:$I$1016,4,0)</f>
        <v>0</v>
      </c>
      <c r="F679" s="100" t="n">
        <f aca="false">$C679*VLOOKUP($B679,FoodDB!$A$2:$I$1016,5,0)</f>
        <v>0</v>
      </c>
      <c r="G679" s="100" t="n">
        <f aca="false">$C679*VLOOKUP($B679,FoodDB!$A$2:$I$1016,6,0)</f>
        <v>0</v>
      </c>
      <c r="H679" s="100" t="n">
        <f aca="false">$C679*VLOOKUP($B679,FoodDB!$A$2:$I$1016,7,0)</f>
        <v>0</v>
      </c>
      <c r="I679" s="100" t="n">
        <f aca="false">$C679*VLOOKUP($B679,FoodDB!$A$2:$I$1016,8,0)</f>
        <v>0</v>
      </c>
      <c r="J679" s="100" t="n">
        <f aca="false">$C679*VLOOKUP($B679,FoodDB!$A$2:$I$1016,9,0)</f>
        <v>0</v>
      </c>
      <c r="K679" s="100"/>
      <c r="L679" s="100"/>
      <c r="M679" s="100"/>
      <c r="N679" s="100"/>
      <c r="O679" s="100"/>
      <c r="P679" s="100"/>
      <c r="Q679" s="100"/>
      <c r="R679" s="100"/>
      <c r="S679" s="100"/>
    </row>
    <row r="680" customFormat="false" ht="15" hidden="false" customHeight="false" outlineLevel="0" collapsed="false">
      <c r="B680" s="96" t="s">
        <v>108</v>
      </c>
      <c r="C680" s="97" t="n">
        <v>1</v>
      </c>
      <c r="D680" s="100" t="n">
        <f aca="false">$C680*VLOOKUP($B680,FoodDB!$A$2:$I$1016,3,0)</f>
        <v>0</v>
      </c>
      <c r="E680" s="100" t="n">
        <f aca="false">$C680*VLOOKUP($B680,FoodDB!$A$2:$I$1016,4,0)</f>
        <v>0</v>
      </c>
      <c r="F680" s="100" t="n">
        <f aca="false">$C680*VLOOKUP($B680,FoodDB!$A$2:$I$1016,5,0)</f>
        <v>0</v>
      </c>
      <c r="G680" s="100" t="n">
        <f aca="false">$C680*VLOOKUP($B680,FoodDB!$A$2:$I$1016,6,0)</f>
        <v>0</v>
      </c>
      <c r="H680" s="100" t="n">
        <f aca="false">$C680*VLOOKUP($B680,FoodDB!$A$2:$I$1016,7,0)</f>
        <v>0</v>
      </c>
      <c r="I680" s="100" t="n">
        <f aca="false">$C680*VLOOKUP($B680,FoodDB!$A$2:$I$1016,8,0)</f>
        <v>0</v>
      </c>
      <c r="J680" s="100" t="n">
        <f aca="false">$C680*VLOOKUP($B680,FoodDB!$A$2:$I$1016,9,0)</f>
        <v>0</v>
      </c>
      <c r="K680" s="100"/>
      <c r="L680" s="100"/>
      <c r="M680" s="100"/>
      <c r="N680" s="100"/>
      <c r="O680" s="100"/>
      <c r="P680" s="100"/>
      <c r="Q680" s="100"/>
      <c r="R680" s="100"/>
      <c r="S680" s="100"/>
    </row>
    <row r="681" customFormat="false" ht="15" hidden="false" customHeight="false" outlineLevel="0" collapsed="false">
      <c r="B681" s="96" t="s">
        <v>108</v>
      </c>
      <c r="C681" s="97" t="n">
        <v>1</v>
      </c>
      <c r="D681" s="100" t="n">
        <f aca="false">$C681*VLOOKUP($B681,FoodDB!$A$2:$I$1016,3,0)</f>
        <v>0</v>
      </c>
      <c r="E681" s="100" t="n">
        <f aca="false">$C681*VLOOKUP($B681,FoodDB!$A$2:$I$1016,4,0)</f>
        <v>0</v>
      </c>
      <c r="F681" s="100" t="n">
        <f aca="false">$C681*VLOOKUP($B681,FoodDB!$A$2:$I$1016,5,0)</f>
        <v>0</v>
      </c>
      <c r="G681" s="100" t="n">
        <f aca="false">$C681*VLOOKUP($B681,FoodDB!$A$2:$I$1016,6,0)</f>
        <v>0</v>
      </c>
      <c r="H681" s="100" t="n">
        <f aca="false">$C681*VLOOKUP($B681,FoodDB!$A$2:$I$1016,7,0)</f>
        <v>0</v>
      </c>
      <c r="I681" s="100" t="n">
        <f aca="false">$C681*VLOOKUP($B681,FoodDB!$A$2:$I$1016,8,0)</f>
        <v>0</v>
      </c>
      <c r="J681" s="100" t="n">
        <f aca="false">$C681*VLOOKUP($B681,FoodDB!$A$2:$I$1016,9,0)</f>
        <v>0</v>
      </c>
      <c r="K681" s="100"/>
      <c r="L681" s="100"/>
      <c r="M681" s="100"/>
      <c r="N681" s="100"/>
      <c r="O681" s="100"/>
      <c r="P681" s="100"/>
      <c r="Q681" s="100"/>
      <c r="R681" s="100"/>
      <c r="S681" s="100"/>
    </row>
    <row r="682" customFormat="false" ht="15" hidden="false" customHeight="false" outlineLevel="0" collapsed="false">
      <c r="B682" s="96" t="s">
        <v>108</v>
      </c>
      <c r="C682" s="97" t="n">
        <v>1</v>
      </c>
      <c r="D682" s="100" t="n">
        <f aca="false">$C682*VLOOKUP($B682,FoodDB!$A$2:$I$1016,3,0)</f>
        <v>0</v>
      </c>
      <c r="E682" s="100" t="n">
        <f aca="false">$C682*VLOOKUP($B682,FoodDB!$A$2:$I$1016,4,0)</f>
        <v>0</v>
      </c>
      <c r="F682" s="100" t="n">
        <f aca="false">$C682*VLOOKUP($B682,FoodDB!$A$2:$I$1016,5,0)</f>
        <v>0</v>
      </c>
      <c r="G682" s="100" t="n">
        <f aca="false">$C682*VLOOKUP($B682,FoodDB!$A$2:$I$1016,6,0)</f>
        <v>0</v>
      </c>
      <c r="H682" s="100" t="n">
        <f aca="false">$C682*VLOOKUP($B682,FoodDB!$A$2:$I$1016,7,0)</f>
        <v>0</v>
      </c>
      <c r="I682" s="100" t="n">
        <f aca="false">$C682*VLOOKUP($B682,FoodDB!$A$2:$I$1016,8,0)</f>
        <v>0</v>
      </c>
      <c r="J682" s="100" t="n">
        <f aca="false">$C682*VLOOKUP($B682,FoodDB!$A$2:$I$1016,9,0)</f>
        <v>0</v>
      </c>
      <c r="K682" s="100"/>
      <c r="L682" s="100"/>
      <c r="M682" s="100"/>
      <c r="N682" s="100"/>
      <c r="O682" s="100"/>
      <c r="P682" s="100"/>
      <c r="Q682" s="100"/>
      <c r="R682" s="100"/>
      <c r="S682" s="100"/>
    </row>
    <row r="683" customFormat="false" ht="15" hidden="false" customHeight="false" outlineLevel="0" collapsed="false">
      <c r="B683" s="96" t="s">
        <v>108</v>
      </c>
      <c r="C683" s="97" t="n">
        <v>1</v>
      </c>
      <c r="D683" s="100" t="n">
        <f aca="false">$C683*VLOOKUP($B683,FoodDB!$A$2:$I$1016,3,0)</f>
        <v>0</v>
      </c>
      <c r="E683" s="100" t="n">
        <f aca="false">$C683*VLOOKUP($B683,FoodDB!$A$2:$I$1016,4,0)</f>
        <v>0</v>
      </c>
      <c r="F683" s="100" t="n">
        <f aca="false">$C683*VLOOKUP($B683,FoodDB!$A$2:$I$1016,5,0)</f>
        <v>0</v>
      </c>
      <c r="G683" s="100" t="n">
        <f aca="false">$C683*VLOOKUP($B683,FoodDB!$A$2:$I$1016,6,0)</f>
        <v>0</v>
      </c>
      <c r="H683" s="100" t="n">
        <f aca="false">$C683*VLOOKUP($B683,FoodDB!$A$2:$I$1016,7,0)</f>
        <v>0</v>
      </c>
      <c r="I683" s="100" t="n">
        <f aca="false">$C683*VLOOKUP($B683,FoodDB!$A$2:$I$1016,8,0)</f>
        <v>0</v>
      </c>
      <c r="J683" s="100" t="n">
        <f aca="false">$C683*VLOOKUP($B683,FoodDB!$A$2:$I$1016,9,0)</f>
        <v>0</v>
      </c>
      <c r="K683" s="100"/>
      <c r="L683" s="100"/>
      <c r="M683" s="100"/>
      <c r="N683" s="100"/>
      <c r="O683" s="100"/>
      <c r="P683" s="100"/>
      <c r="Q683" s="100"/>
      <c r="R683" s="100"/>
      <c r="S683" s="100"/>
    </row>
    <row r="684" customFormat="false" ht="15" hidden="false" customHeight="false" outlineLevel="0" collapsed="false">
      <c r="B684" s="96" t="s">
        <v>108</v>
      </c>
      <c r="C684" s="97" t="n">
        <v>1</v>
      </c>
      <c r="D684" s="100" t="n">
        <f aca="false">$C684*VLOOKUP($B684,FoodDB!$A$2:$I$1016,3,0)</f>
        <v>0</v>
      </c>
      <c r="E684" s="100" t="n">
        <f aca="false">$C684*VLOOKUP($B684,FoodDB!$A$2:$I$1016,4,0)</f>
        <v>0</v>
      </c>
      <c r="F684" s="100" t="n">
        <f aca="false">$C684*VLOOKUP($B684,FoodDB!$A$2:$I$1016,5,0)</f>
        <v>0</v>
      </c>
      <c r="G684" s="100" t="n">
        <f aca="false">$C684*VLOOKUP($B684,FoodDB!$A$2:$I$1016,6,0)</f>
        <v>0</v>
      </c>
      <c r="H684" s="100" t="n">
        <f aca="false">$C684*VLOOKUP($B684,FoodDB!$A$2:$I$1016,7,0)</f>
        <v>0</v>
      </c>
      <c r="I684" s="100" t="n">
        <f aca="false">$C684*VLOOKUP($B684,FoodDB!$A$2:$I$1016,8,0)</f>
        <v>0</v>
      </c>
      <c r="J684" s="100" t="n">
        <f aca="false">$C684*VLOOKUP($B684,FoodDB!$A$2:$I$1016,9,0)</f>
        <v>0</v>
      </c>
      <c r="K684" s="100"/>
      <c r="L684" s="100"/>
      <c r="M684" s="100"/>
      <c r="N684" s="100"/>
      <c r="O684" s="100"/>
      <c r="P684" s="100"/>
      <c r="Q684" s="100"/>
      <c r="R684" s="100"/>
      <c r="S684" s="100"/>
    </row>
    <row r="685" customFormat="false" ht="15" hidden="false" customHeight="false" outlineLevel="0" collapsed="false">
      <c r="A685" s="0" t="s">
        <v>98</v>
      </c>
      <c r="D685" s="100"/>
      <c r="E685" s="100"/>
      <c r="F685" s="100"/>
      <c r="G685" s="100" t="n">
        <f aca="false">SUM(G678:G684)</f>
        <v>0</v>
      </c>
      <c r="H685" s="100" t="n">
        <f aca="false">SUM(H678:H684)</f>
        <v>0</v>
      </c>
      <c r="I685" s="100" t="n">
        <f aca="false">SUM(I678:I684)</f>
        <v>0</v>
      </c>
      <c r="J685" s="100" t="n">
        <f aca="false">SUM(G685:I685)</f>
        <v>0</v>
      </c>
      <c r="K685" s="100"/>
      <c r="L685" s="100"/>
      <c r="M685" s="100"/>
      <c r="N685" s="100"/>
      <c r="O685" s="100"/>
      <c r="P685" s="100"/>
      <c r="Q685" s="100"/>
      <c r="R685" s="100"/>
      <c r="S685" s="100"/>
    </row>
    <row r="686" customFormat="false" ht="15" hidden="false" customHeight="false" outlineLevel="0" collapsed="false">
      <c r="A686" s="0" t="s">
        <v>102</v>
      </c>
      <c r="B686" s="0" t="s">
        <v>103</v>
      </c>
      <c r="D686" s="100"/>
      <c r="E686" s="100"/>
      <c r="F686" s="100"/>
      <c r="G686" s="100" t="n">
        <f aca="false">VLOOKUP($A678,LossChart!$A$3:$AB$105,14,0)</f>
        <v>692.940812572409</v>
      </c>
      <c r="H686" s="100" t="n">
        <f aca="false">VLOOKUP($A678,LossChart!$A$3:$AB$105,15,0)</f>
        <v>80</v>
      </c>
      <c r="I686" s="100" t="n">
        <f aca="false">VLOOKUP($A678,LossChart!$A$3:$AB$105,16,0)</f>
        <v>477.304074136158</v>
      </c>
      <c r="J686" s="100" t="n">
        <f aca="false">VLOOKUP($A678,LossChart!$A$3:$AB$105,17,0)</f>
        <v>1250.24488670857</v>
      </c>
      <c r="K686" s="100"/>
      <c r="L686" s="100"/>
      <c r="M686" s="100"/>
      <c r="N686" s="100"/>
      <c r="O686" s="100"/>
      <c r="P686" s="100"/>
      <c r="Q686" s="100"/>
      <c r="R686" s="100"/>
      <c r="S686" s="100"/>
    </row>
    <row r="687" customFormat="false" ht="15" hidden="false" customHeight="false" outlineLevel="0" collapsed="false">
      <c r="A687" s="0" t="s">
        <v>104</v>
      </c>
      <c r="D687" s="100"/>
      <c r="E687" s="100"/>
      <c r="F687" s="100"/>
      <c r="G687" s="100" t="n">
        <f aca="false">G686-G685</f>
        <v>692.940812572409</v>
      </c>
      <c r="H687" s="100" t="n">
        <f aca="false">H686-H685</f>
        <v>80</v>
      </c>
      <c r="I687" s="100" t="n">
        <f aca="false">I686-I685</f>
        <v>477.304074136158</v>
      </c>
      <c r="J687" s="100" t="n">
        <f aca="false">J686-J685</f>
        <v>1250.24488670857</v>
      </c>
      <c r="K687" s="100"/>
      <c r="L687" s="100"/>
      <c r="M687" s="100"/>
      <c r="N687" s="100"/>
      <c r="O687" s="100"/>
      <c r="P687" s="100"/>
      <c r="Q687" s="100"/>
      <c r="R687" s="100"/>
      <c r="S687" s="100"/>
    </row>
    <row r="689" customFormat="false" ht="60" hidden="false" customHeight="false" outlineLevel="0" collapsed="false">
      <c r="A689" s="21" t="s">
        <v>63</v>
      </c>
      <c r="B689" s="21" t="s">
        <v>93</v>
      </c>
      <c r="C689" s="21" t="s">
        <v>94</v>
      </c>
      <c r="D689" s="94" t="str">
        <f aca="false">FoodDB!$C$1</f>
        <v>Fat
(g)</v>
      </c>
      <c r="E689" s="94" t="str">
        <f aca="false">FoodDB!$D$1</f>
        <v>Carbs
(g)</v>
      </c>
      <c r="F689" s="94" t="str">
        <f aca="false">FoodDB!$E$1</f>
        <v>Protein
(g)</v>
      </c>
      <c r="G689" s="94" t="str">
        <f aca="false">FoodDB!$F$1</f>
        <v>Fat
(Cal)</v>
      </c>
      <c r="H689" s="94" t="str">
        <f aca="false">FoodDB!$G$1</f>
        <v>Carb
(Cal)</v>
      </c>
      <c r="I689" s="94" t="str">
        <f aca="false">FoodDB!$H$1</f>
        <v>Protein
(Cal)</v>
      </c>
      <c r="J689" s="94" t="str">
        <f aca="false">FoodDB!$I$1</f>
        <v>Total
Calories</v>
      </c>
      <c r="K689" s="94"/>
      <c r="L689" s="94" t="s">
        <v>110</v>
      </c>
      <c r="M689" s="94" t="s">
        <v>111</v>
      </c>
      <c r="N689" s="94" t="s">
        <v>112</v>
      </c>
      <c r="O689" s="94" t="s">
        <v>113</v>
      </c>
      <c r="P689" s="94" t="s">
        <v>118</v>
      </c>
      <c r="Q689" s="94" t="s">
        <v>119</v>
      </c>
      <c r="R689" s="94" t="s">
        <v>120</v>
      </c>
      <c r="S689" s="94" t="s">
        <v>121</v>
      </c>
    </row>
    <row r="690" customFormat="false" ht="15" hidden="false" customHeight="false" outlineLevel="0" collapsed="false">
      <c r="A690" s="95" t="n">
        <f aca="false">A678+1</f>
        <v>43051</v>
      </c>
      <c r="B690" s="96" t="s">
        <v>108</v>
      </c>
      <c r="C690" s="97" t="n">
        <v>1</v>
      </c>
      <c r="D690" s="100" t="n">
        <f aca="false">$C690*VLOOKUP($B690,FoodDB!$A$2:$I$1016,3,0)</f>
        <v>0</v>
      </c>
      <c r="E690" s="100" t="n">
        <f aca="false">$C690*VLOOKUP($B690,FoodDB!$A$2:$I$1016,4,0)</f>
        <v>0</v>
      </c>
      <c r="F690" s="100" t="n">
        <f aca="false">$C690*VLOOKUP($B690,FoodDB!$A$2:$I$1016,5,0)</f>
        <v>0</v>
      </c>
      <c r="G690" s="100" t="n">
        <f aca="false">$C690*VLOOKUP($B690,FoodDB!$A$2:$I$1016,6,0)</f>
        <v>0</v>
      </c>
      <c r="H690" s="100" t="n">
        <f aca="false">$C690*VLOOKUP($B690,FoodDB!$A$2:$I$1016,7,0)</f>
        <v>0</v>
      </c>
      <c r="I690" s="100" t="n">
        <f aca="false">$C690*VLOOKUP($B690,FoodDB!$A$2:$I$1016,8,0)</f>
        <v>0</v>
      </c>
      <c r="J690" s="100" t="n">
        <f aca="false">$C690*VLOOKUP($B690,FoodDB!$A$2:$I$1016,9,0)</f>
        <v>0</v>
      </c>
      <c r="K690" s="100"/>
      <c r="L690" s="100" t="n">
        <f aca="false">SUM(G690:G696)</f>
        <v>0</v>
      </c>
      <c r="M690" s="100" t="n">
        <f aca="false">SUM(H690:H696)</f>
        <v>0</v>
      </c>
      <c r="N690" s="100" t="n">
        <f aca="false">SUM(I690:I696)</f>
        <v>0</v>
      </c>
      <c r="O690" s="100" t="n">
        <f aca="false">SUM(L690:N690)</f>
        <v>0</v>
      </c>
      <c r="P690" s="100" t="n">
        <f aca="false">VLOOKUP($A690,LossChart!$A$3:$AB$105,14,0)-L690</f>
        <v>698.30578429884</v>
      </c>
      <c r="Q690" s="100" t="n">
        <f aca="false">VLOOKUP($A690,LossChart!$A$3:$AB$105,15,0)-M690</f>
        <v>80</v>
      </c>
      <c r="R690" s="100" t="n">
        <f aca="false">VLOOKUP($A690,LossChart!$A$3:$AB$105,16,0)-N690</f>
        <v>477.304074136158</v>
      </c>
      <c r="S690" s="100" t="n">
        <f aca="false">VLOOKUP($A690,LossChart!$A$3:$AB$105,17,0)-O690</f>
        <v>1255.609858435</v>
      </c>
    </row>
    <row r="691" customFormat="false" ht="15" hidden="false" customHeight="false" outlineLevel="0" collapsed="false">
      <c r="B691" s="96" t="s">
        <v>108</v>
      </c>
      <c r="C691" s="97" t="n">
        <v>1</v>
      </c>
      <c r="D691" s="100" t="n">
        <f aca="false">$C691*VLOOKUP($B691,FoodDB!$A$2:$I$1016,3,0)</f>
        <v>0</v>
      </c>
      <c r="E691" s="100" t="n">
        <f aca="false">$C691*VLOOKUP($B691,FoodDB!$A$2:$I$1016,4,0)</f>
        <v>0</v>
      </c>
      <c r="F691" s="100" t="n">
        <f aca="false">$C691*VLOOKUP($B691,FoodDB!$A$2:$I$1016,5,0)</f>
        <v>0</v>
      </c>
      <c r="G691" s="100" t="n">
        <f aca="false">$C691*VLOOKUP($B691,FoodDB!$A$2:$I$1016,6,0)</f>
        <v>0</v>
      </c>
      <c r="H691" s="100" t="n">
        <f aca="false">$C691*VLOOKUP($B691,FoodDB!$A$2:$I$1016,7,0)</f>
        <v>0</v>
      </c>
      <c r="I691" s="100" t="n">
        <f aca="false">$C691*VLOOKUP($B691,FoodDB!$A$2:$I$1016,8,0)</f>
        <v>0</v>
      </c>
      <c r="J691" s="100" t="n">
        <f aca="false">$C691*VLOOKUP($B691,FoodDB!$A$2:$I$1016,9,0)</f>
        <v>0</v>
      </c>
      <c r="K691" s="100"/>
      <c r="L691" s="100"/>
      <c r="M691" s="100"/>
      <c r="N691" s="100"/>
      <c r="O691" s="100"/>
      <c r="P691" s="100"/>
      <c r="Q691" s="100"/>
      <c r="R691" s="100"/>
      <c r="S691" s="100"/>
    </row>
    <row r="692" customFormat="false" ht="15" hidden="false" customHeight="false" outlineLevel="0" collapsed="false">
      <c r="B692" s="96" t="s">
        <v>108</v>
      </c>
      <c r="C692" s="97" t="n">
        <v>1</v>
      </c>
      <c r="D692" s="100" t="n">
        <f aca="false">$C692*VLOOKUP($B692,FoodDB!$A$2:$I$1016,3,0)</f>
        <v>0</v>
      </c>
      <c r="E692" s="100" t="n">
        <f aca="false">$C692*VLOOKUP($B692,FoodDB!$A$2:$I$1016,4,0)</f>
        <v>0</v>
      </c>
      <c r="F692" s="100" t="n">
        <f aca="false">$C692*VLOOKUP($B692,FoodDB!$A$2:$I$1016,5,0)</f>
        <v>0</v>
      </c>
      <c r="G692" s="100" t="n">
        <f aca="false">$C692*VLOOKUP($B692,FoodDB!$A$2:$I$1016,6,0)</f>
        <v>0</v>
      </c>
      <c r="H692" s="100" t="n">
        <f aca="false">$C692*VLOOKUP($B692,FoodDB!$A$2:$I$1016,7,0)</f>
        <v>0</v>
      </c>
      <c r="I692" s="100" t="n">
        <f aca="false">$C692*VLOOKUP($B692,FoodDB!$A$2:$I$1016,8,0)</f>
        <v>0</v>
      </c>
      <c r="J692" s="100" t="n">
        <f aca="false">$C692*VLOOKUP($B692,FoodDB!$A$2:$I$1016,9,0)</f>
        <v>0</v>
      </c>
      <c r="K692" s="100"/>
      <c r="L692" s="100"/>
      <c r="M692" s="100"/>
      <c r="N692" s="100"/>
      <c r="O692" s="100"/>
      <c r="P692" s="100"/>
      <c r="Q692" s="100"/>
      <c r="R692" s="100"/>
      <c r="S692" s="100"/>
    </row>
    <row r="693" customFormat="false" ht="15" hidden="false" customHeight="false" outlineLevel="0" collapsed="false">
      <c r="B693" s="96" t="s">
        <v>108</v>
      </c>
      <c r="C693" s="97" t="n">
        <v>1</v>
      </c>
      <c r="D693" s="100" t="n">
        <f aca="false">$C693*VLOOKUP($B693,FoodDB!$A$2:$I$1016,3,0)</f>
        <v>0</v>
      </c>
      <c r="E693" s="100" t="n">
        <f aca="false">$C693*VLOOKUP($B693,FoodDB!$A$2:$I$1016,4,0)</f>
        <v>0</v>
      </c>
      <c r="F693" s="100" t="n">
        <f aca="false">$C693*VLOOKUP($B693,FoodDB!$A$2:$I$1016,5,0)</f>
        <v>0</v>
      </c>
      <c r="G693" s="100" t="n">
        <f aca="false">$C693*VLOOKUP($B693,FoodDB!$A$2:$I$1016,6,0)</f>
        <v>0</v>
      </c>
      <c r="H693" s="100" t="n">
        <f aca="false">$C693*VLOOKUP($B693,FoodDB!$A$2:$I$1016,7,0)</f>
        <v>0</v>
      </c>
      <c r="I693" s="100" t="n">
        <f aca="false">$C693*VLOOKUP($B693,FoodDB!$A$2:$I$1016,8,0)</f>
        <v>0</v>
      </c>
      <c r="J693" s="100" t="n">
        <f aca="false">$C693*VLOOKUP($B693,FoodDB!$A$2:$I$1016,9,0)</f>
        <v>0</v>
      </c>
      <c r="K693" s="100"/>
      <c r="L693" s="100"/>
      <c r="M693" s="100"/>
      <c r="N693" s="100"/>
      <c r="O693" s="100"/>
      <c r="P693" s="100"/>
      <c r="Q693" s="100"/>
      <c r="R693" s="100"/>
      <c r="S693" s="100"/>
    </row>
    <row r="694" customFormat="false" ht="15" hidden="false" customHeight="false" outlineLevel="0" collapsed="false">
      <c r="B694" s="96" t="s">
        <v>108</v>
      </c>
      <c r="C694" s="97" t="n">
        <v>1</v>
      </c>
      <c r="D694" s="100" t="n">
        <f aca="false">$C694*VLOOKUP($B694,FoodDB!$A$2:$I$1016,3,0)</f>
        <v>0</v>
      </c>
      <c r="E694" s="100" t="n">
        <f aca="false">$C694*VLOOKUP($B694,FoodDB!$A$2:$I$1016,4,0)</f>
        <v>0</v>
      </c>
      <c r="F694" s="100" t="n">
        <f aca="false">$C694*VLOOKUP($B694,FoodDB!$A$2:$I$1016,5,0)</f>
        <v>0</v>
      </c>
      <c r="G694" s="100" t="n">
        <f aca="false">$C694*VLOOKUP($B694,FoodDB!$A$2:$I$1016,6,0)</f>
        <v>0</v>
      </c>
      <c r="H694" s="100" t="n">
        <f aca="false">$C694*VLOOKUP($B694,FoodDB!$A$2:$I$1016,7,0)</f>
        <v>0</v>
      </c>
      <c r="I694" s="100" t="n">
        <f aca="false">$C694*VLOOKUP($B694,FoodDB!$A$2:$I$1016,8,0)</f>
        <v>0</v>
      </c>
      <c r="J694" s="100" t="n">
        <f aca="false">$C694*VLOOKUP($B694,FoodDB!$A$2:$I$1016,9,0)</f>
        <v>0</v>
      </c>
      <c r="K694" s="100"/>
      <c r="L694" s="100"/>
      <c r="M694" s="100"/>
      <c r="N694" s="100"/>
      <c r="O694" s="100"/>
      <c r="P694" s="100"/>
      <c r="Q694" s="100"/>
      <c r="R694" s="100"/>
      <c r="S694" s="100"/>
    </row>
    <row r="695" customFormat="false" ht="15" hidden="false" customHeight="false" outlineLevel="0" collapsed="false">
      <c r="B695" s="96" t="s">
        <v>108</v>
      </c>
      <c r="C695" s="97" t="n">
        <v>1</v>
      </c>
      <c r="D695" s="100" t="n">
        <f aca="false">$C695*VLOOKUP($B695,FoodDB!$A$2:$I$1016,3,0)</f>
        <v>0</v>
      </c>
      <c r="E695" s="100" t="n">
        <f aca="false">$C695*VLOOKUP($B695,FoodDB!$A$2:$I$1016,4,0)</f>
        <v>0</v>
      </c>
      <c r="F695" s="100" t="n">
        <f aca="false">$C695*VLOOKUP($B695,FoodDB!$A$2:$I$1016,5,0)</f>
        <v>0</v>
      </c>
      <c r="G695" s="100" t="n">
        <f aca="false">$C695*VLOOKUP($B695,FoodDB!$A$2:$I$1016,6,0)</f>
        <v>0</v>
      </c>
      <c r="H695" s="100" t="n">
        <f aca="false">$C695*VLOOKUP($B695,FoodDB!$A$2:$I$1016,7,0)</f>
        <v>0</v>
      </c>
      <c r="I695" s="100" t="n">
        <f aca="false">$C695*VLOOKUP($B695,FoodDB!$A$2:$I$1016,8,0)</f>
        <v>0</v>
      </c>
      <c r="J695" s="100" t="n">
        <f aca="false">$C695*VLOOKUP($B695,FoodDB!$A$2:$I$1016,9,0)</f>
        <v>0</v>
      </c>
      <c r="K695" s="100"/>
      <c r="L695" s="100"/>
      <c r="M695" s="100"/>
      <c r="N695" s="100"/>
      <c r="O695" s="100"/>
      <c r="P695" s="100"/>
      <c r="Q695" s="100"/>
      <c r="R695" s="100"/>
      <c r="S695" s="100"/>
    </row>
    <row r="696" customFormat="false" ht="15" hidden="false" customHeight="false" outlineLevel="0" collapsed="false">
      <c r="B696" s="96" t="s">
        <v>108</v>
      </c>
      <c r="C696" s="97" t="n">
        <v>1</v>
      </c>
      <c r="D696" s="100" t="n">
        <f aca="false">$C696*VLOOKUP($B696,FoodDB!$A$2:$I$1016,3,0)</f>
        <v>0</v>
      </c>
      <c r="E696" s="100" t="n">
        <f aca="false">$C696*VLOOKUP($B696,FoodDB!$A$2:$I$1016,4,0)</f>
        <v>0</v>
      </c>
      <c r="F696" s="100" t="n">
        <f aca="false">$C696*VLOOKUP($B696,FoodDB!$A$2:$I$1016,5,0)</f>
        <v>0</v>
      </c>
      <c r="G696" s="100" t="n">
        <f aca="false">$C696*VLOOKUP($B696,FoodDB!$A$2:$I$1016,6,0)</f>
        <v>0</v>
      </c>
      <c r="H696" s="100" t="n">
        <f aca="false">$C696*VLOOKUP($B696,FoodDB!$A$2:$I$1016,7,0)</f>
        <v>0</v>
      </c>
      <c r="I696" s="100" t="n">
        <f aca="false">$C696*VLOOKUP($B696,FoodDB!$A$2:$I$1016,8,0)</f>
        <v>0</v>
      </c>
      <c r="J696" s="100" t="n">
        <f aca="false">$C696*VLOOKUP($B696,FoodDB!$A$2:$I$1016,9,0)</f>
        <v>0</v>
      </c>
      <c r="K696" s="100"/>
      <c r="L696" s="100"/>
      <c r="M696" s="100"/>
      <c r="N696" s="100"/>
      <c r="O696" s="100"/>
      <c r="P696" s="100"/>
      <c r="Q696" s="100"/>
      <c r="R696" s="100"/>
      <c r="S696" s="100"/>
    </row>
    <row r="697" customFormat="false" ht="15" hidden="false" customHeight="false" outlineLevel="0" collapsed="false">
      <c r="A697" s="0" t="s">
        <v>98</v>
      </c>
      <c r="D697" s="100"/>
      <c r="E697" s="100"/>
      <c r="F697" s="100"/>
      <c r="G697" s="100" t="n">
        <f aca="false">SUM(G690:G696)</f>
        <v>0</v>
      </c>
      <c r="H697" s="100" t="n">
        <f aca="false">SUM(H690:H696)</f>
        <v>0</v>
      </c>
      <c r="I697" s="100" t="n">
        <f aca="false">SUM(I690:I696)</f>
        <v>0</v>
      </c>
      <c r="J697" s="100" t="n">
        <f aca="false">SUM(G697:I697)</f>
        <v>0</v>
      </c>
      <c r="K697" s="100"/>
      <c r="L697" s="100"/>
      <c r="M697" s="100"/>
      <c r="N697" s="100"/>
      <c r="O697" s="100"/>
      <c r="P697" s="100"/>
      <c r="Q697" s="100"/>
      <c r="R697" s="100"/>
      <c r="S697" s="100"/>
    </row>
    <row r="698" customFormat="false" ht="15" hidden="false" customHeight="false" outlineLevel="0" collapsed="false">
      <c r="A698" s="0" t="s">
        <v>102</v>
      </c>
      <c r="B698" s="0" t="s">
        <v>103</v>
      </c>
      <c r="D698" s="100"/>
      <c r="E698" s="100"/>
      <c r="F698" s="100"/>
      <c r="G698" s="100" t="n">
        <f aca="false">VLOOKUP($A690,LossChart!$A$3:$AB$105,14,0)</f>
        <v>698.30578429884</v>
      </c>
      <c r="H698" s="100" t="n">
        <f aca="false">VLOOKUP($A690,LossChart!$A$3:$AB$105,15,0)</f>
        <v>80</v>
      </c>
      <c r="I698" s="100" t="n">
        <f aca="false">VLOOKUP($A690,LossChart!$A$3:$AB$105,16,0)</f>
        <v>477.304074136158</v>
      </c>
      <c r="J698" s="100" t="n">
        <f aca="false">VLOOKUP($A690,LossChart!$A$3:$AB$105,17,0)</f>
        <v>1255.609858435</v>
      </c>
      <c r="K698" s="100"/>
      <c r="L698" s="100"/>
      <c r="M698" s="100"/>
      <c r="N698" s="100"/>
      <c r="O698" s="100"/>
      <c r="P698" s="100"/>
      <c r="Q698" s="100"/>
      <c r="R698" s="100"/>
      <c r="S698" s="100"/>
    </row>
    <row r="699" customFormat="false" ht="15" hidden="false" customHeight="false" outlineLevel="0" collapsed="false">
      <c r="A699" s="0" t="s">
        <v>104</v>
      </c>
      <c r="D699" s="100"/>
      <c r="E699" s="100"/>
      <c r="F699" s="100"/>
      <c r="G699" s="100" t="n">
        <f aca="false">G698-G697</f>
        <v>698.30578429884</v>
      </c>
      <c r="H699" s="100" t="n">
        <f aca="false">H698-H697</f>
        <v>80</v>
      </c>
      <c r="I699" s="100" t="n">
        <f aca="false">I698-I697</f>
        <v>477.304074136158</v>
      </c>
      <c r="J699" s="100" t="n">
        <f aca="false">J698-J697</f>
        <v>1255.609858435</v>
      </c>
      <c r="K699" s="100"/>
      <c r="L699" s="100"/>
      <c r="M699" s="100"/>
      <c r="N699" s="100"/>
      <c r="O699" s="100"/>
      <c r="P699" s="100"/>
      <c r="Q699" s="100"/>
      <c r="R699" s="100"/>
      <c r="S699" s="100"/>
    </row>
    <row r="701" customFormat="false" ht="60" hidden="false" customHeight="false" outlineLevel="0" collapsed="false">
      <c r="A701" s="21" t="s">
        <v>63</v>
      </c>
      <c r="B701" s="21" t="s">
        <v>93</v>
      </c>
      <c r="C701" s="21" t="s">
        <v>94</v>
      </c>
      <c r="D701" s="94" t="str">
        <f aca="false">FoodDB!$C$1</f>
        <v>Fat
(g)</v>
      </c>
      <c r="E701" s="94" t="str">
        <f aca="false">FoodDB!$D$1</f>
        <v>Carbs
(g)</v>
      </c>
      <c r="F701" s="94" t="str">
        <f aca="false">FoodDB!$E$1</f>
        <v>Protein
(g)</v>
      </c>
      <c r="G701" s="94" t="str">
        <f aca="false">FoodDB!$F$1</f>
        <v>Fat
(Cal)</v>
      </c>
      <c r="H701" s="94" t="str">
        <f aca="false">FoodDB!$G$1</f>
        <v>Carb
(Cal)</v>
      </c>
      <c r="I701" s="94" t="str">
        <f aca="false">FoodDB!$H$1</f>
        <v>Protein
(Cal)</v>
      </c>
      <c r="J701" s="94" t="str">
        <f aca="false">FoodDB!$I$1</f>
        <v>Total
Calories</v>
      </c>
      <c r="K701" s="94"/>
      <c r="L701" s="94" t="s">
        <v>110</v>
      </c>
      <c r="M701" s="94" t="s">
        <v>111</v>
      </c>
      <c r="N701" s="94" t="s">
        <v>112</v>
      </c>
      <c r="O701" s="94" t="s">
        <v>113</v>
      </c>
      <c r="P701" s="94" t="s">
        <v>118</v>
      </c>
      <c r="Q701" s="94" t="s">
        <v>119</v>
      </c>
      <c r="R701" s="94" t="s">
        <v>120</v>
      </c>
      <c r="S701" s="94" t="s">
        <v>121</v>
      </c>
    </row>
    <row r="702" customFormat="false" ht="15" hidden="false" customHeight="false" outlineLevel="0" collapsed="false">
      <c r="A702" s="95" t="n">
        <f aca="false">A690+1</f>
        <v>43052</v>
      </c>
      <c r="B702" s="96" t="s">
        <v>108</v>
      </c>
      <c r="C702" s="97" t="n">
        <v>1</v>
      </c>
      <c r="D702" s="100" t="n">
        <f aca="false">$C702*VLOOKUP($B702,FoodDB!$A$2:$I$1016,3,0)</f>
        <v>0</v>
      </c>
      <c r="E702" s="100" t="n">
        <f aca="false">$C702*VLOOKUP($B702,FoodDB!$A$2:$I$1016,4,0)</f>
        <v>0</v>
      </c>
      <c r="F702" s="100" t="n">
        <f aca="false">$C702*VLOOKUP($B702,FoodDB!$A$2:$I$1016,5,0)</f>
        <v>0</v>
      </c>
      <c r="G702" s="100" t="n">
        <f aca="false">$C702*VLOOKUP($B702,FoodDB!$A$2:$I$1016,6,0)</f>
        <v>0</v>
      </c>
      <c r="H702" s="100" t="n">
        <f aca="false">$C702*VLOOKUP($B702,FoodDB!$A$2:$I$1016,7,0)</f>
        <v>0</v>
      </c>
      <c r="I702" s="100" t="n">
        <f aca="false">$C702*VLOOKUP($B702,FoodDB!$A$2:$I$1016,8,0)</f>
        <v>0</v>
      </c>
      <c r="J702" s="100" t="n">
        <f aca="false">$C702*VLOOKUP($B702,FoodDB!$A$2:$I$1016,9,0)</f>
        <v>0</v>
      </c>
      <c r="K702" s="100"/>
      <c r="L702" s="100" t="n">
        <f aca="false">SUM(G702:G708)</f>
        <v>0</v>
      </c>
      <c r="M702" s="100" t="n">
        <f aca="false">SUM(H702:H708)</f>
        <v>0</v>
      </c>
      <c r="N702" s="100" t="n">
        <f aca="false">SUM(I702:I708)</f>
        <v>0</v>
      </c>
      <c r="O702" s="100" t="n">
        <f aca="false">SUM(L702:N702)</f>
        <v>0</v>
      </c>
      <c r="P702" s="100" t="n">
        <f aca="false">VLOOKUP($A702,LossChart!$A$3:$AB$105,14,0)-L702</f>
        <v>703.623237704264</v>
      </c>
      <c r="Q702" s="100" t="n">
        <f aca="false">VLOOKUP($A702,LossChart!$A$3:$AB$105,15,0)-M702</f>
        <v>80</v>
      </c>
      <c r="R702" s="100" t="n">
        <f aca="false">VLOOKUP($A702,LossChart!$A$3:$AB$105,16,0)-N702</f>
        <v>477.304074136158</v>
      </c>
      <c r="S702" s="100" t="n">
        <f aca="false">VLOOKUP($A702,LossChart!$A$3:$AB$105,17,0)-O702</f>
        <v>1260.92731184042</v>
      </c>
    </row>
    <row r="703" customFormat="false" ht="15" hidden="false" customHeight="false" outlineLevel="0" collapsed="false">
      <c r="B703" s="96" t="s">
        <v>108</v>
      </c>
      <c r="C703" s="97" t="n">
        <v>1</v>
      </c>
      <c r="D703" s="100" t="n">
        <f aca="false">$C703*VLOOKUP($B703,FoodDB!$A$2:$I$1016,3,0)</f>
        <v>0</v>
      </c>
      <c r="E703" s="100" t="n">
        <f aca="false">$C703*VLOOKUP($B703,FoodDB!$A$2:$I$1016,4,0)</f>
        <v>0</v>
      </c>
      <c r="F703" s="100" t="n">
        <f aca="false">$C703*VLOOKUP($B703,FoodDB!$A$2:$I$1016,5,0)</f>
        <v>0</v>
      </c>
      <c r="G703" s="100" t="n">
        <f aca="false">$C703*VLOOKUP($B703,FoodDB!$A$2:$I$1016,6,0)</f>
        <v>0</v>
      </c>
      <c r="H703" s="100" t="n">
        <f aca="false">$C703*VLOOKUP($B703,FoodDB!$A$2:$I$1016,7,0)</f>
        <v>0</v>
      </c>
      <c r="I703" s="100" t="n">
        <f aca="false">$C703*VLOOKUP($B703,FoodDB!$A$2:$I$1016,8,0)</f>
        <v>0</v>
      </c>
      <c r="J703" s="100" t="n">
        <f aca="false">$C703*VLOOKUP($B703,FoodDB!$A$2:$I$1016,9,0)</f>
        <v>0</v>
      </c>
      <c r="K703" s="100"/>
      <c r="L703" s="100"/>
      <c r="M703" s="100"/>
      <c r="N703" s="100"/>
      <c r="O703" s="100"/>
      <c r="P703" s="100"/>
      <c r="Q703" s="100"/>
      <c r="R703" s="100"/>
      <c r="S703" s="100"/>
    </row>
    <row r="704" customFormat="false" ht="15" hidden="false" customHeight="false" outlineLevel="0" collapsed="false">
      <c r="B704" s="96" t="s">
        <v>108</v>
      </c>
      <c r="C704" s="97" t="n">
        <v>1</v>
      </c>
      <c r="D704" s="100" t="n">
        <f aca="false">$C704*VLOOKUP($B704,FoodDB!$A$2:$I$1016,3,0)</f>
        <v>0</v>
      </c>
      <c r="E704" s="100" t="n">
        <f aca="false">$C704*VLOOKUP($B704,FoodDB!$A$2:$I$1016,4,0)</f>
        <v>0</v>
      </c>
      <c r="F704" s="100" t="n">
        <f aca="false">$C704*VLOOKUP($B704,FoodDB!$A$2:$I$1016,5,0)</f>
        <v>0</v>
      </c>
      <c r="G704" s="100" t="n">
        <f aca="false">$C704*VLOOKUP($B704,FoodDB!$A$2:$I$1016,6,0)</f>
        <v>0</v>
      </c>
      <c r="H704" s="100" t="n">
        <f aca="false">$C704*VLOOKUP($B704,FoodDB!$A$2:$I$1016,7,0)</f>
        <v>0</v>
      </c>
      <c r="I704" s="100" t="n">
        <f aca="false">$C704*VLOOKUP($B704,FoodDB!$A$2:$I$1016,8,0)</f>
        <v>0</v>
      </c>
      <c r="J704" s="100" t="n">
        <f aca="false">$C704*VLOOKUP($B704,FoodDB!$A$2:$I$1016,9,0)</f>
        <v>0</v>
      </c>
      <c r="K704" s="100"/>
      <c r="L704" s="100"/>
      <c r="M704" s="100"/>
      <c r="N704" s="100"/>
      <c r="O704" s="100"/>
      <c r="P704" s="100"/>
      <c r="Q704" s="100"/>
      <c r="R704" s="100"/>
      <c r="S704" s="100"/>
    </row>
    <row r="705" customFormat="false" ht="15" hidden="false" customHeight="false" outlineLevel="0" collapsed="false">
      <c r="B705" s="96" t="s">
        <v>108</v>
      </c>
      <c r="C705" s="97" t="n">
        <v>1</v>
      </c>
      <c r="D705" s="100" t="n">
        <f aca="false">$C705*VLOOKUP($B705,FoodDB!$A$2:$I$1016,3,0)</f>
        <v>0</v>
      </c>
      <c r="E705" s="100" t="n">
        <f aca="false">$C705*VLOOKUP($B705,FoodDB!$A$2:$I$1016,4,0)</f>
        <v>0</v>
      </c>
      <c r="F705" s="100" t="n">
        <f aca="false">$C705*VLOOKUP($B705,FoodDB!$A$2:$I$1016,5,0)</f>
        <v>0</v>
      </c>
      <c r="G705" s="100" t="n">
        <f aca="false">$C705*VLOOKUP($B705,FoodDB!$A$2:$I$1016,6,0)</f>
        <v>0</v>
      </c>
      <c r="H705" s="100" t="n">
        <f aca="false">$C705*VLOOKUP($B705,FoodDB!$A$2:$I$1016,7,0)</f>
        <v>0</v>
      </c>
      <c r="I705" s="100" t="n">
        <f aca="false">$C705*VLOOKUP($B705,FoodDB!$A$2:$I$1016,8,0)</f>
        <v>0</v>
      </c>
      <c r="J705" s="100" t="n">
        <f aca="false">$C705*VLOOKUP($B705,FoodDB!$A$2:$I$1016,9,0)</f>
        <v>0</v>
      </c>
      <c r="K705" s="100"/>
      <c r="L705" s="100"/>
      <c r="M705" s="100"/>
      <c r="N705" s="100"/>
      <c r="O705" s="100"/>
      <c r="P705" s="100"/>
      <c r="Q705" s="100"/>
      <c r="R705" s="100"/>
      <c r="S705" s="100"/>
    </row>
    <row r="706" customFormat="false" ht="15" hidden="false" customHeight="false" outlineLevel="0" collapsed="false">
      <c r="B706" s="96" t="s">
        <v>108</v>
      </c>
      <c r="C706" s="97" t="n">
        <v>1</v>
      </c>
      <c r="D706" s="100" t="n">
        <f aca="false">$C706*VLOOKUP($B706,FoodDB!$A$2:$I$1016,3,0)</f>
        <v>0</v>
      </c>
      <c r="E706" s="100" t="n">
        <f aca="false">$C706*VLOOKUP($B706,FoodDB!$A$2:$I$1016,4,0)</f>
        <v>0</v>
      </c>
      <c r="F706" s="100" t="n">
        <f aca="false">$C706*VLOOKUP($B706,FoodDB!$A$2:$I$1016,5,0)</f>
        <v>0</v>
      </c>
      <c r="G706" s="100" t="n">
        <f aca="false">$C706*VLOOKUP($B706,FoodDB!$A$2:$I$1016,6,0)</f>
        <v>0</v>
      </c>
      <c r="H706" s="100" t="n">
        <f aca="false">$C706*VLOOKUP($B706,FoodDB!$A$2:$I$1016,7,0)</f>
        <v>0</v>
      </c>
      <c r="I706" s="100" t="n">
        <f aca="false">$C706*VLOOKUP($B706,FoodDB!$A$2:$I$1016,8,0)</f>
        <v>0</v>
      </c>
      <c r="J706" s="100" t="n">
        <f aca="false">$C706*VLOOKUP($B706,FoodDB!$A$2:$I$1016,9,0)</f>
        <v>0</v>
      </c>
      <c r="K706" s="100"/>
      <c r="L706" s="100"/>
      <c r="M706" s="100"/>
      <c r="N706" s="100"/>
      <c r="O706" s="100"/>
      <c r="P706" s="100"/>
      <c r="Q706" s="100"/>
      <c r="R706" s="100"/>
      <c r="S706" s="100"/>
    </row>
    <row r="707" customFormat="false" ht="15" hidden="false" customHeight="false" outlineLevel="0" collapsed="false">
      <c r="B707" s="96" t="s">
        <v>108</v>
      </c>
      <c r="C707" s="97" t="n">
        <v>1</v>
      </c>
      <c r="D707" s="100" t="n">
        <f aca="false">$C707*VLOOKUP($B707,FoodDB!$A$2:$I$1016,3,0)</f>
        <v>0</v>
      </c>
      <c r="E707" s="100" t="n">
        <f aca="false">$C707*VLOOKUP($B707,FoodDB!$A$2:$I$1016,4,0)</f>
        <v>0</v>
      </c>
      <c r="F707" s="100" t="n">
        <f aca="false">$C707*VLOOKUP($B707,FoodDB!$A$2:$I$1016,5,0)</f>
        <v>0</v>
      </c>
      <c r="G707" s="100" t="n">
        <f aca="false">$C707*VLOOKUP($B707,FoodDB!$A$2:$I$1016,6,0)</f>
        <v>0</v>
      </c>
      <c r="H707" s="100" t="n">
        <f aca="false">$C707*VLOOKUP($B707,FoodDB!$A$2:$I$1016,7,0)</f>
        <v>0</v>
      </c>
      <c r="I707" s="100" t="n">
        <f aca="false">$C707*VLOOKUP($B707,FoodDB!$A$2:$I$1016,8,0)</f>
        <v>0</v>
      </c>
      <c r="J707" s="100" t="n">
        <f aca="false">$C707*VLOOKUP($B707,FoodDB!$A$2:$I$1016,9,0)</f>
        <v>0</v>
      </c>
      <c r="K707" s="100"/>
      <c r="L707" s="100"/>
      <c r="M707" s="100"/>
      <c r="N707" s="100"/>
      <c r="O707" s="100"/>
      <c r="P707" s="100"/>
      <c r="Q707" s="100"/>
      <c r="R707" s="100"/>
      <c r="S707" s="100"/>
    </row>
    <row r="708" customFormat="false" ht="15" hidden="false" customHeight="false" outlineLevel="0" collapsed="false">
      <c r="B708" s="96" t="s">
        <v>108</v>
      </c>
      <c r="C708" s="97" t="n">
        <v>1</v>
      </c>
      <c r="D708" s="100" t="n">
        <f aca="false">$C708*VLOOKUP($B708,FoodDB!$A$2:$I$1016,3,0)</f>
        <v>0</v>
      </c>
      <c r="E708" s="100" t="n">
        <f aca="false">$C708*VLOOKUP($B708,FoodDB!$A$2:$I$1016,4,0)</f>
        <v>0</v>
      </c>
      <c r="F708" s="100" t="n">
        <f aca="false">$C708*VLOOKUP($B708,FoodDB!$A$2:$I$1016,5,0)</f>
        <v>0</v>
      </c>
      <c r="G708" s="100" t="n">
        <f aca="false">$C708*VLOOKUP($B708,FoodDB!$A$2:$I$1016,6,0)</f>
        <v>0</v>
      </c>
      <c r="H708" s="100" t="n">
        <f aca="false">$C708*VLOOKUP($B708,FoodDB!$A$2:$I$1016,7,0)</f>
        <v>0</v>
      </c>
      <c r="I708" s="100" t="n">
        <f aca="false">$C708*VLOOKUP($B708,FoodDB!$A$2:$I$1016,8,0)</f>
        <v>0</v>
      </c>
      <c r="J708" s="100" t="n">
        <f aca="false">$C708*VLOOKUP($B708,FoodDB!$A$2:$I$1016,9,0)</f>
        <v>0</v>
      </c>
      <c r="K708" s="100"/>
      <c r="L708" s="100"/>
      <c r="M708" s="100"/>
      <c r="N708" s="100"/>
      <c r="O708" s="100"/>
      <c r="P708" s="100"/>
      <c r="Q708" s="100"/>
      <c r="R708" s="100"/>
      <c r="S708" s="100"/>
    </row>
    <row r="709" customFormat="false" ht="15" hidden="false" customHeight="false" outlineLevel="0" collapsed="false">
      <c r="A709" s="0" t="s">
        <v>98</v>
      </c>
      <c r="D709" s="100"/>
      <c r="E709" s="100"/>
      <c r="F709" s="100"/>
      <c r="G709" s="100" t="n">
        <f aca="false">SUM(G702:G708)</f>
        <v>0</v>
      </c>
      <c r="H709" s="100" t="n">
        <f aca="false">SUM(H702:H708)</f>
        <v>0</v>
      </c>
      <c r="I709" s="100" t="n">
        <f aca="false">SUM(I702:I708)</f>
        <v>0</v>
      </c>
      <c r="J709" s="100" t="n">
        <f aca="false">SUM(G709:I709)</f>
        <v>0</v>
      </c>
      <c r="K709" s="100"/>
      <c r="L709" s="100"/>
      <c r="M709" s="100"/>
      <c r="N709" s="100"/>
      <c r="O709" s="100"/>
      <c r="P709" s="100"/>
      <c r="Q709" s="100"/>
      <c r="R709" s="100"/>
      <c r="S709" s="100"/>
    </row>
    <row r="710" customFormat="false" ht="15" hidden="false" customHeight="false" outlineLevel="0" collapsed="false">
      <c r="A710" s="0" t="s">
        <v>102</v>
      </c>
      <c r="B710" s="0" t="s">
        <v>103</v>
      </c>
      <c r="D710" s="100"/>
      <c r="E710" s="100"/>
      <c r="F710" s="100"/>
      <c r="G710" s="100" t="n">
        <f aca="false">VLOOKUP($A702,LossChart!$A$3:$AB$105,14,0)</f>
        <v>703.623237704264</v>
      </c>
      <c r="H710" s="100" t="n">
        <f aca="false">VLOOKUP($A702,LossChart!$A$3:$AB$105,15,0)</f>
        <v>80</v>
      </c>
      <c r="I710" s="100" t="n">
        <f aca="false">VLOOKUP($A702,LossChart!$A$3:$AB$105,16,0)</f>
        <v>477.304074136158</v>
      </c>
      <c r="J710" s="100" t="n">
        <f aca="false">VLOOKUP($A702,LossChart!$A$3:$AB$105,17,0)</f>
        <v>1260.92731184042</v>
      </c>
      <c r="K710" s="100"/>
      <c r="L710" s="100"/>
      <c r="M710" s="100"/>
      <c r="N710" s="100"/>
      <c r="O710" s="100"/>
      <c r="P710" s="100"/>
      <c r="Q710" s="100"/>
      <c r="R710" s="100"/>
      <c r="S710" s="100"/>
    </row>
    <row r="711" customFormat="false" ht="15" hidden="false" customHeight="false" outlineLevel="0" collapsed="false">
      <c r="A711" s="0" t="s">
        <v>104</v>
      </c>
      <c r="D711" s="100"/>
      <c r="E711" s="100"/>
      <c r="F711" s="100"/>
      <c r="G711" s="100" t="n">
        <f aca="false">G710-G709</f>
        <v>703.623237704264</v>
      </c>
      <c r="H711" s="100" t="n">
        <f aca="false">H710-H709</f>
        <v>80</v>
      </c>
      <c r="I711" s="100" t="n">
        <f aca="false">I710-I709</f>
        <v>477.304074136158</v>
      </c>
      <c r="J711" s="100" t="n">
        <f aca="false">J710-J709</f>
        <v>1260.92731184042</v>
      </c>
      <c r="K711" s="100"/>
      <c r="L711" s="100"/>
      <c r="M711" s="100"/>
      <c r="N711" s="100"/>
      <c r="O711" s="100"/>
      <c r="P711" s="100"/>
      <c r="Q711" s="100"/>
      <c r="R711" s="100"/>
      <c r="S711" s="100"/>
    </row>
    <row r="713" customFormat="false" ht="60" hidden="false" customHeight="false" outlineLevel="0" collapsed="false">
      <c r="A713" s="21" t="s">
        <v>63</v>
      </c>
      <c r="B713" s="21" t="s">
        <v>93</v>
      </c>
      <c r="C713" s="21" t="s">
        <v>94</v>
      </c>
      <c r="D713" s="94" t="str">
        <f aca="false">FoodDB!$C$1</f>
        <v>Fat
(g)</v>
      </c>
      <c r="E713" s="94" t="str">
        <f aca="false">FoodDB!$D$1</f>
        <v>Carbs
(g)</v>
      </c>
      <c r="F713" s="94" t="str">
        <f aca="false">FoodDB!$E$1</f>
        <v>Protein
(g)</v>
      </c>
      <c r="G713" s="94" t="str">
        <f aca="false">FoodDB!$F$1</f>
        <v>Fat
(Cal)</v>
      </c>
      <c r="H713" s="94" t="str">
        <f aca="false">FoodDB!$G$1</f>
        <v>Carb
(Cal)</v>
      </c>
      <c r="I713" s="94" t="str">
        <f aca="false">FoodDB!$H$1</f>
        <v>Protein
(Cal)</v>
      </c>
      <c r="J713" s="94" t="str">
        <f aca="false">FoodDB!$I$1</f>
        <v>Total
Calories</v>
      </c>
      <c r="K713" s="94"/>
      <c r="L713" s="94" t="s">
        <v>110</v>
      </c>
      <c r="M713" s="94" t="s">
        <v>111</v>
      </c>
      <c r="N713" s="94" t="s">
        <v>112</v>
      </c>
      <c r="O713" s="94" t="s">
        <v>113</v>
      </c>
      <c r="P713" s="94" t="s">
        <v>118</v>
      </c>
      <c r="Q713" s="94" t="s">
        <v>119</v>
      </c>
      <c r="R713" s="94" t="s">
        <v>120</v>
      </c>
      <c r="S713" s="94" t="s">
        <v>121</v>
      </c>
    </row>
    <row r="714" customFormat="false" ht="15" hidden="false" customHeight="false" outlineLevel="0" collapsed="false">
      <c r="A714" s="95" t="n">
        <f aca="false">A702+1</f>
        <v>43053</v>
      </c>
      <c r="B714" s="96" t="s">
        <v>108</v>
      </c>
      <c r="C714" s="97" t="n">
        <v>1</v>
      </c>
      <c r="D714" s="100" t="n">
        <f aca="false">$C714*VLOOKUP($B714,FoodDB!$A$2:$I$1016,3,0)</f>
        <v>0</v>
      </c>
      <c r="E714" s="100" t="n">
        <f aca="false">$C714*VLOOKUP($B714,FoodDB!$A$2:$I$1016,4,0)</f>
        <v>0</v>
      </c>
      <c r="F714" s="100" t="n">
        <f aca="false">$C714*VLOOKUP($B714,FoodDB!$A$2:$I$1016,5,0)</f>
        <v>0</v>
      </c>
      <c r="G714" s="100" t="n">
        <f aca="false">$C714*VLOOKUP($B714,FoodDB!$A$2:$I$1016,6,0)</f>
        <v>0</v>
      </c>
      <c r="H714" s="100" t="n">
        <f aca="false">$C714*VLOOKUP($B714,FoodDB!$A$2:$I$1016,7,0)</f>
        <v>0</v>
      </c>
      <c r="I714" s="100" t="n">
        <f aca="false">$C714*VLOOKUP($B714,FoodDB!$A$2:$I$1016,8,0)</f>
        <v>0</v>
      </c>
      <c r="J714" s="100" t="n">
        <f aca="false">$C714*VLOOKUP($B714,FoodDB!$A$2:$I$1016,9,0)</f>
        <v>0</v>
      </c>
      <c r="K714" s="100"/>
      <c r="L714" s="100" t="n">
        <f aca="false">SUM(G714:G720)</f>
        <v>0</v>
      </c>
      <c r="M714" s="100" t="n">
        <f aca="false">SUM(H714:H720)</f>
        <v>0</v>
      </c>
      <c r="N714" s="100" t="n">
        <f aca="false">SUM(I714:I720)</f>
        <v>0</v>
      </c>
      <c r="O714" s="100" t="n">
        <f aca="false">SUM(L714:N714)</f>
        <v>0</v>
      </c>
      <c r="P714" s="100" t="n">
        <f aca="false">VLOOKUP($A714,LossChart!$A$3:$AB$105,14,0)-L714</f>
        <v>708.89359366524</v>
      </c>
      <c r="Q714" s="100" t="n">
        <f aca="false">VLOOKUP($A714,LossChart!$A$3:$AB$105,15,0)-M714</f>
        <v>80</v>
      </c>
      <c r="R714" s="100" t="n">
        <f aca="false">VLOOKUP($A714,LossChart!$A$3:$AB$105,16,0)-N714</f>
        <v>477.304074136158</v>
      </c>
      <c r="S714" s="100" t="n">
        <f aca="false">VLOOKUP($A714,LossChart!$A$3:$AB$105,17,0)-O714</f>
        <v>1266.1976678014</v>
      </c>
    </row>
    <row r="715" customFormat="false" ht="15" hidden="false" customHeight="false" outlineLevel="0" collapsed="false">
      <c r="B715" s="96" t="s">
        <v>108</v>
      </c>
      <c r="C715" s="97" t="n">
        <v>1</v>
      </c>
      <c r="D715" s="100" t="n">
        <f aca="false">$C715*VLOOKUP($B715,FoodDB!$A$2:$I$1016,3,0)</f>
        <v>0</v>
      </c>
      <c r="E715" s="100" t="n">
        <f aca="false">$C715*VLOOKUP($B715,FoodDB!$A$2:$I$1016,4,0)</f>
        <v>0</v>
      </c>
      <c r="F715" s="100" t="n">
        <f aca="false">$C715*VLOOKUP($B715,FoodDB!$A$2:$I$1016,5,0)</f>
        <v>0</v>
      </c>
      <c r="G715" s="100" t="n">
        <f aca="false">$C715*VLOOKUP($B715,FoodDB!$A$2:$I$1016,6,0)</f>
        <v>0</v>
      </c>
      <c r="H715" s="100" t="n">
        <f aca="false">$C715*VLOOKUP($B715,FoodDB!$A$2:$I$1016,7,0)</f>
        <v>0</v>
      </c>
      <c r="I715" s="100" t="n">
        <f aca="false">$C715*VLOOKUP($B715,FoodDB!$A$2:$I$1016,8,0)</f>
        <v>0</v>
      </c>
      <c r="J715" s="100" t="n">
        <f aca="false">$C715*VLOOKUP($B715,FoodDB!$A$2:$I$1016,9,0)</f>
        <v>0</v>
      </c>
      <c r="K715" s="100"/>
      <c r="L715" s="100"/>
      <c r="M715" s="100"/>
      <c r="N715" s="100"/>
      <c r="O715" s="100"/>
      <c r="P715" s="100"/>
      <c r="Q715" s="100"/>
      <c r="R715" s="100"/>
      <c r="S715" s="100"/>
    </row>
    <row r="716" customFormat="false" ht="15" hidden="false" customHeight="false" outlineLevel="0" collapsed="false">
      <c r="B716" s="96" t="s">
        <v>108</v>
      </c>
      <c r="C716" s="97" t="n">
        <v>1</v>
      </c>
      <c r="D716" s="100" t="n">
        <f aca="false">$C716*VLOOKUP($B716,FoodDB!$A$2:$I$1016,3,0)</f>
        <v>0</v>
      </c>
      <c r="E716" s="100" t="n">
        <f aca="false">$C716*VLOOKUP($B716,FoodDB!$A$2:$I$1016,4,0)</f>
        <v>0</v>
      </c>
      <c r="F716" s="100" t="n">
        <f aca="false">$C716*VLOOKUP($B716,FoodDB!$A$2:$I$1016,5,0)</f>
        <v>0</v>
      </c>
      <c r="G716" s="100" t="n">
        <f aca="false">$C716*VLOOKUP($B716,FoodDB!$A$2:$I$1016,6,0)</f>
        <v>0</v>
      </c>
      <c r="H716" s="100" t="n">
        <f aca="false">$C716*VLOOKUP($B716,FoodDB!$A$2:$I$1016,7,0)</f>
        <v>0</v>
      </c>
      <c r="I716" s="100" t="n">
        <f aca="false">$C716*VLOOKUP($B716,FoodDB!$A$2:$I$1016,8,0)</f>
        <v>0</v>
      </c>
      <c r="J716" s="100" t="n">
        <f aca="false">$C716*VLOOKUP($B716,FoodDB!$A$2:$I$1016,9,0)</f>
        <v>0</v>
      </c>
      <c r="K716" s="100"/>
      <c r="L716" s="100"/>
      <c r="M716" s="100"/>
      <c r="N716" s="100"/>
      <c r="O716" s="100"/>
      <c r="P716" s="100"/>
      <c r="Q716" s="100"/>
      <c r="R716" s="100"/>
      <c r="S716" s="100"/>
    </row>
    <row r="717" customFormat="false" ht="15" hidden="false" customHeight="false" outlineLevel="0" collapsed="false">
      <c r="B717" s="96" t="s">
        <v>108</v>
      </c>
      <c r="C717" s="97" t="n">
        <v>1</v>
      </c>
      <c r="D717" s="100" t="n">
        <f aca="false">$C717*VLOOKUP($B717,FoodDB!$A$2:$I$1016,3,0)</f>
        <v>0</v>
      </c>
      <c r="E717" s="100" t="n">
        <f aca="false">$C717*VLOOKUP($B717,FoodDB!$A$2:$I$1016,4,0)</f>
        <v>0</v>
      </c>
      <c r="F717" s="100" t="n">
        <f aca="false">$C717*VLOOKUP($B717,FoodDB!$A$2:$I$1016,5,0)</f>
        <v>0</v>
      </c>
      <c r="G717" s="100" t="n">
        <f aca="false">$C717*VLOOKUP($B717,FoodDB!$A$2:$I$1016,6,0)</f>
        <v>0</v>
      </c>
      <c r="H717" s="100" t="n">
        <f aca="false">$C717*VLOOKUP($B717,FoodDB!$A$2:$I$1016,7,0)</f>
        <v>0</v>
      </c>
      <c r="I717" s="100" t="n">
        <f aca="false">$C717*VLOOKUP($B717,FoodDB!$A$2:$I$1016,8,0)</f>
        <v>0</v>
      </c>
      <c r="J717" s="100" t="n">
        <f aca="false">$C717*VLOOKUP($B717,FoodDB!$A$2:$I$1016,9,0)</f>
        <v>0</v>
      </c>
      <c r="K717" s="100"/>
      <c r="L717" s="100"/>
      <c r="M717" s="100"/>
      <c r="N717" s="100"/>
      <c r="O717" s="100"/>
      <c r="P717" s="100"/>
      <c r="Q717" s="100"/>
      <c r="R717" s="100"/>
      <c r="S717" s="100"/>
    </row>
    <row r="718" customFormat="false" ht="15" hidden="false" customHeight="false" outlineLevel="0" collapsed="false">
      <c r="B718" s="96" t="s">
        <v>108</v>
      </c>
      <c r="C718" s="97" t="n">
        <v>1</v>
      </c>
      <c r="D718" s="100" t="n">
        <f aca="false">$C718*VLOOKUP($B718,FoodDB!$A$2:$I$1016,3,0)</f>
        <v>0</v>
      </c>
      <c r="E718" s="100" t="n">
        <f aca="false">$C718*VLOOKUP($B718,FoodDB!$A$2:$I$1016,4,0)</f>
        <v>0</v>
      </c>
      <c r="F718" s="100" t="n">
        <f aca="false">$C718*VLOOKUP($B718,FoodDB!$A$2:$I$1016,5,0)</f>
        <v>0</v>
      </c>
      <c r="G718" s="100" t="n">
        <f aca="false">$C718*VLOOKUP($B718,FoodDB!$A$2:$I$1016,6,0)</f>
        <v>0</v>
      </c>
      <c r="H718" s="100" t="n">
        <f aca="false">$C718*VLOOKUP($B718,FoodDB!$A$2:$I$1016,7,0)</f>
        <v>0</v>
      </c>
      <c r="I718" s="100" t="n">
        <f aca="false">$C718*VLOOKUP($B718,FoodDB!$A$2:$I$1016,8,0)</f>
        <v>0</v>
      </c>
      <c r="J718" s="100" t="n">
        <f aca="false">$C718*VLOOKUP($B718,FoodDB!$A$2:$I$1016,9,0)</f>
        <v>0</v>
      </c>
      <c r="K718" s="100"/>
      <c r="L718" s="100"/>
      <c r="M718" s="100"/>
      <c r="N718" s="100"/>
      <c r="O718" s="100"/>
      <c r="P718" s="100"/>
      <c r="Q718" s="100"/>
      <c r="R718" s="100"/>
      <c r="S718" s="100"/>
    </row>
    <row r="719" customFormat="false" ht="15" hidden="false" customHeight="false" outlineLevel="0" collapsed="false">
      <c r="B719" s="96" t="s">
        <v>108</v>
      </c>
      <c r="C719" s="97" t="n">
        <v>1</v>
      </c>
      <c r="D719" s="100" t="n">
        <f aca="false">$C719*VLOOKUP($B719,FoodDB!$A$2:$I$1016,3,0)</f>
        <v>0</v>
      </c>
      <c r="E719" s="100" t="n">
        <f aca="false">$C719*VLOOKUP($B719,FoodDB!$A$2:$I$1016,4,0)</f>
        <v>0</v>
      </c>
      <c r="F719" s="100" t="n">
        <f aca="false">$C719*VLOOKUP($B719,FoodDB!$A$2:$I$1016,5,0)</f>
        <v>0</v>
      </c>
      <c r="G719" s="100" t="n">
        <f aca="false">$C719*VLOOKUP($B719,FoodDB!$A$2:$I$1016,6,0)</f>
        <v>0</v>
      </c>
      <c r="H719" s="100" t="n">
        <f aca="false">$C719*VLOOKUP($B719,FoodDB!$A$2:$I$1016,7,0)</f>
        <v>0</v>
      </c>
      <c r="I719" s="100" t="n">
        <f aca="false">$C719*VLOOKUP($B719,FoodDB!$A$2:$I$1016,8,0)</f>
        <v>0</v>
      </c>
      <c r="J719" s="100" t="n">
        <f aca="false">$C719*VLOOKUP($B719,FoodDB!$A$2:$I$1016,9,0)</f>
        <v>0</v>
      </c>
      <c r="K719" s="100"/>
      <c r="L719" s="100"/>
      <c r="M719" s="100"/>
      <c r="N719" s="100"/>
      <c r="O719" s="100"/>
      <c r="P719" s="100"/>
      <c r="Q719" s="100"/>
      <c r="R719" s="100"/>
      <c r="S719" s="100"/>
    </row>
    <row r="720" customFormat="false" ht="15" hidden="false" customHeight="false" outlineLevel="0" collapsed="false">
      <c r="B720" s="96" t="s">
        <v>108</v>
      </c>
      <c r="C720" s="97" t="n">
        <v>1</v>
      </c>
      <c r="D720" s="100" t="n">
        <f aca="false">$C720*VLOOKUP($B720,FoodDB!$A$2:$I$1016,3,0)</f>
        <v>0</v>
      </c>
      <c r="E720" s="100" t="n">
        <f aca="false">$C720*VLOOKUP($B720,FoodDB!$A$2:$I$1016,4,0)</f>
        <v>0</v>
      </c>
      <c r="F720" s="100" t="n">
        <f aca="false">$C720*VLOOKUP($B720,FoodDB!$A$2:$I$1016,5,0)</f>
        <v>0</v>
      </c>
      <c r="G720" s="100" t="n">
        <f aca="false">$C720*VLOOKUP($B720,FoodDB!$A$2:$I$1016,6,0)</f>
        <v>0</v>
      </c>
      <c r="H720" s="100" t="n">
        <f aca="false">$C720*VLOOKUP($B720,FoodDB!$A$2:$I$1016,7,0)</f>
        <v>0</v>
      </c>
      <c r="I720" s="100" t="n">
        <f aca="false">$C720*VLOOKUP($B720,FoodDB!$A$2:$I$1016,8,0)</f>
        <v>0</v>
      </c>
      <c r="J720" s="100" t="n">
        <f aca="false">$C720*VLOOKUP($B720,FoodDB!$A$2:$I$1016,9,0)</f>
        <v>0</v>
      </c>
      <c r="K720" s="100"/>
      <c r="L720" s="100"/>
      <c r="M720" s="100"/>
      <c r="N720" s="100"/>
      <c r="O720" s="100"/>
      <c r="P720" s="100"/>
      <c r="Q720" s="100"/>
      <c r="R720" s="100"/>
      <c r="S720" s="100"/>
    </row>
    <row r="721" customFormat="false" ht="15" hidden="false" customHeight="false" outlineLevel="0" collapsed="false">
      <c r="A721" s="0" t="s">
        <v>98</v>
      </c>
      <c r="D721" s="100"/>
      <c r="E721" s="100"/>
      <c r="F721" s="100"/>
      <c r="G721" s="100" t="n">
        <f aca="false">SUM(G714:G720)</f>
        <v>0</v>
      </c>
      <c r="H721" s="100" t="n">
        <f aca="false">SUM(H714:H720)</f>
        <v>0</v>
      </c>
      <c r="I721" s="100" t="n">
        <f aca="false">SUM(I714:I720)</f>
        <v>0</v>
      </c>
      <c r="J721" s="100" t="n">
        <f aca="false">SUM(G721:I721)</f>
        <v>0</v>
      </c>
      <c r="K721" s="100"/>
      <c r="L721" s="100"/>
      <c r="M721" s="100"/>
      <c r="N721" s="100"/>
      <c r="O721" s="100"/>
      <c r="P721" s="100"/>
      <c r="Q721" s="100"/>
      <c r="R721" s="100"/>
      <c r="S721" s="100"/>
    </row>
    <row r="722" customFormat="false" ht="15" hidden="false" customHeight="false" outlineLevel="0" collapsed="false">
      <c r="A722" s="0" t="s">
        <v>102</v>
      </c>
      <c r="B722" s="0" t="s">
        <v>103</v>
      </c>
      <c r="D722" s="100"/>
      <c r="E722" s="100"/>
      <c r="F722" s="100"/>
      <c r="G722" s="100" t="n">
        <f aca="false">VLOOKUP($A714,LossChart!$A$3:$AB$105,14,0)</f>
        <v>708.89359366524</v>
      </c>
      <c r="H722" s="100" t="n">
        <f aca="false">VLOOKUP($A714,LossChart!$A$3:$AB$105,15,0)</f>
        <v>80</v>
      </c>
      <c r="I722" s="100" t="n">
        <f aca="false">VLOOKUP($A714,LossChart!$A$3:$AB$105,16,0)</f>
        <v>477.304074136158</v>
      </c>
      <c r="J722" s="100" t="n">
        <f aca="false">VLOOKUP($A714,LossChart!$A$3:$AB$105,17,0)</f>
        <v>1266.1976678014</v>
      </c>
      <c r="K722" s="100"/>
      <c r="L722" s="100"/>
      <c r="M722" s="100"/>
      <c r="N722" s="100"/>
      <c r="O722" s="100"/>
      <c r="P722" s="100"/>
      <c r="Q722" s="100"/>
      <c r="R722" s="100"/>
      <c r="S722" s="100"/>
    </row>
    <row r="723" customFormat="false" ht="15" hidden="false" customHeight="false" outlineLevel="0" collapsed="false">
      <c r="A723" s="0" t="s">
        <v>104</v>
      </c>
      <c r="D723" s="100"/>
      <c r="E723" s="100"/>
      <c r="F723" s="100"/>
      <c r="G723" s="100" t="n">
        <f aca="false">G722-G721</f>
        <v>708.89359366524</v>
      </c>
      <c r="H723" s="100" t="n">
        <f aca="false">H722-H721</f>
        <v>80</v>
      </c>
      <c r="I723" s="100" t="n">
        <f aca="false">I722-I721</f>
        <v>477.304074136158</v>
      </c>
      <c r="J723" s="100" t="n">
        <f aca="false">J722-J721</f>
        <v>1266.1976678014</v>
      </c>
      <c r="K723" s="100"/>
      <c r="L723" s="100"/>
      <c r="M723" s="100"/>
      <c r="N723" s="100"/>
      <c r="O723" s="100"/>
      <c r="P723" s="100"/>
      <c r="Q723" s="100"/>
      <c r="R723" s="100"/>
      <c r="S723" s="100"/>
    </row>
    <row r="725" customFormat="false" ht="60" hidden="false" customHeight="false" outlineLevel="0" collapsed="false">
      <c r="A725" s="21" t="s">
        <v>63</v>
      </c>
      <c r="B725" s="21" t="s">
        <v>93</v>
      </c>
      <c r="C725" s="21" t="s">
        <v>94</v>
      </c>
      <c r="D725" s="94" t="str">
        <f aca="false">FoodDB!$C$1</f>
        <v>Fat
(g)</v>
      </c>
      <c r="E725" s="94" t="str">
        <f aca="false">FoodDB!$D$1</f>
        <v>Carbs
(g)</v>
      </c>
      <c r="F725" s="94" t="str">
        <f aca="false">FoodDB!$E$1</f>
        <v>Protein
(g)</v>
      </c>
      <c r="G725" s="94" t="str">
        <f aca="false">FoodDB!$F$1</f>
        <v>Fat
(Cal)</v>
      </c>
      <c r="H725" s="94" t="str">
        <f aca="false">FoodDB!$G$1</f>
        <v>Carb
(Cal)</v>
      </c>
      <c r="I725" s="94" t="str">
        <f aca="false">FoodDB!$H$1</f>
        <v>Protein
(Cal)</v>
      </c>
      <c r="J725" s="94" t="str">
        <f aca="false">FoodDB!$I$1</f>
        <v>Total
Calories</v>
      </c>
      <c r="K725" s="94"/>
      <c r="L725" s="94" t="s">
        <v>110</v>
      </c>
      <c r="M725" s="94" t="s">
        <v>111</v>
      </c>
      <c r="N725" s="94" t="s">
        <v>112</v>
      </c>
      <c r="O725" s="94" t="s">
        <v>113</v>
      </c>
      <c r="P725" s="94" t="s">
        <v>118</v>
      </c>
      <c r="Q725" s="94" t="s">
        <v>119</v>
      </c>
      <c r="R725" s="94" t="s">
        <v>120</v>
      </c>
      <c r="S725" s="94" t="s">
        <v>121</v>
      </c>
    </row>
    <row r="726" customFormat="false" ht="15" hidden="false" customHeight="false" outlineLevel="0" collapsed="false">
      <c r="A726" s="95" t="n">
        <f aca="false">A714+1</f>
        <v>43054</v>
      </c>
      <c r="B726" s="96" t="s">
        <v>108</v>
      </c>
      <c r="C726" s="97" t="n">
        <v>1</v>
      </c>
      <c r="D726" s="100" t="n">
        <f aca="false">$C726*VLOOKUP($B726,FoodDB!$A$2:$I$1016,3,0)</f>
        <v>0</v>
      </c>
      <c r="E726" s="100" t="n">
        <f aca="false">$C726*VLOOKUP($B726,FoodDB!$A$2:$I$1016,4,0)</f>
        <v>0</v>
      </c>
      <c r="F726" s="100" t="n">
        <f aca="false">$C726*VLOOKUP($B726,FoodDB!$A$2:$I$1016,5,0)</f>
        <v>0</v>
      </c>
      <c r="G726" s="100" t="n">
        <f aca="false">$C726*VLOOKUP($B726,FoodDB!$A$2:$I$1016,6,0)</f>
        <v>0</v>
      </c>
      <c r="H726" s="100" t="n">
        <f aca="false">$C726*VLOOKUP($B726,FoodDB!$A$2:$I$1016,7,0)</f>
        <v>0</v>
      </c>
      <c r="I726" s="100" t="n">
        <f aca="false">$C726*VLOOKUP($B726,FoodDB!$A$2:$I$1016,8,0)</f>
        <v>0</v>
      </c>
      <c r="J726" s="100" t="n">
        <f aca="false">$C726*VLOOKUP($B726,FoodDB!$A$2:$I$1016,9,0)</f>
        <v>0</v>
      </c>
      <c r="K726" s="100"/>
      <c r="L726" s="100" t="n">
        <f aca="false">SUM(G726:G732)</f>
        <v>0</v>
      </c>
      <c r="M726" s="100" t="n">
        <f aca="false">SUM(H726:H732)</f>
        <v>0</v>
      </c>
      <c r="N726" s="100" t="n">
        <f aca="false">SUM(I726:I732)</f>
        <v>0</v>
      </c>
      <c r="O726" s="100" t="n">
        <f aca="false">SUM(L726:N726)</f>
        <v>0</v>
      </c>
      <c r="P726" s="100" t="n">
        <f aca="false">VLOOKUP($A726,LossChart!$A$3:$AB$105,14,0)-L726</f>
        <v>714.117269330563</v>
      </c>
      <c r="Q726" s="100" t="n">
        <f aca="false">VLOOKUP($A726,LossChart!$A$3:$AB$105,15,0)-M726</f>
        <v>80</v>
      </c>
      <c r="R726" s="100" t="n">
        <f aca="false">VLOOKUP($A726,LossChart!$A$3:$AB$105,16,0)-N726</f>
        <v>477.304074136158</v>
      </c>
      <c r="S726" s="100" t="n">
        <f aca="false">VLOOKUP($A726,LossChart!$A$3:$AB$105,17,0)-O726</f>
        <v>1271.42134346672</v>
      </c>
    </row>
    <row r="727" customFormat="false" ht="15" hidden="false" customHeight="false" outlineLevel="0" collapsed="false">
      <c r="B727" s="96" t="s">
        <v>108</v>
      </c>
      <c r="C727" s="97" t="n">
        <v>1</v>
      </c>
      <c r="D727" s="100" t="n">
        <f aca="false">$C727*VLOOKUP($B727,FoodDB!$A$2:$I$1016,3,0)</f>
        <v>0</v>
      </c>
      <c r="E727" s="100" t="n">
        <f aca="false">$C727*VLOOKUP($B727,FoodDB!$A$2:$I$1016,4,0)</f>
        <v>0</v>
      </c>
      <c r="F727" s="100" t="n">
        <f aca="false">$C727*VLOOKUP($B727,FoodDB!$A$2:$I$1016,5,0)</f>
        <v>0</v>
      </c>
      <c r="G727" s="100" t="n">
        <f aca="false">$C727*VLOOKUP($B727,FoodDB!$A$2:$I$1016,6,0)</f>
        <v>0</v>
      </c>
      <c r="H727" s="100" t="n">
        <f aca="false">$C727*VLOOKUP($B727,FoodDB!$A$2:$I$1016,7,0)</f>
        <v>0</v>
      </c>
      <c r="I727" s="100" t="n">
        <f aca="false">$C727*VLOOKUP($B727,FoodDB!$A$2:$I$1016,8,0)</f>
        <v>0</v>
      </c>
      <c r="J727" s="100" t="n">
        <f aca="false">$C727*VLOOKUP($B727,FoodDB!$A$2:$I$1016,9,0)</f>
        <v>0</v>
      </c>
      <c r="K727" s="100"/>
      <c r="L727" s="100"/>
      <c r="M727" s="100"/>
      <c r="N727" s="100"/>
      <c r="O727" s="100"/>
      <c r="P727" s="100"/>
      <c r="Q727" s="100"/>
      <c r="R727" s="100"/>
      <c r="S727" s="100"/>
    </row>
    <row r="728" customFormat="false" ht="15" hidden="false" customHeight="false" outlineLevel="0" collapsed="false">
      <c r="B728" s="96" t="s">
        <v>108</v>
      </c>
      <c r="C728" s="97" t="n">
        <v>1</v>
      </c>
      <c r="D728" s="100" t="n">
        <f aca="false">$C728*VLOOKUP($B728,FoodDB!$A$2:$I$1016,3,0)</f>
        <v>0</v>
      </c>
      <c r="E728" s="100" t="n">
        <f aca="false">$C728*VLOOKUP($B728,FoodDB!$A$2:$I$1016,4,0)</f>
        <v>0</v>
      </c>
      <c r="F728" s="100" t="n">
        <f aca="false">$C728*VLOOKUP($B728,FoodDB!$A$2:$I$1016,5,0)</f>
        <v>0</v>
      </c>
      <c r="G728" s="100" t="n">
        <f aca="false">$C728*VLOOKUP($B728,FoodDB!$A$2:$I$1016,6,0)</f>
        <v>0</v>
      </c>
      <c r="H728" s="100" t="n">
        <f aca="false">$C728*VLOOKUP($B728,FoodDB!$A$2:$I$1016,7,0)</f>
        <v>0</v>
      </c>
      <c r="I728" s="100" t="n">
        <f aca="false">$C728*VLOOKUP($B728,FoodDB!$A$2:$I$1016,8,0)</f>
        <v>0</v>
      </c>
      <c r="J728" s="100" t="n">
        <f aca="false">$C728*VLOOKUP($B728,FoodDB!$A$2:$I$1016,9,0)</f>
        <v>0</v>
      </c>
      <c r="K728" s="100"/>
      <c r="L728" s="100"/>
      <c r="M728" s="100"/>
      <c r="N728" s="100"/>
      <c r="O728" s="100"/>
      <c r="P728" s="100"/>
      <c r="Q728" s="100"/>
      <c r="R728" s="100"/>
      <c r="S728" s="100"/>
    </row>
    <row r="729" customFormat="false" ht="15" hidden="false" customHeight="false" outlineLevel="0" collapsed="false">
      <c r="B729" s="96" t="s">
        <v>108</v>
      </c>
      <c r="C729" s="97" t="n">
        <v>1</v>
      </c>
      <c r="D729" s="100" t="n">
        <f aca="false">$C729*VLOOKUP($B729,FoodDB!$A$2:$I$1016,3,0)</f>
        <v>0</v>
      </c>
      <c r="E729" s="100" t="n">
        <f aca="false">$C729*VLOOKUP($B729,FoodDB!$A$2:$I$1016,4,0)</f>
        <v>0</v>
      </c>
      <c r="F729" s="100" t="n">
        <f aca="false">$C729*VLOOKUP($B729,FoodDB!$A$2:$I$1016,5,0)</f>
        <v>0</v>
      </c>
      <c r="G729" s="100" t="n">
        <f aca="false">$C729*VLOOKUP($B729,FoodDB!$A$2:$I$1016,6,0)</f>
        <v>0</v>
      </c>
      <c r="H729" s="100" t="n">
        <f aca="false">$C729*VLOOKUP($B729,FoodDB!$A$2:$I$1016,7,0)</f>
        <v>0</v>
      </c>
      <c r="I729" s="100" t="n">
        <f aca="false">$C729*VLOOKUP($B729,FoodDB!$A$2:$I$1016,8,0)</f>
        <v>0</v>
      </c>
      <c r="J729" s="100" t="n">
        <f aca="false">$C729*VLOOKUP($B729,FoodDB!$A$2:$I$1016,9,0)</f>
        <v>0</v>
      </c>
      <c r="K729" s="100"/>
      <c r="L729" s="100"/>
      <c r="M729" s="100"/>
      <c r="N729" s="100"/>
      <c r="O729" s="100"/>
      <c r="P729" s="100"/>
      <c r="Q729" s="100"/>
      <c r="R729" s="100"/>
      <c r="S729" s="100"/>
    </row>
    <row r="730" customFormat="false" ht="15" hidden="false" customHeight="false" outlineLevel="0" collapsed="false">
      <c r="B730" s="96" t="s">
        <v>108</v>
      </c>
      <c r="C730" s="97" t="n">
        <v>1</v>
      </c>
      <c r="D730" s="100" t="n">
        <f aca="false">$C730*VLOOKUP($B730,FoodDB!$A$2:$I$1016,3,0)</f>
        <v>0</v>
      </c>
      <c r="E730" s="100" t="n">
        <f aca="false">$C730*VLOOKUP($B730,FoodDB!$A$2:$I$1016,4,0)</f>
        <v>0</v>
      </c>
      <c r="F730" s="100" t="n">
        <f aca="false">$C730*VLOOKUP($B730,FoodDB!$A$2:$I$1016,5,0)</f>
        <v>0</v>
      </c>
      <c r="G730" s="100" t="n">
        <f aca="false">$C730*VLOOKUP($B730,FoodDB!$A$2:$I$1016,6,0)</f>
        <v>0</v>
      </c>
      <c r="H730" s="100" t="n">
        <f aca="false">$C730*VLOOKUP($B730,FoodDB!$A$2:$I$1016,7,0)</f>
        <v>0</v>
      </c>
      <c r="I730" s="100" t="n">
        <f aca="false">$C730*VLOOKUP($B730,FoodDB!$A$2:$I$1016,8,0)</f>
        <v>0</v>
      </c>
      <c r="J730" s="100" t="n">
        <f aca="false">$C730*VLOOKUP($B730,FoodDB!$A$2:$I$1016,9,0)</f>
        <v>0</v>
      </c>
      <c r="K730" s="100"/>
      <c r="L730" s="100"/>
      <c r="M730" s="100"/>
      <c r="N730" s="100"/>
      <c r="O730" s="100"/>
      <c r="P730" s="100"/>
      <c r="Q730" s="100"/>
      <c r="R730" s="100"/>
      <c r="S730" s="100"/>
    </row>
    <row r="731" customFormat="false" ht="15" hidden="false" customHeight="false" outlineLevel="0" collapsed="false">
      <c r="B731" s="96" t="s">
        <v>108</v>
      </c>
      <c r="C731" s="97" t="n">
        <v>1</v>
      </c>
      <c r="D731" s="100" t="n">
        <f aca="false">$C731*VLOOKUP($B731,FoodDB!$A$2:$I$1016,3,0)</f>
        <v>0</v>
      </c>
      <c r="E731" s="100" t="n">
        <f aca="false">$C731*VLOOKUP($B731,FoodDB!$A$2:$I$1016,4,0)</f>
        <v>0</v>
      </c>
      <c r="F731" s="100" t="n">
        <f aca="false">$C731*VLOOKUP($B731,FoodDB!$A$2:$I$1016,5,0)</f>
        <v>0</v>
      </c>
      <c r="G731" s="100" t="n">
        <f aca="false">$C731*VLOOKUP($B731,FoodDB!$A$2:$I$1016,6,0)</f>
        <v>0</v>
      </c>
      <c r="H731" s="100" t="n">
        <f aca="false">$C731*VLOOKUP($B731,FoodDB!$A$2:$I$1016,7,0)</f>
        <v>0</v>
      </c>
      <c r="I731" s="100" t="n">
        <f aca="false">$C731*VLOOKUP($B731,FoodDB!$A$2:$I$1016,8,0)</f>
        <v>0</v>
      </c>
      <c r="J731" s="100" t="n">
        <f aca="false">$C731*VLOOKUP($B731,FoodDB!$A$2:$I$1016,9,0)</f>
        <v>0</v>
      </c>
      <c r="K731" s="100"/>
      <c r="L731" s="100"/>
      <c r="M731" s="100"/>
      <c r="N731" s="100"/>
      <c r="O731" s="100"/>
      <c r="P731" s="100"/>
      <c r="Q731" s="100"/>
      <c r="R731" s="100"/>
      <c r="S731" s="100"/>
    </row>
    <row r="732" customFormat="false" ht="15" hidden="false" customHeight="false" outlineLevel="0" collapsed="false">
      <c r="B732" s="96" t="s">
        <v>108</v>
      </c>
      <c r="C732" s="97" t="n">
        <v>1</v>
      </c>
      <c r="D732" s="100" t="n">
        <f aca="false">$C732*VLOOKUP($B732,FoodDB!$A$2:$I$1016,3,0)</f>
        <v>0</v>
      </c>
      <c r="E732" s="100" t="n">
        <f aca="false">$C732*VLOOKUP($B732,FoodDB!$A$2:$I$1016,4,0)</f>
        <v>0</v>
      </c>
      <c r="F732" s="100" t="n">
        <f aca="false">$C732*VLOOKUP($B732,FoodDB!$A$2:$I$1016,5,0)</f>
        <v>0</v>
      </c>
      <c r="G732" s="100" t="n">
        <f aca="false">$C732*VLOOKUP($B732,FoodDB!$A$2:$I$1016,6,0)</f>
        <v>0</v>
      </c>
      <c r="H732" s="100" t="n">
        <f aca="false">$C732*VLOOKUP($B732,FoodDB!$A$2:$I$1016,7,0)</f>
        <v>0</v>
      </c>
      <c r="I732" s="100" t="n">
        <f aca="false">$C732*VLOOKUP($B732,FoodDB!$A$2:$I$1016,8,0)</f>
        <v>0</v>
      </c>
      <c r="J732" s="100" t="n">
        <f aca="false">$C732*VLOOKUP($B732,FoodDB!$A$2:$I$1016,9,0)</f>
        <v>0</v>
      </c>
      <c r="K732" s="100"/>
      <c r="L732" s="100"/>
      <c r="M732" s="100"/>
      <c r="N732" s="100"/>
      <c r="O732" s="100"/>
      <c r="P732" s="100"/>
      <c r="Q732" s="100"/>
      <c r="R732" s="100"/>
      <c r="S732" s="100"/>
    </row>
    <row r="733" customFormat="false" ht="15" hidden="false" customHeight="false" outlineLevel="0" collapsed="false">
      <c r="A733" s="0" t="s">
        <v>98</v>
      </c>
      <c r="D733" s="100"/>
      <c r="E733" s="100"/>
      <c r="F733" s="100"/>
      <c r="G733" s="100" t="n">
        <f aca="false">SUM(G726:G732)</f>
        <v>0</v>
      </c>
      <c r="H733" s="100" t="n">
        <f aca="false">SUM(H726:H732)</f>
        <v>0</v>
      </c>
      <c r="I733" s="100" t="n">
        <f aca="false">SUM(I726:I732)</f>
        <v>0</v>
      </c>
      <c r="J733" s="100" t="n">
        <f aca="false">SUM(G733:I733)</f>
        <v>0</v>
      </c>
      <c r="K733" s="100"/>
      <c r="L733" s="100"/>
      <c r="M733" s="100"/>
      <c r="N733" s="100"/>
      <c r="O733" s="100"/>
      <c r="P733" s="100"/>
      <c r="Q733" s="100"/>
      <c r="R733" s="100"/>
      <c r="S733" s="100"/>
    </row>
    <row r="734" customFormat="false" ht="15" hidden="false" customHeight="false" outlineLevel="0" collapsed="false">
      <c r="A734" s="0" t="s">
        <v>102</v>
      </c>
      <c r="B734" s="0" t="s">
        <v>103</v>
      </c>
      <c r="D734" s="100"/>
      <c r="E734" s="100"/>
      <c r="F734" s="100"/>
      <c r="G734" s="100" t="n">
        <f aca="false">VLOOKUP($A726,LossChart!$A$3:$AB$105,14,0)</f>
        <v>714.117269330563</v>
      </c>
      <c r="H734" s="100" t="n">
        <f aca="false">VLOOKUP($A726,LossChart!$A$3:$AB$105,15,0)</f>
        <v>80</v>
      </c>
      <c r="I734" s="100" t="n">
        <f aca="false">VLOOKUP($A726,LossChart!$A$3:$AB$105,16,0)</f>
        <v>477.304074136158</v>
      </c>
      <c r="J734" s="100" t="n">
        <f aca="false">VLOOKUP($A726,LossChart!$A$3:$AB$105,17,0)</f>
        <v>1271.42134346672</v>
      </c>
      <c r="K734" s="100"/>
      <c r="L734" s="100"/>
      <c r="M734" s="100"/>
      <c r="N734" s="100"/>
      <c r="O734" s="100"/>
      <c r="P734" s="100"/>
      <c r="Q734" s="100"/>
      <c r="R734" s="100"/>
      <c r="S734" s="100"/>
    </row>
    <row r="735" customFormat="false" ht="15" hidden="false" customHeight="false" outlineLevel="0" collapsed="false">
      <c r="A735" s="0" t="s">
        <v>104</v>
      </c>
      <c r="D735" s="100"/>
      <c r="E735" s="100"/>
      <c r="F735" s="100"/>
      <c r="G735" s="100" t="n">
        <f aca="false">G734-G733</f>
        <v>714.117269330563</v>
      </c>
      <c r="H735" s="100" t="n">
        <f aca="false">H734-H733</f>
        <v>80</v>
      </c>
      <c r="I735" s="100" t="n">
        <f aca="false">I734-I733</f>
        <v>477.304074136158</v>
      </c>
      <c r="J735" s="100" t="n">
        <f aca="false">J734-J733</f>
        <v>1271.42134346672</v>
      </c>
      <c r="K735" s="100"/>
      <c r="L735" s="100"/>
      <c r="M735" s="100"/>
      <c r="N735" s="100"/>
      <c r="O735" s="100"/>
      <c r="P735" s="100"/>
      <c r="Q735" s="100"/>
      <c r="R735" s="100"/>
      <c r="S735" s="100"/>
    </row>
    <row r="737" customFormat="false" ht="60" hidden="false" customHeight="false" outlineLevel="0" collapsed="false">
      <c r="A737" s="21" t="s">
        <v>63</v>
      </c>
      <c r="B737" s="21" t="s">
        <v>93</v>
      </c>
      <c r="C737" s="21" t="s">
        <v>94</v>
      </c>
      <c r="D737" s="94" t="str">
        <f aca="false">FoodDB!$C$1</f>
        <v>Fat
(g)</v>
      </c>
      <c r="E737" s="94" t="str">
        <f aca="false">FoodDB!$D$1</f>
        <v>Carbs
(g)</v>
      </c>
      <c r="F737" s="94" t="str">
        <f aca="false">FoodDB!$E$1</f>
        <v>Protein
(g)</v>
      </c>
      <c r="G737" s="94" t="str">
        <f aca="false">FoodDB!$F$1</f>
        <v>Fat
(Cal)</v>
      </c>
      <c r="H737" s="94" t="str">
        <f aca="false">FoodDB!$G$1</f>
        <v>Carb
(Cal)</v>
      </c>
      <c r="I737" s="94" t="str">
        <f aca="false">FoodDB!$H$1</f>
        <v>Protein
(Cal)</v>
      </c>
      <c r="J737" s="94" t="str">
        <f aca="false">FoodDB!$I$1</f>
        <v>Total
Calories</v>
      </c>
      <c r="K737" s="94"/>
      <c r="L737" s="94" t="s">
        <v>110</v>
      </c>
      <c r="M737" s="94" t="s">
        <v>111</v>
      </c>
      <c r="N737" s="94" t="s">
        <v>112</v>
      </c>
      <c r="O737" s="94" t="s">
        <v>113</v>
      </c>
      <c r="P737" s="94" t="s">
        <v>118</v>
      </c>
      <c r="Q737" s="94" t="s">
        <v>119</v>
      </c>
      <c r="R737" s="94" t="s">
        <v>120</v>
      </c>
      <c r="S737" s="94" t="s">
        <v>121</v>
      </c>
    </row>
    <row r="738" customFormat="false" ht="15" hidden="false" customHeight="false" outlineLevel="0" collapsed="false">
      <c r="A738" s="95" t="n">
        <f aca="false">A726+1</f>
        <v>43055</v>
      </c>
      <c r="B738" s="96" t="s">
        <v>108</v>
      </c>
      <c r="C738" s="97" t="n">
        <v>1</v>
      </c>
      <c r="D738" s="100" t="n">
        <f aca="false">$C738*VLOOKUP($B738,FoodDB!$A$2:$I$1016,3,0)</f>
        <v>0</v>
      </c>
      <c r="E738" s="100" t="n">
        <f aca="false">$C738*VLOOKUP($B738,FoodDB!$A$2:$I$1016,4,0)</f>
        <v>0</v>
      </c>
      <c r="F738" s="100" t="n">
        <f aca="false">$C738*VLOOKUP($B738,FoodDB!$A$2:$I$1016,5,0)</f>
        <v>0</v>
      </c>
      <c r="G738" s="100" t="n">
        <f aca="false">$C738*VLOOKUP($B738,FoodDB!$A$2:$I$1016,6,0)</f>
        <v>0</v>
      </c>
      <c r="H738" s="100" t="n">
        <f aca="false">$C738*VLOOKUP($B738,FoodDB!$A$2:$I$1016,7,0)</f>
        <v>0</v>
      </c>
      <c r="I738" s="100" t="n">
        <f aca="false">$C738*VLOOKUP($B738,FoodDB!$A$2:$I$1016,8,0)</f>
        <v>0</v>
      </c>
      <c r="J738" s="100" t="n">
        <f aca="false">$C738*VLOOKUP($B738,FoodDB!$A$2:$I$1016,9,0)</f>
        <v>0</v>
      </c>
      <c r="K738" s="100"/>
      <c r="L738" s="100" t="n">
        <f aca="false">SUM(G738:G744)</f>
        <v>0</v>
      </c>
      <c r="M738" s="100" t="n">
        <f aca="false">SUM(H738:H744)</f>
        <v>0</v>
      </c>
      <c r="N738" s="100" t="n">
        <f aca="false">SUM(I738:I744)</f>
        <v>0</v>
      </c>
      <c r="O738" s="100" t="n">
        <f aca="false">SUM(L738:N738)</f>
        <v>0</v>
      </c>
      <c r="P738" s="100" t="n">
        <f aca="false">VLOOKUP($A738,LossChart!$A$3:$AB$105,14,0)-L738</f>
        <v>719.294678154278</v>
      </c>
      <c r="Q738" s="100" t="n">
        <f aca="false">VLOOKUP($A738,LossChart!$A$3:$AB$105,15,0)-M738</f>
        <v>80</v>
      </c>
      <c r="R738" s="100" t="n">
        <f aca="false">VLOOKUP($A738,LossChart!$A$3:$AB$105,16,0)-N738</f>
        <v>477.304074136158</v>
      </c>
      <c r="S738" s="100" t="n">
        <f aca="false">VLOOKUP($A738,LossChart!$A$3:$AB$105,17,0)-O738</f>
        <v>1276.59875229044</v>
      </c>
    </row>
    <row r="739" customFormat="false" ht="15" hidden="false" customHeight="false" outlineLevel="0" collapsed="false">
      <c r="B739" s="96" t="s">
        <v>108</v>
      </c>
      <c r="C739" s="97" t="n">
        <v>1</v>
      </c>
      <c r="D739" s="100" t="n">
        <f aca="false">$C739*VLOOKUP($B739,FoodDB!$A$2:$I$1016,3,0)</f>
        <v>0</v>
      </c>
      <c r="E739" s="100" t="n">
        <f aca="false">$C739*VLOOKUP($B739,FoodDB!$A$2:$I$1016,4,0)</f>
        <v>0</v>
      </c>
      <c r="F739" s="100" t="n">
        <f aca="false">$C739*VLOOKUP($B739,FoodDB!$A$2:$I$1016,5,0)</f>
        <v>0</v>
      </c>
      <c r="G739" s="100" t="n">
        <f aca="false">$C739*VLOOKUP($B739,FoodDB!$A$2:$I$1016,6,0)</f>
        <v>0</v>
      </c>
      <c r="H739" s="100" t="n">
        <f aca="false">$C739*VLOOKUP($B739,FoodDB!$A$2:$I$1016,7,0)</f>
        <v>0</v>
      </c>
      <c r="I739" s="100" t="n">
        <f aca="false">$C739*VLOOKUP($B739,FoodDB!$A$2:$I$1016,8,0)</f>
        <v>0</v>
      </c>
      <c r="J739" s="100" t="n">
        <f aca="false">$C739*VLOOKUP($B739,FoodDB!$A$2:$I$1016,9,0)</f>
        <v>0</v>
      </c>
      <c r="K739" s="100"/>
      <c r="L739" s="100"/>
      <c r="M739" s="100"/>
      <c r="N739" s="100"/>
      <c r="O739" s="100"/>
      <c r="P739" s="100"/>
      <c r="Q739" s="100"/>
      <c r="R739" s="100"/>
      <c r="S739" s="100"/>
    </row>
    <row r="740" customFormat="false" ht="15" hidden="false" customHeight="false" outlineLevel="0" collapsed="false">
      <c r="B740" s="96" t="s">
        <v>108</v>
      </c>
      <c r="C740" s="97" t="n">
        <v>1</v>
      </c>
      <c r="D740" s="100" t="n">
        <f aca="false">$C740*VLOOKUP($B740,FoodDB!$A$2:$I$1016,3,0)</f>
        <v>0</v>
      </c>
      <c r="E740" s="100" t="n">
        <f aca="false">$C740*VLOOKUP($B740,FoodDB!$A$2:$I$1016,4,0)</f>
        <v>0</v>
      </c>
      <c r="F740" s="100" t="n">
        <f aca="false">$C740*VLOOKUP($B740,FoodDB!$A$2:$I$1016,5,0)</f>
        <v>0</v>
      </c>
      <c r="G740" s="100" t="n">
        <f aca="false">$C740*VLOOKUP($B740,FoodDB!$A$2:$I$1016,6,0)</f>
        <v>0</v>
      </c>
      <c r="H740" s="100" t="n">
        <f aca="false">$C740*VLOOKUP($B740,FoodDB!$A$2:$I$1016,7,0)</f>
        <v>0</v>
      </c>
      <c r="I740" s="100" t="n">
        <f aca="false">$C740*VLOOKUP($B740,FoodDB!$A$2:$I$1016,8,0)</f>
        <v>0</v>
      </c>
      <c r="J740" s="100" t="n">
        <f aca="false">$C740*VLOOKUP($B740,FoodDB!$A$2:$I$1016,9,0)</f>
        <v>0</v>
      </c>
      <c r="K740" s="100"/>
      <c r="L740" s="100"/>
      <c r="M740" s="100"/>
      <c r="N740" s="100"/>
      <c r="O740" s="100"/>
      <c r="P740" s="100"/>
      <c r="Q740" s="100"/>
      <c r="R740" s="100"/>
      <c r="S740" s="100"/>
    </row>
    <row r="741" customFormat="false" ht="15" hidden="false" customHeight="false" outlineLevel="0" collapsed="false">
      <c r="B741" s="96" t="s">
        <v>108</v>
      </c>
      <c r="C741" s="97" t="n">
        <v>1</v>
      </c>
      <c r="D741" s="100" t="n">
        <f aca="false">$C741*VLOOKUP($B741,FoodDB!$A$2:$I$1016,3,0)</f>
        <v>0</v>
      </c>
      <c r="E741" s="100" t="n">
        <f aca="false">$C741*VLOOKUP($B741,FoodDB!$A$2:$I$1016,4,0)</f>
        <v>0</v>
      </c>
      <c r="F741" s="100" t="n">
        <f aca="false">$C741*VLOOKUP($B741,FoodDB!$A$2:$I$1016,5,0)</f>
        <v>0</v>
      </c>
      <c r="G741" s="100" t="n">
        <f aca="false">$C741*VLOOKUP($B741,FoodDB!$A$2:$I$1016,6,0)</f>
        <v>0</v>
      </c>
      <c r="H741" s="100" t="n">
        <f aca="false">$C741*VLOOKUP($B741,FoodDB!$A$2:$I$1016,7,0)</f>
        <v>0</v>
      </c>
      <c r="I741" s="100" t="n">
        <f aca="false">$C741*VLOOKUP($B741,FoodDB!$A$2:$I$1016,8,0)</f>
        <v>0</v>
      </c>
      <c r="J741" s="100" t="n">
        <f aca="false">$C741*VLOOKUP($B741,FoodDB!$A$2:$I$1016,9,0)</f>
        <v>0</v>
      </c>
      <c r="K741" s="100"/>
      <c r="L741" s="100"/>
      <c r="M741" s="100"/>
      <c r="N741" s="100"/>
      <c r="O741" s="100"/>
      <c r="P741" s="100"/>
      <c r="Q741" s="100"/>
      <c r="R741" s="100"/>
      <c r="S741" s="100"/>
    </row>
    <row r="742" customFormat="false" ht="15" hidden="false" customHeight="false" outlineLevel="0" collapsed="false">
      <c r="B742" s="96" t="s">
        <v>108</v>
      </c>
      <c r="C742" s="97" t="n">
        <v>1</v>
      </c>
      <c r="D742" s="100" t="n">
        <f aca="false">$C742*VLOOKUP($B742,FoodDB!$A$2:$I$1016,3,0)</f>
        <v>0</v>
      </c>
      <c r="E742" s="100" t="n">
        <f aca="false">$C742*VLOOKUP($B742,FoodDB!$A$2:$I$1016,4,0)</f>
        <v>0</v>
      </c>
      <c r="F742" s="100" t="n">
        <f aca="false">$C742*VLOOKUP($B742,FoodDB!$A$2:$I$1016,5,0)</f>
        <v>0</v>
      </c>
      <c r="G742" s="100" t="n">
        <f aca="false">$C742*VLOOKUP($B742,FoodDB!$A$2:$I$1016,6,0)</f>
        <v>0</v>
      </c>
      <c r="H742" s="100" t="n">
        <f aca="false">$C742*VLOOKUP($B742,FoodDB!$A$2:$I$1016,7,0)</f>
        <v>0</v>
      </c>
      <c r="I742" s="100" t="n">
        <f aca="false">$C742*VLOOKUP($B742,FoodDB!$A$2:$I$1016,8,0)</f>
        <v>0</v>
      </c>
      <c r="J742" s="100" t="n">
        <f aca="false">$C742*VLOOKUP($B742,FoodDB!$A$2:$I$1016,9,0)</f>
        <v>0</v>
      </c>
      <c r="K742" s="100"/>
      <c r="L742" s="100"/>
      <c r="M742" s="100"/>
      <c r="N742" s="100"/>
      <c r="O742" s="100"/>
      <c r="P742" s="100"/>
      <c r="Q742" s="100"/>
      <c r="R742" s="100"/>
      <c r="S742" s="100"/>
    </row>
    <row r="743" customFormat="false" ht="15" hidden="false" customHeight="false" outlineLevel="0" collapsed="false">
      <c r="B743" s="96" t="s">
        <v>108</v>
      </c>
      <c r="C743" s="97" t="n">
        <v>1</v>
      </c>
      <c r="D743" s="100" t="n">
        <f aca="false">$C743*VLOOKUP($B743,FoodDB!$A$2:$I$1016,3,0)</f>
        <v>0</v>
      </c>
      <c r="E743" s="100" t="n">
        <f aca="false">$C743*VLOOKUP($B743,FoodDB!$A$2:$I$1016,4,0)</f>
        <v>0</v>
      </c>
      <c r="F743" s="100" t="n">
        <f aca="false">$C743*VLOOKUP($B743,FoodDB!$A$2:$I$1016,5,0)</f>
        <v>0</v>
      </c>
      <c r="G743" s="100" t="n">
        <f aca="false">$C743*VLOOKUP($B743,FoodDB!$A$2:$I$1016,6,0)</f>
        <v>0</v>
      </c>
      <c r="H743" s="100" t="n">
        <f aca="false">$C743*VLOOKUP($B743,FoodDB!$A$2:$I$1016,7,0)</f>
        <v>0</v>
      </c>
      <c r="I743" s="100" t="n">
        <f aca="false">$C743*VLOOKUP($B743,FoodDB!$A$2:$I$1016,8,0)</f>
        <v>0</v>
      </c>
      <c r="J743" s="100" t="n">
        <f aca="false">$C743*VLOOKUP($B743,FoodDB!$A$2:$I$1016,9,0)</f>
        <v>0</v>
      </c>
      <c r="K743" s="100"/>
      <c r="L743" s="100"/>
      <c r="M743" s="100"/>
      <c r="N743" s="100"/>
      <c r="O743" s="100"/>
      <c r="P743" s="100"/>
      <c r="Q743" s="100"/>
      <c r="R743" s="100"/>
      <c r="S743" s="100"/>
    </row>
    <row r="744" customFormat="false" ht="15" hidden="false" customHeight="false" outlineLevel="0" collapsed="false">
      <c r="B744" s="96" t="s">
        <v>108</v>
      </c>
      <c r="C744" s="97" t="n">
        <v>1</v>
      </c>
      <c r="D744" s="100" t="n">
        <f aca="false">$C744*VLOOKUP($B744,FoodDB!$A$2:$I$1016,3,0)</f>
        <v>0</v>
      </c>
      <c r="E744" s="100" t="n">
        <f aca="false">$C744*VLOOKUP($B744,FoodDB!$A$2:$I$1016,4,0)</f>
        <v>0</v>
      </c>
      <c r="F744" s="100" t="n">
        <f aca="false">$C744*VLOOKUP($B744,FoodDB!$A$2:$I$1016,5,0)</f>
        <v>0</v>
      </c>
      <c r="G744" s="100" t="n">
        <f aca="false">$C744*VLOOKUP($B744,FoodDB!$A$2:$I$1016,6,0)</f>
        <v>0</v>
      </c>
      <c r="H744" s="100" t="n">
        <f aca="false">$C744*VLOOKUP($B744,FoodDB!$A$2:$I$1016,7,0)</f>
        <v>0</v>
      </c>
      <c r="I744" s="100" t="n">
        <f aca="false">$C744*VLOOKUP($B744,FoodDB!$A$2:$I$1016,8,0)</f>
        <v>0</v>
      </c>
      <c r="J744" s="100" t="n">
        <f aca="false">$C744*VLOOKUP($B744,FoodDB!$A$2:$I$1016,9,0)</f>
        <v>0</v>
      </c>
      <c r="K744" s="100"/>
      <c r="L744" s="100"/>
      <c r="M744" s="100"/>
      <c r="N744" s="100"/>
      <c r="O744" s="100"/>
      <c r="P744" s="100"/>
      <c r="Q744" s="100"/>
      <c r="R744" s="100"/>
      <c r="S744" s="100"/>
    </row>
    <row r="745" customFormat="false" ht="15" hidden="false" customHeight="false" outlineLevel="0" collapsed="false">
      <c r="A745" s="0" t="s">
        <v>98</v>
      </c>
      <c r="D745" s="100"/>
      <c r="E745" s="100"/>
      <c r="F745" s="100"/>
      <c r="G745" s="100" t="n">
        <f aca="false">SUM(G738:G744)</f>
        <v>0</v>
      </c>
      <c r="H745" s="100" t="n">
        <f aca="false">SUM(H738:H744)</f>
        <v>0</v>
      </c>
      <c r="I745" s="100" t="n">
        <f aca="false">SUM(I738:I744)</f>
        <v>0</v>
      </c>
      <c r="J745" s="100" t="n">
        <f aca="false">SUM(G745:I745)</f>
        <v>0</v>
      </c>
      <c r="K745" s="100"/>
      <c r="L745" s="100"/>
      <c r="M745" s="100"/>
      <c r="N745" s="100"/>
      <c r="O745" s="100"/>
      <c r="P745" s="100"/>
      <c r="Q745" s="100"/>
      <c r="R745" s="100"/>
      <c r="S745" s="100"/>
    </row>
    <row r="746" customFormat="false" ht="15" hidden="false" customHeight="false" outlineLevel="0" collapsed="false">
      <c r="A746" s="0" t="s">
        <v>102</v>
      </c>
      <c r="B746" s="0" t="s">
        <v>103</v>
      </c>
      <c r="D746" s="100"/>
      <c r="E746" s="100"/>
      <c r="F746" s="100"/>
      <c r="G746" s="100" t="n">
        <f aca="false">VLOOKUP($A738,LossChart!$A$3:$AB$105,14,0)</f>
        <v>719.294678154278</v>
      </c>
      <c r="H746" s="100" t="n">
        <f aca="false">VLOOKUP($A738,LossChart!$A$3:$AB$105,15,0)</f>
        <v>80</v>
      </c>
      <c r="I746" s="100" t="n">
        <f aca="false">VLOOKUP($A738,LossChart!$A$3:$AB$105,16,0)</f>
        <v>477.304074136158</v>
      </c>
      <c r="J746" s="100" t="n">
        <f aca="false">VLOOKUP($A738,LossChart!$A$3:$AB$105,17,0)</f>
        <v>1276.59875229044</v>
      </c>
      <c r="K746" s="100"/>
      <c r="L746" s="100"/>
      <c r="M746" s="100"/>
      <c r="N746" s="100"/>
      <c r="O746" s="100"/>
      <c r="P746" s="100"/>
      <c r="Q746" s="100"/>
      <c r="R746" s="100"/>
      <c r="S746" s="100"/>
    </row>
    <row r="747" customFormat="false" ht="15" hidden="false" customHeight="false" outlineLevel="0" collapsed="false">
      <c r="A747" s="0" t="s">
        <v>104</v>
      </c>
      <c r="D747" s="100"/>
      <c r="E747" s="100"/>
      <c r="F747" s="100"/>
      <c r="G747" s="100" t="n">
        <f aca="false">G746-G745</f>
        <v>719.294678154278</v>
      </c>
      <c r="H747" s="100" t="n">
        <f aca="false">H746-H745</f>
        <v>80</v>
      </c>
      <c r="I747" s="100" t="n">
        <f aca="false">I746-I745</f>
        <v>477.304074136158</v>
      </c>
      <c r="J747" s="100" t="n">
        <f aca="false">J746-J745</f>
        <v>1276.59875229044</v>
      </c>
      <c r="K747" s="100"/>
      <c r="L747" s="100"/>
      <c r="M747" s="100"/>
      <c r="N747" s="100"/>
      <c r="O747" s="100"/>
      <c r="P747" s="100"/>
      <c r="Q747" s="100"/>
      <c r="R747" s="100"/>
      <c r="S747" s="100"/>
    </row>
    <row r="749" customFormat="false" ht="60" hidden="false" customHeight="false" outlineLevel="0" collapsed="false">
      <c r="A749" s="21" t="s">
        <v>63</v>
      </c>
      <c r="B749" s="21" t="s">
        <v>93</v>
      </c>
      <c r="C749" s="21" t="s">
        <v>94</v>
      </c>
      <c r="D749" s="94" t="str">
        <f aca="false">FoodDB!$C$1</f>
        <v>Fat
(g)</v>
      </c>
      <c r="E749" s="94" t="str">
        <f aca="false">FoodDB!$D$1</f>
        <v>Carbs
(g)</v>
      </c>
      <c r="F749" s="94" t="str">
        <f aca="false">FoodDB!$E$1</f>
        <v>Protein
(g)</v>
      </c>
      <c r="G749" s="94" t="str">
        <f aca="false">FoodDB!$F$1</f>
        <v>Fat
(Cal)</v>
      </c>
      <c r="H749" s="94" t="str">
        <f aca="false">FoodDB!$G$1</f>
        <v>Carb
(Cal)</v>
      </c>
      <c r="I749" s="94" t="str">
        <f aca="false">FoodDB!$H$1</f>
        <v>Protein
(Cal)</v>
      </c>
      <c r="J749" s="94" t="str">
        <f aca="false">FoodDB!$I$1</f>
        <v>Total
Calories</v>
      </c>
      <c r="K749" s="94"/>
      <c r="L749" s="94" t="s">
        <v>110</v>
      </c>
      <c r="M749" s="94" t="s">
        <v>111</v>
      </c>
      <c r="N749" s="94" t="s">
        <v>112</v>
      </c>
      <c r="O749" s="94" t="s">
        <v>113</v>
      </c>
      <c r="P749" s="94" t="s">
        <v>118</v>
      </c>
      <c r="Q749" s="94" t="s">
        <v>119</v>
      </c>
      <c r="R749" s="94" t="s">
        <v>120</v>
      </c>
      <c r="S749" s="94" t="s">
        <v>121</v>
      </c>
    </row>
    <row r="750" customFormat="false" ht="15" hidden="false" customHeight="false" outlineLevel="0" collapsed="false">
      <c r="A750" s="95" t="n">
        <f aca="false">A738+1</f>
        <v>43056</v>
      </c>
      <c r="B750" s="96" t="s">
        <v>108</v>
      </c>
      <c r="C750" s="97" t="n">
        <v>1</v>
      </c>
      <c r="D750" s="100" t="n">
        <f aca="false">$C750*VLOOKUP($B750,FoodDB!$A$2:$I$1016,3,0)</f>
        <v>0</v>
      </c>
      <c r="E750" s="100" t="n">
        <f aca="false">$C750*VLOOKUP($B750,FoodDB!$A$2:$I$1016,4,0)</f>
        <v>0</v>
      </c>
      <c r="F750" s="100" t="n">
        <f aca="false">$C750*VLOOKUP($B750,FoodDB!$A$2:$I$1016,5,0)</f>
        <v>0</v>
      </c>
      <c r="G750" s="100" t="n">
        <f aca="false">$C750*VLOOKUP($B750,FoodDB!$A$2:$I$1016,6,0)</f>
        <v>0</v>
      </c>
      <c r="H750" s="100" t="n">
        <f aca="false">$C750*VLOOKUP($B750,FoodDB!$A$2:$I$1016,7,0)</f>
        <v>0</v>
      </c>
      <c r="I750" s="100" t="n">
        <f aca="false">$C750*VLOOKUP($B750,FoodDB!$A$2:$I$1016,8,0)</f>
        <v>0</v>
      </c>
      <c r="J750" s="100" t="n">
        <f aca="false">$C750*VLOOKUP($B750,FoodDB!$A$2:$I$1016,9,0)</f>
        <v>0</v>
      </c>
      <c r="K750" s="100"/>
      <c r="L750" s="100" t="n">
        <f aca="false">SUM(G750:G756)</f>
        <v>0</v>
      </c>
      <c r="M750" s="100" t="n">
        <f aca="false">SUM(H750:H756)</f>
        <v>0</v>
      </c>
      <c r="N750" s="100" t="n">
        <f aca="false">SUM(I750:I756)</f>
        <v>0</v>
      </c>
      <c r="O750" s="100" t="n">
        <f aca="false">SUM(L750:N750)</f>
        <v>0</v>
      </c>
      <c r="P750" s="100" t="n">
        <f aca="false">VLOOKUP($A750,LossChart!$A$3:$AB$105,14,0)-L750</f>
        <v>724.426229928411</v>
      </c>
      <c r="Q750" s="100" t="n">
        <f aca="false">VLOOKUP($A750,LossChart!$A$3:$AB$105,15,0)-M750</f>
        <v>80</v>
      </c>
      <c r="R750" s="100" t="n">
        <f aca="false">VLOOKUP($A750,LossChart!$A$3:$AB$105,16,0)-N750</f>
        <v>477.304074136158</v>
      </c>
      <c r="S750" s="100" t="n">
        <f aca="false">VLOOKUP($A750,LossChart!$A$3:$AB$105,17,0)-O750</f>
        <v>1281.73030406457</v>
      </c>
    </row>
    <row r="751" customFormat="false" ht="15" hidden="false" customHeight="false" outlineLevel="0" collapsed="false">
      <c r="B751" s="96" t="s">
        <v>108</v>
      </c>
      <c r="C751" s="97" t="n">
        <v>1</v>
      </c>
      <c r="D751" s="100" t="n">
        <f aca="false">$C751*VLOOKUP($B751,FoodDB!$A$2:$I$1016,3,0)</f>
        <v>0</v>
      </c>
      <c r="E751" s="100" t="n">
        <f aca="false">$C751*VLOOKUP($B751,FoodDB!$A$2:$I$1016,4,0)</f>
        <v>0</v>
      </c>
      <c r="F751" s="100" t="n">
        <f aca="false">$C751*VLOOKUP($B751,FoodDB!$A$2:$I$1016,5,0)</f>
        <v>0</v>
      </c>
      <c r="G751" s="100" t="n">
        <f aca="false">$C751*VLOOKUP($B751,FoodDB!$A$2:$I$1016,6,0)</f>
        <v>0</v>
      </c>
      <c r="H751" s="100" t="n">
        <f aca="false">$C751*VLOOKUP($B751,FoodDB!$A$2:$I$1016,7,0)</f>
        <v>0</v>
      </c>
      <c r="I751" s="100" t="n">
        <f aca="false">$C751*VLOOKUP($B751,FoodDB!$A$2:$I$1016,8,0)</f>
        <v>0</v>
      </c>
      <c r="J751" s="100" t="n">
        <f aca="false">$C751*VLOOKUP($B751,FoodDB!$A$2:$I$1016,9,0)</f>
        <v>0</v>
      </c>
      <c r="K751" s="100"/>
      <c r="L751" s="100"/>
      <c r="M751" s="100"/>
      <c r="N751" s="100"/>
      <c r="O751" s="100"/>
      <c r="P751" s="100"/>
      <c r="Q751" s="100"/>
      <c r="R751" s="100"/>
      <c r="S751" s="100"/>
    </row>
    <row r="752" customFormat="false" ht="15" hidden="false" customHeight="false" outlineLevel="0" collapsed="false">
      <c r="B752" s="96" t="s">
        <v>108</v>
      </c>
      <c r="C752" s="97" t="n">
        <v>1</v>
      </c>
      <c r="D752" s="100" t="n">
        <f aca="false">$C752*VLOOKUP($B752,FoodDB!$A$2:$I$1016,3,0)</f>
        <v>0</v>
      </c>
      <c r="E752" s="100" t="n">
        <f aca="false">$C752*VLOOKUP($B752,FoodDB!$A$2:$I$1016,4,0)</f>
        <v>0</v>
      </c>
      <c r="F752" s="100" t="n">
        <f aca="false">$C752*VLOOKUP($B752,FoodDB!$A$2:$I$1016,5,0)</f>
        <v>0</v>
      </c>
      <c r="G752" s="100" t="n">
        <f aca="false">$C752*VLOOKUP($B752,FoodDB!$A$2:$I$1016,6,0)</f>
        <v>0</v>
      </c>
      <c r="H752" s="100" t="n">
        <f aca="false">$C752*VLOOKUP($B752,FoodDB!$A$2:$I$1016,7,0)</f>
        <v>0</v>
      </c>
      <c r="I752" s="100" t="n">
        <f aca="false">$C752*VLOOKUP($B752,FoodDB!$A$2:$I$1016,8,0)</f>
        <v>0</v>
      </c>
      <c r="J752" s="100" t="n">
        <f aca="false">$C752*VLOOKUP($B752,FoodDB!$A$2:$I$1016,9,0)</f>
        <v>0</v>
      </c>
      <c r="K752" s="100"/>
      <c r="L752" s="100"/>
      <c r="M752" s="100"/>
      <c r="N752" s="100"/>
      <c r="O752" s="100"/>
      <c r="P752" s="100"/>
      <c r="Q752" s="100"/>
      <c r="R752" s="100"/>
      <c r="S752" s="100"/>
    </row>
    <row r="753" customFormat="false" ht="15" hidden="false" customHeight="false" outlineLevel="0" collapsed="false">
      <c r="B753" s="96" t="s">
        <v>108</v>
      </c>
      <c r="C753" s="97" t="n">
        <v>1</v>
      </c>
      <c r="D753" s="100" t="n">
        <f aca="false">$C753*VLOOKUP($B753,FoodDB!$A$2:$I$1016,3,0)</f>
        <v>0</v>
      </c>
      <c r="E753" s="100" t="n">
        <f aca="false">$C753*VLOOKUP($B753,FoodDB!$A$2:$I$1016,4,0)</f>
        <v>0</v>
      </c>
      <c r="F753" s="100" t="n">
        <f aca="false">$C753*VLOOKUP($B753,FoodDB!$A$2:$I$1016,5,0)</f>
        <v>0</v>
      </c>
      <c r="G753" s="100" t="n">
        <f aca="false">$C753*VLOOKUP($B753,FoodDB!$A$2:$I$1016,6,0)</f>
        <v>0</v>
      </c>
      <c r="H753" s="100" t="n">
        <f aca="false">$C753*VLOOKUP($B753,FoodDB!$A$2:$I$1016,7,0)</f>
        <v>0</v>
      </c>
      <c r="I753" s="100" t="n">
        <f aca="false">$C753*VLOOKUP($B753,FoodDB!$A$2:$I$1016,8,0)</f>
        <v>0</v>
      </c>
      <c r="J753" s="100" t="n">
        <f aca="false">$C753*VLOOKUP($B753,FoodDB!$A$2:$I$1016,9,0)</f>
        <v>0</v>
      </c>
      <c r="K753" s="100"/>
      <c r="L753" s="100"/>
      <c r="M753" s="100"/>
      <c r="N753" s="100"/>
      <c r="O753" s="100"/>
      <c r="P753" s="100"/>
      <c r="Q753" s="100"/>
      <c r="R753" s="100"/>
      <c r="S753" s="100"/>
    </row>
    <row r="754" customFormat="false" ht="15" hidden="false" customHeight="false" outlineLevel="0" collapsed="false">
      <c r="B754" s="96" t="s">
        <v>108</v>
      </c>
      <c r="C754" s="97" t="n">
        <v>1</v>
      </c>
      <c r="D754" s="100" t="n">
        <f aca="false">$C754*VLOOKUP($B754,FoodDB!$A$2:$I$1016,3,0)</f>
        <v>0</v>
      </c>
      <c r="E754" s="100" t="n">
        <f aca="false">$C754*VLOOKUP($B754,FoodDB!$A$2:$I$1016,4,0)</f>
        <v>0</v>
      </c>
      <c r="F754" s="100" t="n">
        <f aca="false">$C754*VLOOKUP($B754,FoodDB!$A$2:$I$1016,5,0)</f>
        <v>0</v>
      </c>
      <c r="G754" s="100" t="n">
        <f aca="false">$C754*VLOOKUP($B754,FoodDB!$A$2:$I$1016,6,0)</f>
        <v>0</v>
      </c>
      <c r="H754" s="100" t="n">
        <f aca="false">$C754*VLOOKUP($B754,FoodDB!$A$2:$I$1016,7,0)</f>
        <v>0</v>
      </c>
      <c r="I754" s="100" t="n">
        <f aca="false">$C754*VLOOKUP($B754,FoodDB!$A$2:$I$1016,8,0)</f>
        <v>0</v>
      </c>
      <c r="J754" s="100" t="n">
        <f aca="false">$C754*VLOOKUP($B754,FoodDB!$A$2:$I$1016,9,0)</f>
        <v>0</v>
      </c>
      <c r="K754" s="100"/>
      <c r="L754" s="100"/>
      <c r="M754" s="100"/>
      <c r="N754" s="100"/>
      <c r="O754" s="100"/>
      <c r="P754" s="100"/>
      <c r="Q754" s="100"/>
      <c r="R754" s="100"/>
      <c r="S754" s="100"/>
    </row>
    <row r="755" customFormat="false" ht="15" hidden="false" customHeight="false" outlineLevel="0" collapsed="false">
      <c r="B755" s="96" t="s">
        <v>108</v>
      </c>
      <c r="C755" s="97" t="n">
        <v>1</v>
      </c>
      <c r="D755" s="100" t="n">
        <f aca="false">$C755*VLOOKUP($B755,FoodDB!$A$2:$I$1016,3,0)</f>
        <v>0</v>
      </c>
      <c r="E755" s="100" t="n">
        <f aca="false">$C755*VLOOKUP($B755,FoodDB!$A$2:$I$1016,4,0)</f>
        <v>0</v>
      </c>
      <c r="F755" s="100" t="n">
        <f aca="false">$C755*VLOOKUP($B755,FoodDB!$A$2:$I$1016,5,0)</f>
        <v>0</v>
      </c>
      <c r="G755" s="100" t="n">
        <f aca="false">$C755*VLOOKUP($B755,FoodDB!$A$2:$I$1016,6,0)</f>
        <v>0</v>
      </c>
      <c r="H755" s="100" t="n">
        <f aca="false">$C755*VLOOKUP($B755,FoodDB!$A$2:$I$1016,7,0)</f>
        <v>0</v>
      </c>
      <c r="I755" s="100" t="n">
        <f aca="false">$C755*VLOOKUP($B755,FoodDB!$A$2:$I$1016,8,0)</f>
        <v>0</v>
      </c>
      <c r="J755" s="100" t="n">
        <f aca="false">$C755*VLOOKUP($B755,FoodDB!$A$2:$I$1016,9,0)</f>
        <v>0</v>
      </c>
      <c r="K755" s="100"/>
      <c r="L755" s="100"/>
      <c r="M755" s="100"/>
      <c r="N755" s="100"/>
      <c r="O755" s="100"/>
      <c r="P755" s="100"/>
      <c r="Q755" s="100"/>
      <c r="R755" s="100"/>
      <c r="S755" s="100"/>
    </row>
    <row r="756" customFormat="false" ht="15" hidden="false" customHeight="false" outlineLevel="0" collapsed="false">
      <c r="B756" s="96" t="s">
        <v>108</v>
      </c>
      <c r="C756" s="97" t="n">
        <v>1</v>
      </c>
      <c r="D756" s="100" t="n">
        <f aca="false">$C756*VLOOKUP($B756,FoodDB!$A$2:$I$1016,3,0)</f>
        <v>0</v>
      </c>
      <c r="E756" s="100" t="n">
        <f aca="false">$C756*VLOOKUP($B756,FoodDB!$A$2:$I$1016,4,0)</f>
        <v>0</v>
      </c>
      <c r="F756" s="100" t="n">
        <f aca="false">$C756*VLOOKUP($B756,FoodDB!$A$2:$I$1016,5,0)</f>
        <v>0</v>
      </c>
      <c r="G756" s="100" t="n">
        <f aca="false">$C756*VLOOKUP($B756,FoodDB!$A$2:$I$1016,6,0)</f>
        <v>0</v>
      </c>
      <c r="H756" s="100" t="n">
        <f aca="false">$C756*VLOOKUP($B756,FoodDB!$A$2:$I$1016,7,0)</f>
        <v>0</v>
      </c>
      <c r="I756" s="100" t="n">
        <f aca="false">$C756*VLOOKUP($B756,FoodDB!$A$2:$I$1016,8,0)</f>
        <v>0</v>
      </c>
      <c r="J756" s="100" t="n">
        <f aca="false">$C756*VLOOKUP($B756,FoodDB!$A$2:$I$1016,9,0)</f>
        <v>0</v>
      </c>
      <c r="K756" s="100"/>
      <c r="L756" s="100"/>
      <c r="M756" s="100"/>
      <c r="N756" s="100"/>
      <c r="O756" s="100"/>
      <c r="P756" s="100"/>
      <c r="Q756" s="100"/>
      <c r="R756" s="100"/>
      <c r="S756" s="100"/>
    </row>
    <row r="757" customFormat="false" ht="15" hidden="false" customHeight="false" outlineLevel="0" collapsed="false">
      <c r="A757" s="0" t="s">
        <v>98</v>
      </c>
      <c r="D757" s="100"/>
      <c r="E757" s="100"/>
      <c r="F757" s="100"/>
      <c r="G757" s="100" t="n">
        <f aca="false">SUM(G750:G756)</f>
        <v>0</v>
      </c>
      <c r="H757" s="100" t="n">
        <f aca="false">SUM(H750:H756)</f>
        <v>0</v>
      </c>
      <c r="I757" s="100" t="n">
        <f aca="false">SUM(I750:I756)</f>
        <v>0</v>
      </c>
      <c r="J757" s="100" t="n">
        <f aca="false">SUM(G757:I757)</f>
        <v>0</v>
      </c>
      <c r="K757" s="100"/>
      <c r="L757" s="100"/>
      <c r="M757" s="100"/>
      <c r="N757" s="100"/>
      <c r="O757" s="100"/>
      <c r="P757" s="100"/>
      <c r="Q757" s="100"/>
      <c r="R757" s="100"/>
      <c r="S757" s="100"/>
    </row>
    <row r="758" customFormat="false" ht="15" hidden="false" customHeight="false" outlineLevel="0" collapsed="false">
      <c r="A758" s="0" t="s">
        <v>102</v>
      </c>
      <c r="B758" s="0" t="s">
        <v>103</v>
      </c>
      <c r="D758" s="100"/>
      <c r="E758" s="100"/>
      <c r="F758" s="100"/>
      <c r="G758" s="100" t="n">
        <f aca="false">VLOOKUP($A750,LossChart!$A$3:$AB$105,14,0)</f>
        <v>724.426229928411</v>
      </c>
      <c r="H758" s="100" t="n">
        <f aca="false">VLOOKUP($A750,LossChart!$A$3:$AB$105,15,0)</f>
        <v>80</v>
      </c>
      <c r="I758" s="100" t="n">
        <f aca="false">VLOOKUP($A750,LossChart!$A$3:$AB$105,16,0)</f>
        <v>477.304074136158</v>
      </c>
      <c r="J758" s="100" t="n">
        <f aca="false">VLOOKUP($A750,LossChart!$A$3:$AB$105,17,0)</f>
        <v>1281.73030406457</v>
      </c>
      <c r="K758" s="100"/>
      <c r="L758" s="100"/>
      <c r="M758" s="100"/>
      <c r="N758" s="100"/>
      <c r="O758" s="100"/>
      <c r="P758" s="100"/>
      <c r="Q758" s="100"/>
      <c r="R758" s="100"/>
      <c r="S758" s="100"/>
    </row>
    <row r="759" customFormat="false" ht="15" hidden="false" customHeight="false" outlineLevel="0" collapsed="false">
      <c r="A759" s="0" t="s">
        <v>104</v>
      </c>
      <c r="D759" s="100"/>
      <c r="E759" s="100"/>
      <c r="F759" s="100"/>
      <c r="G759" s="100" t="n">
        <f aca="false">G758-G757</f>
        <v>724.426229928411</v>
      </c>
      <c r="H759" s="100" t="n">
        <f aca="false">H758-H757</f>
        <v>80</v>
      </c>
      <c r="I759" s="100" t="n">
        <f aca="false">I758-I757</f>
        <v>477.304074136158</v>
      </c>
      <c r="J759" s="100" t="n">
        <f aca="false">J758-J757</f>
        <v>1281.73030406457</v>
      </c>
      <c r="K759" s="100"/>
      <c r="L759" s="100"/>
      <c r="M759" s="100"/>
      <c r="N759" s="100"/>
      <c r="O759" s="100"/>
      <c r="P759" s="100"/>
      <c r="Q759" s="100"/>
      <c r="R759" s="100"/>
      <c r="S759" s="100"/>
    </row>
    <row r="761" customFormat="false" ht="60" hidden="false" customHeight="false" outlineLevel="0" collapsed="false">
      <c r="A761" s="21" t="s">
        <v>63</v>
      </c>
      <c r="B761" s="21" t="s">
        <v>93</v>
      </c>
      <c r="C761" s="21" t="s">
        <v>94</v>
      </c>
      <c r="D761" s="94" t="str">
        <f aca="false">FoodDB!$C$1</f>
        <v>Fat
(g)</v>
      </c>
      <c r="E761" s="94" t="str">
        <f aca="false">FoodDB!$D$1</f>
        <v>Carbs
(g)</v>
      </c>
      <c r="F761" s="94" t="str">
        <f aca="false">FoodDB!$E$1</f>
        <v>Protein
(g)</v>
      </c>
      <c r="G761" s="94" t="str">
        <f aca="false">FoodDB!$F$1</f>
        <v>Fat
(Cal)</v>
      </c>
      <c r="H761" s="94" t="str">
        <f aca="false">FoodDB!$G$1</f>
        <v>Carb
(Cal)</v>
      </c>
      <c r="I761" s="94" t="str">
        <f aca="false">FoodDB!$H$1</f>
        <v>Protein
(Cal)</v>
      </c>
      <c r="J761" s="94" t="str">
        <f aca="false">FoodDB!$I$1</f>
        <v>Total
Calories</v>
      </c>
      <c r="K761" s="94"/>
      <c r="L761" s="94" t="s">
        <v>110</v>
      </c>
      <c r="M761" s="94" t="s">
        <v>111</v>
      </c>
      <c r="N761" s="94" t="s">
        <v>112</v>
      </c>
      <c r="O761" s="94" t="s">
        <v>113</v>
      </c>
      <c r="P761" s="94" t="s">
        <v>118</v>
      </c>
      <c r="Q761" s="94" t="s">
        <v>119</v>
      </c>
      <c r="R761" s="94" t="s">
        <v>120</v>
      </c>
      <c r="S761" s="94" t="s">
        <v>121</v>
      </c>
    </row>
    <row r="762" customFormat="false" ht="15" hidden="false" customHeight="false" outlineLevel="0" collapsed="false">
      <c r="A762" s="95" t="n">
        <f aca="false">A750+1</f>
        <v>43057</v>
      </c>
      <c r="B762" s="96" t="s">
        <v>108</v>
      </c>
      <c r="C762" s="97" t="n">
        <v>1</v>
      </c>
      <c r="D762" s="100" t="n">
        <f aca="false">$C762*VLOOKUP($B762,FoodDB!$A$2:$I$1016,3,0)</f>
        <v>0</v>
      </c>
      <c r="E762" s="100" t="n">
        <f aca="false">$C762*VLOOKUP($B762,FoodDB!$A$2:$I$1016,4,0)</f>
        <v>0</v>
      </c>
      <c r="F762" s="100" t="n">
        <f aca="false">$C762*VLOOKUP($B762,FoodDB!$A$2:$I$1016,5,0)</f>
        <v>0</v>
      </c>
      <c r="G762" s="100" t="n">
        <f aca="false">$C762*VLOOKUP($B762,FoodDB!$A$2:$I$1016,6,0)</f>
        <v>0</v>
      </c>
      <c r="H762" s="100" t="n">
        <f aca="false">$C762*VLOOKUP($B762,FoodDB!$A$2:$I$1016,7,0)</f>
        <v>0</v>
      </c>
      <c r="I762" s="100" t="n">
        <f aca="false">$C762*VLOOKUP($B762,FoodDB!$A$2:$I$1016,8,0)</f>
        <v>0</v>
      </c>
      <c r="J762" s="100" t="n">
        <f aca="false">$C762*VLOOKUP($B762,FoodDB!$A$2:$I$1016,9,0)</f>
        <v>0</v>
      </c>
      <c r="K762" s="100"/>
      <c r="L762" s="100" t="n">
        <f aca="false">SUM(G762:G768)</f>
        <v>0</v>
      </c>
      <c r="M762" s="100" t="n">
        <f aca="false">SUM(H762:H768)</f>
        <v>0</v>
      </c>
      <c r="N762" s="100" t="n">
        <f aca="false">SUM(I762:I768)</f>
        <v>0</v>
      </c>
      <c r="O762" s="100" t="n">
        <f aca="false">SUM(L762:N762)</f>
        <v>0</v>
      </c>
      <c r="P762" s="100" t="n">
        <f aca="false">VLOOKUP($A762,LossChart!$A$3:$AB$105,14,0)-L762</f>
        <v>729.512330815403</v>
      </c>
      <c r="Q762" s="100" t="n">
        <f aca="false">VLOOKUP($A762,LossChart!$A$3:$AB$105,15,0)-M762</f>
        <v>80</v>
      </c>
      <c r="R762" s="100" t="n">
        <f aca="false">VLOOKUP($A762,LossChart!$A$3:$AB$105,16,0)-N762</f>
        <v>477.304074136158</v>
      </c>
      <c r="S762" s="100" t="n">
        <f aca="false">VLOOKUP($A762,LossChart!$A$3:$AB$105,17,0)-O762</f>
        <v>1286.81640495156</v>
      </c>
    </row>
    <row r="763" customFormat="false" ht="15" hidden="false" customHeight="false" outlineLevel="0" collapsed="false">
      <c r="B763" s="96" t="s">
        <v>108</v>
      </c>
      <c r="C763" s="97" t="n">
        <v>1</v>
      </c>
      <c r="D763" s="100" t="n">
        <f aca="false">$C763*VLOOKUP($B763,FoodDB!$A$2:$I$1016,3,0)</f>
        <v>0</v>
      </c>
      <c r="E763" s="100" t="n">
        <f aca="false">$C763*VLOOKUP($B763,FoodDB!$A$2:$I$1016,4,0)</f>
        <v>0</v>
      </c>
      <c r="F763" s="100" t="n">
        <f aca="false">$C763*VLOOKUP($B763,FoodDB!$A$2:$I$1016,5,0)</f>
        <v>0</v>
      </c>
      <c r="G763" s="100" t="n">
        <f aca="false">$C763*VLOOKUP($B763,FoodDB!$A$2:$I$1016,6,0)</f>
        <v>0</v>
      </c>
      <c r="H763" s="100" t="n">
        <f aca="false">$C763*VLOOKUP($B763,FoodDB!$A$2:$I$1016,7,0)</f>
        <v>0</v>
      </c>
      <c r="I763" s="100" t="n">
        <f aca="false">$C763*VLOOKUP($B763,FoodDB!$A$2:$I$1016,8,0)</f>
        <v>0</v>
      </c>
      <c r="J763" s="100" t="n">
        <f aca="false">$C763*VLOOKUP($B763,FoodDB!$A$2:$I$1016,9,0)</f>
        <v>0</v>
      </c>
      <c r="K763" s="100"/>
      <c r="L763" s="100"/>
      <c r="M763" s="100"/>
      <c r="N763" s="100"/>
      <c r="O763" s="100"/>
      <c r="P763" s="100"/>
      <c r="Q763" s="100"/>
      <c r="R763" s="100"/>
      <c r="S763" s="100"/>
    </row>
    <row r="764" customFormat="false" ht="15" hidden="false" customHeight="false" outlineLevel="0" collapsed="false">
      <c r="B764" s="96" t="s">
        <v>108</v>
      </c>
      <c r="C764" s="97" t="n">
        <v>1</v>
      </c>
      <c r="D764" s="100" t="n">
        <f aca="false">$C764*VLOOKUP($B764,FoodDB!$A$2:$I$1016,3,0)</f>
        <v>0</v>
      </c>
      <c r="E764" s="100" t="n">
        <f aca="false">$C764*VLOOKUP($B764,FoodDB!$A$2:$I$1016,4,0)</f>
        <v>0</v>
      </c>
      <c r="F764" s="100" t="n">
        <f aca="false">$C764*VLOOKUP($B764,FoodDB!$A$2:$I$1016,5,0)</f>
        <v>0</v>
      </c>
      <c r="G764" s="100" t="n">
        <f aca="false">$C764*VLOOKUP($B764,FoodDB!$A$2:$I$1016,6,0)</f>
        <v>0</v>
      </c>
      <c r="H764" s="100" t="n">
        <f aca="false">$C764*VLOOKUP($B764,FoodDB!$A$2:$I$1016,7,0)</f>
        <v>0</v>
      </c>
      <c r="I764" s="100" t="n">
        <f aca="false">$C764*VLOOKUP($B764,FoodDB!$A$2:$I$1016,8,0)</f>
        <v>0</v>
      </c>
      <c r="J764" s="100" t="n">
        <f aca="false">$C764*VLOOKUP($B764,FoodDB!$A$2:$I$1016,9,0)</f>
        <v>0</v>
      </c>
      <c r="K764" s="100"/>
      <c r="L764" s="100"/>
      <c r="M764" s="100"/>
      <c r="N764" s="100"/>
      <c r="O764" s="100"/>
      <c r="P764" s="100"/>
      <c r="Q764" s="100"/>
      <c r="R764" s="100"/>
      <c r="S764" s="100"/>
    </row>
    <row r="765" customFormat="false" ht="15" hidden="false" customHeight="false" outlineLevel="0" collapsed="false">
      <c r="B765" s="96" t="s">
        <v>108</v>
      </c>
      <c r="C765" s="97" t="n">
        <v>1</v>
      </c>
      <c r="D765" s="100" t="n">
        <f aca="false">$C765*VLOOKUP($B765,FoodDB!$A$2:$I$1016,3,0)</f>
        <v>0</v>
      </c>
      <c r="E765" s="100" t="n">
        <f aca="false">$C765*VLOOKUP($B765,FoodDB!$A$2:$I$1016,4,0)</f>
        <v>0</v>
      </c>
      <c r="F765" s="100" t="n">
        <f aca="false">$C765*VLOOKUP($B765,FoodDB!$A$2:$I$1016,5,0)</f>
        <v>0</v>
      </c>
      <c r="G765" s="100" t="n">
        <f aca="false">$C765*VLOOKUP($B765,FoodDB!$A$2:$I$1016,6,0)</f>
        <v>0</v>
      </c>
      <c r="H765" s="100" t="n">
        <f aca="false">$C765*VLOOKUP($B765,FoodDB!$A$2:$I$1016,7,0)</f>
        <v>0</v>
      </c>
      <c r="I765" s="100" t="n">
        <f aca="false">$C765*VLOOKUP($B765,FoodDB!$A$2:$I$1016,8,0)</f>
        <v>0</v>
      </c>
      <c r="J765" s="100" t="n">
        <f aca="false">$C765*VLOOKUP($B765,FoodDB!$A$2:$I$1016,9,0)</f>
        <v>0</v>
      </c>
      <c r="K765" s="100"/>
      <c r="L765" s="100"/>
      <c r="M765" s="100"/>
      <c r="N765" s="100"/>
      <c r="O765" s="100"/>
      <c r="P765" s="100"/>
      <c r="Q765" s="100"/>
      <c r="R765" s="100"/>
      <c r="S765" s="100"/>
    </row>
    <row r="766" customFormat="false" ht="15" hidden="false" customHeight="false" outlineLevel="0" collapsed="false">
      <c r="B766" s="96" t="s">
        <v>108</v>
      </c>
      <c r="C766" s="97" t="n">
        <v>1</v>
      </c>
      <c r="D766" s="100" t="n">
        <f aca="false">$C766*VLOOKUP($B766,FoodDB!$A$2:$I$1016,3,0)</f>
        <v>0</v>
      </c>
      <c r="E766" s="100" t="n">
        <f aca="false">$C766*VLOOKUP($B766,FoodDB!$A$2:$I$1016,4,0)</f>
        <v>0</v>
      </c>
      <c r="F766" s="100" t="n">
        <f aca="false">$C766*VLOOKUP($B766,FoodDB!$A$2:$I$1016,5,0)</f>
        <v>0</v>
      </c>
      <c r="G766" s="100" t="n">
        <f aca="false">$C766*VLOOKUP($B766,FoodDB!$A$2:$I$1016,6,0)</f>
        <v>0</v>
      </c>
      <c r="H766" s="100" t="n">
        <f aca="false">$C766*VLOOKUP($B766,FoodDB!$A$2:$I$1016,7,0)</f>
        <v>0</v>
      </c>
      <c r="I766" s="100" t="n">
        <f aca="false">$C766*VLOOKUP($B766,FoodDB!$A$2:$I$1016,8,0)</f>
        <v>0</v>
      </c>
      <c r="J766" s="100" t="n">
        <f aca="false">$C766*VLOOKUP($B766,FoodDB!$A$2:$I$1016,9,0)</f>
        <v>0</v>
      </c>
      <c r="K766" s="100"/>
      <c r="L766" s="100"/>
      <c r="M766" s="100"/>
      <c r="N766" s="100"/>
      <c r="O766" s="100"/>
      <c r="P766" s="100"/>
      <c r="Q766" s="100"/>
      <c r="R766" s="100"/>
      <c r="S766" s="100"/>
    </row>
    <row r="767" customFormat="false" ht="15" hidden="false" customHeight="false" outlineLevel="0" collapsed="false">
      <c r="B767" s="96" t="s">
        <v>108</v>
      </c>
      <c r="C767" s="97" t="n">
        <v>1</v>
      </c>
      <c r="D767" s="100" t="n">
        <f aca="false">$C767*VLOOKUP($B767,FoodDB!$A$2:$I$1016,3,0)</f>
        <v>0</v>
      </c>
      <c r="E767" s="100" t="n">
        <f aca="false">$C767*VLOOKUP($B767,FoodDB!$A$2:$I$1016,4,0)</f>
        <v>0</v>
      </c>
      <c r="F767" s="100" t="n">
        <f aca="false">$C767*VLOOKUP($B767,FoodDB!$A$2:$I$1016,5,0)</f>
        <v>0</v>
      </c>
      <c r="G767" s="100" t="n">
        <f aca="false">$C767*VLOOKUP($B767,FoodDB!$A$2:$I$1016,6,0)</f>
        <v>0</v>
      </c>
      <c r="H767" s="100" t="n">
        <f aca="false">$C767*VLOOKUP($B767,FoodDB!$A$2:$I$1016,7,0)</f>
        <v>0</v>
      </c>
      <c r="I767" s="100" t="n">
        <f aca="false">$C767*VLOOKUP($B767,FoodDB!$A$2:$I$1016,8,0)</f>
        <v>0</v>
      </c>
      <c r="J767" s="100" t="n">
        <f aca="false">$C767*VLOOKUP($B767,FoodDB!$A$2:$I$1016,9,0)</f>
        <v>0</v>
      </c>
      <c r="K767" s="100"/>
      <c r="L767" s="100"/>
      <c r="M767" s="100"/>
      <c r="N767" s="100"/>
      <c r="O767" s="100"/>
      <c r="P767" s="100"/>
      <c r="Q767" s="100"/>
      <c r="R767" s="100"/>
      <c r="S767" s="100"/>
    </row>
    <row r="768" customFormat="false" ht="15" hidden="false" customHeight="false" outlineLevel="0" collapsed="false">
      <c r="B768" s="96" t="s">
        <v>108</v>
      </c>
      <c r="C768" s="97" t="n">
        <v>1</v>
      </c>
      <c r="D768" s="100" t="n">
        <f aca="false">$C768*VLOOKUP($B768,FoodDB!$A$2:$I$1016,3,0)</f>
        <v>0</v>
      </c>
      <c r="E768" s="100" t="n">
        <f aca="false">$C768*VLOOKUP($B768,FoodDB!$A$2:$I$1016,4,0)</f>
        <v>0</v>
      </c>
      <c r="F768" s="100" t="n">
        <f aca="false">$C768*VLOOKUP($B768,FoodDB!$A$2:$I$1016,5,0)</f>
        <v>0</v>
      </c>
      <c r="G768" s="100" t="n">
        <f aca="false">$C768*VLOOKUP($B768,FoodDB!$A$2:$I$1016,6,0)</f>
        <v>0</v>
      </c>
      <c r="H768" s="100" t="n">
        <f aca="false">$C768*VLOOKUP($B768,FoodDB!$A$2:$I$1016,7,0)</f>
        <v>0</v>
      </c>
      <c r="I768" s="100" t="n">
        <f aca="false">$C768*VLOOKUP($B768,FoodDB!$A$2:$I$1016,8,0)</f>
        <v>0</v>
      </c>
      <c r="J768" s="100" t="n">
        <f aca="false">$C768*VLOOKUP($B768,FoodDB!$A$2:$I$1016,9,0)</f>
        <v>0</v>
      </c>
      <c r="K768" s="100"/>
      <c r="L768" s="100"/>
      <c r="M768" s="100"/>
      <c r="N768" s="100"/>
      <c r="O768" s="100"/>
      <c r="P768" s="100"/>
      <c r="Q768" s="100"/>
      <c r="R768" s="100"/>
      <c r="S768" s="100"/>
    </row>
    <row r="769" customFormat="false" ht="15" hidden="false" customHeight="false" outlineLevel="0" collapsed="false">
      <c r="A769" s="0" t="s">
        <v>98</v>
      </c>
      <c r="D769" s="100"/>
      <c r="E769" s="100"/>
      <c r="F769" s="100"/>
      <c r="G769" s="100" t="n">
        <f aca="false">SUM(G762:G768)</f>
        <v>0</v>
      </c>
      <c r="H769" s="100" t="n">
        <f aca="false">SUM(H762:H768)</f>
        <v>0</v>
      </c>
      <c r="I769" s="100" t="n">
        <f aca="false">SUM(I762:I768)</f>
        <v>0</v>
      </c>
      <c r="J769" s="100" t="n">
        <f aca="false">SUM(G769:I769)</f>
        <v>0</v>
      </c>
      <c r="K769" s="100"/>
      <c r="L769" s="100"/>
      <c r="M769" s="100"/>
      <c r="N769" s="100"/>
      <c r="O769" s="100"/>
      <c r="P769" s="100"/>
      <c r="Q769" s="100"/>
      <c r="R769" s="100"/>
      <c r="S769" s="100"/>
    </row>
    <row r="770" customFormat="false" ht="15" hidden="false" customHeight="false" outlineLevel="0" collapsed="false">
      <c r="A770" s="0" t="s">
        <v>102</v>
      </c>
      <c r="B770" s="0" t="s">
        <v>103</v>
      </c>
      <c r="D770" s="100"/>
      <c r="E770" s="100"/>
      <c r="F770" s="100"/>
      <c r="G770" s="100" t="n">
        <f aca="false">VLOOKUP($A762,LossChart!$A$3:$AB$105,14,0)</f>
        <v>729.512330815403</v>
      </c>
      <c r="H770" s="100" t="n">
        <f aca="false">VLOOKUP($A762,LossChart!$A$3:$AB$105,15,0)</f>
        <v>80</v>
      </c>
      <c r="I770" s="100" t="n">
        <f aca="false">VLOOKUP($A762,LossChart!$A$3:$AB$105,16,0)</f>
        <v>477.304074136158</v>
      </c>
      <c r="J770" s="100" t="n">
        <f aca="false">VLOOKUP($A762,LossChart!$A$3:$AB$105,17,0)</f>
        <v>1286.81640495156</v>
      </c>
      <c r="K770" s="100"/>
      <c r="L770" s="100"/>
      <c r="M770" s="100"/>
      <c r="N770" s="100"/>
      <c r="O770" s="100"/>
      <c r="P770" s="100"/>
      <c r="Q770" s="100"/>
      <c r="R770" s="100"/>
      <c r="S770" s="100"/>
    </row>
    <row r="771" customFormat="false" ht="15" hidden="false" customHeight="false" outlineLevel="0" collapsed="false">
      <c r="A771" s="0" t="s">
        <v>104</v>
      </c>
      <c r="D771" s="100"/>
      <c r="E771" s="100"/>
      <c r="F771" s="100"/>
      <c r="G771" s="100" t="n">
        <f aca="false">G770-G769</f>
        <v>729.512330815403</v>
      </c>
      <c r="H771" s="100" t="n">
        <f aca="false">H770-H769</f>
        <v>80</v>
      </c>
      <c r="I771" s="100" t="n">
        <f aca="false">I770-I769</f>
        <v>477.304074136158</v>
      </c>
      <c r="J771" s="100" t="n">
        <f aca="false">J770-J769</f>
        <v>1286.81640495156</v>
      </c>
      <c r="K771" s="100"/>
      <c r="L771" s="100"/>
      <c r="M771" s="100"/>
      <c r="N771" s="100"/>
      <c r="O771" s="100"/>
      <c r="P771" s="100"/>
      <c r="Q771" s="100"/>
      <c r="R771" s="100"/>
      <c r="S771" s="100"/>
    </row>
    <row r="773" customFormat="false" ht="60" hidden="false" customHeight="false" outlineLevel="0" collapsed="false">
      <c r="A773" s="21" t="s">
        <v>63</v>
      </c>
      <c r="B773" s="21" t="s">
        <v>93</v>
      </c>
      <c r="C773" s="21" t="s">
        <v>94</v>
      </c>
      <c r="D773" s="94" t="str">
        <f aca="false">FoodDB!$C$1</f>
        <v>Fat
(g)</v>
      </c>
      <c r="E773" s="94" t="str">
        <f aca="false">FoodDB!$D$1</f>
        <v>Carbs
(g)</v>
      </c>
      <c r="F773" s="94" t="str">
        <f aca="false">FoodDB!$E$1</f>
        <v>Protein
(g)</v>
      </c>
      <c r="G773" s="94" t="str">
        <f aca="false">FoodDB!$F$1</f>
        <v>Fat
(Cal)</v>
      </c>
      <c r="H773" s="94" t="str">
        <f aca="false">FoodDB!$G$1</f>
        <v>Carb
(Cal)</v>
      </c>
      <c r="I773" s="94" t="str">
        <f aca="false">FoodDB!$H$1</f>
        <v>Protein
(Cal)</v>
      </c>
      <c r="J773" s="94" t="str">
        <f aca="false">FoodDB!$I$1</f>
        <v>Total
Calories</v>
      </c>
      <c r="K773" s="94"/>
      <c r="L773" s="94" t="s">
        <v>110</v>
      </c>
      <c r="M773" s="94" t="s">
        <v>111</v>
      </c>
      <c r="N773" s="94" t="s">
        <v>112</v>
      </c>
      <c r="O773" s="94" t="s">
        <v>113</v>
      </c>
      <c r="P773" s="94" t="s">
        <v>118</v>
      </c>
      <c r="Q773" s="94" t="s">
        <v>119</v>
      </c>
      <c r="R773" s="94" t="s">
        <v>120</v>
      </c>
      <c r="S773" s="94" t="s">
        <v>121</v>
      </c>
    </row>
    <row r="774" customFormat="false" ht="15" hidden="false" customHeight="false" outlineLevel="0" collapsed="false">
      <c r="A774" s="95" t="n">
        <f aca="false">A762+1</f>
        <v>43058</v>
      </c>
      <c r="B774" s="96" t="s">
        <v>108</v>
      </c>
      <c r="C774" s="97" t="n">
        <v>1</v>
      </c>
      <c r="D774" s="100" t="n">
        <f aca="false">$C774*VLOOKUP($B774,FoodDB!$A$2:$I$1016,3,0)</f>
        <v>0</v>
      </c>
      <c r="E774" s="100" t="n">
        <f aca="false">$C774*VLOOKUP($B774,FoodDB!$A$2:$I$1016,4,0)</f>
        <v>0</v>
      </c>
      <c r="F774" s="100" t="n">
        <f aca="false">$C774*VLOOKUP($B774,FoodDB!$A$2:$I$1016,5,0)</f>
        <v>0</v>
      </c>
      <c r="G774" s="100" t="n">
        <f aca="false">$C774*VLOOKUP($B774,FoodDB!$A$2:$I$1016,6,0)</f>
        <v>0</v>
      </c>
      <c r="H774" s="100" t="n">
        <f aca="false">$C774*VLOOKUP($B774,FoodDB!$A$2:$I$1016,7,0)</f>
        <v>0</v>
      </c>
      <c r="I774" s="100" t="n">
        <f aca="false">$C774*VLOOKUP($B774,FoodDB!$A$2:$I$1016,8,0)</f>
        <v>0</v>
      </c>
      <c r="J774" s="100" t="n">
        <f aca="false">$C774*VLOOKUP($B774,FoodDB!$A$2:$I$1016,9,0)</f>
        <v>0</v>
      </c>
      <c r="K774" s="100"/>
      <c r="L774" s="100" t="n">
        <f aca="false">SUM(G774:G780)</f>
        <v>0</v>
      </c>
      <c r="M774" s="100" t="n">
        <f aca="false">SUM(H774:H780)</f>
        <v>0</v>
      </c>
      <c r="N774" s="100" t="n">
        <f aca="false">SUM(I774:I780)</f>
        <v>0</v>
      </c>
      <c r="O774" s="100" t="n">
        <f aca="false">SUM(L774:N774)</f>
        <v>0</v>
      </c>
      <c r="P774" s="100" t="n">
        <f aca="false">VLOOKUP($A774,LossChart!$A$3:$AB$105,14,0)-L774</f>
        <v>734.553383380252</v>
      </c>
      <c r="Q774" s="100" t="n">
        <f aca="false">VLOOKUP($A774,LossChart!$A$3:$AB$105,15,0)-M774</f>
        <v>80</v>
      </c>
      <c r="R774" s="100" t="n">
        <f aca="false">VLOOKUP($A774,LossChart!$A$3:$AB$105,16,0)-N774</f>
        <v>477.304074136158</v>
      </c>
      <c r="S774" s="100" t="n">
        <f aca="false">VLOOKUP($A774,LossChart!$A$3:$AB$105,17,0)-O774</f>
        <v>1291.85745751641</v>
      </c>
    </row>
    <row r="775" customFormat="false" ht="15" hidden="false" customHeight="false" outlineLevel="0" collapsed="false">
      <c r="B775" s="96" t="s">
        <v>108</v>
      </c>
      <c r="C775" s="97" t="n">
        <v>1</v>
      </c>
      <c r="D775" s="100" t="n">
        <f aca="false">$C775*VLOOKUP($B775,FoodDB!$A$2:$I$1016,3,0)</f>
        <v>0</v>
      </c>
      <c r="E775" s="100" t="n">
        <f aca="false">$C775*VLOOKUP($B775,FoodDB!$A$2:$I$1016,4,0)</f>
        <v>0</v>
      </c>
      <c r="F775" s="100" t="n">
        <f aca="false">$C775*VLOOKUP($B775,FoodDB!$A$2:$I$1016,5,0)</f>
        <v>0</v>
      </c>
      <c r="G775" s="100" t="n">
        <f aca="false">$C775*VLOOKUP($B775,FoodDB!$A$2:$I$1016,6,0)</f>
        <v>0</v>
      </c>
      <c r="H775" s="100" t="n">
        <f aca="false">$C775*VLOOKUP($B775,FoodDB!$A$2:$I$1016,7,0)</f>
        <v>0</v>
      </c>
      <c r="I775" s="100" t="n">
        <f aca="false">$C775*VLOOKUP($B775,FoodDB!$A$2:$I$1016,8,0)</f>
        <v>0</v>
      </c>
      <c r="J775" s="100" t="n">
        <f aca="false">$C775*VLOOKUP($B775,FoodDB!$A$2:$I$1016,9,0)</f>
        <v>0</v>
      </c>
      <c r="K775" s="100"/>
      <c r="L775" s="100"/>
      <c r="M775" s="100"/>
      <c r="N775" s="100"/>
      <c r="O775" s="100"/>
      <c r="P775" s="100"/>
      <c r="Q775" s="100"/>
      <c r="R775" s="100"/>
      <c r="S775" s="100"/>
    </row>
    <row r="776" customFormat="false" ht="15" hidden="false" customHeight="false" outlineLevel="0" collapsed="false">
      <c r="B776" s="96" t="s">
        <v>108</v>
      </c>
      <c r="C776" s="97" t="n">
        <v>1</v>
      </c>
      <c r="D776" s="100" t="n">
        <f aca="false">$C776*VLOOKUP($B776,FoodDB!$A$2:$I$1016,3,0)</f>
        <v>0</v>
      </c>
      <c r="E776" s="100" t="n">
        <f aca="false">$C776*VLOOKUP($B776,FoodDB!$A$2:$I$1016,4,0)</f>
        <v>0</v>
      </c>
      <c r="F776" s="100" t="n">
        <f aca="false">$C776*VLOOKUP($B776,FoodDB!$A$2:$I$1016,5,0)</f>
        <v>0</v>
      </c>
      <c r="G776" s="100" t="n">
        <f aca="false">$C776*VLOOKUP($B776,FoodDB!$A$2:$I$1016,6,0)</f>
        <v>0</v>
      </c>
      <c r="H776" s="100" t="n">
        <f aca="false">$C776*VLOOKUP($B776,FoodDB!$A$2:$I$1016,7,0)</f>
        <v>0</v>
      </c>
      <c r="I776" s="100" t="n">
        <f aca="false">$C776*VLOOKUP($B776,FoodDB!$A$2:$I$1016,8,0)</f>
        <v>0</v>
      </c>
      <c r="J776" s="100" t="n">
        <f aca="false">$C776*VLOOKUP($B776,FoodDB!$A$2:$I$1016,9,0)</f>
        <v>0</v>
      </c>
      <c r="K776" s="100"/>
      <c r="L776" s="100"/>
      <c r="M776" s="100"/>
      <c r="N776" s="100"/>
      <c r="O776" s="100"/>
      <c r="P776" s="100"/>
      <c r="Q776" s="100"/>
      <c r="R776" s="100"/>
      <c r="S776" s="100"/>
    </row>
    <row r="777" customFormat="false" ht="15" hidden="false" customHeight="false" outlineLevel="0" collapsed="false">
      <c r="B777" s="96" t="s">
        <v>108</v>
      </c>
      <c r="C777" s="97" t="n">
        <v>1</v>
      </c>
      <c r="D777" s="100" t="n">
        <f aca="false">$C777*VLOOKUP($B777,FoodDB!$A$2:$I$1016,3,0)</f>
        <v>0</v>
      </c>
      <c r="E777" s="100" t="n">
        <f aca="false">$C777*VLOOKUP($B777,FoodDB!$A$2:$I$1016,4,0)</f>
        <v>0</v>
      </c>
      <c r="F777" s="100" t="n">
        <f aca="false">$C777*VLOOKUP($B777,FoodDB!$A$2:$I$1016,5,0)</f>
        <v>0</v>
      </c>
      <c r="G777" s="100" t="n">
        <f aca="false">$C777*VLOOKUP($B777,FoodDB!$A$2:$I$1016,6,0)</f>
        <v>0</v>
      </c>
      <c r="H777" s="100" t="n">
        <f aca="false">$C777*VLOOKUP($B777,FoodDB!$A$2:$I$1016,7,0)</f>
        <v>0</v>
      </c>
      <c r="I777" s="100" t="n">
        <f aca="false">$C777*VLOOKUP($B777,FoodDB!$A$2:$I$1016,8,0)</f>
        <v>0</v>
      </c>
      <c r="J777" s="100" t="n">
        <f aca="false">$C777*VLOOKUP($B777,FoodDB!$A$2:$I$1016,9,0)</f>
        <v>0</v>
      </c>
      <c r="K777" s="100"/>
      <c r="L777" s="100"/>
      <c r="M777" s="100"/>
      <c r="N777" s="100"/>
      <c r="O777" s="100"/>
      <c r="P777" s="100"/>
      <c r="Q777" s="100"/>
      <c r="R777" s="100"/>
      <c r="S777" s="100"/>
    </row>
    <row r="778" customFormat="false" ht="15" hidden="false" customHeight="false" outlineLevel="0" collapsed="false">
      <c r="B778" s="96" t="s">
        <v>108</v>
      </c>
      <c r="C778" s="97" t="n">
        <v>1</v>
      </c>
      <c r="D778" s="100" t="n">
        <f aca="false">$C778*VLOOKUP($B778,FoodDB!$A$2:$I$1016,3,0)</f>
        <v>0</v>
      </c>
      <c r="E778" s="100" t="n">
        <f aca="false">$C778*VLOOKUP($B778,FoodDB!$A$2:$I$1016,4,0)</f>
        <v>0</v>
      </c>
      <c r="F778" s="100" t="n">
        <f aca="false">$C778*VLOOKUP($B778,FoodDB!$A$2:$I$1016,5,0)</f>
        <v>0</v>
      </c>
      <c r="G778" s="100" t="n">
        <f aca="false">$C778*VLOOKUP($B778,FoodDB!$A$2:$I$1016,6,0)</f>
        <v>0</v>
      </c>
      <c r="H778" s="100" t="n">
        <f aca="false">$C778*VLOOKUP($B778,FoodDB!$A$2:$I$1016,7,0)</f>
        <v>0</v>
      </c>
      <c r="I778" s="100" t="n">
        <f aca="false">$C778*VLOOKUP($B778,FoodDB!$A$2:$I$1016,8,0)</f>
        <v>0</v>
      </c>
      <c r="J778" s="100" t="n">
        <f aca="false">$C778*VLOOKUP($B778,FoodDB!$A$2:$I$1016,9,0)</f>
        <v>0</v>
      </c>
      <c r="K778" s="100"/>
      <c r="L778" s="100"/>
      <c r="M778" s="100"/>
      <c r="N778" s="100"/>
      <c r="O778" s="100"/>
      <c r="P778" s="100"/>
      <c r="Q778" s="100"/>
      <c r="R778" s="100"/>
      <c r="S778" s="100"/>
    </row>
    <row r="779" customFormat="false" ht="15" hidden="false" customHeight="false" outlineLevel="0" collapsed="false">
      <c r="B779" s="96" t="s">
        <v>108</v>
      </c>
      <c r="C779" s="97" t="n">
        <v>1</v>
      </c>
      <c r="D779" s="100" t="n">
        <f aca="false">$C779*VLOOKUP($B779,FoodDB!$A$2:$I$1016,3,0)</f>
        <v>0</v>
      </c>
      <c r="E779" s="100" t="n">
        <f aca="false">$C779*VLOOKUP($B779,FoodDB!$A$2:$I$1016,4,0)</f>
        <v>0</v>
      </c>
      <c r="F779" s="100" t="n">
        <f aca="false">$C779*VLOOKUP($B779,FoodDB!$A$2:$I$1016,5,0)</f>
        <v>0</v>
      </c>
      <c r="G779" s="100" t="n">
        <f aca="false">$C779*VLOOKUP($B779,FoodDB!$A$2:$I$1016,6,0)</f>
        <v>0</v>
      </c>
      <c r="H779" s="100" t="n">
        <f aca="false">$C779*VLOOKUP($B779,FoodDB!$A$2:$I$1016,7,0)</f>
        <v>0</v>
      </c>
      <c r="I779" s="100" t="n">
        <f aca="false">$C779*VLOOKUP($B779,FoodDB!$A$2:$I$1016,8,0)</f>
        <v>0</v>
      </c>
      <c r="J779" s="100" t="n">
        <f aca="false">$C779*VLOOKUP($B779,FoodDB!$A$2:$I$1016,9,0)</f>
        <v>0</v>
      </c>
      <c r="K779" s="100"/>
      <c r="L779" s="100"/>
      <c r="M779" s="100"/>
      <c r="N779" s="100"/>
      <c r="O779" s="100"/>
      <c r="P779" s="100"/>
      <c r="Q779" s="100"/>
      <c r="R779" s="100"/>
      <c r="S779" s="100"/>
    </row>
    <row r="780" customFormat="false" ht="15" hidden="false" customHeight="false" outlineLevel="0" collapsed="false">
      <c r="B780" s="96" t="s">
        <v>108</v>
      </c>
      <c r="C780" s="97" t="n">
        <v>1</v>
      </c>
      <c r="D780" s="100" t="n">
        <f aca="false">$C780*VLOOKUP($B780,FoodDB!$A$2:$I$1016,3,0)</f>
        <v>0</v>
      </c>
      <c r="E780" s="100" t="n">
        <f aca="false">$C780*VLOOKUP($B780,FoodDB!$A$2:$I$1016,4,0)</f>
        <v>0</v>
      </c>
      <c r="F780" s="100" t="n">
        <f aca="false">$C780*VLOOKUP($B780,FoodDB!$A$2:$I$1016,5,0)</f>
        <v>0</v>
      </c>
      <c r="G780" s="100" t="n">
        <f aca="false">$C780*VLOOKUP($B780,FoodDB!$A$2:$I$1016,6,0)</f>
        <v>0</v>
      </c>
      <c r="H780" s="100" t="n">
        <f aca="false">$C780*VLOOKUP($B780,FoodDB!$A$2:$I$1016,7,0)</f>
        <v>0</v>
      </c>
      <c r="I780" s="100" t="n">
        <f aca="false">$C780*VLOOKUP($B780,FoodDB!$A$2:$I$1016,8,0)</f>
        <v>0</v>
      </c>
      <c r="J780" s="100" t="n">
        <f aca="false">$C780*VLOOKUP($B780,FoodDB!$A$2:$I$1016,9,0)</f>
        <v>0</v>
      </c>
      <c r="K780" s="100"/>
      <c r="L780" s="100"/>
      <c r="M780" s="100"/>
      <c r="N780" s="100"/>
      <c r="O780" s="100"/>
      <c r="P780" s="100"/>
      <c r="Q780" s="100"/>
      <c r="R780" s="100"/>
      <c r="S780" s="100"/>
    </row>
    <row r="781" customFormat="false" ht="15" hidden="false" customHeight="false" outlineLevel="0" collapsed="false">
      <c r="A781" s="0" t="s">
        <v>98</v>
      </c>
      <c r="D781" s="100"/>
      <c r="E781" s="100"/>
      <c r="F781" s="100"/>
      <c r="G781" s="100" t="n">
        <f aca="false">SUM(G774:G780)</f>
        <v>0</v>
      </c>
      <c r="H781" s="100" t="n">
        <f aca="false">SUM(H774:H780)</f>
        <v>0</v>
      </c>
      <c r="I781" s="100" t="n">
        <f aca="false">SUM(I774:I780)</f>
        <v>0</v>
      </c>
      <c r="J781" s="100" t="n">
        <f aca="false">SUM(G781:I781)</f>
        <v>0</v>
      </c>
      <c r="K781" s="100"/>
      <c r="L781" s="100"/>
      <c r="M781" s="100"/>
      <c r="N781" s="100"/>
      <c r="O781" s="100"/>
      <c r="P781" s="100"/>
      <c r="Q781" s="100"/>
      <c r="R781" s="100"/>
      <c r="S781" s="100"/>
    </row>
    <row r="782" customFormat="false" ht="15" hidden="false" customHeight="false" outlineLevel="0" collapsed="false">
      <c r="A782" s="0" t="s">
        <v>102</v>
      </c>
      <c r="B782" s="0" t="s">
        <v>103</v>
      </c>
      <c r="D782" s="100"/>
      <c r="E782" s="100"/>
      <c r="F782" s="100"/>
      <c r="G782" s="100" t="n">
        <f aca="false">VLOOKUP($A774,LossChart!$A$3:$AB$105,14,0)</f>
        <v>734.553383380252</v>
      </c>
      <c r="H782" s="100" t="n">
        <f aca="false">VLOOKUP($A774,LossChart!$A$3:$AB$105,15,0)</f>
        <v>80</v>
      </c>
      <c r="I782" s="100" t="n">
        <f aca="false">VLOOKUP($A774,LossChart!$A$3:$AB$105,16,0)</f>
        <v>477.304074136158</v>
      </c>
      <c r="J782" s="100" t="n">
        <f aca="false">VLOOKUP($A774,LossChart!$A$3:$AB$105,17,0)</f>
        <v>1291.85745751641</v>
      </c>
      <c r="K782" s="100"/>
      <c r="L782" s="100"/>
      <c r="M782" s="100"/>
      <c r="N782" s="100"/>
      <c r="O782" s="100"/>
      <c r="P782" s="100"/>
      <c r="Q782" s="100"/>
      <c r="R782" s="100"/>
      <c r="S782" s="100"/>
    </row>
    <row r="783" customFormat="false" ht="15" hidden="false" customHeight="false" outlineLevel="0" collapsed="false">
      <c r="A783" s="0" t="s">
        <v>104</v>
      </c>
      <c r="D783" s="100"/>
      <c r="E783" s="100"/>
      <c r="F783" s="100"/>
      <c r="G783" s="100" t="n">
        <f aca="false">G782-G781</f>
        <v>734.553383380252</v>
      </c>
      <c r="H783" s="100" t="n">
        <f aca="false">H782-H781</f>
        <v>80</v>
      </c>
      <c r="I783" s="100" t="n">
        <f aca="false">I782-I781</f>
        <v>477.304074136158</v>
      </c>
      <c r="J783" s="100" t="n">
        <f aca="false">J782-J781</f>
        <v>1291.85745751641</v>
      </c>
      <c r="K783" s="100"/>
      <c r="L783" s="100"/>
      <c r="M783" s="100"/>
      <c r="N783" s="100"/>
      <c r="O783" s="100"/>
      <c r="P783" s="100"/>
      <c r="Q783" s="100"/>
      <c r="R783" s="100"/>
      <c r="S783" s="100"/>
    </row>
    <row r="785" customFormat="false" ht="60" hidden="false" customHeight="false" outlineLevel="0" collapsed="false">
      <c r="A785" s="21" t="s">
        <v>63</v>
      </c>
      <c r="B785" s="21" t="s">
        <v>93</v>
      </c>
      <c r="C785" s="21" t="s">
        <v>94</v>
      </c>
      <c r="D785" s="94" t="str">
        <f aca="false">FoodDB!$C$1</f>
        <v>Fat
(g)</v>
      </c>
      <c r="E785" s="94" t="str">
        <f aca="false">FoodDB!$D$1</f>
        <v>Carbs
(g)</v>
      </c>
      <c r="F785" s="94" t="str">
        <f aca="false">FoodDB!$E$1</f>
        <v>Protein
(g)</v>
      </c>
      <c r="G785" s="94" t="str">
        <f aca="false">FoodDB!$F$1</f>
        <v>Fat
(Cal)</v>
      </c>
      <c r="H785" s="94" t="str">
        <f aca="false">FoodDB!$G$1</f>
        <v>Carb
(Cal)</v>
      </c>
      <c r="I785" s="94" t="str">
        <f aca="false">FoodDB!$H$1</f>
        <v>Protein
(Cal)</v>
      </c>
      <c r="J785" s="94" t="str">
        <f aca="false">FoodDB!$I$1</f>
        <v>Total
Calories</v>
      </c>
      <c r="K785" s="94"/>
      <c r="L785" s="94" t="s">
        <v>110</v>
      </c>
      <c r="M785" s="94" t="s">
        <v>111</v>
      </c>
      <c r="N785" s="94" t="s">
        <v>112</v>
      </c>
      <c r="O785" s="94" t="s">
        <v>113</v>
      </c>
      <c r="P785" s="94" t="s">
        <v>118</v>
      </c>
      <c r="Q785" s="94" t="s">
        <v>119</v>
      </c>
      <c r="R785" s="94" t="s">
        <v>120</v>
      </c>
      <c r="S785" s="94" t="s">
        <v>121</v>
      </c>
    </row>
    <row r="786" customFormat="false" ht="15" hidden="false" customHeight="false" outlineLevel="0" collapsed="false">
      <c r="A786" s="95" t="n">
        <f aca="false">A774+1</f>
        <v>43059</v>
      </c>
      <c r="B786" s="96" t="s">
        <v>108</v>
      </c>
      <c r="C786" s="97" t="n">
        <v>1</v>
      </c>
      <c r="D786" s="100" t="n">
        <f aca="false">$C786*VLOOKUP($B786,FoodDB!$A$2:$I$1016,3,0)</f>
        <v>0</v>
      </c>
      <c r="E786" s="100" t="n">
        <f aca="false">$C786*VLOOKUP($B786,FoodDB!$A$2:$I$1016,4,0)</f>
        <v>0</v>
      </c>
      <c r="F786" s="100" t="n">
        <f aca="false">$C786*VLOOKUP($B786,FoodDB!$A$2:$I$1016,5,0)</f>
        <v>0</v>
      </c>
      <c r="G786" s="100" t="n">
        <f aca="false">$C786*VLOOKUP($B786,FoodDB!$A$2:$I$1016,6,0)</f>
        <v>0</v>
      </c>
      <c r="H786" s="100" t="n">
        <f aca="false">$C786*VLOOKUP($B786,FoodDB!$A$2:$I$1016,7,0)</f>
        <v>0</v>
      </c>
      <c r="I786" s="100" t="n">
        <f aca="false">$C786*VLOOKUP($B786,FoodDB!$A$2:$I$1016,8,0)</f>
        <v>0</v>
      </c>
      <c r="J786" s="100" t="n">
        <f aca="false">$C786*VLOOKUP($B786,FoodDB!$A$2:$I$1016,9,0)</f>
        <v>0</v>
      </c>
      <c r="K786" s="100"/>
      <c r="L786" s="100" t="n">
        <f aca="false">SUM(G786:G792)</f>
        <v>0</v>
      </c>
      <c r="M786" s="100" t="n">
        <f aca="false">SUM(H786:H792)</f>
        <v>0</v>
      </c>
      <c r="N786" s="100" t="n">
        <f aca="false">SUM(I786:I792)</f>
        <v>0</v>
      </c>
      <c r="O786" s="100" t="n">
        <f aca="false">SUM(L786:N786)</f>
        <v>0</v>
      </c>
      <c r="P786" s="100" t="n">
        <f aca="false">VLOOKUP($A786,LossChart!$A$3:$AB$105,14,0)-L786</f>
        <v>739.549786622384</v>
      </c>
      <c r="Q786" s="100" t="n">
        <f aca="false">VLOOKUP($A786,LossChart!$A$3:$AB$105,15,0)-M786</f>
        <v>80</v>
      </c>
      <c r="R786" s="100" t="n">
        <f aca="false">VLOOKUP($A786,LossChart!$A$3:$AB$105,16,0)-N786</f>
        <v>477.304074136158</v>
      </c>
      <c r="S786" s="100" t="n">
        <f aca="false">VLOOKUP($A786,LossChart!$A$3:$AB$105,17,0)-O786</f>
        <v>1296.85386075854</v>
      </c>
    </row>
    <row r="787" customFormat="false" ht="15" hidden="false" customHeight="false" outlineLevel="0" collapsed="false">
      <c r="B787" s="96" t="s">
        <v>108</v>
      </c>
      <c r="C787" s="97" t="n">
        <v>1</v>
      </c>
      <c r="D787" s="100" t="n">
        <f aca="false">$C787*VLOOKUP($B787,FoodDB!$A$2:$I$1016,3,0)</f>
        <v>0</v>
      </c>
      <c r="E787" s="100" t="n">
        <f aca="false">$C787*VLOOKUP($B787,FoodDB!$A$2:$I$1016,4,0)</f>
        <v>0</v>
      </c>
      <c r="F787" s="100" t="n">
        <f aca="false">$C787*VLOOKUP($B787,FoodDB!$A$2:$I$1016,5,0)</f>
        <v>0</v>
      </c>
      <c r="G787" s="100" t="n">
        <f aca="false">$C787*VLOOKUP($B787,FoodDB!$A$2:$I$1016,6,0)</f>
        <v>0</v>
      </c>
      <c r="H787" s="100" t="n">
        <f aca="false">$C787*VLOOKUP($B787,FoodDB!$A$2:$I$1016,7,0)</f>
        <v>0</v>
      </c>
      <c r="I787" s="100" t="n">
        <f aca="false">$C787*VLOOKUP($B787,FoodDB!$A$2:$I$1016,8,0)</f>
        <v>0</v>
      </c>
      <c r="J787" s="100" t="n">
        <f aca="false">$C787*VLOOKUP($B787,FoodDB!$A$2:$I$1016,9,0)</f>
        <v>0</v>
      </c>
      <c r="K787" s="100"/>
      <c r="L787" s="100"/>
      <c r="M787" s="100"/>
      <c r="N787" s="100"/>
      <c r="O787" s="100"/>
      <c r="P787" s="100"/>
      <c r="Q787" s="100"/>
      <c r="R787" s="100"/>
      <c r="S787" s="100"/>
    </row>
    <row r="788" customFormat="false" ht="15" hidden="false" customHeight="false" outlineLevel="0" collapsed="false">
      <c r="B788" s="96" t="s">
        <v>108</v>
      </c>
      <c r="C788" s="97" t="n">
        <v>1</v>
      </c>
      <c r="D788" s="100" t="n">
        <f aca="false">$C788*VLOOKUP($B788,FoodDB!$A$2:$I$1016,3,0)</f>
        <v>0</v>
      </c>
      <c r="E788" s="100" t="n">
        <f aca="false">$C788*VLOOKUP($B788,FoodDB!$A$2:$I$1016,4,0)</f>
        <v>0</v>
      </c>
      <c r="F788" s="100" t="n">
        <f aca="false">$C788*VLOOKUP($B788,FoodDB!$A$2:$I$1016,5,0)</f>
        <v>0</v>
      </c>
      <c r="G788" s="100" t="n">
        <f aca="false">$C788*VLOOKUP($B788,FoodDB!$A$2:$I$1016,6,0)</f>
        <v>0</v>
      </c>
      <c r="H788" s="100" t="n">
        <f aca="false">$C788*VLOOKUP($B788,FoodDB!$A$2:$I$1016,7,0)</f>
        <v>0</v>
      </c>
      <c r="I788" s="100" t="n">
        <f aca="false">$C788*VLOOKUP($B788,FoodDB!$A$2:$I$1016,8,0)</f>
        <v>0</v>
      </c>
      <c r="J788" s="100" t="n">
        <f aca="false">$C788*VLOOKUP($B788,FoodDB!$A$2:$I$1016,9,0)</f>
        <v>0</v>
      </c>
      <c r="K788" s="100"/>
      <c r="L788" s="100"/>
      <c r="M788" s="100"/>
      <c r="N788" s="100"/>
      <c r="O788" s="100"/>
      <c r="P788" s="100"/>
      <c r="Q788" s="100"/>
      <c r="R788" s="100"/>
      <c r="S788" s="100"/>
    </row>
    <row r="789" customFormat="false" ht="15" hidden="false" customHeight="false" outlineLevel="0" collapsed="false">
      <c r="B789" s="96" t="s">
        <v>108</v>
      </c>
      <c r="C789" s="97" t="n">
        <v>1</v>
      </c>
      <c r="D789" s="100" t="n">
        <f aca="false">$C789*VLOOKUP($B789,FoodDB!$A$2:$I$1016,3,0)</f>
        <v>0</v>
      </c>
      <c r="E789" s="100" t="n">
        <f aca="false">$C789*VLOOKUP($B789,FoodDB!$A$2:$I$1016,4,0)</f>
        <v>0</v>
      </c>
      <c r="F789" s="100" t="n">
        <f aca="false">$C789*VLOOKUP($B789,FoodDB!$A$2:$I$1016,5,0)</f>
        <v>0</v>
      </c>
      <c r="G789" s="100" t="n">
        <f aca="false">$C789*VLOOKUP($B789,FoodDB!$A$2:$I$1016,6,0)</f>
        <v>0</v>
      </c>
      <c r="H789" s="100" t="n">
        <f aca="false">$C789*VLOOKUP($B789,FoodDB!$A$2:$I$1016,7,0)</f>
        <v>0</v>
      </c>
      <c r="I789" s="100" t="n">
        <f aca="false">$C789*VLOOKUP($B789,FoodDB!$A$2:$I$1016,8,0)</f>
        <v>0</v>
      </c>
      <c r="J789" s="100" t="n">
        <f aca="false">$C789*VLOOKUP($B789,FoodDB!$A$2:$I$1016,9,0)</f>
        <v>0</v>
      </c>
      <c r="K789" s="100"/>
      <c r="L789" s="100"/>
      <c r="M789" s="100"/>
      <c r="N789" s="100"/>
      <c r="O789" s="100"/>
      <c r="P789" s="100"/>
      <c r="Q789" s="100"/>
      <c r="R789" s="100"/>
      <c r="S789" s="100"/>
    </row>
    <row r="790" customFormat="false" ht="15" hidden="false" customHeight="false" outlineLevel="0" collapsed="false">
      <c r="B790" s="96" t="s">
        <v>108</v>
      </c>
      <c r="C790" s="97" t="n">
        <v>1</v>
      </c>
      <c r="D790" s="100" t="n">
        <f aca="false">$C790*VLOOKUP($B790,FoodDB!$A$2:$I$1016,3,0)</f>
        <v>0</v>
      </c>
      <c r="E790" s="100" t="n">
        <f aca="false">$C790*VLOOKUP($B790,FoodDB!$A$2:$I$1016,4,0)</f>
        <v>0</v>
      </c>
      <c r="F790" s="100" t="n">
        <f aca="false">$C790*VLOOKUP($B790,FoodDB!$A$2:$I$1016,5,0)</f>
        <v>0</v>
      </c>
      <c r="G790" s="100" t="n">
        <f aca="false">$C790*VLOOKUP($B790,FoodDB!$A$2:$I$1016,6,0)</f>
        <v>0</v>
      </c>
      <c r="H790" s="100" t="n">
        <f aca="false">$C790*VLOOKUP($B790,FoodDB!$A$2:$I$1016,7,0)</f>
        <v>0</v>
      </c>
      <c r="I790" s="100" t="n">
        <f aca="false">$C790*VLOOKUP($B790,FoodDB!$A$2:$I$1016,8,0)</f>
        <v>0</v>
      </c>
      <c r="J790" s="100" t="n">
        <f aca="false">$C790*VLOOKUP($B790,FoodDB!$A$2:$I$1016,9,0)</f>
        <v>0</v>
      </c>
      <c r="K790" s="100"/>
      <c r="L790" s="100"/>
      <c r="M790" s="100"/>
      <c r="N790" s="100"/>
      <c r="O790" s="100"/>
      <c r="P790" s="100"/>
      <c r="Q790" s="100"/>
      <c r="R790" s="100"/>
      <c r="S790" s="100"/>
    </row>
    <row r="791" customFormat="false" ht="15" hidden="false" customHeight="false" outlineLevel="0" collapsed="false">
      <c r="B791" s="96" t="s">
        <v>108</v>
      </c>
      <c r="C791" s="97" t="n">
        <v>1</v>
      </c>
      <c r="D791" s="100" t="n">
        <f aca="false">$C791*VLOOKUP($B791,FoodDB!$A$2:$I$1016,3,0)</f>
        <v>0</v>
      </c>
      <c r="E791" s="100" t="n">
        <f aca="false">$C791*VLOOKUP($B791,FoodDB!$A$2:$I$1016,4,0)</f>
        <v>0</v>
      </c>
      <c r="F791" s="100" t="n">
        <f aca="false">$C791*VLOOKUP($B791,FoodDB!$A$2:$I$1016,5,0)</f>
        <v>0</v>
      </c>
      <c r="G791" s="100" t="n">
        <f aca="false">$C791*VLOOKUP($B791,FoodDB!$A$2:$I$1016,6,0)</f>
        <v>0</v>
      </c>
      <c r="H791" s="100" t="n">
        <f aca="false">$C791*VLOOKUP($B791,FoodDB!$A$2:$I$1016,7,0)</f>
        <v>0</v>
      </c>
      <c r="I791" s="100" t="n">
        <f aca="false">$C791*VLOOKUP($B791,FoodDB!$A$2:$I$1016,8,0)</f>
        <v>0</v>
      </c>
      <c r="J791" s="100" t="n">
        <f aca="false">$C791*VLOOKUP($B791,FoodDB!$A$2:$I$1016,9,0)</f>
        <v>0</v>
      </c>
      <c r="K791" s="100"/>
      <c r="L791" s="100"/>
      <c r="M791" s="100"/>
      <c r="N791" s="100"/>
      <c r="O791" s="100"/>
      <c r="P791" s="100"/>
      <c r="Q791" s="100"/>
      <c r="R791" s="100"/>
      <c r="S791" s="100"/>
    </row>
    <row r="792" customFormat="false" ht="15" hidden="false" customHeight="false" outlineLevel="0" collapsed="false">
      <c r="B792" s="96" t="s">
        <v>108</v>
      </c>
      <c r="C792" s="97" t="n">
        <v>1</v>
      </c>
      <c r="D792" s="100" t="n">
        <f aca="false">$C792*VLOOKUP($B792,FoodDB!$A$2:$I$1016,3,0)</f>
        <v>0</v>
      </c>
      <c r="E792" s="100" t="n">
        <f aca="false">$C792*VLOOKUP($B792,FoodDB!$A$2:$I$1016,4,0)</f>
        <v>0</v>
      </c>
      <c r="F792" s="100" t="n">
        <f aca="false">$C792*VLOOKUP($B792,FoodDB!$A$2:$I$1016,5,0)</f>
        <v>0</v>
      </c>
      <c r="G792" s="100" t="n">
        <f aca="false">$C792*VLOOKUP($B792,FoodDB!$A$2:$I$1016,6,0)</f>
        <v>0</v>
      </c>
      <c r="H792" s="100" t="n">
        <f aca="false">$C792*VLOOKUP($B792,FoodDB!$A$2:$I$1016,7,0)</f>
        <v>0</v>
      </c>
      <c r="I792" s="100" t="n">
        <f aca="false">$C792*VLOOKUP($B792,FoodDB!$A$2:$I$1016,8,0)</f>
        <v>0</v>
      </c>
      <c r="J792" s="100" t="n">
        <f aca="false">$C792*VLOOKUP($B792,FoodDB!$A$2:$I$1016,9,0)</f>
        <v>0</v>
      </c>
      <c r="K792" s="100"/>
      <c r="L792" s="100"/>
      <c r="M792" s="100"/>
      <c r="N792" s="100"/>
      <c r="O792" s="100"/>
      <c r="P792" s="100"/>
      <c r="Q792" s="100"/>
      <c r="R792" s="100"/>
      <c r="S792" s="100"/>
    </row>
    <row r="793" customFormat="false" ht="15" hidden="false" customHeight="false" outlineLevel="0" collapsed="false">
      <c r="A793" s="0" t="s">
        <v>98</v>
      </c>
      <c r="D793" s="100"/>
      <c r="E793" s="100"/>
      <c r="F793" s="100"/>
      <c r="G793" s="100" t="n">
        <f aca="false">SUM(G786:G792)</f>
        <v>0</v>
      </c>
      <c r="H793" s="100" t="n">
        <f aca="false">SUM(H786:H792)</f>
        <v>0</v>
      </c>
      <c r="I793" s="100" t="n">
        <f aca="false">SUM(I786:I792)</f>
        <v>0</v>
      </c>
      <c r="J793" s="100" t="n">
        <f aca="false">SUM(G793:I793)</f>
        <v>0</v>
      </c>
      <c r="K793" s="100"/>
      <c r="L793" s="100"/>
      <c r="M793" s="100"/>
      <c r="N793" s="100"/>
      <c r="O793" s="100"/>
      <c r="P793" s="100"/>
      <c r="Q793" s="100"/>
      <c r="R793" s="100"/>
      <c r="S793" s="100"/>
    </row>
    <row r="794" customFormat="false" ht="15" hidden="false" customHeight="false" outlineLevel="0" collapsed="false">
      <c r="A794" s="0" t="s">
        <v>102</v>
      </c>
      <c r="B794" s="0" t="s">
        <v>103</v>
      </c>
      <c r="D794" s="100"/>
      <c r="E794" s="100"/>
      <c r="F794" s="100"/>
      <c r="G794" s="100" t="n">
        <f aca="false">VLOOKUP($A786,LossChart!$A$3:$AB$105,14,0)</f>
        <v>739.549786622384</v>
      </c>
      <c r="H794" s="100" t="n">
        <f aca="false">VLOOKUP($A786,LossChart!$A$3:$AB$105,15,0)</f>
        <v>80</v>
      </c>
      <c r="I794" s="100" t="n">
        <f aca="false">VLOOKUP($A786,LossChart!$A$3:$AB$105,16,0)</f>
        <v>477.304074136158</v>
      </c>
      <c r="J794" s="100" t="n">
        <f aca="false">VLOOKUP($A786,LossChart!$A$3:$AB$105,17,0)</f>
        <v>1296.85386075854</v>
      </c>
      <c r="K794" s="100"/>
      <c r="L794" s="100"/>
      <c r="M794" s="100"/>
      <c r="N794" s="100"/>
      <c r="O794" s="100"/>
      <c r="P794" s="100"/>
      <c r="Q794" s="100"/>
      <c r="R794" s="100"/>
      <c r="S794" s="100"/>
    </row>
    <row r="795" customFormat="false" ht="15" hidden="false" customHeight="false" outlineLevel="0" collapsed="false">
      <c r="A795" s="0" t="s">
        <v>104</v>
      </c>
      <c r="D795" s="100"/>
      <c r="E795" s="100"/>
      <c r="F795" s="100"/>
      <c r="G795" s="100" t="n">
        <f aca="false">G794-G793</f>
        <v>739.549786622384</v>
      </c>
      <c r="H795" s="100" t="n">
        <f aca="false">H794-H793</f>
        <v>80</v>
      </c>
      <c r="I795" s="100" t="n">
        <f aca="false">I794-I793</f>
        <v>477.304074136158</v>
      </c>
      <c r="J795" s="100" t="n">
        <f aca="false">J794-J793</f>
        <v>1296.85386075854</v>
      </c>
      <c r="K795" s="100"/>
      <c r="L795" s="100"/>
      <c r="M795" s="100"/>
      <c r="N795" s="100"/>
      <c r="O795" s="100"/>
      <c r="P795" s="100"/>
      <c r="Q795" s="100"/>
      <c r="R795" s="100"/>
      <c r="S795" s="100"/>
    </row>
    <row r="797" customFormat="false" ht="60" hidden="false" customHeight="false" outlineLevel="0" collapsed="false">
      <c r="A797" s="21" t="s">
        <v>63</v>
      </c>
      <c r="B797" s="21" t="s">
        <v>93</v>
      </c>
      <c r="C797" s="21" t="s">
        <v>94</v>
      </c>
      <c r="D797" s="94" t="str">
        <f aca="false">FoodDB!$C$1</f>
        <v>Fat
(g)</v>
      </c>
      <c r="E797" s="94" t="str">
        <f aca="false">FoodDB!$D$1</f>
        <v>Carbs
(g)</v>
      </c>
      <c r="F797" s="94" t="str">
        <f aca="false">FoodDB!$E$1</f>
        <v>Protein
(g)</v>
      </c>
      <c r="G797" s="94" t="str">
        <f aca="false">FoodDB!$F$1</f>
        <v>Fat
(Cal)</v>
      </c>
      <c r="H797" s="94" t="str">
        <f aca="false">FoodDB!$G$1</f>
        <v>Carb
(Cal)</v>
      </c>
      <c r="I797" s="94" t="str">
        <f aca="false">FoodDB!$H$1</f>
        <v>Protein
(Cal)</v>
      </c>
      <c r="J797" s="94" t="str">
        <f aca="false">FoodDB!$I$1</f>
        <v>Total
Calories</v>
      </c>
      <c r="K797" s="94"/>
      <c r="L797" s="94" t="s">
        <v>110</v>
      </c>
      <c r="M797" s="94" t="s">
        <v>111</v>
      </c>
      <c r="N797" s="94" t="s">
        <v>112</v>
      </c>
      <c r="O797" s="94" t="s">
        <v>113</v>
      </c>
      <c r="P797" s="94" t="s">
        <v>118</v>
      </c>
      <c r="Q797" s="94" t="s">
        <v>119</v>
      </c>
      <c r="R797" s="94" t="s">
        <v>120</v>
      </c>
      <c r="S797" s="94" t="s">
        <v>121</v>
      </c>
    </row>
    <row r="798" customFormat="false" ht="15" hidden="false" customHeight="false" outlineLevel="0" collapsed="false">
      <c r="A798" s="95" t="n">
        <f aca="false">A786+1</f>
        <v>43060</v>
      </c>
      <c r="B798" s="96" t="s">
        <v>108</v>
      </c>
      <c r="C798" s="97" t="n">
        <v>1</v>
      </c>
      <c r="D798" s="100" t="n">
        <f aca="false">$C798*VLOOKUP($B798,FoodDB!$A$2:$I$1016,3,0)</f>
        <v>0</v>
      </c>
      <c r="E798" s="100" t="n">
        <f aca="false">$C798*VLOOKUP($B798,FoodDB!$A$2:$I$1016,4,0)</f>
        <v>0</v>
      </c>
      <c r="F798" s="100" t="n">
        <f aca="false">$C798*VLOOKUP($B798,FoodDB!$A$2:$I$1016,5,0)</f>
        <v>0</v>
      </c>
      <c r="G798" s="100" t="n">
        <f aca="false">$C798*VLOOKUP($B798,FoodDB!$A$2:$I$1016,6,0)</f>
        <v>0</v>
      </c>
      <c r="H798" s="100" t="n">
        <f aca="false">$C798*VLOOKUP($B798,FoodDB!$A$2:$I$1016,7,0)</f>
        <v>0</v>
      </c>
      <c r="I798" s="100" t="n">
        <f aca="false">$C798*VLOOKUP($B798,FoodDB!$A$2:$I$1016,8,0)</f>
        <v>0</v>
      </c>
      <c r="J798" s="100" t="n">
        <f aca="false">$C798*VLOOKUP($B798,FoodDB!$A$2:$I$1016,9,0)</f>
        <v>0</v>
      </c>
      <c r="K798" s="100"/>
      <c r="L798" s="100" t="n">
        <f aca="false">SUM(G798:G804)</f>
        <v>0</v>
      </c>
      <c r="M798" s="100" t="n">
        <f aca="false">SUM(H798:H804)</f>
        <v>0</v>
      </c>
      <c r="N798" s="100" t="n">
        <f aca="false">SUM(I798:I804)</f>
        <v>0</v>
      </c>
      <c r="O798" s="100" t="n">
        <f aca="false">SUM(L798:N798)</f>
        <v>0</v>
      </c>
      <c r="P798" s="100" t="n">
        <f aca="false">VLOOKUP($A798,LossChart!$A$3:$AB$105,14,0)-L798</f>
        <v>744.501936007229</v>
      </c>
      <c r="Q798" s="100" t="n">
        <f aca="false">VLOOKUP($A798,LossChart!$A$3:$AB$105,15,0)-M798</f>
        <v>80</v>
      </c>
      <c r="R798" s="100" t="n">
        <f aca="false">VLOOKUP($A798,LossChart!$A$3:$AB$105,16,0)-N798</f>
        <v>477.304074136158</v>
      </c>
      <c r="S798" s="100" t="n">
        <f aca="false">VLOOKUP($A798,LossChart!$A$3:$AB$105,17,0)-O798</f>
        <v>1301.80601014339</v>
      </c>
    </row>
    <row r="799" customFormat="false" ht="15" hidden="false" customHeight="false" outlineLevel="0" collapsed="false">
      <c r="B799" s="96" t="s">
        <v>108</v>
      </c>
      <c r="C799" s="97" t="n">
        <v>1</v>
      </c>
      <c r="D799" s="100" t="n">
        <f aca="false">$C799*VLOOKUP($B799,FoodDB!$A$2:$I$1016,3,0)</f>
        <v>0</v>
      </c>
      <c r="E799" s="100" t="n">
        <f aca="false">$C799*VLOOKUP($B799,FoodDB!$A$2:$I$1016,4,0)</f>
        <v>0</v>
      </c>
      <c r="F799" s="100" t="n">
        <f aca="false">$C799*VLOOKUP($B799,FoodDB!$A$2:$I$1016,5,0)</f>
        <v>0</v>
      </c>
      <c r="G799" s="100" t="n">
        <f aca="false">$C799*VLOOKUP($B799,FoodDB!$A$2:$I$1016,6,0)</f>
        <v>0</v>
      </c>
      <c r="H799" s="100" t="n">
        <f aca="false">$C799*VLOOKUP($B799,FoodDB!$A$2:$I$1016,7,0)</f>
        <v>0</v>
      </c>
      <c r="I799" s="100" t="n">
        <f aca="false">$C799*VLOOKUP($B799,FoodDB!$A$2:$I$1016,8,0)</f>
        <v>0</v>
      </c>
      <c r="J799" s="100" t="n">
        <f aca="false">$C799*VLOOKUP($B799,FoodDB!$A$2:$I$1016,9,0)</f>
        <v>0</v>
      </c>
      <c r="K799" s="100"/>
      <c r="L799" s="100"/>
      <c r="M799" s="100"/>
      <c r="N799" s="100"/>
      <c r="O799" s="100"/>
      <c r="P799" s="100"/>
      <c r="Q799" s="100"/>
      <c r="R799" s="100"/>
      <c r="S799" s="100"/>
    </row>
    <row r="800" customFormat="false" ht="15" hidden="false" customHeight="false" outlineLevel="0" collapsed="false">
      <c r="B800" s="96" t="s">
        <v>108</v>
      </c>
      <c r="C800" s="97" t="n">
        <v>1</v>
      </c>
      <c r="D800" s="100" t="n">
        <f aca="false">$C800*VLOOKUP($B800,FoodDB!$A$2:$I$1016,3,0)</f>
        <v>0</v>
      </c>
      <c r="E800" s="100" t="n">
        <f aca="false">$C800*VLOOKUP($B800,FoodDB!$A$2:$I$1016,4,0)</f>
        <v>0</v>
      </c>
      <c r="F800" s="100" t="n">
        <f aca="false">$C800*VLOOKUP($B800,FoodDB!$A$2:$I$1016,5,0)</f>
        <v>0</v>
      </c>
      <c r="G800" s="100" t="n">
        <f aca="false">$C800*VLOOKUP($B800,FoodDB!$A$2:$I$1016,6,0)</f>
        <v>0</v>
      </c>
      <c r="H800" s="100" t="n">
        <f aca="false">$C800*VLOOKUP($B800,FoodDB!$A$2:$I$1016,7,0)</f>
        <v>0</v>
      </c>
      <c r="I800" s="100" t="n">
        <f aca="false">$C800*VLOOKUP($B800,FoodDB!$A$2:$I$1016,8,0)</f>
        <v>0</v>
      </c>
      <c r="J800" s="100" t="n">
        <f aca="false">$C800*VLOOKUP($B800,FoodDB!$A$2:$I$1016,9,0)</f>
        <v>0</v>
      </c>
      <c r="K800" s="100"/>
      <c r="L800" s="100"/>
      <c r="M800" s="100"/>
      <c r="N800" s="100"/>
      <c r="O800" s="100"/>
      <c r="P800" s="100"/>
      <c r="Q800" s="100"/>
      <c r="R800" s="100"/>
      <c r="S800" s="100"/>
    </row>
    <row r="801" customFormat="false" ht="15" hidden="false" customHeight="false" outlineLevel="0" collapsed="false">
      <c r="B801" s="96" t="s">
        <v>108</v>
      </c>
      <c r="C801" s="97" t="n">
        <v>1</v>
      </c>
      <c r="D801" s="100" t="n">
        <f aca="false">$C801*VLOOKUP($B801,FoodDB!$A$2:$I$1016,3,0)</f>
        <v>0</v>
      </c>
      <c r="E801" s="100" t="n">
        <f aca="false">$C801*VLOOKUP($B801,FoodDB!$A$2:$I$1016,4,0)</f>
        <v>0</v>
      </c>
      <c r="F801" s="100" t="n">
        <f aca="false">$C801*VLOOKUP($B801,FoodDB!$A$2:$I$1016,5,0)</f>
        <v>0</v>
      </c>
      <c r="G801" s="100" t="n">
        <f aca="false">$C801*VLOOKUP($B801,FoodDB!$A$2:$I$1016,6,0)</f>
        <v>0</v>
      </c>
      <c r="H801" s="100" t="n">
        <f aca="false">$C801*VLOOKUP($B801,FoodDB!$A$2:$I$1016,7,0)</f>
        <v>0</v>
      </c>
      <c r="I801" s="100" t="n">
        <f aca="false">$C801*VLOOKUP($B801,FoodDB!$A$2:$I$1016,8,0)</f>
        <v>0</v>
      </c>
      <c r="J801" s="100" t="n">
        <f aca="false">$C801*VLOOKUP($B801,FoodDB!$A$2:$I$1016,9,0)</f>
        <v>0</v>
      </c>
      <c r="K801" s="100"/>
      <c r="L801" s="100"/>
      <c r="M801" s="100"/>
      <c r="N801" s="100"/>
      <c r="O801" s="100"/>
      <c r="P801" s="100"/>
      <c r="Q801" s="100"/>
      <c r="R801" s="100"/>
      <c r="S801" s="100"/>
    </row>
    <row r="802" customFormat="false" ht="15" hidden="false" customHeight="false" outlineLevel="0" collapsed="false">
      <c r="B802" s="96" t="s">
        <v>108</v>
      </c>
      <c r="C802" s="97" t="n">
        <v>1</v>
      </c>
      <c r="D802" s="100" t="n">
        <f aca="false">$C802*VLOOKUP($B802,FoodDB!$A$2:$I$1016,3,0)</f>
        <v>0</v>
      </c>
      <c r="E802" s="100" t="n">
        <f aca="false">$C802*VLOOKUP($B802,FoodDB!$A$2:$I$1016,4,0)</f>
        <v>0</v>
      </c>
      <c r="F802" s="100" t="n">
        <f aca="false">$C802*VLOOKUP($B802,FoodDB!$A$2:$I$1016,5,0)</f>
        <v>0</v>
      </c>
      <c r="G802" s="100" t="n">
        <f aca="false">$C802*VLOOKUP($B802,FoodDB!$A$2:$I$1016,6,0)</f>
        <v>0</v>
      </c>
      <c r="H802" s="100" t="n">
        <f aca="false">$C802*VLOOKUP($B802,FoodDB!$A$2:$I$1016,7,0)</f>
        <v>0</v>
      </c>
      <c r="I802" s="100" t="n">
        <f aca="false">$C802*VLOOKUP($B802,FoodDB!$A$2:$I$1016,8,0)</f>
        <v>0</v>
      </c>
      <c r="J802" s="100" t="n">
        <f aca="false">$C802*VLOOKUP($B802,FoodDB!$A$2:$I$1016,9,0)</f>
        <v>0</v>
      </c>
      <c r="K802" s="100"/>
      <c r="L802" s="100"/>
      <c r="M802" s="100"/>
      <c r="N802" s="100"/>
      <c r="O802" s="100"/>
      <c r="P802" s="100"/>
      <c r="Q802" s="100"/>
      <c r="R802" s="100"/>
      <c r="S802" s="100"/>
    </row>
    <row r="803" customFormat="false" ht="15" hidden="false" customHeight="false" outlineLevel="0" collapsed="false">
      <c r="B803" s="96" t="s">
        <v>108</v>
      </c>
      <c r="C803" s="97" t="n">
        <v>1</v>
      </c>
      <c r="D803" s="100" t="n">
        <f aca="false">$C803*VLOOKUP($B803,FoodDB!$A$2:$I$1016,3,0)</f>
        <v>0</v>
      </c>
      <c r="E803" s="100" t="n">
        <f aca="false">$C803*VLOOKUP($B803,FoodDB!$A$2:$I$1016,4,0)</f>
        <v>0</v>
      </c>
      <c r="F803" s="100" t="n">
        <f aca="false">$C803*VLOOKUP($B803,FoodDB!$A$2:$I$1016,5,0)</f>
        <v>0</v>
      </c>
      <c r="G803" s="100" t="n">
        <f aca="false">$C803*VLOOKUP($B803,FoodDB!$A$2:$I$1016,6,0)</f>
        <v>0</v>
      </c>
      <c r="H803" s="100" t="n">
        <f aca="false">$C803*VLOOKUP($B803,FoodDB!$A$2:$I$1016,7,0)</f>
        <v>0</v>
      </c>
      <c r="I803" s="100" t="n">
        <f aca="false">$C803*VLOOKUP($B803,FoodDB!$A$2:$I$1016,8,0)</f>
        <v>0</v>
      </c>
      <c r="J803" s="100" t="n">
        <f aca="false">$C803*VLOOKUP($B803,FoodDB!$A$2:$I$1016,9,0)</f>
        <v>0</v>
      </c>
      <c r="K803" s="100"/>
      <c r="L803" s="100"/>
      <c r="M803" s="100"/>
      <c r="N803" s="100"/>
      <c r="O803" s="100"/>
      <c r="P803" s="100"/>
      <c r="Q803" s="100"/>
      <c r="R803" s="100"/>
      <c r="S803" s="100"/>
    </row>
    <row r="804" customFormat="false" ht="15" hidden="false" customHeight="false" outlineLevel="0" collapsed="false">
      <c r="B804" s="96" t="s">
        <v>108</v>
      </c>
      <c r="C804" s="97" t="n">
        <v>1</v>
      </c>
      <c r="D804" s="100" t="n">
        <f aca="false">$C804*VLOOKUP($B804,FoodDB!$A$2:$I$1016,3,0)</f>
        <v>0</v>
      </c>
      <c r="E804" s="100" t="n">
        <f aca="false">$C804*VLOOKUP($B804,FoodDB!$A$2:$I$1016,4,0)</f>
        <v>0</v>
      </c>
      <c r="F804" s="100" t="n">
        <f aca="false">$C804*VLOOKUP($B804,FoodDB!$A$2:$I$1016,5,0)</f>
        <v>0</v>
      </c>
      <c r="G804" s="100" t="n">
        <f aca="false">$C804*VLOOKUP($B804,FoodDB!$A$2:$I$1016,6,0)</f>
        <v>0</v>
      </c>
      <c r="H804" s="100" t="n">
        <f aca="false">$C804*VLOOKUP($B804,FoodDB!$A$2:$I$1016,7,0)</f>
        <v>0</v>
      </c>
      <c r="I804" s="100" t="n">
        <f aca="false">$C804*VLOOKUP($B804,FoodDB!$A$2:$I$1016,8,0)</f>
        <v>0</v>
      </c>
      <c r="J804" s="100" t="n">
        <f aca="false">$C804*VLOOKUP($B804,FoodDB!$A$2:$I$1016,9,0)</f>
        <v>0</v>
      </c>
      <c r="K804" s="100"/>
      <c r="L804" s="100"/>
      <c r="M804" s="100"/>
      <c r="N804" s="100"/>
      <c r="O804" s="100"/>
      <c r="P804" s="100"/>
      <c r="Q804" s="100"/>
      <c r="R804" s="100"/>
      <c r="S804" s="100"/>
    </row>
    <row r="805" customFormat="false" ht="15" hidden="false" customHeight="false" outlineLevel="0" collapsed="false">
      <c r="A805" s="0" t="s">
        <v>98</v>
      </c>
      <c r="D805" s="100"/>
      <c r="E805" s="100"/>
      <c r="F805" s="100"/>
      <c r="G805" s="100" t="n">
        <f aca="false">SUM(G798:G804)</f>
        <v>0</v>
      </c>
      <c r="H805" s="100" t="n">
        <f aca="false">SUM(H798:H804)</f>
        <v>0</v>
      </c>
      <c r="I805" s="100" t="n">
        <f aca="false">SUM(I798:I804)</f>
        <v>0</v>
      </c>
      <c r="J805" s="100" t="n">
        <f aca="false">SUM(G805:I805)</f>
        <v>0</v>
      </c>
      <c r="K805" s="100"/>
      <c r="L805" s="100"/>
      <c r="M805" s="100"/>
      <c r="N805" s="100"/>
      <c r="O805" s="100"/>
      <c r="P805" s="100"/>
      <c r="Q805" s="100"/>
      <c r="R805" s="100"/>
      <c r="S805" s="100"/>
    </row>
    <row r="806" customFormat="false" ht="15" hidden="false" customHeight="false" outlineLevel="0" collapsed="false">
      <c r="A806" s="0" t="s">
        <v>102</v>
      </c>
      <c r="B806" s="0" t="s">
        <v>103</v>
      </c>
      <c r="D806" s="100"/>
      <c r="E806" s="100"/>
      <c r="F806" s="100"/>
      <c r="G806" s="100" t="n">
        <f aca="false">VLOOKUP($A798,LossChart!$A$3:$AB$105,14,0)</f>
        <v>744.501936007229</v>
      </c>
      <c r="H806" s="100" t="n">
        <f aca="false">VLOOKUP($A798,LossChart!$A$3:$AB$105,15,0)</f>
        <v>80</v>
      </c>
      <c r="I806" s="100" t="n">
        <f aca="false">VLOOKUP($A798,LossChart!$A$3:$AB$105,16,0)</f>
        <v>477.304074136158</v>
      </c>
      <c r="J806" s="100" t="n">
        <f aca="false">VLOOKUP($A798,LossChart!$A$3:$AB$105,17,0)</f>
        <v>1301.80601014339</v>
      </c>
      <c r="K806" s="100"/>
      <c r="L806" s="100"/>
      <c r="M806" s="100"/>
      <c r="N806" s="100"/>
      <c r="O806" s="100"/>
      <c r="P806" s="100"/>
      <c r="Q806" s="100"/>
      <c r="R806" s="100"/>
      <c r="S806" s="100"/>
    </row>
    <row r="807" customFormat="false" ht="15" hidden="false" customHeight="false" outlineLevel="0" collapsed="false">
      <c r="A807" s="0" t="s">
        <v>104</v>
      </c>
      <c r="D807" s="100"/>
      <c r="E807" s="100"/>
      <c r="F807" s="100"/>
      <c r="G807" s="100" t="n">
        <f aca="false">G806-G805</f>
        <v>744.501936007229</v>
      </c>
      <c r="H807" s="100" t="n">
        <f aca="false">H806-H805</f>
        <v>80</v>
      </c>
      <c r="I807" s="100" t="n">
        <f aca="false">I806-I805</f>
        <v>477.304074136158</v>
      </c>
      <c r="J807" s="100" t="n">
        <f aca="false">J806-J805</f>
        <v>1301.80601014339</v>
      </c>
      <c r="K807" s="100"/>
      <c r="L807" s="100"/>
      <c r="M807" s="100"/>
      <c r="N807" s="100"/>
      <c r="O807" s="100"/>
      <c r="P807" s="100"/>
      <c r="Q807" s="100"/>
      <c r="R807" s="100"/>
      <c r="S807" s="100"/>
    </row>
    <row r="809" customFormat="false" ht="60" hidden="false" customHeight="false" outlineLevel="0" collapsed="false">
      <c r="A809" s="21" t="s">
        <v>63</v>
      </c>
      <c r="B809" s="21" t="s">
        <v>93</v>
      </c>
      <c r="C809" s="21" t="s">
        <v>94</v>
      </c>
      <c r="D809" s="94" t="str">
        <f aca="false">FoodDB!$C$1</f>
        <v>Fat
(g)</v>
      </c>
      <c r="E809" s="94" t="str">
        <f aca="false">FoodDB!$D$1</f>
        <v>Carbs
(g)</v>
      </c>
      <c r="F809" s="94" t="str">
        <f aca="false">FoodDB!$E$1</f>
        <v>Protein
(g)</v>
      </c>
      <c r="G809" s="94" t="str">
        <f aca="false">FoodDB!$F$1</f>
        <v>Fat
(Cal)</v>
      </c>
      <c r="H809" s="94" t="str">
        <f aca="false">FoodDB!$G$1</f>
        <v>Carb
(Cal)</v>
      </c>
      <c r="I809" s="94" t="str">
        <f aca="false">FoodDB!$H$1</f>
        <v>Protein
(Cal)</v>
      </c>
      <c r="J809" s="94" t="str">
        <f aca="false">FoodDB!$I$1</f>
        <v>Total
Calories</v>
      </c>
      <c r="K809" s="94"/>
      <c r="L809" s="94" t="s">
        <v>110</v>
      </c>
      <c r="M809" s="94" t="s">
        <v>111</v>
      </c>
      <c r="N809" s="94" t="s">
        <v>112</v>
      </c>
      <c r="O809" s="94" t="s">
        <v>113</v>
      </c>
      <c r="P809" s="94" t="s">
        <v>118</v>
      </c>
      <c r="Q809" s="94" t="s">
        <v>119</v>
      </c>
      <c r="R809" s="94" t="s">
        <v>120</v>
      </c>
      <c r="S809" s="94" t="s">
        <v>121</v>
      </c>
    </row>
    <row r="810" customFormat="false" ht="15" hidden="false" customHeight="false" outlineLevel="0" collapsed="false">
      <c r="A810" s="95" t="n">
        <f aca="false">A798+1</f>
        <v>43061</v>
      </c>
      <c r="B810" s="96" t="s">
        <v>108</v>
      </c>
      <c r="C810" s="97" t="n">
        <v>1</v>
      </c>
      <c r="D810" s="100" t="n">
        <f aca="false">$C810*VLOOKUP($B810,FoodDB!$A$2:$I$1016,3,0)</f>
        <v>0</v>
      </c>
      <c r="E810" s="100" t="n">
        <f aca="false">$C810*VLOOKUP($B810,FoodDB!$A$2:$I$1016,4,0)</f>
        <v>0</v>
      </c>
      <c r="F810" s="100" t="n">
        <f aca="false">$C810*VLOOKUP($B810,FoodDB!$A$2:$I$1016,5,0)</f>
        <v>0</v>
      </c>
      <c r="G810" s="100" t="n">
        <f aca="false">$C810*VLOOKUP($B810,FoodDB!$A$2:$I$1016,6,0)</f>
        <v>0</v>
      </c>
      <c r="H810" s="100" t="n">
        <f aca="false">$C810*VLOOKUP($B810,FoodDB!$A$2:$I$1016,7,0)</f>
        <v>0</v>
      </c>
      <c r="I810" s="100" t="n">
        <f aca="false">$C810*VLOOKUP($B810,FoodDB!$A$2:$I$1016,8,0)</f>
        <v>0</v>
      </c>
      <c r="J810" s="100" t="n">
        <f aca="false">$C810*VLOOKUP($B810,FoodDB!$A$2:$I$1016,9,0)</f>
        <v>0</v>
      </c>
      <c r="K810" s="100"/>
      <c r="L810" s="100" t="n">
        <f aca="false">SUM(G810:G816)</f>
        <v>0</v>
      </c>
      <c r="M810" s="100" t="n">
        <f aca="false">SUM(H810:H816)</f>
        <v>0</v>
      </c>
      <c r="N810" s="100" t="n">
        <f aca="false">SUM(I810:I816)</f>
        <v>0</v>
      </c>
      <c r="O810" s="100" t="n">
        <f aca="false">SUM(L810:N810)</f>
        <v>0</v>
      </c>
      <c r="P810" s="100" t="n">
        <f aca="false">VLOOKUP($A810,LossChart!$A$3:$AB$105,14,0)-L810</f>
        <v>749.410223497521</v>
      </c>
      <c r="Q810" s="100" t="n">
        <f aca="false">VLOOKUP($A810,LossChart!$A$3:$AB$105,15,0)-M810</f>
        <v>80</v>
      </c>
      <c r="R810" s="100" t="n">
        <f aca="false">VLOOKUP($A810,LossChart!$A$3:$AB$105,16,0)-N810</f>
        <v>477.304074136158</v>
      </c>
      <c r="S810" s="100" t="n">
        <f aca="false">VLOOKUP($A810,LossChart!$A$3:$AB$105,17,0)-O810</f>
        <v>1306.71429763368</v>
      </c>
    </row>
    <row r="811" customFormat="false" ht="15" hidden="false" customHeight="false" outlineLevel="0" collapsed="false">
      <c r="B811" s="96" t="s">
        <v>108</v>
      </c>
      <c r="C811" s="97" t="n">
        <v>1</v>
      </c>
      <c r="D811" s="100" t="n">
        <f aca="false">$C811*VLOOKUP($B811,FoodDB!$A$2:$I$1016,3,0)</f>
        <v>0</v>
      </c>
      <c r="E811" s="100" t="n">
        <f aca="false">$C811*VLOOKUP($B811,FoodDB!$A$2:$I$1016,4,0)</f>
        <v>0</v>
      </c>
      <c r="F811" s="100" t="n">
        <f aca="false">$C811*VLOOKUP($B811,FoodDB!$A$2:$I$1016,5,0)</f>
        <v>0</v>
      </c>
      <c r="G811" s="100" t="n">
        <f aca="false">$C811*VLOOKUP($B811,FoodDB!$A$2:$I$1016,6,0)</f>
        <v>0</v>
      </c>
      <c r="H811" s="100" t="n">
        <f aca="false">$C811*VLOOKUP($B811,FoodDB!$A$2:$I$1016,7,0)</f>
        <v>0</v>
      </c>
      <c r="I811" s="100" t="n">
        <f aca="false">$C811*VLOOKUP($B811,FoodDB!$A$2:$I$1016,8,0)</f>
        <v>0</v>
      </c>
      <c r="J811" s="100" t="n">
        <f aca="false">$C811*VLOOKUP($B811,FoodDB!$A$2:$I$1016,9,0)</f>
        <v>0</v>
      </c>
      <c r="K811" s="100"/>
      <c r="L811" s="100"/>
      <c r="M811" s="100"/>
      <c r="N811" s="100"/>
      <c r="O811" s="100"/>
      <c r="P811" s="100"/>
      <c r="Q811" s="100"/>
      <c r="R811" s="100"/>
      <c r="S811" s="100"/>
    </row>
    <row r="812" customFormat="false" ht="15" hidden="false" customHeight="false" outlineLevel="0" collapsed="false">
      <c r="B812" s="96" t="s">
        <v>108</v>
      </c>
      <c r="C812" s="97" t="n">
        <v>1</v>
      </c>
      <c r="D812" s="100" t="n">
        <f aca="false">$C812*VLOOKUP($B812,FoodDB!$A$2:$I$1016,3,0)</f>
        <v>0</v>
      </c>
      <c r="E812" s="100" t="n">
        <f aca="false">$C812*VLOOKUP($B812,FoodDB!$A$2:$I$1016,4,0)</f>
        <v>0</v>
      </c>
      <c r="F812" s="100" t="n">
        <f aca="false">$C812*VLOOKUP($B812,FoodDB!$A$2:$I$1016,5,0)</f>
        <v>0</v>
      </c>
      <c r="G812" s="100" t="n">
        <f aca="false">$C812*VLOOKUP($B812,FoodDB!$A$2:$I$1016,6,0)</f>
        <v>0</v>
      </c>
      <c r="H812" s="100" t="n">
        <f aca="false">$C812*VLOOKUP($B812,FoodDB!$A$2:$I$1016,7,0)</f>
        <v>0</v>
      </c>
      <c r="I812" s="100" t="n">
        <f aca="false">$C812*VLOOKUP($B812,FoodDB!$A$2:$I$1016,8,0)</f>
        <v>0</v>
      </c>
      <c r="J812" s="100" t="n">
        <f aca="false">$C812*VLOOKUP($B812,FoodDB!$A$2:$I$1016,9,0)</f>
        <v>0</v>
      </c>
      <c r="K812" s="100"/>
      <c r="L812" s="100"/>
      <c r="M812" s="100"/>
      <c r="N812" s="100"/>
      <c r="O812" s="100"/>
      <c r="P812" s="100"/>
      <c r="Q812" s="100"/>
      <c r="R812" s="100"/>
      <c r="S812" s="100"/>
    </row>
    <row r="813" customFormat="false" ht="15" hidden="false" customHeight="false" outlineLevel="0" collapsed="false">
      <c r="B813" s="96" t="s">
        <v>108</v>
      </c>
      <c r="C813" s="97" t="n">
        <v>1</v>
      </c>
      <c r="D813" s="100" t="n">
        <f aca="false">$C813*VLOOKUP($B813,FoodDB!$A$2:$I$1016,3,0)</f>
        <v>0</v>
      </c>
      <c r="E813" s="100" t="n">
        <f aca="false">$C813*VLOOKUP($B813,FoodDB!$A$2:$I$1016,4,0)</f>
        <v>0</v>
      </c>
      <c r="F813" s="100" t="n">
        <f aca="false">$C813*VLOOKUP($B813,FoodDB!$A$2:$I$1016,5,0)</f>
        <v>0</v>
      </c>
      <c r="G813" s="100" t="n">
        <f aca="false">$C813*VLOOKUP($B813,FoodDB!$A$2:$I$1016,6,0)</f>
        <v>0</v>
      </c>
      <c r="H813" s="100" t="n">
        <f aca="false">$C813*VLOOKUP($B813,FoodDB!$A$2:$I$1016,7,0)</f>
        <v>0</v>
      </c>
      <c r="I813" s="100" t="n">
        <f aca="false">$C813*VLOOKUP($B813,FoodDB!$A$2:$I$1016,8,0)</f>
        <v>0</v>
      </c>
      <c r="J813" s="100" t="n">
        <f aca="false">$C813*VLOOKUP($B813,FoodDB!$A$2:$I$1016,9,0)</f>
        <v>0</v>
      </c>
      <c r="K813" s="100"/>
      <c r="L813" s="100"/>
      <c r="M813" s="100"/>
      <c r="N813" s="100"/>
      <c r="O813" s="100"/>
      <c r="P813" s="100"/>
      <c r="Q813" s="100"/>
      <c r="R813" s="100"/>
      <c r="S813" s="100"/>
    </row>
    <row r="814" customFormat="false" ht="15" hidden="false" customHeight="false" outlineLevel="0" collapsed="false">
      <c r="B814" s="96" t="s">
        <v>108</v>
      </c>
      <c r="C814" s="97" t="n">
        <v>1</v>
      </c>
      <c r="D814" s="100" t="n">
        <f aca="false">$C814*VLOOKUP($B814,FoodDB!$A$2:$I$1016,3,0)</f>
        <v>0</v>
      </c>
      <c r="E814" s="100" t="n">
        <f aca="false">$C814*VLOOKUP($B814,FoodDB!$A$2:$I$1016,4,0)</f>
        <v>0</v>
      </c>
      <c r="F814" s="100" t="n">
        <f aca="false">$C814*VLOOKUP($B814,FoodDB!$A$2:$I$1016,5,0)</f>
        <v>0</v>
      </c>
      <c r="G814" s="100" t="n">
        <f aca="false">$C814*VLOOKUP($B814,FoodDB!$A$2:$I$1016,6,0)</f>
        <v>0</v>
      </c>
      <c r="H814" s="100" t="n">
        <f aca="false">$C814*VLOOKUP($B814,FoodDB!$A$2:$I$1016,7,0)</f>
        <v>0</v>
      </c>
      <c r="I814" s="100" t="n">
        <f aca="false">$C814*VLOOKUP($B814,FoodDB!$A$2:$I$1016,8,0)</f>
        <v>0</v>
      </c>
      <c r="J814" s="100" t="n">
        <f aca="false">$C814*VLOOKUP($B814,FoodDB!$A$2:$I$1016,9,0)</f>
        <v>0</v>
      </c>
      <c r="K814" s="100"/>
      <c r="L814" s="100"/>
      <c r="M814" s="100"/>
      <c r="N814" s="100"/>
      <c r="O814" s="100"/>
      <c r="P814" s="100"/>
      <c r="Q814" s="100"/>
      <c r="R814" s="100"/>
      <c r="S814" s="100"/>
    </row>
    <row r="815" customFormat="false" ht="15" hidden="false" customHeight="false" outlineLevel="0" collapsed="false">
      <c r="B815" s="96" t="s">
        <v>108</v>
      </c>
      <c r="C815" s="97" t="n">
        <v>1</v>
      </c>
      <c r="D815" s="100" t="n">
        <f aca="false">$C815*VLOOKUP($B815,FoodDB!$A$2:$I$1016,3,0)</f>
        <v>0</v>
      </c>
      <c r="E815" s="100" t="n">
        <f aca="false">$C815*VLOOKUP($B815,FoodDB!$A$2:$I$1016,4,0)</f>
        <v>0</v>
      </c>
      <c r="F815" s="100" t="n">
        <f aca="false">$C815*VLOOKUP($B815,FoodDB!$A$2:$I$1016,5,0)</f>
        <v>0</v>
      </c>
      <c r="G815" s="100" t="n">
        <f aca="false">$C815*VLOOKUP($B815,FoodDB!$A$2:$I$1016,6,0)</f>
        <v>0</v>
      </c>
      <c r="H815" s="100" t="n">
        <f aca="false">$C815*VLOOKUP($B815,FoodDB!$A$2:$I$1016,7,0)</f>
        <v>0</v>
      </c>
      <c r="I815" s="100" t="n">
        <f aca="false">$C815*VLOOKUP($B815,FoodDB!$A$2:$I$1016,8,0)</f>
        <v>0</v>
      </c>
      <c r="J815" s="100" t="n">
        <f aca="false">$C815*VLOOKUP($B815,FoodDB!$A$2:$I$1016,9,0)</f>
        <v>0</v>
      </c>
      <c r="K815" s="100"/>
      <c r="L815" s="100"/>
      <c r="M815" s="100"/>
      <c r="N815" s="100"/>
      <c r="O815" s="100"/>
      <c r="P815" s="100"/>
      <c r="Q815" s="100"/>
      <c r="R815" s="100"/>
      <c r="S815" s="100"/>
    </row>
    <row r="816" customFormat="false" ht="15" hidden="false" customHeight="false" outlineLevel="0" collapsed="false">
      <c r="B816" s="96" t="s">
        <v>108</v>
      </c>
      <c r="C816" s="97" t="n">
        <v>1</v>
      </c>
      <c r="D816" s="100" t="n">
        <f aca="false">$C816*VLOOKUP($B816,FoodDB!$A$2:$I$1016,3,0)</f>
        <v>0</v>
      </c>
      <c r="E816" s="100" t="n">
        <f aca="false">$C816*VLOOKUP($B816,FoodDB!$A$2:$I$1016,4,0)</f>
        <v>0</v>
      </c>
      <c r="F816" s="100" t="n">
        <f aca="false">$C816*VLOOKUP($B816,FoodDB!$A$2:$I$1016,5,0)</f>
        <v>0</v>
      </c>
      <c r="G816" s="100" t="n">
        <f aca="false">$C816*VLOOKUP($B816,FoodDB!$A$2:$I$1016,6,0)</f>
        <v>0</v>
      </c>
      <c r="H816" s="100" t="n">
        <f aca="false">$C816*VLOOKUP($B816,FoodDB!$A$2:$I$1016,7,0)</f>
        <v>0</v>
      </c>
      <c r="I816" s="100" t="n">
        <f aca="false">$C816*VLOOKUP($B816,FoodDB!$A$2:$I$1016,8,0)</f>
        <v>0</v>
      </c>
      <c r="J816" s="100" t="n">
        <f aca="false">$C816*VLOOKUP($B816,FoodDB!$A$2:$I$1016,9,0)</f>
        <v>0</v>
      </c>
      <c r="K816" s="100"/>
      <c r="L816" s="100"/>
      <c r="M816" s="100"/>
      <c r="N816" s="100"/>
      <c r="O816" s="100"/>
      <c r="P816" s="100"/>
      <c r="Q816" s="100"/>
      <c r="R816" s="100"/>
      <c r="S816" s="100"/>
    </row>
    <row r="817" customFormat="false" ht="15" hidden="false" customHeight="false" outlineLevel="0" collapsed="false">
      <c r="A817" s="0" t="s">
        <v>98</v>
      </c>
      <c r="D817" s="100"/>
      <c r="E817" s="100"/>
      <c r="F817" s="100"/>
      <c r="G817" s="100" t="n">
        <f aca="false">SUM(G810:G816)</f>
        <v>0</v>
      </c>
      <c r="H817" s="100" t="n">
        <f aca="false">SUM(H810:H816)</f>
        <v>0</v>
      </c>
      <c r="I817" s="100" t="n">
        <f aca="false">SUM(I810:I816)</f>
        <v>0</v>
      </c>
      <c r="J817" s="100" t="n">
        <f aca="false">SUM(G817:I817)</f>
        <v>0</v>
      </c>
      <c r="K817" s="100"/>
      <c r="L817" s="100"/>
      <c r="M817" s="100"/>
      <c r="N817" s="100"/>
      <c r="O817" s="100"/>
      <c r="P817" s="100"/>
      <c r="Q817" s="100"/>
      <c r="R817" s="100"/>
      <c r="S817" s="100"/>
    </row>
    <row r="818" customFormat="false" ht="15" hidden="false" customHeight="false" outlineLevel="0" collapsed="false">
      <c r="A818" s="0" t="s">
        <v>102</v>
      </c>
      <c r="B818" s="0" t="s">
        <v>103</v>
      </c>
      <c r="D818" s="100"/>
      <c r="E818" s="100"/>
      <c r="F818" s="100"/>
      <c r="G818" s="100" t="n">
        <f aca="false">VLOOKUP($A810,LossChart!$A$3:$AB$105,14,0)</f>
        <v>749.410223497521</v>
      </c>
      <c r="H818" s="100" t="n">
        <f aca="false">VLOOKUP($A810,LossChart!$A$3:$AB$105,15,0)</f>
        <v>80</v>
      </c>
      <c r="I818" s="100" t="n">
        <f aca="false">VLOOKUP($A810,LossChart!$A$3:$AB$105,16,0)</f>
        <v>477.304074136158</v>
      </c>
      <c r="J818" s="100" t="n">
        <f aca="false">VLOOKUP($A810,LossChart!$A$3:$AB$105,17,0)</f>
        <v>1306.71429763368</v>
      </c>
      <c r="K818" s="100"/>
      <c r="L818" s="100"/>
      <c r="M818" s="100"/>
      <c r="N818" s="100"/>
      <c r="O818" s="100"/>
      <c r="P818" s="100"/>
      <c r="Q818" s="100"/>
      <c r="R818" s="100"/>
      <c r="S818" s="100"/>
    </row>
    <row r="819" customFormat="false" ht="15" hidden="false" customHeight="false" outlineLevel="0" collapsed="false">
      <c r="A819" s="0" t="s">
        <v>104</v>
      </c>
      <c r="D819" s="100"/>
      <c r="E819" s="100"/>
      <c r="F819" s="100"/>
      <c r="G819" s="100" t="n">
        <f aca="false">G818-G817</f>
        <v>749.410223497521</v>
      </c>
      <c r="H819" s="100" t="n">
        <f aca="false">H818-H817</f>
        <v>80</v>
      </c>
      <c r="I819" s="100" t="n">
        <f aca="false">I818-I817</f>
        <v>477.304074136158</v>
      </c>
      <c r="J819" s="100" t="n">
        <f aca="false">J818-J817</f>
        <v>1306.71429763368</v>
      </c>
      <c r="K819" s="100"/>
      <c r="L819" s="100"/>
      <c r="M819" s="100"/>
      <c r="N819" s="100"/>
      <c r="O819" s="100"/>
      <c r="P819" s="100"/>
      <c r="Q819" s="100"/>
      <c r="R819" s="100"/>
      <c r="S819" s="100"/>
    </row>
    <row r="821" customFormat="false" ht="60" hidden="false" customHeight="false" outlineLevel="0" collapsed="false">
      <c r="A821" s="21" t="s">
        <v>63</v>
      </c>
      <c r="B821" s="21" t="s">
        <v>93</v>
      </c>
      <c r="C821" s="21" t="s">
        <v>94</v>
      </c>
      <c r="D821" s="94" t="str">
        <f aca="false">FoodDB!$C$1</f>
        <v>Fat
(g)</v>
      </c>
      <c r="E821" s="94" t="str">
        <f aca="false">FoodDB!$D$1</f>
        <v>Carbs
(g)</v>
      </c>
      <c r="F821" s="94" t="str">
        <f aca="false">FoodDB!$E$1</f>
        <v>Protein
(g)</v>
      </c>
      <c r="G821" s="94" t="str">
        <f aca="false">FoodDB!$F$1</f>
        <v>Fat
(Cal)</v>
      </c>
      <c r="H821" s="94" t="str">
        <f aca="false">FoodDB!$G$1</f>
        <v>Carb
(Cal)</v>
      </c>
      <c r="I821" s="94" t="str">
        <f aca="false">FoodDB!$H$1</f>
        <v>Protein
(Cal)</v>
      </c>
      <c r="J821" s="94" t="str">
        <f aca="false">FoodDB!$I$1</f>
        <v>Total
Calories</v>
      </c>
      <c r="K821" s="94"/>
      <c r="L821" s="94" t="s">
        <v>110</v>
      </c>
      <c r="M821" s="94" t="s">
        <v>111</v>
      </c>
      <c r="N821" s="94" t="s">
        <v>112</v>
      </c>
      <c r="O821" s="94" t="s">
        <v>113</v>
      </c>
      <c r="P821" s="94" t="s">
        <v>118</v>
      </c>
      <c r="Q821" s="94" t="s">
        <v>119</v>
      </c>
      <c r="R821" s="94" t="s">
        <v>120</v>
      </c>
      <c r="S821" s="94" t="s">
        <v>121</v>
      </c>
    </row>
    <row r="822" customFormat="false" ht="15" hidden="false" customHeight="false" outlineLevel="0" collapsed="false">
      <c r="A822" s="95" t="n">
        <f aca="false">A810+1</f>
        <v>43062</v>
      </c>
      <c r="B822" s="96" t="s">
        <v>108</v>
      </c>
      <c r="C822" s="97" t="n">
        <v>1</v>
      </c>
      <c r="D822" s="100" t="n">
        <f aca="false">$C822*VLOOKUP($B822,FoodDB!$A$2:$I$1016,3,0)</f>
        <v>0</v>
      </c>
      <c r="E822" s="100" t="n">
        <f aca="false">$C822*VLOOKUP($B822,FoodDB!$A$2:$I$1016,4,0)</f>
        <v>0</v>
      </c>
      <c r="F822" s="100" t="n">
        <f aca="false">$C822*VLOOKUP($B822,FoodDB!$A$2:$I$1016,5,0)</f>
        <v>0</v>
      </c>
      <c r="G822" s="100" t="n">
        <f aca="false">$C822*VLOOKUP($B822,FoodDB!$A$2:$I$1016,6,0)</f>
        <v>0</v>
      </c>
      <c r="H822" s="100" t="n">
        <f aca="false">$C822*VLOOKUP($B822,FoodDB!$A$2:$I$1016,7,0)</f>
        <v>0</v>
      </c>
      <c r="I822" s="100" t="n">
        <f aca="false">$C822*VLOOKUP($B822,FoodDB!$A$2:$I$1016,8,0)</f>
        <v>0</v>
      </c>
      <c r="J822" s="100" t="n">
        <f aca="false">$C822*VLOOKUP($B822,FoodDB!$A$2:$I$1016,9,0)</f>
        <v>0</v>
      </c>
      <c r="K822" s="100"/>
      <c r="L822" s="100" t="n">
        <f aca="false">SUM(G822:G828)</f>
        <v>0</v>
      </c>
      <c r="M822" s="100" t="n">
        <f aca="false">SUM(H822:H828)</f>
        <v>0</v>
      </c>
      <c r="N822" s="100" t="n">
        <f aca="false">SUM(I822:I828)</f>
        <v>0</v>
      </c>
      <c r="O822" s="100" t="n">
        <f aca="false">SUM(L822:N822)</f>
        <v>0</v>
      </c>
      <c r="P822" s="100" t="n">
        <f aca="false">VLOOKUP($A822,LossChart!$A$3:$AB$105,14,0)-L822</f>
        <v>754.275037584329</v>
      </c>
      <c r="Q822" s="100" t="n">
        <f aca="false">VLOOKUP($A822,LossChart!$A$3:$AB$105,15,0)-M822</f>
        <v>80</v>
      </c>
      <c r="R822" s="100" t="n">
        <f aca="false">VLOOKUP($A822,LossChart!$A$3:$AB$105,16,0)-N822</f>
        <v>477.304074136158</v>
      </c>
      <c r="S822" s="100" t="n">
        <f aca="false">VLOOKUP($A822,LossChart!$A$3:$AB$105,17,0)-O822</f>
        <v>1311.57911172049</v>
      </c>
    </row>
    <row r="823" customFormat="false" ht="15" hidden="false" customHeight="false" outlineLevel="0" collapsed="false">
      <c r="B823" s="96" t="s">
        <v>108</v>
      </c>
      <c r="C823" s="97" t="n">
        <v>1</v>
      </c>
      <c r="D823" s="100" t="n">
        <f aca="false">$C823*VLOOKUP($B823,FoodDB!$A$2:$I$1016,3,0)</f>
        <v>0</v>
      </c>
      <c r="E823" s="100" t="n">
        <f aca="false">$C823*VLOOKUP($B823,FoodDB!$A$2:$I$1016,4,0)</f>
        <v>0</v>
      </c>
      <c r="F823" s="100" t="n">
        <f aca="false">$C823*VLOOKUP($B823,FoodDB!$A$2:$I$1016,5,0)</f>
        <v>0</v>
      </c>
      <c r="G823" s="100" t="n">
        <f aca="false">$C823*VLOOKUP($B823,FoodDB!$A$2:$I$1016,6,0)</f>
        <v>0</v>
      </c>
      <c r="H823" s="100" t="n">
        <f aca="false">$C823*VLOOKUP($B823,FoodDB!$A$2:$I$1016,7,0)</f>
        <v>0</v>
      </c>
      <c r="I823" s="100" t="n">
        <f aca="false">$C823*VLOOKUP($B823,FoodDB!$A$2:$I$1016,8,0)</f>
        <v>0</v>
      </c>
      <c r="J823" s="100" t="n">
        <f aca="false">$C823*VLOOKUP($B823,FoodDB!$A$2:$I$1016,9,0)</f>
        <v>0</v>
      </c>
      <c r="K823" s="100"/>
      <c r="L823" s="100"/>
      <c r="M823" s="100"/>
      <c r="N823" s="100"/>
      <c r="O823" s="100"/>
      <c r="P823" s="100"/>
      <c r="Q823" s="100"/>
      <c r="R823" s="100"/>
      <c r="S823" s="100"/>
    </row>
    <row r="824" customFormat="false" ht="15" hidden="false" customHeight="false" outlineLevel="0" collapsed="false">
      <c r="B824" s="96" t="s">
        <v>108</v>
      </c>
      <c r="C824" s="97" t="n">
        <v>1</v>
      </c>
      <c r="D824" s="100" t="n">
        <f aca="false">$C824*VLOOKUP($B824,FoodDB!$A$2:$I$1016,3,0)</f>
        <v>0</v>
      </c>
      <c r="E824" s="100" t="n">
        <f aca="false">$C824*VLOOKUP($B824,FoodDB!$A$2:$I$1016,4,0)</f>
        <v>0</v>
      </c>
      <c r="F824" s="100" t="n">
        <f aca="false">$C824*VLOOKUP($B824,FoodDB!$A$2:$I$1016,5,0)</f>
        <v>0</v>
      </c>
      <c r="G824" s="100" t="n">
        <f aca="false">$C824*VLOOKUP($B824,FoodDB!$A$2:$I$1016,6,0)</f>
        <v>0</v>
      </c>
      <c r="H824" s="100" t="n">
        <f aca="false">$C824*VLOOKUP($B824,FoodDB!$A$2:$I$1016,7,0)</f>
        <v>0</v>
      </c>
      <c r="I824" s="100" t="n">
        <f aca="false">$C824*VLOOKUP($B824,FoodDB!$A$2:$I$1016,8,0)</f>
        <v>0</v>
      </c>
      <c r="J824" s="100" t="n">
        <f aca="false">$C824*VLOOKUP($B824,FoodDB!$A$2:$I$1016,9,0)</f>
        <v>0</v>
      </c>
      <c r="K824" s="100"/>
      <c r="L824" s="100"/>
      <c r="M824" s="100"/>
      <c r="N824" s="100"/>
      <c r="O824" s="100"/>
      <c r="P824" s="100"/>
      <c r="Q824" s="100"/>
      <c r="R824" s="100"/>
      <c r="S824" s="100"/>
    </row>
    <row r="825" customFormat="false" ht="15" hidden="false" customHeight="false" outlineLevel="0" collapsed="false">
      <c r="B825" s="96" t="s">
        <v>108</v>
      </c>
      <c r="C825" s="97" t="n">
        <v>1</v>
      </c>
      <c r="D825" s="100" t="n">
        <f aca="false">$C825*VLOOKUP($B825,FoodDB!$A$2:$I$1016,3,0)</f>
        <v>0</v>
      </c>
      <c r="E825" s="100" t="n">
        <f aca="false">$C825*VLOOKUP($B825,FoodDB!$A$2:$I$1016,4,0)</f>
        <v>0</v>
      </c>
      <c r="F825" s="100" t="n">
        <f aca="false">$C825*VLOOKUP($B825,FoodDB!$A$2:$I$1016,5,0)</f>
        <v>0</v>
      </c>
      <c r="G825" s="100" t="n">
        <f aca="false">$C825*VLOOKUP($B825,FoodDB!$A$2:$I$1016,6,0)</f>
        <v>0</v>
      </c>
      <c r="H825" s="100" t="n">
        <f aca="false">$C825*VLOOKUP($B825,FoodDB!$A$2:$I$1016,7,0)</f>
        <v>0</v>
      </c>
      <c r="I825" s="100" t="n">
        <f aca="false">$C825*VLOOKUP($B825,FoodDB!$A$2:$I$1016,8,0)</f>
        <v>0</v>
      </c>
      <c r="J825" s="100" t="n">
        <f aca="false">$C825*VLOOKUP($B825,FoodDB!$A$2:$I$1016,9,0)</f>
        <v>0</v>
      </c>
      <c r="K825" s="100"/>
      <c r="L825" s="100"/>
      <c r="M825" s="100"/>
      <c r="N825" s="100"/>
      <c r="O825" s="100"/>
      <c r="P825" s="100"/>
      <c r="Q825" s="100"/>
      <c r="R825" s="100"/>
      <c r="S825" s="100"/>
    </row>
    <row r="826" customFormat="false" ht="15" hidden="false" customHeight="false" outlineLevel="0" collapsed="false">
      <c r="B826" s="96" t="s">
        <v>108</v>
      </c>
      <c r="C826" s="97" t="n">
        <v>1</v>
      </c>
      <c r="D826" s="100" t="n">
        <f aca="false">$C826*VLOOKUP($B826,FoodDB!$A$2:$I$1016,3,0)</f>
        <v>0</v>
      </c>
      <c r="E826" s="100" t="n">
        <f aca="false">$C826*VLOOKUP($B826,FoodDB!$A$2:$I$1016,4,0)</f>
        <v>0</v>
      </c>
      <c r="F826" s="100" t="n">
        <f aca="false">$C826*VLOOKUP($B826,FoodDB!$A$2:$I$1016,5,0)</f>
        <v>0</v>
      </c>
      <c r="G826" s="100" t="n">
        <f aca="false">$C826*VLOOKUP($B826,FoodDB!$A$2:$I$1016,6,0)</f>
        <v>0</v>
      </c>
      <c r="H826" s="100" t="n">
        <f aca="false">$C826*VLOOKUP($B826,FoodDB!$A$2:$I$1016,7,0)</f>
        <v>0</v>
      </c>
      <c r="I826" s="100" t="n">
        <f aca="false">$C826*VLOOKUP($B826,FoodDB!$A$2:$I$1016,8,0)</f>
        <v>0</v>
      </c>
      <c r="J826" s="100" t="n">
        <f aca="false">$C826*VLOOKUP($B826,FoodDB!$A$2:$I$1016,9,0)</f>
        <v>0</v>
      </c>
      <c r="K826" s="100"/>
      <c r="L826" s="100"/>
      <c r="M826" s="100"/>
      <c r="N826" s="100"/>
      <c r="O826" s="100"/>
      <c r="P826" s="100"/>
      <c r="Q826" s="100"/>
      <c r="R826" s="100"/>
      <c r="S826" s="100"/>
    </row>
    <row r="827" customFormat="false" ht="15" hidden="false" customHeight="false" outlineLevel="0" collapsed="false">
      <c r="B827" s="96" t="s">
        <v>108</v>
      </c>
      <c r="C827" s="97" t="n">
        <v>1</v>
      </c>
      <c r="D827" s="100" t="n">
        <f aca="false">$C827*VLOOKUP($B827,FoodDB!$A$2:$I$1016,3,0)</f>
        <v>0</v>
      </c>
      <c r="E827" s="100" t="n">
        <f aca="false">$C827*VLOOKUP($B827,FoodDB!$A$2:$I$1016,4,0)</f>
        <v>0</v>
      </c>
      <c r="F827" s="100" t="n">
        <f aca="false">$C827*VLOOKUP($B827,FoodDB!$A$2:$I$1016,5,0)</f>
        <v>0</v>
      </c>
      <c r="G827" s="100" t="n">
        <f aca="false">$C827*VLOOKUP($B827,FoodDB!$A$2:$I$1016,6,0)</f>
        <v>0</v>
      </c>
      <c r="H827" s="100" t="n">
        <f aca="false">$C827*VLOOKUP($B827,FoodDB!$A$2:$I$1016,7,0)</f>
        <v>0</v>
      </c>
      <c r="I827" s="100" t="n">
        <f aca="false">$C827*VLOOKUP($B827,FoodDB!$A$2:$I$1016,8,0)</f>
        <v>0</v>
      </c>
      <c r="J827" s="100" t="n">
        <f aca="false">$C827*VLOOKUP($B827,FoodDB!$A$2:$I$1016,9,0)</f>
        <v>0</v>
      </c>
      <c r="K827" s="100"/>
      <c r="L827" s="100"/>
      <c r="M827" s="100"/>
      <c r="N827" s="100"/>
      <c r="O827" s="100"/>
      <c r="P827" s="100"/>
      <c r="Q827" s="100"/>
      <c r="R827" s="100"/>
      <c r="S827" s="100"/>
    </row>
    <row r="828" customFormat="false" ht="15" hidden="false" customHeight="false" outlineLevel="0" collapsed="false">
      <c r="B828" s="96" t="s">
        <v>108</v>
      </c>
      <c r="C828" s="97" t="n">
        <v>1</v>
      </c>
      <c r="D828" s="100" t="n">
        <f aca="false">$C828*VLOOKUP($B828,FoodDB!$A$2:$I$1016,3,0)</f>
        <v>0</v>
      </c>
      <c r="E828" s="100" t="n">
        <f aca="false">$C828*VLOOKUP($B828,FoodDB!$A$2:$I$1016,4,0)</f>
        <v>0</v>
      </c>
      <c r="F828" s="100" t="n">
        <f aca="false">$C828*VLOOKUP($B828,FoodDB!$A$2:$I$1016,5,0)</f>
        <v>0</v>
      </c>
      <c r="G828" s="100" t="n">
        <f aca="false">$C828*VLOOKUP($B828,FoodDB!$A$2:$I$1016,6,0)</f>
        <v>0</v>
      </c>
      <c r="H828" s="100" t="n">
        <f aca="false">$C828*VLOOKUP($B828,FoodDB!$A$2:$I$1016,7,0)</f>
        <v>0</v>
      </c>
      <c r="I828" s="100" t="n">
        <f aca="false">$C828*VLOOKUP($B828,FoodDB!$A$2:$I$1016,8,0)</f>
        <v>0</v>
      </c>
      <c r="J828" s="100" t="n">
        <f aca="false">$C828*VLOOKUP($B828,FoodDB!$A$2:$I$1016,9,0)</f>
        <v>0</v>
      </c>
      <c r="K828" s="100"/>
      <c r="L828" s="100"/>
      <c r="M828" s="100"/>
      <c r="N828" s="100"/>
      <c r="O828" s="100"/>
      <c r="P828" s="100"/>
      <c r="Q828" s="100"/>
      <c r="R828" s="100"/>
      <c r="S828" s="100"/>
    </row>
    <row r="829" customFormat="false" ht="15" hidden="false" customHeight="false" outlineLevel="0" collapsed="false">
      <c r="A829" s="0" t="s">
        <v>98</v>
      </c>
      <c r="D829" s="100"/>
      <c r="E829" s="100"/>
      <c r="F829" s="100"/>
      <c r="G829" s="100" t="n">
        <f aca="false">SUM(G822:G828)</f>
        <v>0</v>
      </c>
      <c r="H829" s="100" t="n">
        <f aca="false">SUM(H822:H828)</f>
        <v>0</v>
      </c>
      <c r="I829" s="100" t="n">
        <f aca="false">SUM(I822:I828)</f>
        <v>0</v>
      </c>
      <c r="J829" s="100" t="n">
        <f aca="false">SUM(G829:I829)</f>
        <v>0</v>
      </c>
      <c r="K829" s="100"/>
      <c r="L829" s="100"/>
      <c r="M829" s="100"/>
      <c r="N829" s="100"/>
      <c r="O829" s="100"/>
      <c r="P829" s="100"/>
      <c r="Q829" s="100"/>
      <c r="R829" s="100"/>
      <c r="S829" s="100"/>
    </row>
    <row r="830" customFormat="false" ht="15" hidden="false" customHeight="false" outlineLevel="0" collapsed="false">
      <c r="A830" s="0" t="s">
        <v>102</v>
      </c>
      <c r="B830" s="0" t="s">
        <v>103</v>
      </c>
      <c r="D830" s="100"/>
      <c r="E830" s="100"/>
      <c r="F830" s="100"/>
      <c r="G830" s="100" t="n">
        <f aca="false">VLOOKUP($A822,LossChart!$A$3:$AB$105,14,0)</f>
        <v>754.275037584329</v>
      </c>
      <c r="H830" s="100" t="n">
        <f aca="false">VLOOKUP($A822,LossChart!$A$3:$AB$105,15,0)</f>
        <v>80</v>
      </c>
      <c r="I830" s="100" t="n">
        <f aca="false">VLOOKUP($A822,LossChart!$A$3:$AB$105,16,0)</f>
        <v>477.304074136158</v>
      </c>
      <c r="J830" s="100" t="n">
        <f aca="false">VLOOKUP($A822,LossChart!$A$3:$AB$105,17,0)</f>
        <v>1311.57911172049</v>
      </c>
      <c r="K830" s="100"/>
      <c r="L830" s="100"/>
      <c r="M830" s="100"/>
      <c r="N830" s="100"/>
      <c r="O830" s="100"/>
      <c r="P830" s="100"/>
      <c r="Q830" s="100"/>
      <c r="R830" s="100"/>
      <c r="S830" s="100"/>
    </row>
    <row r="831" customFormat="false" ht="15" hidden="false" customHeight="false" outlineLevel="0" collapsed="false">
      <c r="A831" s="0" t="s">
        <v>104</v>
      </c>
      <c r="D831" s="100"/>
      <c r="E831" s="100"/>
      <c r="F831" s="100"/>
      <c r="G831" s="100" t="n">
        <f aca="false">G830-G829</f>
        <v>754.275037584329</v>
      </c>
      <c r="H831" s="100" t="n">
        <f aca="false">H830-H829</f>
        <v>80</v>
      </c>
      <c r="I831" s="100" t="n">
        <f aca="false">I830-I829</f>
        <v>477.304074136158</v>
      </c>
      <c r="J831" s="100" t="n">
        <f aca="false">J830-J829</f>
        <v>1311.57911172049</v>
      </c>
      <c r="K831" s="100"/>
      <c r="L831" s="100"/>
      <c r="M831" s="100"/>
      <c r="N831" s="100"/>
      <c r="O831" s="100"/>
      <c r="P831" s="100"/>
      <c r="Q831" s="100"/>
      <c r="R831" s="100"/>
      <c r="S831" s="100"/>
    </row>
    <row r="832" customFormat="false" ht="15" hidden="false" customHeight="false" outlineLevel="0" collapsed="false"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</row>
    <row r="833" customFormat="false" ht="60" hidden="false" customHeight="false" outlineLevel="0" collapsed="false">
      <c r="A833" s="21" t="s">
        <v>63</v>
      </c>
      <c r="B833" s="21" t="s">
        <v>93</v>
      </c>
      <c r="C833" s="21" t="s">
        <v>94</v>
      </c>
      <c r="D833" s="94" t="str">
        <f aca="false">FoodDB!$C$1</f>
        <v>Fat
(g)</v>
      </c>
      <c r="E833" s="94" t="str">
        <f aca="false">FoodDB!$D$1</f>
        <v>Carbs
(g)</v>
      </c>
      <c r="F833" s="94" t="str">
        <f aca="false">FoodDB!$E$1</f>
        <v>Protein
(g)</v>
      </c>
      <c r="G833" s="94" t="str">
        <f aca="false">FoodDB!$F$1</f>
        <v>Fat
(Cal)</v>
      </c>
      <c r="H833" s="94" t="str">
        <f aca="false">FoodDB!$G$1</f>
        <v>Carb
(Cal)</v>
      </c>
      <c r="I833" s="94" t="str">
        <f aca="false">FoodDB!$H$1</f>
        <v>Protein
(Cal)</v>
      </c>
      <c r="J833" s="94" t="str">
        <f aca="false">FoodDB!$I$1</f>
        <v>Total
Calories</v>
      </c>
      <c r="K833" s="94"/>
      <c r="L833" s="94" t="s">
        <v>110</v>
      </c>
      <c r="M833" s="94" t="s">
        <v>111</v>
      </c>
      <c r="N833" s="94" t="s">
        <v>112</v>
      </c>
      <c r="O833" s="94" t="s">
        <v>113</v>
      </c>
      <c r="P833" s="94" t="s">
        <v>118</v>
      </c>
      <c r="Q833" s="94" t="s">
        <v>119</v>
      </c>
      <c r="R833" s="94" t="s">
        <v>120</v>
      </c>
      <c r="S833" s="94" t="s">
        <v>121</v>
      </c>
    </row>
    <row r="834" customFormat="false" ht="15" hidden="false" customHeight="false" outlineLevel="0" collapsed="false">
      <c r="A834" s="95" t="n">
        <f aca="false">A822+1</f>
        <v>43063</v>
      </c>
      <c r="B834" s="96" t="s">
        <v>108</v>
      </c>
      <c r="C834" s="97" t="n">
        <v>1</v>
      </c>
      <c r="D834" s="100" t="n">
        <f aca="false">$C834*VLOOKUP($B834,FoodDB!$A$2:$I$1016,3,0)</f>
        <v>0</v>
      </c>
      <c r="E834" s="100" t="n">
        <f aca="false">$C834*VLOOKUP($B834,FoodDB!$A$2:$I$1016,4,0)</f>
        <v>0</v>
      </c>
      <c r="F834" s="100" t="n">
        <f aca="false">$C834*VLOOKUP($B834,FoodDB!$A$2:$I$1016,5,0)</f>
        <v>0</v>
      </c>
      <c r="G834" s="100" t="n">
        <f aca="false">$C834*VLOOKUP($B834,FoodDB!$A$2:$I$1016,6,0)</f>
        <v>0</v>
      </c>
      <c r="H834" s="100" t="n">
        <f aca="false">$C834*VLOOKUP($B834,FoodDB!$A$2:$I$1016,7,0)</f>
        <v>0</v>
      </c>
      <c r="I834" s="100" t="n">
        <f aca="false">$C834*VLOOKUP($B834,FoodDB!$A$2:$I$1016,8,0)</f>
        <v>0</v>
      </c>
      <c r="J834" s="100" t="n">
        <f aca="false">$C834*VLOOKUP($B834,FoodDB!$A$2:$I$1016,9,0)</f>
        <v>0</v>
      </c>
      <c r="K834" s="100"/>
      <c r="L834" s="100" t="n">
        <f aca="false">SUM(G834:G840)</f>
        <v>0</v>
      </c>
      <c r="M834" s="100" t="n">
        <f aca="false">SUM(H834:H840)</f>
        <v>0</v>
      </c>
      <c r="N834" s="100" t="n">
        <f aca="false">SUM(I834:I840)</f>
        <v>0</v>
      </c>
      <c r="O834" s="100" t="n">
        <f aca="false">SUM(L834:N834)</f>
        <v>0</v>
      </c>
      <c r="P834" s="100" t="n">
        <f aca="false">VLOOKUP($A834,LossChart!$A$3:$AB$105,14,0)-L834</f>
        <v>759.096763317797</v>
      </c>
      <c r="Q834" s="100" t="n">
        <f aca="false">VLOOKUP($A834,LossChart!$A$3:$AB$105,15,0)-M834</f>
        <v>80</v>
      </c>
      <c r="R834" s="100" t="n">
        <f aca="false">VLOOKUP($A834,LossChart!$A$3:$AB$105,16,0)-N834</f>
        <v>477.304074136158</v>
      </c>
      <c r="S834" s="100" t="n">
        <f aca="false">VLOOKUP($A834,LossChart!$A$3:$AB$105,17,0)-O834</f>
        <v>1316.40083745395</v>
      </c>
    </row>
    <row r="835" customFormat="false" ht="15" hidden="false" customHeight="false" outlineLevel="0" collapsed="false">
      <c r="B835" s="96" t="s">
        <v>108</v>
      </c>
      <c r="C835" s="97" t="n">
        <v>1</v>
      </c>
      <c r="D835" s="100" t="n">
        <f aca="false">$C835*VLOOKUP($B835,FoodDB!$A$2:$I$1016,3,0)</f>
        <v>0</v>
      </c>
      <c r="E835" s="100" t="n">
        <f aca="false">$C835*VLOOKUP($B835,FoodDB!$A$2:$I$1016,4,0)</f>
        <v>0</v>
      </c>
      <c r="F835" s="100" t="n">
        <f aca="false">$C835*VLOOKUP($B835,FoodDB!$A$2:$I$1016,5,0)</f>
        <v>0</v>
      </c>
      <c r="G835" s="100" t="n">
        <f aca="false">$C835*VLOOKUP($B835,FoodDB!$A$2:$I$1016,6,0)</f>
        <v>0</v>
      </c>
      <c r="H835" s="100" t="n">
        <f aca="false">$C835*VLOOKUP($B835,FoodDB!$A$2:$I$1016,7,0)</f>
        <v>0</v>
      </c>
      <c r="I835" s="100" t="n">
        <f aca="false">$C835*VLOOKUP($B835,FoodDB!$A$2:$I$1016,8,0)</f>
        <v>0</v>
      </c>
      <c r="J835" s="100" t="n">
        <f aca="false">$C835*VLOOKUP($B835,FoodDB!$A$2:$I$1016,9,0)</f>
        <v>0</v>
      </c>
      <c r="K835" s="100"/>
      <c r="L835" s="100"/>
      <c r="M835" s="100"/>
      <c r="N835" s="100"/>
      <c r="O835" s="100"/>
      <c r="P835" s="100"/>
      <c r="Q835" s="100"/>
      <c r="R835" s="100"/>
      <c r="S835" s="100"/>
    </row>
    <row r="836" customFormat="false" ht="15" hidden="false" customHeight="false" outlineLevel="0" collapsed="false">
      <c r="B836" s="96" t="s">
        <v>108</v>
      </c>
      <c r="C836" s="97" t="n">
        <v>1</v>
      </c>
      <c r="D836" s="100" t="n">
        <f aca="false">$C836*VLOOKUP($B836,FoodDB!$A$2:$I$1016,3,0)</f>
        <v>0</v>
      </c>
      <c r="E836" s="100" t="n">
        <f aca="false">$C836*VLOOKUP($B836,FoodDB!$A$2:$I$1016,4,0)</f>
        <v>0</v>
      </c>
      <c r="F836" s="100" t="n">
        <f aca="false">$C836*VLOOKUP($B836,FoodDB!$A$2:$I$1016,5,0)</f>
        <v>0</v>
      </c>
      <c r="G836" s="100" t="n">
        <f aca="false">$C836*VLOOKUP($B836,FoodDB!$A$2:$I$1016,6,0)</f>
        <v>0</v>
      </c>
      <c r="H836" s="100" t="n">
        <f aca="false">$C836*VLOOKUP($B836,FoodDB!$A$2:$I$1016,7,0)</f>
        <v>0</v>
      </c>
      <c r="I836" s="100" t="n">
        <f aca="false">$C836*VLOOKUP($B836,FoodDB!$A$2:$I$1016,8,0)</f>
        <v>0</v>
      </c>
      <c r="J836" s="100" t="n">
        <f aca="false">$C836*VLOOKUP($B836,FoodDB!$A$2:$I$1016,9,0)</f>
        <v>0</v>
      </c>
      <c r="K836" s="100"/>
      <c r="L836" s="100"/>
      <c r="M836" s="100"/>
      <c r="N836" s="100"/>
      <c r="O836" s="100"/>
      <c r="P836" s="100"/>
      <c r="Q836" s="100"/>
      <c r="R836" s="100"/>
      <c r="S836" s="100"/>
    </row>
    <row r="837" customFormat="false" ht="15" hidden="false" customHeight="false" outlineLevel="0" collapsed="false">
      <c r="B837" s="96" t="s">
        <v>108</v>
      </c>
      <c r="C837" s="97" t="n">
        <v>1</v>
      </c>
      <c r="D837" s="100" t="n">
        <f aca="false">$C837*VLOOKUP($B837,FoodDB!$A$2:$I$1016,3,0)</f>
        <v>0</v>
      </c>
      <c r="E837" s="100" t="n">
        <f aca="false">$C837*VLOOKUP($B837,FoodDB!$A$2:$I$1016,4,0)</f>
        <v>0</v>
      </c>
      <c r="F837" s="100" t="n">
        <f aca="false">$C837*VLOOKUP($B837,FoodDB!$A$2:$I$1016,5,0)</f>
        <v>0</v>
      </c>
      <c r="G837" s="100" t="n">
        <f aca="false">$C837*VLOOKUP($B837,FoodDB!$A$2:$I$1016,6,0)</f>
        <v>0</v>
      </c>
      <c r="H837" s="100" t="n">
        <f aca="false">$C837*VLOOKUP($B837,FoodDB!$A$2:$I$1016,7,0)</f>
        <v>0</v>
      </c>
      <c r="I837" s="100" t="n">
        <f aca="false">$C837*VLOOKUP($B837,FoodDB!$A$2:$I$1016,8,0)</f>
        <v>0</v>
      </c>
      <c r="J837" s="100" t="n">
        <f aca="false">$C837*VLOOKUP($B837,FoodDB!$A$2:$I$1016,9,0)</f>
        <v>0</v>
      </c>
      <c r="K837" s="100"/>
      <c r="L837" s="100"/>
      <c r="M837" s="100"/>
      <c r="N837" s="100"/>
      <c r="O837" s="100"/>
      <c r="P837" s="100"/>
      <c r="Q837" s="100"/>
      <c r="R837" s="100"/>
      <c r="S837" s="100"/>
    </row>
    <row r="838" customFormat="false" ht="15" hidden="false" customHeight="false" outlineLevel="0" collapsed="false">
      <c r="B838" s="96" t="s">
        <v>108</v>
      </c>
      <c r="C838" s="97" t="n">
        <v>1</v>
      </c>
      <c r="D838" s="100" t="n">
        <f aca="false">$C838*VLOOKUP($B838,FoodDB!$A$2:$I$1016,3,0)</f>
        <v>0</v>
      </c>
      <c r="E838" s="100" t="n">
        <f aca="false">$C838*VLOOKUP($B838,FoodDB!$A$2:$I$1016,4,0)</f>
        <v>0</v>
      </c>
      <c r="F838" s="100" t="n">
        <f aca="false">$C838*VLOOKUP($B838,FoodDB!$A$2:$I$1016,5,0)</f>
        <v>0</v>
      </c>
      <c r="G838" s="100" t="n">
        <f aca="false">$C838*VLOOKUP($B838,FoodDB!$A$2:$I$1016,6,0)</f>
        <v>0</v>
      </c>
      <c r="H838" s="100" t="n">
        <f aca="false">$C838*VLOOKUP($B838,FoodDB!$A$2:$I$1016,7,0)</f>
        <v>0</v>
      </c>
      <c r="I838" s="100" t="n">
        <f aca="false">$C838*VLOOKUP($B838,FoodDB!$A$2:$I$1016,8,0)</f>
        <v>0</v>
      </c>
      <c r="J838" s="100" t="n">
        <f aca="false">$C838*VLOOKUP($B838,FoodDB!$A$2:$I$1016,9,0)</f>
        <v>0</v>
      </c>
      <c r="K838" s="100"/>
      <c r="L838" s="100"/>
      <c r="M838" s="100"/>
      <c r="N838" s="100"/>
      <c r="O838" s="100"/>
      <c r="P838" s="100"/>
      <c r="Q838" s="100"/>
      <c r="R838" s="100"/>
      <c r="S838" s="100"/>
    </row>
    <row r="839" customFormat="false" ht="15" hidden="false" customHeight="false" outlineLevel="0" collapsed="false">
      <c r="B839" s="96" t="s">
        <v>108</v>
      </c>
      <c r="C839" s="97" t="n">
        <v>1</v>
      </c>
      <c r="D839" s="100" t="n">
        <f aca="false">$C839*VLOOKUP($B839,FoodDB!$A$2:$I$1016,3,0)</f>
        <v>0</v>
      </c>
      <c r="E839" s="100" t="n">
        <f aca="false">$C839*VLOOKUP($B839,FoodDB!$A$2:$I$1016,4,0)</f>
        <v>0</v>
      </c>
      <c r="F839" s="100" t="n">
        <f aca="false">$C839*VLOOKUP($B839,FoodDB!$A$2:$I$1016,5,0)</f>
        <v>0</v>
      </c>
      <c r="G839" s="100" t="n">
        <f aca="false">$C839*VLOOKUP($B839,FoodDB!$A$2:$I$1016,6,0)</f>
        <v>0</v>
      </c>
      <c r="H839" s="100" t="n">
        <f aca="false">$C839*VLOOKUP($B839,FoodDB!$A$2:$I$1016,7,0)</f>
        <v>0</v>
      </c>
      <c r="I839" s="100" t="n">
        <f aca="false">$C839*VLOOKUP($B839,FoodDB!$A$2:$I$1016,8,0)</f>
        <v>0</v>
      </c>
      <c r="J839" s="100" t="n">
        <f aca="false">$C839*VLOOKUP($B839,FoodDB!$A$2:$I$1016,9,0)</f>
        <v>0</v>
      </c>
      <c r="K839" s="100"/>
      <c r="L839" s="100"/>
      <c r="M839" s="100"/>
      <c r="N839" s="100"/>
      <c r="O839" s="100"/>
      <c r="P839" s="100"/>
      <c r="Q839" s="100"/>
      <c r="R839" s="100"/>
      <c r="S839" s="100"/>
    </row>
    <row r="840" customFormat="false" ht="15" hidden="false" customHeight="false" outlineLevel="0" collapsed="false">
      <c r="B840" s="96" t="s">
        <v>108</v>
      </c>
      <c r="C840" s="97" t="n">
        <v>1</v>
      </c>
      <c r="D840" s="100" t="n">
        <f aca="false">$C840*VLOOKUP($B840,FoodDB!$A$2:$I$1016,3,0)</f>
        <v>0</v>
      </c>
      <c r="E840" s="100" t="n">
        <f aca="false">$C840*VLOOKUP($B840,FoodDB!$A$2:$I$1016,4,0)</f>
        <v>0</v>
      </c>
      <c r="F840" s="100" t="n">
        <f aca="false">$C840*VLOOKUP($B840,FoodDB!$A$2:$I$1016,5,0)</f>
        <v>0</v>
      </c>
      <c r="G840" s="100" t="n">
        <f aca="false">$C840*VLOOKUP($B840,FoodDB!$A$2:$I$1016,6,0)</f>
        <v>0</v>
      </c>
      <c r="H840" s="100" t="n">
        <f aca="false">$C840*VLOOKUP($B840,FoodDB!$A$2:$I$1016,7,0)</f>
        <v>0</v>
      </c>
      <c r="I840" s="100" t="n">
        <f aca="false">$C840*VLOOKUP($B840,FoodDB!$A$2:$I$1016,8,0)</f>
        <v>0</v>
      </c>
      <c r="J840" s="100" t="n">
        <f aca="false">$C840*VLOOKUP($B840,FoodDB!$A$2:$I$1016,9,0)</f>
        <v>0</v>
      </c>
      <c r="K840" s="100"/>
      <c r="L840" s="100"/>
      <c r="M840" s="100"/>
      <c r="N840" s="100"/>
      <c r="O840" s="100"/>
      <c r="P840" s="100"/>
      <c r="Q840" s="100"/>
      <c r="R840" s="100"/>
      <c r="S840" s="100"/>
    </row>
    <row r="841" customFormat="false" ht="15" hidden="false" customHeight="false" outlineLevel="0" collapsed="false">
      <c r="A841" s="0" t="s">
        <v>98</v>
      </c>
      <c r="D841" s="100"/>
      <c r="E841" s="100"/>
      <c r="F841" s="100"/>
      <c r="G841" s="100" t="n">
        <f aca="false">SUM(G834:G840)</f>
        <v>0</v>
      </c>
      <c r="H841" s="100" t="n">
        <f aca="false">SUM(H834:H840)</f>
        <v>0</v>
      </c>
      <c r="I841" s="100" t="n">
        <f aca="false">SUM(I834:I840)</f>
        <v>0</v>
      </c>
      <c r="J841" s="100" t="n">
        <f aca="false">SUM(G841:I841)</f>
        <v>0</v>
      </c>
      <c r="K841" s="100"/>
      <c r="L841" s="100"/>
      <c r="M841" s="100"/>
      <c r="N841" s="100"/>
      <c r="O841" s="100"/>
      <c r="P841" s="100"/>
      <c r="Q841" s="100"/>
      <c r="R841" s="100"/>
      <c r="S841" s="100"/>
    </row>
    <row r="842" customFormat="false" ht="15" hidden="false" customHeight="false" outlineLevel="0" collapsed="false">
      <c r="A842" s="0" t="s">
        <v>102</v>
      </c>
      <c r="B842" s="0" t="s">
        <v>103</v>
      </c>
      <c r="D842" s="100"/>
      <c r="E842" s="100"/>
      <c r="F842" s="100"/>
      <c r="G842" s="100" t="n">
        <f aca="false">VLOOKUP($A834,LossChart!$A$3:$AB$105,14,0)</f>
        <v>759.096763317797</v>
      </c>
      <c r="H842" s="100" t="n">
        <f aca="false">VLOOKUP($A834,LossChart!$A$3:$AB$105,15,0)</f>
        <v>80</v>
      </c>
      <c r="I842" s="100" t="n">
        <f aca="false">VLOOKUP($A834,LossChart!$A$3:$AB$105,16,0)</f>
        <v>477.304074136158</v>
      </c>
      <c r="J842" s="100" t="n">
        <f aca="false">VLOOKUP($A834,LossChart!$A$3:$AB$105,17,0)</f>
        <v>1316.40083745395</v>
      </c>
      <c r="K842" s="100"/>
      <c r="L842" s="100"/>
      <c r="M842" s="100"/>
      <c r="N842" s="100"/>
      <c r="O842" s="100"/>
      <c r="P842" s="100"/>
      <c r="Q842" s="100"/>
      <c r="R842" s="100"/>
      <c r="S842" s="100"/>
    </row>
    <row r="843" customFormat="false" ht="15" hidden="false" customHeight="false" outlineLevel="0" collapsed="false">
      <c r="A843" s="0" t="s">
        <v>104</v>
      </c>
      <c r="D843" s="100"/>
      <c r="E843" s="100"/>
      <c r="F843" s="100"/>
      <c r="G843" s="100" t="n">
        <f aca="false">G842-G841</f>
        <v>759.096763317797</v>
      </c>
      <c r="H843" s="100" t="n">
        <f aca="false">H842-H841</f>
        <v>80</v>
      </c>
      <c r="I843" s="100" t="n">
        <f aca="false">I842-I841</f>
        <v>477.304074136158</v>
      </c>
      <c r="J843" s="100" t="n">
        <f aca="false">J842-J841</f>
        <v>1316.40083745395</v>
      </c>
      <c r="K843" s="100"/>
      <c r="L843" s="100"/>
      <c r="M843" s="100"/>
      <c r="N843" s="100"/>
      <c r="O843" s="100"/>
      <c r="P843" s="100"/>
      <c r="Q843" s="100"/>
      <c r="R843" s="100"/>
      <c r="S843" s="100"/>
    </row>
    <row r="845" customFormat="false" ht="60" hidden="false" customHeight="false" outlineLevel="0" collapsed="false">
      <c r="A845" s="21" t="s">
        <v>63</v>
      </c>
      <c r="B845" s="21" t="s">
        <v>93</v>
      </c>
      <c r="C845" s="21" t="s">
        <v>94</v>
      </c>
      <c r="D845" s="94" t="str">
        <f aca="false">FoodDB!$C$1</f>
        <v>Fat
(g)</v>
      </c>
      <c r="E845" s="94" t="str">
        <f aca="false">FoodDB!$D$1</f>
        <v>Carbs
(g)</v>
      </c>
      <c r="F845" s="94" t="str">
        <f aca="false">FoodDB!$E$1</f>
        <v>Protein
(g)</v>
      </c>
      <c r="G845" s="94" t="str">
        <f aca="false">FoodDB!$F$1</f>
        <v>Fat
(Cal)</v>
      </c>
      <c r="H845" s="94" t="str">
        <f aca="false">FoodDB!$G$1</f>
        <v>Carb
(Cal)</v>
      </c>
      <c r="I845" s="94" t="str">
        <f aca="false">FoodDB!$H$1</f>
        <v>Protein
(Cal)</v>
      </c>
      <c r="J845" s="94" t="str">
        <f aca="false">FoodDB!$I$1</f>
        <v>Total
Calories</v>
      </c>
      <c r="K845" s="94"/>
      <c r="L845" s="94" t="s">
        <v>110</v>
      </c>
      <c r="M845" s="94" t="s">
        <v>111</v>
      </c>
      <c r="N845" s="94" t="s">
        <v>112</v>
      </c>
      <c r="O845" s="94" t="s">
        <v>113</v>
      </c>
      <c r="P845" s="94" t="s">
        <v>118</v>
      </c>
      <c r="Q845" s="94" t="s">
        <v>119</v>
      </c>
      <c r="R845" s="94" t="s">
        <v>120</v>
      </c>
      <c r="S845" s="94" t="s">
        <v>121</v>
      </c>
    </row>
    <row r="846" customFormat="false" ht="15" hidden="false" customHeight="false" outlineLevel="0" collapsed="false">
      <c r="A846" s="95" t="n">
        <f aca="false">A834+1</f>
        <v>43064</v>
      </c>
      <c r="B846" s="96" t="s">
        <v>108</v>
      </c>
      <c r="C846" s="97" t="n">
        <v>1</v>
      </c>
      <c r="D846" s="100" t="n">
        <f aca="false">$C846*VLOOKUP($B846,FoodDB!$A$2:$I$1016,3,0)</f>
        <v>0</v>
      </c>
      <c r="E846" s="100" t="n">
        <f aca="false">$C846*VLOOKUP($B846,FoodDB!$A$2:$I$1016,4,0)</f>
        <v>0</v>
      </c>
      <c r="F846" s="100" t="n">
        <f aca="false">$C846*VLOOKUP($B846,FoodDB!$A$2:$I$1016,5,0)</f>
        <v>0</v>
      </c>
      <c r="G846" s="100" t="n">
        <f aca="false">$C846*VLOOKUP($B846,FoodDB!$A$2:$I$1016,6,0)</f>
        <v>0</v>
      </c>
      <c r="H846" s="100" t="n">
        <f aca="false">$C846*VLOOKUP($B846,FoodDB!$A$2:$I$1016,7,0)</f>
        <v>0</v>
      </c>
      <c r="I846" s="100" t="n">
        <f aca="false">$C846*VLOOKUP($B846,FoodDB!$A$2:$I$1016,8,0)</f>
        <v>0</v>
      </c>
      <c r="J846" s="100" t="n">
        <f aca="false">$C846*VLOOKUP($B846,FoodDB!$A$2:$I$1016,9,0)</f>
        <v>0</v>
      </c>
      <c r="K846" s="100"/>
      <c r="L846" s="100" t="n">
        <f aca="false">SUM(G846:G852)</f>
        <v>0</v>
      </c>
      <c r="M846" s="100" t="n">
        <f aca="false">SUM(H846:H852)</f>
        <v>0</v>
      </c>
      <c r="N846" s="100" t="n">
        <f aca="false">SUM(I846:I852)</f>
        <v>0</v>
      </c>
      <c r="O846" s="100" t="n">
        <f aca="false">SUM(L846:N846)</f>
        <v>0</v>
      </c>
      <c r="P846" s="100" t="n">
        <f aca="false">VLOOKUP($A846,LossChart!$A$3:$AB$105,14,0)-L846</f>
        <v>763.875782337625</v>
      </c>
      <c r="Q846" s="100" t="n">
        <f aca="false">VLOOKUP($A846,LossChart!$A$3:$AB$105,15,0)-M846</f>
        <v>80</v>
      </c>
      <c r="R846" s="100" t="n">
        <f aca="false">VLOOKUP($A846,LossChart!$A$3:$AB$105,16,0)-N846</f>
        <v>477.304074136158</v>
      </c>
      <c r="S846" s="100" t="n">
        <f aca="false">VLOOKUP($A846,LossChart!$A$3:$AB$105,17,0)-O846</f>
        <v>1321.17985647378</v>
      </c>
    </row>
    <row r="847" customFormat="false" ht="15" hidden="false" customHeight="false" outlineLevel="0" collapsed="false">
      <c r="B847" s="96" t="s">
        <v>108</v>
      </c>
      <c r="C847" s="97" t="n">
        <v>1</v>
      </c>
      <c r="D847" s="100" t="n">
        <f aca="false">$C847*VLOOKUP($B847,FoodDB!$A$2:$I$1016,3,0)</f>
        <v>0</v>
      </c>
      <c r="E847" s="100" t="n">
        <f aca="false">$C847*VLOOKUP($B847,FoodDB!$A$2:$I$1016,4,0)</f>
        <v>0</v>
      </c>
      <c r="F847" s="100" t="n">
        <f aca="false">$C847*VLOOKUP($B847,FoodDB!$A$2:$I$1016,5,0)</f>
        <v>0</v>
      </c>
      <c r="G847" s="100" t="n">
        <f aca="false">$C847*VLOOKUP($B847,FoodDB!$A$2:$I$1016,6,0)</f>
        <v>0</v>
      </c>
      <c r="H847" s="100" t="n">
        <f aca="false">$C847*VLOOKUP($B847,FoodDB!$A$2:$I$1016,7,0)</f>
        <v>0</v>
      </c>
      <c r="I847" s="100" t="n">
        <f aca="false">$C847*VLOOKUP($B847,FoodDB!$A$2:$I$1016,8,0)</f>
        <v>0</v>
      </c>
      <c r="J847" s="100" t="n">
        <f aca="false">$C847*VLOOKUP($B847,FoodDB!$A$2:$I$1016,9,0)</f>
        <v>0</v>
      </c>
      <c r="K847" s="100"/>
      <c r="L847" s="100"/>
      <c r="M847" s="100"/>
      <c r="N847" s="100"/>
      <c r="O847" s="100"/>
      <c r="P847" s="100"/>
      <c r="Q847" s="100"/>
      <c r="R847" s="100"/>
      <c r="S847" s="100"/>
    </row>
    <row r="848" customFormat="false" ht="15" hidden="false" customHeight="false" outlineLevel="0" collapsed="false">
      <c r="B848" s="96" t="s">
        <v>108</v>
      </c>
      <c r="C848" s="97" t="n">
        <v>1</v>
      </c>
      <c r="D848" s="100" t="n">
        <f aca="false">$C848*VLOOKUP($B848,FoodDB!$A$2:$I$1016,3,0)</f>
        <v>0</v>
      </c>
      <c r="E848" s="100" t="n">
        <f aca="false">$C848*VLOOKUP($B848,FoodDB!$A$2:$I$1016,4,0)</f>
        <v>0</v>
      </c>
      <c r="F848" s="100" t="n">
        <f aca="false">$C848*VLOOKUP($B848,FoodDB!$A$2:$I$1016,5,0)</f>
        <v>0</v>
      </c>
      <c r="G848" s="100" t="n">
        <f aca="false">$C848*VLOOKUP($B848,FoodDB!$A$2:$I$1016,6,0)</f>
        <v>0</v>
      </c>
      <c r="H848" s="100" t="n">
        <f aca="false">$C848*VLOOKUP($B848,FoodDB!$A$2:$I$1016,7,0)</f>
        <v>0</v>
      </c>
      <c r="I848" s="100" t="n">
        <f aca="false">$C848*VLOOKUP($B848,FoodDB!$A$2:$I$1016,8,0)</f>
        <v>0</v>
      </c>
      <c r="J848" s="100" t="n">
        <f aca="false">$C848*VLOOKUP($B848,FoodDB!$A$2:$I$1016,9,0)</f>
        <v>0</v>
      </c>
      <c r="K848" s="100"/>
      <c r="L848" s="100"/>
      <c r="M848" s="100"/>
      <c r="N848" s="100"/>
      <c r="O848" s="100"/>
      <c r="P848" s="100"/>
      <c r="Q848" s="100"/>
      <c r="R848" s="100"/>
      <c r="S848" s="100"/>
    </row>
    <row r="849" customFormat="false" ht="15" hidden="false" customHeight="false" outlineLevel="0" collapsed="false">
      <c r="B849" s="96" t="s">
        <v>108</v>
      </c>
      <c r="C849" s="97" t="n">
        <v>1</v>
      </c>
      <c r="D849" s="100" t="n">
        <f aca="false">$C849*VLOOKUP($B849,FoodDB!$A$2:$I$1016,3,0)</f>
        <v>0</v>
      </c>
      <c r="E849" s="100" t="n">
        <f aca="false">$C849*VLOOKUP($B849,FoodDB!$A$2:$I$1016,4,0)</f>
        <v>0</v>
      </c>
      <c r="F849" s="100" t="n">
        <f aca="false">$C849*VLOOKUP($B849,FoodDB!$A$2:$I$1016,5,0)</f>
        <v>0</v>
      </c>
      <c r="G849" s="100" t="n">
        <f aca="false">$C849*VLOOKUP($B849,FoodDB!$A$2:$I$1016,6,0)</f>
        <v>0</v>
      </c>
      <c r="H849" s="100" t="n">
        <f aca="false">$C849*VLOOKUP($B849,FoodDB!$A$2:$I$1016,7,0)</f>
        <v>0</v>
      </c>
      <c r="I849" s="100" t="n">
        <f aca="false">$C849*VLOOKUP($B849,FoodDB!$A$2:$I$1016,8,0)</f>
        <v>0</v>
      </c>
      <c r="J849" s="100" t="n">
        <f aca="false">$C849*VLOOKUP($B849,FoodDB!$A$2:$I$1016,9,0)</f>
        <v>0</v>
      </c>
      <c r="K849" s="100"/>
      <c r="L849" s="100"/>
      <c r="M849" s="100"/>
      <c r="N849" s="100"/>
      <c r="O849" s="100"/>
      <c r="P849" s="100"/>
      <c r="Q849" s="100"/>
      <c r="R849" s="100"/>
      <c r="S849" s="100"/>
    </row>
    <row r="850" customFormat="false" ht="15" hidden="false" customHeight="false" outlineLevel="0" collapsed="false">
      <c r="B850" s="96" t="s">
        <v>108</v>
      </c>
      <c r="C850" s="97" t="n">
        <v>1</v>
      </c>
      <c r="D850" s="100" t="n">
        <f aca="false">$C850*VLOOKUP($B850,FoodDB!$A$2:$I$1016,3,0)</f>
        <v>0</v>
      </c>
      <c r="E850" s="100" t="n">
        <f aca="false">$C850*VLOOKUP($B850,FoodDB!$A$2:$I$1016,4,0)</f>
        <v>0</v>
      </c>
      <c r="F850" s="100" t="n">
        <f aca="false">$C850*VLOOKUP($B850,FoodDB!$A$2:$I$1016,5,0)</f>
        <v>0</v>
      </c>
      <c r="G850" s="100" t="n">
        <f aca="false">$C850*VLOOKUP($B850,FoodDB!$A$2:$I$1016,6,0)</f>
        <v>0</v>
      </c>
      <c r="H850" s="100" t="n">
        <f aca="false">$C850*VLOOKUP($B850,FoodDB!$A$2:$I$1016,7,0)</f>
        <v>0</v>
      </c>
      <c r="I850" s="100" t="n">
        <f aca="false">$C850*VLOOKUP($B850,FoodDB!$A$2:$I$1016,8,0)</f>
        <v>0</v>
      </c>
      <c r="J850" s="100" t="n">
        <f aca="false">$C850*VLOOKUP($B850,FoodDB!$A$2:$I$1016,9,0)</f>
        <v>0</v>
      </c>
      <c r="K850" s="100"/>
      <c r="L850" s="100"/>
      <c r="M850" s="100"/>
      <c r="N850" s="100"/>
      <c r="O850" s="100"/>
      <c r="P850" s="100"/>
      <c r="Q850" s="100"/>
      <c r="R850" s="100"/>
      <c r="S850" s="100"/>
    </row>
    <row r="851" customFormat="false" ht="15" hidden="false" customHeight="false" outlineLevel="0" collapsed="false">
      <c r="B851" s="96" t="s">
        <v>108</v>
      </c>
      <c r="C851" s="97" t="n">
        <v>1</v>
      </c>
      <c r="D851" s="100" t="n">
        <f aca="false">$C851*VLOOKUP($B851,FoodDB!$A$2:$I$1016,3,0)</f>
        <v>0</v>
      </c>
      <c r="E851" s="100" t="n">
        <f aca="false">$C851*VLOOKUP($B851,FoodDB!$A$2:$I$1016,4,0)</f>
        <v>0</v>
      </c>
      <c r="F851" s="100" t="n">
        <f aca="false">$C851*VLOOKUP($B851,FoodDB!$A$2:$I$1016,5,0)</f>
        <v>0</v>
      </c>
      <c r="G851" s="100" t="n">
        <f aca="false">$C851*VLOOKUP($B851,FoodDB!$A$2:$I$1016,6,0)</f>
        <v>0</v>
      </c>
      <c r="H851" s="100" t="n">
        <f aca="false">$C851*VLOOKUP($B851,FoodDB!$A$2:$I$1016,7,0)</f>
        <v>0</v>
      </c>
      <c r="I851" s="100" t="n">
        <f aca="false">$C851*VLOOKUP($B851,FoodDB!$A$2:$I$1016,8,0)</f>
        <v>0</v>
      </c>
      <c r="J851" s="100" t="n">
        <f aca="false">$C851*VLOOKUP($B851,FoodDB!$A$2:$I$1016,9,0)</f>
        <v>0</v>
      </c>
      <c r="K851" s="100"/>
      <c r="L851" s="100"/>
      <c r="M851" s="100"/>
      <c r="N851" s="100"/>
      <c r="O851" s="100"/>
      <c r="P851" s="100"/>
      <c r="Q851" s="100"/>
      <c r="R851" s="100"/>
      <c r="S851" s="100"/>
    </row>
    <row r="852" customFormat="false" ht="15" hidden="false" customHeight="false" outlineLevel="0" collapsed="false">
      <c r="B852" s="96" t="s">
        <v>108</v>
      </c>
      <c r="C852" s="97" t="n">
        <v>1</v>
      </c>
      <c r="D852" s="100" t="n">
        <f aca="false">$C852*VLOOKUP($B852,FoodDB!$A$2:$I$1016,3,0)</f>
        <v>0</v>
      </c>
      <c r="E852" s="100" t="n">
        <f aca="false">$C852*VLOOKUP($B852,FoodDB!$A$2:$I$1016,4,0)</f>
        <v>0</v>
      </c>
      <c r="F852" s="100" t="n">
        <f aca="false">$C852*VLOOKUP($B852,FoodDB!$A$2:$I$1016,5,0)</f>
        <v>0</v>
      </c>
      <c r="G852" s="100" t="n">
        <f aca="false">$C852*VLOOKUP($B852,FoodDB!$A$2:$I$1016,6,0)</f>
        <v>0</v>
      </c>
      <c r="H852" s="100" t="n">
        <f aca="false">$C852*VLOOKUP($B852,FoodDB!$A$2:$I$1016,7,0)</f>
        <v>0</v>
      </c>
      <c r="I852" s="100" t="n">
        <f aca="false">$C852*VLOOKUP($B852,FoodDB!$A$2:$I$1016,8,0)</f>
        <v>0</v>
      </c>
      <c r="J852" s="100" t="n">
        <f aca="false">$C852*VLOOKUP($B852,FoodDB!$A$2:$I$1016,9,0)</f>
        <v>0</v>
      </c>
      <c r="K852" s="100"/>
      <c r="L852" s="100"/>
      <c r="M852" s="100"/>
      <c r="N852" s="100"/>
      <c r="O852" s="100"/>
      <c r="P852" s="100"/>
      <c r="Q852" s="100"/>
      <c r="R852" s="100"/>
      <c r="S852" s="100"/>
    </row>
    <row r="853" customFormat="false" ht="15" hidden="false" customHeight="false" outlineLevel="0" collapsed="false">
      <c r="A853" s="0" t="s">
        <v>98</v>
      </c>
      <c r="D853" s="100"/>
      <c r="E853" s="100"/>
      <c r="F853" s="100"/>
      <c r="G853" s="100" t="n">
        <f aca="false">SUM(G846:G852)</f>
        <v>0</v>
      </c>
      <c r="H853" s="100" t="n">
        <f aca="false">SUM(H846:H852)</f>
        <v>0</v>
      </c>
      <c r="I853" s="100" t="n">
        <f aca="false">SUM(I846:I852)</f>
        <v>0</v>
      </c>
      <c r="J853" s="100" t="n">
        <f aca="false">SUM(G853:I853)</f>
        <v>0</v>
      </c>
      <c r="K853" s="100"/>
      <c r="L853" s="100"/>
      <c r="M853" s="100"/>
      <c r="N853" s="100"/>
      <c r="O853" s="100"/>
      <c r="P853" s="100"/>
      <c r="Q853" s="100"/>
      <c r="R853" s="100"/>
      <c r="S853" s="100"/>
    </row>
    <row r="854" customFormat="false" ht="15" hidden="false" customHeight="false" outlineLevel="0" collapsed="false">
      <c r="A854" s="0" t="s">
        <v>102</v>
      </c>
      <c r="B854" s="0" t="s">
        <v>103</v>
      </c>
      <c r="D854" s="100"/>
      <c r="E854" s="100"/>
      <c r="F854" s="100"/>
      <c r="G854" s="100" t="n">
        <f aca="false">VLOOKUP($A846,LossChart!$A$3:$AB$105,14,0)</f>
        <v>763.875782337625</v>
      </c>
      <c r="H854" s="100" t="n">
        <f aca="false">VLOOKUP($A846,LossChart!$A$3:$AB$105,15,0)</f>
        <v>80</v>
      </c>
      <c r="I854" s="100" t="n">
        <f aca="false">VLOOKUP($A846,LossChart!$A$3:$AB$105,16,0)</f>
        <v>477.304074136158</v>
      </c>
      <c r="J854" s="100" t="n">
        <f aca="false">VLOOKUP($A846,LossChart!$A$3:$AB$105,17,0)</f>
        <v>1321.17985647378</v>
      </c>
      <c r="K854" s="100"/>
      <c r="L854" s="100"/>
      <c r="M854" s="100"/>
      <c r="N854" s="100"/>
      <c r="O854" s="100"/>
      <c r="P854" s="100"/>
      <c r="Q854" s="100"/>
      <c r="R854" s="100"/>
      <c r="S854" s="100"/>
    </row>
    <row r="855" customFormat="false" ht="15" hidden="false" customHeight="false" outlineLevel="0" collapsed="false">
      <c r="A855" s="0" t="s">
        <v>104</v>
      </c>
      <c r="D855" s="100"/>
      <c r="E855" s="100"/>
      <c r="F855" s="100"/>
      <c r="G855" s="100" t="n">
        <f aca="false">G854-G853</f>
        <v>763.875782337625</v>
      </c>
      <c r="H855" s="100" t="n">
        <f aca="false">H854-H853</f>
        <v>80</v>
      </c>
      <c r="I855" s="100" t="n">
        <f aca="false">I854-I853</f>
        <v>477.304074136158</v>
      </c>
      <c r="J855" s="100" t="n">
        <f aca="false">J854-J853</f>
        <v>1321.17985647378</v>
      </c>
      <c r="K855" s="100"/>
      <c r="L855" s="100"/>
      <c r="M855" s="100"/>
      <c r="N855" s="100"/>
      <c r="O855" s="100"/>
      <c r="P855" s="100"/>
      <c r="Q855" s="100"/>
      <c r="R855" s="100"/>
      <c r="S855" s="100"/>
    </row>
    <row r="857" customFormat="false" ht="60" hidden="false" customHeight="false" outlineLevel="0" collapsed="false">
      <c r="A857" s="21" t="s">
        <v>63</v>
      </c>
      <c r="B857" s="21" t="s">
        <v>93</v>
      </c>
      <c r="C857" s="21" t="s">
        <v>94</v>
      </c>
      <c r="D857" s="94" t="str">
        <f aca="false">FoodDB!$C$1</f>
        <v>Fat
(g)</v>
      </c>
      <c r="E857" s="94" t="str">
        <f aca="false">FoodDB!$D$1</f>
        <v>Carbs
(g)</v>
      </c>
      <c r="F857" s="94" t="str">
        <f aca="false">FoodDB!$E$1</f>
        <v>Protein
(g)</v>
      </c>
      <c r="G857" s="94" t="str">
        <f aca="false">FoodDB!$F$1</f>
        <v>Fat
(Cal)</v>
      </c>
      <c r="H857" s="94" t="str">
        <f aca="false">FoodDB!$G$1</f>
        <v>Carb
(Cal)</v>
      </c>
      <c r="I857" s="94" t="str">
        <f aca="false">FoodDB!$H$1</f>
        <v>Protein
(Cal)</v>
      </c>
      <c r="J857" s="94" t="str">
        <f aca="false">FoodDB!$I$1</f>
        <v>Total
Calories</v>
      </c>
      <c r="K857" s="94"/>
      <c r="L857" s="94" t="s">
        <v>110</v>
      </c>
      <c r="M857" s="94" t="s">
        <v>111</v>
      </c>
      <c r="N857" s="94" t="s">
        <v>112</v>
      </c>
      <c r="O857" s="94" t="s">
        <v>113</v>
      </c>
      <c r="P857" s="94" t="s">
        <v>118</v>
      </c>
      <c r="Q857" s="94" t="s">
        <v>119</v>
      </c>
      <c r="R857" s="94" t="s">
        <v>120</v>
      </c>
      <c r="S857" s="94" t="s">
        <v>121</v>
      </c>
    </row>
    <row r="858" customFormat="false" ht="15" hidden="false" customHeight="false" outlineLevel="0" collapsed="false">
      <c r="A858" s="95" t="n">
        <f aca="false">A846+1</f>
        <v>43065</v>
      </c>
      <c r="B858" s="96" t="s">
        <v>108</v>
      </c>
      <c r="C858" s="97" t="n">
        <v>1</v>
      </c>
      <c r="D858" s="100" t="n">
        <f aca="false">$C858*VLOOKUP($B858,FoodDB!$A$2:$I$1016,3,0)</f>
        <v>0</v>
      </c>
      <c r="E858" s="100" t="n">
        <f aca="false">$C858*VLOOKUP($B858,FoodDB!$A$2:$I$1016,4,0)</f>
        <v>0</v>
      </c>
      <c r="F858" s="100" t="n">
        <f aca="false">$C858*VLOOKUP($B858,FoodDB!$A$2:$I$1016,5,0)</f>
        <v>0</v>
      </c>
      <c r="G858" s="100" t="n">
        <f aca="false">$C858*VLOOKUP($B858,FoodDB!$A$2:$I$1016,6,0)</f>
        <v>0</v>
      </c>
      <c r="H858" s="100" t="n">
        <f aca="false">$C858*VLOOKUP($B858,FoodDB!$A$2:$I$1016,7,0)</f>
        <v>0</v>
      </c>
      <c r="I858" s="100" t="n">
        <f aca="false">$C858*VLOOKUP($B858,FoodDB!$A$2:$I$1016,8,0)</f>
        <v>0</v>
      </c>
      <c r="J858" s="100" t="n">
        <f aca="false">$C858*VLOOKUP($B858,FoodDB!$A$2:$I$1016,9,0)</f>
        <v>0</v>
      </c>
      <c r="K858" s="100"/>
      <c r="L858" s="100" t="n">
        <f aca="false">SUM(G858:G864)</f>
        <v>0</v>
      </c>
      <c r="M858" s="100" t="n">
        <f aca="false">SUM(H858:H864)</f>
        <v>0</v>
      </c>
      <c r="N858" s="100" t="n">
        <f aca="false">SUM(I858:I864)</f>
        <v>0</v>
      </c>
      <c r="O858" s="100" t="n">
        <f aca="false">SUM(L858:N858)</f>
        <v>0</v>
      </c>
      <c r="P858" s="100" t="n">
        <f aca="false">VLOOKUP($A858,LossChart!$A$3:$AB$105,14,0)-L858</f>
        <v>768.612472903277</v>
      </c>
      <c r="Q858" s="100" t="n">
        <f aca="false">VLOOKUP($A858,LossChart!$A$3:$AB$105,15,0)-M858</f>
        <v>80</v>
      </c>
      <c r="R858" s="100" t="n">
        <f aca="false">VLOOKUP($A858,LossChart!$A$3:$AB$105,16,0)-N858</f>
        <v>477.304074136158</v>
      </c>
      <c r="S858" s="100" t="n">
        <f aca="false">VLOOKUP($A858,LossChart!$A$3:$AB$105,17,0)-O858</f>
        <v>1325.91654703944</v>
      </c>
    </row>
    <row r="859" customFormat="false" ht="15" hidden="false" customHeight="false" outlineLevel="0" collapsed="false">
      <c r="B859" s="96" t="s">
        <v>108</v>
      </c>
      <c r="C859" s="97" t="n">
        <v>1</v>
      </c>
      <c r="D859" s="100" t="n">
        <f aca="false">$C859*VLOOKUP($B859,FoodDB!$A$2:$I$1016,3,0)</f>
        <v>0</v>
      </c>
      <c r="E859" s="100" t="n">
        <f aca="false">$C859*VLOOKUP($B859,FoodDB!$A$2:$I$1016,4,0)</f>
        <v>0</v>
      </c>
      <c r="F859" s="100" t="n">
        <f aca="false">$C859*VLOOKUP($B859,FoodDB!$A$2:$I$1016,5,0)</f>
        <v>0</v>
      </c>
      <c r="G859" s="100" t="n">
        <f aca="false">$C859*VLOOKUP($B859,FoodDB!$A$2:$I$1016,6,0)</f>
        <v>0</v>
      </c>
      <c r="H859" s="100" t="n">
        <f aca="false">$C859*VLOOKUP($B859,FoodDB!$A$2:$I$1016,7,0)</f>
        <v>0</v>
      </c>
      <c r="I859" s="100" t="n">
        <f aca="false">$C859*VLOOKUP($B859,FoodDB!$A$2:$I$1016,8,0)</f>
        <v>0</v>
      </c>
      <c r="J859" s="100" t="n">
        <f aca="false">$C859*VLOOKUP($B859,FoodDB!$A$2:$I$1016,9,0)</f>
        <v>0</v>
      </c>
      <c r="K859" s="100"/>
      <c r="L859" s="100"/>
      <c r="M859" s="100"/>
      <c r="N859" s="100"/>
      <c r="O859" s="100"/>
      <c r="P859" s="100"/>
      <c r="Q859" s="100"/>
      <c r="R859" s="100"/>
      <c r="S859" s="100"/>
    </row>
    <row r="860" customFormat="false" ht="15" hidden="false" customHeight="false" outlineLevel="0" collapsed="false">
      <c r="B860" s="96" t="s">
        <v>108</v>
      </c>
      <c r="C860" s="97" t="n">
        <v>1</v>
      </c>
      <c r="D860" s="100" t="n">
        <f aca="false">$C860*VLOOKUP($B860,FoodDB!$A$2:$I$1016,3,0)</f>
        <v>0</v>
      </c>
      <c r="E860" s="100" t="n">
        <f aca="false">$C860*VLOOKUP($B860,FoodDB!$A$2:$I$1016,4,0)</f>
        <v>0</v>
      </c>
      <c r="F860" s="100" t="n">
        <f aca="false">$C860*VLOOKUP($B860,FoodDB!$A$2:$I$1016,5,0)</f>
        <v>0</v>
      </c>
      <c r="G860" s="100" t="n">
        <f aca="false">$C860*VLOOKUP($B860,FoodDB!$A$2:$I$1016,6,0)</f>
        <v>0</v>
      </c>
      <c r="H860" s="100" t="n">
        <f aca="false">$C860*VLOOKUP($B860,FoodDB!$A$2:$I$1016,7,0)</f>
        <v>0</v>
      </c>
      <c r="I860" s="100" t="n">
        <f aca="false">$C860*VLOOKUP($B860,FoodDB!$A$2:$I$1016,8,0)</f>
        <v>0</v>
      </c>
      <c r="J860" s="100" t="n">
        <f aca="false">$C860*VLOOKUP($B860,FoodDB!$A$2:$I$1016,9,0)</f>
        <v>0</v>
      </c>
      <c r="K860" s="100"/>
      <c r="L860" s="100"/>
      <c r="M860" s="100"/>
      <c r="N860" s="100"/>
      <c r="O860" s="100"/>
      <c r="P860" s="100"/>
      <c r="Q860" s="100"/>
      <c r="R860" s="100"/>
      <c r="S860" s="100"/>
    </row>
    <row r="861" customFormat="false" ht="15" hidden="false" customHeight="false" outlineLevel="0" collapsed="false">
      <c r="B861" s="96" t="s">
        <v>108</v>
      </c>
      <c r="C861" s="97" t="n">
        <v>1</v>
      </c>
      <c r="D861" s="100" t="n">
        <f aca="false">$C861*VLOOKUP($B861,FoodDB!$A$2:$I$1016,3,0)</f>
        <v>0</v>
      </c>
      <c r="E861" s="100" t="n">
        <f aca="false">$C861*VLOOKUP($B861,FoodDB!$A$2:$I$1016,4,0)</f>
        <v>0</v>
      </c>
      <c r="F861" s="100" t="n">
        <f aca="false">$C861*VLOOKUP($B861,FoodDB!$A$2:$I$1016,5,0)</f>
        <v>0</v>
      </c>
      <c r="G861" s="100" t="n">
        <f aca="false">$C861*VLOOKUP($B861,FoodDB!$A$2:$I$1016,6,0)</f>
        <v>0</v>
      </c>
      <c r="H861" s="100" t="n">
        <f aca="false">$C861*VLOOKUP($B861,FoodDB!$A$2:$I$1016,7,0)</f>
        <v>0</v>
      </c>
      <c r="I861" s="100" t="n">
        <f aca="false">$C861*VLOOKUP($B861,FoodDB!$A$2:$I$1016,8,0)</f>
        <v>0</v>
      </c>
      <c r="J861" s="100" t="n">
        <f aca="false">$C861*VLOOKUP($B861,FoodDB!$A$2:$I$1016,9,0)</f>
        <v>0</v>
      </c>
      <c r="K861" s="100"/>
      <c r="L861" s="100"/>
      <c r="M861" s="100"/>
      <c r="N861" s="100"/>
      <c r="O861" s="100"/>
      <c r="P861" s="100"/>
      <c r="Q861" s="100"/>
      <c r="R861" s="100"/>
      <c r="S861" s="100"/>
    </row>
    <row r="862" customFormat="false" ht="15" hidden="false" customHeight="false" outlineLevel="0" collapsed="false">
      <c r="B862" s="96" t="s">
        <v>108</v>
      </c>
      <c r="C862" s="97" t="n">
        <v>1</v>
      </c>
      <c r="D862" s="100" t="n">
        <f aca="false">$C862*VLOOKUP($B862,FoodDB!$A$2:$I$1016,3,0)</f>
        <v>0</v>
      </c>
      <c r="E862" s="100" t="n">
        <f aca="false">$C862*VLOOKUP($B862,FoodDB!$A$2:$I$1016,4,0)</f>
        <v>0</v>
      </c>
      <c r="F862" s="100" t="n">
        <f aca="false">$C862*VLOOKUP($B862,FoodDB!$A$2:$I$1016,5,0)</f>
        <v>0</v>
      </c>
      <c r="G862" s="100" t="n">
        <f aca="false">$C862*VLOOKUP($B862,FoodDB!$A$2:$I$1016,6,0)</f>
        <v>0</v>
      </c>
      <c r="H862" s="100" t="n">
        <f aca="false">$C862*VLOOKUP($B862,FoodDB!$A$2:$I$1016,7,0)</f>
        <v>0</v>
      </c>
      <c r="I862" s="100" t="n">
        <f aca="false">$C862*VLOOKUP($B862,FoodDB!$A$2:$I$1016,8,0)</f>
        <v>0</v>
      </c>
      <c r="J862" s="100" t="n">
        <f aca="false">$C862*VLOOKUP($B862,FoodDB!$A$2:$I$1016,9,0)</f>
        <v>0</v>
      </c>
      <c r="K862" s="100"/>
      <c r="L862" s="100"/>
      <c r="M862" s="100"/>
      <c r="N862" s="100"/>
      <c r="O862" s="100"/>
      <c r="P862" s="100"/>
      <c r="Q862" s="100"/>
      <c r="R862" s="100"/>
      <c r="S862" s="100"/>
    </row>
    <row r="863" customFormat="false" ht="15" hidden="false" customHeight="false" outlineLevel="0" collapsed="false">
      <c r="B863" s="96" t="s">
        <v>108</v>
      </c>
      <c r="C863" s="97" t="n">
        <v>1</v>
      </c>
      <c r="D863" s="100" t="n">
        <f aca="false">$C863*VLOOKUP($B863,FoodDB!$A$2:$I$1016,3,0)</f>
        <v>0</v>
      </c>
      <c r="E863" s="100" t="n">
        <f aca="false">$C863*VLOOKUP($B863,FoodDB!$A$2:$I$1016,4,0)</f>
        <v>0</v>
      </c>
      <c r="F863" s="100" t="n">
        <f aca="false">$C863*VLOOKUP($B863,FoodDB!$A$2:$I$1016,5,0)</f>
        <v>0</v>
      </c>
      <c r="G863" s="100" t="n">
        <f aca="false">$C863*VLOOKUP($B863,FoodDB!$A$2:$I$1016,6,0)</f>
        <v>0</v>
      </c>
      <c r="H863" s="100" t="n">
        <f aca="false">$C863*VLOOKUP($B863,FoodDB!$A$2:$I$1016,7,0)</f>
        <v>0</v>
      </c>
      <c r="I863" s="100" t="n">
        <f aca="false">$C863*VLOOKUP($B863,FoodDB!$A$2:$I$1016,8,0)</f>
        <v>0</v>
      </c>
      <c r="J863" s="100" t="n">
        <f aca="false">$C863*VLOOKUP($B863,FoodDB!$A$2:$I$1016,9,0)</f>
        <v>0</v>
      </c>
      <c r="K863" s="100"/>
      <c r="L863" s="100"/>
      <c r="M863" s="100"/>
      <c r="N863" s="100"/>
      <c r="O863" s="100"/>
      <c r="P863" s="100"/>
      <c r="Q863" s="100"/>
      <c r="R863" s="100"/>
      <c r="S863" s="100"/>
    </row>
    <row r="864" customFormat="false" ht="15" hidden="false" customHeight="false" outlineLevel="0" collapsed="false">
      <c r="B864" s="96" t="s">
        <v>108</v>
      </c>
      <c r="C864" s="97" t="n">
        <v>1</v>
      </c>
      <c r="D864" s="100" t="n">
        <f aca="false">$C864*VLOOKUP($B864,FoodDB!$A$2:$I$1016,3,0)</f>
        <v>0</v>
      </c>
      <c r="E864" s="100" t="n">
        <f aca="false">$C864*VLOOKUP($B864,FoodDB!$A$2:$I$1016,4,0)</f>
        <v>0</v>
      </c>
      <c r="F864" s="100" t="n">
        <f aca="false">$C864*VLOOKUP($B864,FoodDB!$A$2:$I$1016,5,0)</f>
        <v>0</v>
      </c>
      <c r="G864" s="100" t="n">
        <f aca="false">$C864*VLOOKUP($B864,FoodDB!$A$2:$I$1016,6,0)</f>
        <v>0</v>
      </c>
      <c r="H864" s="100" t="n">
        <f aca="false">$C864*VLOOKUP($B864,FoodDB!$A$2:$I$1016,7,0)</f>
        <v>0</v>
      </c>
      <c r="I864" s="100" t="n">
        <f aca="false">$C864*VLOOKUP($B864,FoodDB!$A$2:$I$1016,8,0)</f>
        <v>0</v>
      </c>
      <c r="J864" s="100" t="n">
        <f aca="false">$C864*VLOOKUP($B864,FoodDB!$A$2:$I$1016,9,0)</f>
        <v>0</v>
      </c>
      <c r="K864" s="100"/>
      <c r="L864" s="100"/>
      <c r="M864" s="100"/>
      <c r="N864" s="100"/>
      <c r="O864" s="100"/>
      <c r="P864" s="100"/>
      <c r="Q864" s="100"/>
      <c r="R864" s="100"/>
      <c r="S864" s="100"/>
    </row>
    <row r="865" customFormat="false" ht="15" hidden="false" customHeight="false" outlineLevel="0" collapsed="false">
      <c r="A865" s="0" t="s">
        <v>98</v>
      </c>
      <c r="D865" s="100"/>
      <c r="E865" s="100"/>
      <c r="F865" s="100"/>
      <c r="G865" s="100" t="n">
        <f aca="false">SUM(G858:G864)</f>
        <v>0</v>
      </c>
      <c r="H865" s="100" t="n">
        <f aca="false">SUM(H858:H864)</f>
        <v>0</v>
      </c>
      <c r="I865" s="100" t="n">
        <f aca="false">SUM(I858:I864)</f>
        <v>0</v>
      </c>
      <c r="J865" s="100" t="n">
        <f aca="false">SUM(G865:I865)</f>
        <v>0</v>
      </c>
      <c r="K865" s="100"/>
      <c r="L865" s="100"/>
      <c r="M865" s="100"/>
      <c r="N865" s="100"/>
      <c r="O865" s="100"/>
      <c r="P865" s="100"/>
      <c r="Q865" s="100"/>
      <c r="R865" s="100"/>
      <c r="S865" s="100"/>
    </row>
    <row r="866" customFormat="false" ht="15" hidden="false" customHeight="false" outlineLevel="0" collapsed="false">
      <c r="A866" s="0" t="s">
        <v>102</v>
      </c>
      <c r="B866" s="0" t="s">
        <v>103</v>
      </c>
      <c r="D866" s="100"/>
      <c r="E866" s="100"/>
      <c r="F866" s="100"/>
      <c r="G866" s="100" t="n">
        <f aca="false">VLOOKUP($A858,LossChart!$A$3:$AB$105,14,0)</f>
        <v>768.612472903277</v>
      </c>
      <c r="H866" s="100" t="n">
        <f aca="false">VLOOKUP($A858,LossChart!$A$3:$AB$105,15,0)</f>
        <v>80</v>
      </c>
      <c r="I866" s="100" t="n">
        <f aca="false">VLOOKUP($A858,LossChart!$A$3:$AB$105,16,0)</f>
        <v>477.304074136158</v>
      </c>
      <c r="J866" s="100" t="n">
        <f aca="false">VLOOKUP($A858,LossChart!$A$3:$AB$105,17,0)</f>
        <v>1325.91654703944</v>
      </c>
      <c r="K866" s="100"/>
      <c r="L866" s="100"/>
      <c r="M866" s="100"/>
      <c r="N866" s="100"/>
      <c r="O866" s="100"/>
      <c r="P866" s="100"/>
      <c r="Q866" s="100"/>
      <c r="R866" s="100"/>
      <c r="S866" s="100"/>
    </row>
    <row r="867" customFormat="false" ht="15" hidden="false" customHeight="false" outlineLevel="0" collapsed="false">
      <c r="A867" s="0" t="s">
        <v>104</v>
      </c>
      <c r="D867" s="100"/>
      <c r="E867" s="100"/>
      <c r="F867" s="100"/>
      <c r="G867" s="100" t="n">
        <f aca="false">G866-G865</f>
        <v>768.612472903277</v>
      </c>
      <c r="H867" s="100" t="n">
        <f aca="false">H866-H865</f>
        <v>80</v>
      </c>
      <c r="I867" s="100" t="n">
        <f aca="false">I866-I865</f>
        <v>477.304074136158</v>
      </c>
      <c r="J867" s="100" t="n">
        <f aca="false">J866-J865</f>
        <v>1325.91654703944</v>
      </c>
      <c r="K867" s="100"/>
      <c r="L867" s="100"/>
      <c r="M867" s="100"/>
      <c r="N867" s="100"/>
      <c r="O867" s="100"/>
      <c r="P867" s="100"/>
      <c r="Q867" s="100"/>
      <c r="R867" s="100"/>
      <c r="S867" s="100"/>
    </row>
    <row r="869" customFormat="false" ht="60" hidden="false" customHeight="false" outlineLevel="0" collapsed="false">
      <c r="A869" s="21" t="s">
        <v>63</v>
      </c>
      <c r="B869" s="21" t="s">
        <v>93</v>
      </c>
      <c r="C869" s="21" t="s">
        <v>94</v>
      </c>
      <c r="D869" s="94" t="str">
        <f aca="false">FoodDB!$C$1</f>
        <v>Fat
(g)</v>
      </c>
      <c r="E869" s="94" t="str">
        <f aca="false">FoodDB!$D$1</f>
        <v>Carbs
(g)</v>
      </c>
      <c r="F869" s="94" t="str">
        <f aca="false">FoodDB!$E$1</f>
        <v>Protein
(g)</v>
      </c>
      <c r="G869" s="94" t="str">
        <f aca="false">FoodDB!$F$1</f>
        <v>Fat
(Cal)</v>
      </c>
      <c r="H869" s="94" t="str">
        <f aca="false">FoodDB!$G$1</f>
        <v>Carb
(Cal)</v>
      </c>
      <c r="I869" s="94" t="str">
        <f aca="false">FoodDB!$H$1</f>
        <v>Protein
(Cal)</v>
      </c>
      <c r="J869" s="94" t="str">
        <f aca="false">FoodDB!$I$1</f>
        <v>Total
Calories</v>
      </c>
      <c r="K869" s="94"/>
      <c r="L869" s="94" t="s">
        <v>110</v>
      </c>
      <c r="M869" s="94" t="s">
        <v>111</v>
      </c>
      <c r="N869" s="94" t="s">
        <v>112</v>
      </c>
      <c r="O869" s="94" t="s">
        <v>113</v>
      </c>
      <c r="P869" s="94" t="s">
        <v>118</v>
      </c>
      <c r="Q869" s="94" t="s">
        <v>119</v>
      </c>
      <c r="R869" s="94" t="s">
        <v>120</v>
      </c>
      <c r="S869" s="94" t="s">
        <v>121</v>
      </c>
    </row>
    <row r="870" customFormat="false" ht="15" hidden="false" customHeight="false" outlineLevel="0" collapsed="false">
      <c r="A870" s="95" t="n">
        <f aca="false">A858+1</f>
        <v>43066</v>
      </c>
      <c r="B870" s="96" t="s">
        <v>108</v>
      </c>
      <c r="C870" s="97" t="n">
        <v>1</v>
      </c>
      <c r="D870" s="100" t="n">
        <f aca="false">$C870*VLOOKUP($B870,FoodDB!$A$2:$I$1016,3,0)</f>
        <v>0</v>
      </c>
      <c r="E870" s="100" t="n">
        <f aca="false">$C870*VLOOKUP($B870,FoodDB!$A$2:$I$1016,4,0)</f>
        <v>0</v>
      </c>
      <c r="F870" s="100" t="n">
        <f aca="false">$C870*VLOOKUP($B870,FoodDB!$A$2:$I$1016,5,0)</f>
        <v>0</v>
      </c>
      <c r="G870" s="100" t="n">
        <f aca="false">$C870*VLOOKUP($B870,FoodDB!$A$2:$I$1016,6,0)</f>
        <v>0</v>
      </c>
      <c r="H870" s="100" t="n">
        <f aca="false">$C870*VLOOKUP($B870,FoodDB!$A$2:$I$1016,7,0)</f>
        <v>0</v>
      </c>
      <c r="I870" s="100" t="n">
        <f aca="false">$C870*VLOOKUP($B870,FoodDB!$A$2:$I$1016,8,0)</f>
        <v>0</v>
      </c>
      <c r="J870" s="100" t="n">
        <f aca="false">$C870*VLOOKUP($B870,FoodDB!$A$2:$I$1016,9,0)</f>
        <v>0</v>
      </c>
      <c r="K870" s="100"/>
      <c r="L870" s="100" t="n">
        <f aca="false">SUM(G870:G876)</f>
        <v>0</v>
      </c>
      <c r="M870" s="100" t="n">
        <f aca="false">SUM(H870:H876)</f>
        <v>0</v>
      </c>
      <c r="N870" s="100" t="n">
        <f aca="false">SUM(I870:I876)</f>
        <v>0</v>
      </c>
      <c r="O870" s="100" t="n">
        <f aca="false">SUM(L870:N870)</f>
        <v>0</v>
      </c>
      <c r="P870" s="100" t="n">
        <f aca="false">VLOOKUP($A870,LossChart!$A$3:$AB$105,14,0)-L870</f>
        <v>773.30720992392</v>
      </c>
      <c r="Q870" s="100" t="n">
        <f aca="false">VLOOKUP($A870,LossChart!$A$3:$AB$105,15,0)-M870</f>
        <v>80</v>
      </c>
      <c r="R870" s="100" t="n">
        <f aca="false">VLOOKUP($A870,LossChart!$A$3:$AB$105,16,0)-N870</f>
        <v>477.304074136158</v>
      </c>
      <c r="S870" s="100" t="n">
        <f aca="false">VLOOKUP($A870,LossChart!$A$3:$AB$105,17,0)-O870</f>
        <v>1330.61128406008</v>
      </c>
    </row>
    <row r="871" customFormat="false" ht="15" hidden="false" customHeight="false" outlineLevel="0" collapsed="false">
      <c r="B871" s="96" t="s">
        <v>108</v>
      </c>
      <c r="C871" s="97" t="n">
        <v>1</v>
      </c>
      <c r="D871" s="100" t="n">
        <f aca="false">$C871*VLOOKUP($B871,FoodDB!$A$2:$I$1016,3,0)</f>
        <v>0</v>
      </c>
      <c r="E871" s="100" t="n">
        <f aca="false">$C871*VLOOKUP($B871,FoodDB!$A$2:$I$1016,4,0)</f>
        <v>0</v>
      </c>
      <c r="F871" s="100" t="n">
        <f aca="false">$C871*VLOOKUP($B871,FoodDB!$A$2:$I$1016,5,0)</f>
        <v>0</v>
      </c>
      <c r="G871" s="100" t="n">
        <f aca="false">$C871*VLOOKUP($B871,FoodDB!$A$2:$I$1016,6,0)</f>
        <v>0</v>
      </c>
      <c r="H871" s="100" t="n">
        <f aca="false">$C871*VLOOKUP($B871,FoodDB!$A$2:$I$1016,7,0)</f>
        <v>0</v>
      </c>
      <c r="I871" s="100" t="n">
        <f aca="false">$C871*VLOOKUP($B871,FoodDB!$A$2:$I$1016,8,0)</f>
        <v>0</v>
      </c>
      <c r="J871" s="100" t="n">
        <f aca="false">$C871*VLOOKUP($B871,FoodDB!$A$2:$I$1016,9,0)</f>
        <v>0</v>
      </c>
      <c r="K871" s="100"/>
      <c r="L871" s="100"/>
      <c r="M871" s="100"/>
      <c r="N871" s="100"/>
      <c r="O871" s="100"/>
      <c r="P871" s="100"/>
      <c r="Q871" s="100"/>
      <c r="R871" s="100"/>
      <c r="S871" s="100"/>
    </row>
    <row r="872" customFormat="false" ht="15" hidden="false" customHeight="false" outlineLevel="0" collapsed="false">
      <c r="B872" s="96" t="s">
        <v>108</v>
      </c>
      <c r="C872" s="97" t="n">
        <v>1</v>
      </c>
      <c r="D872" s="100" t="n">
        <f aca="false">$C872*VLOOKUP($B872,FoodDB!$A$2:$I$1016,3,0)</f>
        <v>0</v>
      </c>
      <c r="E872" s="100" t="n">
        <f aca="false">$C872*VLOOKUP($B872,FoodDB!$A$2:$I$1016,4,0)</f>
        <v>0</v>
      </c>
      <c r="F872" s="100" t="n">
        <f aca="false">$C872*VLOOKUP($B872,FoodDB!$A$2:$I$1016,5,0)</f>
        <v>0</v>
      </c>
      <c r="G872" s="100" t="n">
        <f aca="false">$C872*VLOOKUP($B872,FoodDB!$A$2:$I$1016,6,0)</f>
        <v>0</v>
      </c>
      <c r="H872" s="100" t="n">
        <f aca="false">$C872*VLOOKUP($B872,FoodDB!$A$2:$I$1016,7,0)</f>
        <v>0</v>
      </c>
      <c r="I872" s="100" t="n">
        <f aca="false">$C872*VLOOKUP($B872,FoodDB!$A$2:$I$1016,8,0)</f>
        <v>0</v>
      </c>
      <c r="J872" s="100" t="n">
        <f aca="false">$C872*VLOOKUP($B872,FoodDB!$A$2:$I$1016,9,0)</f>
        <v>0</v>
      </c>
      <c r="K872" s="100"/>
      <c r="L872" s="100"/>
      <c r="M872" s="100"/>
      <c r="N872" s="100"/>
      <c r="O872" s="100"/>
      <c r="P872" s="100"/>
      <c r="Q872" s="100"/>
      <c r="R872" s="100"/>
      <c r="S872" s="100"/>
    </row>
    <row r="873" customFormat="false" ht="15" hidden="false" customHeight="false" outlineLevel="0" collapsed="false">
      <c r="B873" s="96" t="s">
        <v>108</v>
      </c>
      <c r="C873" s="97" t="n">
        <v>1</v>
      </c>
      <c r="D873" s="100" t="n">
        <f aca="false">$C873*VLOOKUP($B873,FoodDB!$A$2:$I$1016,3,0)</f>
        <v>0</v>
      </c>
      <c r="E873" s="100" t="n">
        <f aca="false">$C873*VLOOKUP($B873,FoodDB!$A$2:$I$1016,4,0)</f>
        <v>0</v>
      </c>
      <c r="F873" s="100" t="n">
        <f aca="false">$C873*VLOOKUP($B873,FoodDB!$A$2:$I$1016,5,0)</f>
        <v>0</v>
      </c>
      <c r="G873" s="100" t="n">
        <f aca="false">$C873*VLOOKUP($B873,FoodDB!$A$2:$I$1016,6,0)</f>
        <v>0</v>
      </c>
      <c r="H873" s="100" t="n">
        <f aca="false">$C873*VLOOKUP($B873,FoodDB!$A$2:$I$1016,7,0)</f>
        <v>0</v>
      </c>
      <c r="I873" s="100" t="n">
        <f aca="false">$C873*VLOOKUP($B873,FoodDB!$A$2:$I$1016,8,0)</f>
        <v>0</v>
      </c>
      <c r="J873" s="100" t="n">
        <f aca="false">$C873*VLOOKUP($B873,FoodDB!$A$2:$I$1016,9,0)</f>
        <v>0</v>
      </c>
      <c r="K873" s="100"/>
      <c r="L873" s="100"/>
      <c r="M873" s="100"/>
      <c r="N873" s="100"/>
      <c r="O873" s="100"/>
      <c r="P873" s="100"/>
      <c r="Q873" s="100"/>
      <c r="R873" s="100"/>
      <c r="S873" s="100"/>
    </row>
    <row r="874" customFormat="false" ht="15" hidden="false" customHeight="false" outlineLevel="0" collapsed="false">
      <c r="B874" s="96" t="s">
        <v>108</v>
      </c>
      <c r="C874" s="97" t="n">
        <v>1</v>
      </c>
      <c r="D874" s="100" t="n">
        <f aca="false">$C874*VLOOKUP($B874,FoodDB!$A$2:$I$1016,3,0)</f>
        <v>0</v>
      </c>
      <c r="E874" s="100" t="n">
        <f aca="false">$C874*VLOOKUP($B874,FoodDB!$A$2:$I$1016,4,0)</f>
        <v>0</v>
      </c>
      <c r="F874" s="100" t="n">
        <f aca="false">$C874*VLOOKUP($B874,FoodDB!$A$2:$I$1016,5,0)</f>
        <v>0</v>
      </c>
      <c r="G874" s="100" t="n">
        <f aca="false">$C874*VLOOKUP($B874,FoodDB!$A$2:$I$1016,6,0)</f>
        <v>0</v>
      </c>
      <c r="H874" s="100" t="n">
        <f aca="false">$C874*VLOOKUP($B874,FoodDB!$A$2:$I$1016,7,0)</f>
        <v>0</v>
      </c>
      <c r="I874" s="100" t="n">
        <f aca="false">$C874*VLOOKUP($B874,FoodDB!$A$2:$I$1016,8,0)</f>
        <v>0</v>
      </c>
      <c r="J874" s="100" t="n">
        <f aca="false">$C874*VLOOKUP($B874,FoodDB!$A$2:$I$1016,9,0)</f>
        <v>0</v>
      </c>
      <c r="K874" s="100"/>
      <c r="L874" s="100"/>
      <c r="M874" s="100"/>
      <c r="N874" s="100"/>
      <c r="O874" s="100"/>
      <c r="P874" s="100"/>
      <c r="Q874" s="100"/>
      <c r="R874" s="100"/>
      <c r="S874" s="100"/>
    </row>
    <row r="875" customFormat="false" ht="15" hidden="false" customHeight="false" outlineLevel="0" collapsed="false">
      <c r="B875" s="96" t="s">
        <v>108</v>
      </c>
      <c r="C875" s="97" t="n">
        <v>1</v>
      </c>
      <c r="D875" s="100" t="n">
        <f aca="false">$C875*VLOOKUP($B875,FoodDB!$A$2:$I$1016,3,0)</f>
        <v>0</v>
      </c>
      <c r="E875" s="100" t="n">
        <f aca="false">$C875*VLOOKUP($B875,FoodDB!$A$2:$I$1016,4,0)</f>
        <v>0</v>
      </c>
      <c r="F875" s="100" t="n">
        <f aca="false">$C875*VLOOKUP($B875,FoodDB!$A$2:$I$1016,5,0)</f>
        <v>0</v>
      </c>
      <c r="G875" s="100" t="n">
        <f aca="false">$C875*VLOOKUP($B875,FoodDB!$A$2:$I$1016,6,0)</f>
        <v>0</v>
      </c>
      <c r="H875" s="100" t="n">
        <f aca="false">$C875*VLOOKUP($B875,FoodDB!$A$2:$I$1016,7,0)</f>
        <v>0</v>
      </c>
      <c r="I875" s="100" t="n">
        <f aca="false">$C875*VLOOKUP($B875,FoodDB!$A$2:$I$1016,8,0)</f>
        <v>0</v>
      </c>
      <c r="J875" s="100" t="n">
        <f aca="false">$C875*VLOOKUP($B875,FoodDB!$A$2:$I$1016,9,0)</f>
        <v>0</v>
      </c>
      <c r="K875" s="100"/>
      <c r="L875" s="100"/>
      <c r="M875" s="100"/>
      <c r="N875" s="100"/>
      <c r="O875" s="100"/>
      <c r="P875" s="100"/>
      <c r="Q875" s="100"/>
      <c r="R875" s="100"/>
      <c r="S875" s="100"/>
    </row>
    <row r="876" customFormat="false" ht="15" hidden="false" customHeight="false" outlineLevel="0" collapsed="false">
      <c r="B876" s="96" t="s">
        <v>108</v>
      </c>
      <c r="C876" s="97" t="n">
        <v>1</v>
      </c>
      <c r="D876" s="100" t="n">
        <f aca="false">$C876*VLOOKUP($B876,FoodDB!$A$2:$I$1016,3,0)</f>
        <v>0</v>
      </c>
      <c r="E876" s="100" t="n">
        <f aca="false">$C876*VLOOKUP($B876,FoodDB!$A$2:$I$1016,4,0)</f>
        <v>0</v>
      </c>
      <c r="F876" s="100" t="n">
        <f aca="false">$C876*VLOOKUP($B876,FoodDB!$A$2:$I$1016,5,0)</f>
        <v>0</v>
      </c>
      <c r="G876" s="100" t="n">
        <f aca="false">$C876*VLOOKUP($B876,FoodDB!$A$2:$I$1016,6,0)</f>
        <v>0</v>
      </c>
      <c r="H876" s="100" t="n">
        <f aca="false">$C876*VLOOKUP($B876,FoodDB!$A$2:$I$1016,7,0)</f>
        <v>0</v>
      </c>
      <c r="I876" s="100" t="n">
        <f aca="false">$C876*VLOOKUP($B876,FoodDB!$A$2:$I$1016,8,0)</f>
        <v>0</v>
      </c>
      <c r="J876" s="100" t="n">
        <f aca="false">$C876*VLOOKUP($B876,FoodDB!$A$2:$I$1016,9,0)</f>
        <v>0</v>
      </c>
      <c r="K876" s="100"/>
      <c r="L876" s="100"/>
      <c r="M876" s="100"/>
      <c r="N876" s="100"/>
      <c r="O876" s="100"/>
      <c r="P876" s="100"/>
      <c r="Q876" s="100"/>
      <c r="R876" s="100"/>
      <c r="S876" s="100"/>
    </row>
    <row r="877" customFormat="false" ht="15" hidden="false" customHeight="false" outlineLevel="0" collapsed="false">
      <c r="A877" s="0" t="s">
        <v>98</v>
      </c>
      <c r="D877" s="100"/>
      <c r="E877" s="100"/>
      <c r="F877" s="100"/>
      <c r="G877" s="100" t="n">
        <f aca="false">SUM(G870:G876)</f>
        <v>0</v>
      </c>
      <c r="H877" s="100" t="n">
        <f aca="false">SUM(H870:H876)</f>
        <v>0</v>
      </c>
      <c r="I877" s="100" t="n">
        <f aca="false">SUM(I870:I876)</f>
        <v>0</v>
      </c>
      <c r="J877" s="100" t="n">
        <f aca="false">SUM(G877:I877)</f>
        <v>0</v>
      </c>
      <c r="K877" s="100"/>
      <c r="L877" s="100"/>
      <c r="M877" s="100"/>
      <c r="N877" s="100"/>
      <c r="O877" s="100"/>
      <c r="P877" s="100"/>
      <c r="Q877" s="100"/>
      <c r="R877" s="100"/>
      <c r="S877" s="100"/>
    </row>
    <row r="878" customFormat="false" ht="15" hidden="false" customHeight="false" outlineLevel="0" collapsed="false">
      <c r="A878" s="0" t="s">
        <v>102</v>
      </c>
      <c r="B878" s="0" t="s">
        <v>103</v>
      </c>
      <c r="D878" s="100"/>
      <c r="E878" s="100"/>
      <c r="F878" s="100"/>
      <c r="G878" s="100" t="n">
        <f aca="false">VLOOKUP($A870,LossChart!$A$3:$AB$105,14,0)</f>
        <v>773.30720992392</v>
      </c>
      <c r="H878" s="100" t="n">
        <f aca="false">VLOOKUP($A870,LossChart!$A$3:$AB$105,15,0)</f>
        <v>80</v>
      </c>
      <c r="I878" s="100" t="n">
        <f aca="false">VLOOKUP($A870,LossChart!$A$3:$AB$105,16,0)</f>
        <v>477.304074136158</v>
      </c>
      <c r="J878" s="100" t="n">
        <f aca="false">VLOOKUP($A870,LossChart!$A$3:$AB$105,17,0)</f>
        <v>1330.61128406008</v>
      </c>
      <c r="K878" s="100"/>
      <c r="L878" s="100"/>
      <c r="M878" s="100"/>
      <c r="N878" s="100"/>
      <c r="O878" s="100"/>
      <c r="P878" s="100"/>
      <c r="Q878" s="100"/>
      <c r="R878" s="100"/>
      <c r="S878" s="100"/>
    </row>
    <row r="879" customFormat="false" ht="15" hidden="false" customHeight="false" outlineLevel="0" collapsed="false">
      <c r="A879" s="0" t="s">
        <v>104</v>
      </c>
      <c r="D879" s="100"/>
      <c r="E879" s="100"/>
      <c r="F879" s="100"/>
      <c r="G879" s="100" t="n">
        <f aca="false">G878-G877</f>
        <v>773.30720992392</v>
      </c>
      <c r="H879" s="100" t="n">
        <f aca="false">H878-H877</f>
        <v>80</v>
      </c>
      <c r="I879" s="100" t="n">
        <f aca="false">I878-I877</f>
        <v>477.304074136158</v>
      </c>
      <c r="J879" s="100" t="n">
        <f aca="false">J878-J877</f>
        <v>1330.61128406008</v>
      </c>
      <c r="K879" s="100"/>
      <c r="L879" s="100"/>
      <c r="M879" s="100"/>
      <c r="N879" s="100"/>
      <c r="O879" s="100"/>
      <c r="P879" s="100"/>
      <c r="Q879" s="100"/>
      <c r="R879" s="100"/>
      <c r="S879" s="100"/>
    </row>
    <row r="881" customFormat="false" ht="60" hidden="false" customHeight="false" outlineLevel="0" collapsed="false">
      <c r="A881" s="21" t="s">
        <v>63</v>
      </c>
      <c r="B881" s="21" t="s">
        <v>93</v>
      </c>
      <c r="C881" s="21" t="s">
        <v>94</v>
      </c>
      <c r="D881" s="94" t="str">
        <f aca="false">FoodDB!$C$1</f>
        <v>Fat
(g)</v>
      </c>
      <c r="E881" s="94" t="str">
        <f aca="false">FoodDB!$D$1</f>
        <v>Carbs
(g)</v>
      </c>
      <c r="F881" s="94" t="str">
        <f aca="false">FoodDB!$E$1</f>
        <v>Protein
(g)</v>
      </c>
      <c r="G881" s="94" t="str">
        <f aca="false">FoodDB!$F$1</f>
        <v>Fat
(Cal)</v>
      </c>
      <c r="H881" s="94" t="str">
        <f aca="false">FoodDB!$G$1</f>
        <v>Carb
(Cal)</v>
      </c>
      <c r="I881" s="94" t="str">
        <f aca="false">FoodDB!$H$1</f>
        <v>Protein
(Cal)</v>
      </c>
      <c r="J881" s="94" t="str">
        <f aca="false">FoodDB!$I$1</f>
        <v>Total
Calories</v>
      </c>
      <c r="K881" s="94"/>
      <c r="L881" s="94" t="s">
        <v>110</v>
      </c>
      <c r="M881" s="94" t="s">
        <v>111</v>
      </c>
      <c r="N881" s="94" t="s">
        <v>112</v>
      </c>
      <c r="O881" s="94" t="s">
        <v>113</v>
      </c>
      <c r="P881" s="94" t="s">
        <v>118</v>
      </c>
      <c r="Q881" s="94" t="s">
        <v>119</v>
      </c>
      <c r="R881" s="94" t="s">
        <v>120</v>
      </c>
      <c r="S881" s="94" t="s">
        <v>121</v>
      </c>
    </row>
    <row r="882" customFormat="false" ht="15" hidden="false" customHeight="false" outlineLevel="0" collapsed="false">
      <c r="A882" s="95" t="n">
        <f aca="false">A870+1</f>
        <v>43067</v>
      </c>
      <c r="B882" s="96" t="s">
        <v>108</v>
      </c>
      <c r="C882" s="97" t="n">
        <v>1</v>
      </c>
      <c r="D882" s="100" t="n">
        <f aca="false">$C882*VLOOKUP($B882,FoodDB!$A$2:$I$1016,3,0)</f>
        <v>0</v>
      </c>
      <c r="E882" s="100" t="n">
        <f aca="false">$C882*VLOOKUP($B882,FoodDB!$A$2:$I$1016,4,0)</f>
        <v>0</v>
      </c>
      <c r="F882" s="100" t="n">
        <f aca="false">$C882*VLOOKUP($B882,FoodDB!$A$2:$I$1016,5,0)</f>
        <v>0</v>
      </c>
      <c r="G882" s="100" t="n">
        <f aca="false">$C882*VLOOKUP($B882,FoodDB!$A$2:$I$1016,6,0)</f>
        <v>0</v>
      </c>
      <c r="H882" s="100" t="n">
        <f aca="false">$C882*VLOOKUP($B882,FoodDB!$A$2:$I$1016,7,0)</f>
        <v>0</v>
      </c>
      <c r="I882" s="100" t="n">
        <f aca="false">$C882*VLOOKUP($B882,FoodDB!$A$2:$I$1016,8,0)</f>
        <v>0</v>
      </c>
      <c r="J882" s="100" t="n">
        <f aca="false">$C882*VLOOKUP($B882,FoodDB!$A$2:$I$1016,9,0)</f>
        <v>0</v>
      </c>
      <c r="K882" s="100"/>
      <c r="L882" s="100" t="n">
        <f aca="false">SUM(G882:G888)</f>
        <v>0</v>
      </c>
      <c r="M882" s="100" t="n">
        <f aca="false">SUM(H882:H888)</f>
        <v>0</v>
      </c>
      <c r="N882" s="100" t="n">
        <f aca="false">SUM(I882:I888)</f>
        <v>0</v>
      </c>
      <c r="O882" s="100" t="n">
        <f aca="false">SUM(L882:N882)</f>
        <v>0</v>
      </c>
      <c r="P882" s="100" t="n">
        <f aca="false">VLOOKUP($A882,LossChart!$A$3:$AB$105,14,0)-L882</f>
        <v>777.960364988093</v>
      </c>
      <c r="Q882" s="100" t="n">
        <f aca="false">VLOOKUP($A882,LossChart!$A$3:$AB$105,15,0)-M882</f>
        <v>80</v>
      </c>
      <c r="R882" s="100" t="n">
        <f aca="false">VLOOKUP($A882,LossChart!$A$3:$AB$105,16,0)-N882</f>
        <v>477.304074136158</v>
      </c>
      <c r="S882" s="100" t="n">
        <f aca="false">VLOOKUP($A882,LossChart!$A$3:$AB$105,17,0)-O882</f>
        <v>1335.26443912425</v>
      </c>
    </row>
    <row r="883" customFormat="false" ht="15" hidden="false" customHeight="false" outlineLevel="0" collapsed="false">
      <c r="B883" s="96" t="s">
        <v>108</v>
      </c>
      <c r="C883" s="97" t="n">
        <v>1</v>
      </c>
      <c r="D883" s="100" t="n">
        <f aca="false">$C883*VLOOKUP($B883,FoodDB!$A$2:$I$1016,3,0)</f>
        <v>0</v>
      </c>
      <c r="E883" s="100" t="n">
        <f aca="false">$C883*VLOOKUP($B883,FoodDB!$A$2:$I$1016,4,0)</f>
        <v>0</v>
      </c>
      <c r="F883" s="100" t="n">
        <f aca="false">$C883*VLOOKUP($B883,FoodDB!$A$2:$I$1016,5,0)</f>
        <v>0</v>
      </c>
      <c r="G883" s="100" t="n">
        <f aca="false">$C883*VLOOKUP($B883,FoodDB!$A$2:$I$1016,6,0)</f>
        <v>0</v>
      </c>
      <c r="H883" s="100" t="n">
        <f aca="false">$C883*VLOOKUP($B883,FoodDB!$A$2:$I$1016,7,0)</f>
        <v>0</v>
      </c>
      <c r="I883" s="100" t="n">
        <f aca="false">$C883*VLOOKUP($B883,FoodDB!$A$2:$I$1016,8,0)</f>
        <v>0</v>
      </c>
      <c r="J883" s="100" t="n">
        <f aca="false">$C883*VLOOKUP($B883,FoodDB!$A$2:$I$1016,9,0)</f>
        <v>0</v>
      </c>
      <c r="K883" s="100"/>
      <c r="L883" s="100"/>
      <c r="M883" s="100"/>
      <c r="N883" s="100"/>
      <c r="O883" s="100"/>
      <c r="P883" s="100"/>
      <c r="Q883" s="100"/>
      <c r="R883" s="100"/>
      <c r="S883" s="100"/>
    </row>
    <row r="884" customFormat="false" ht="15" hidden="false" customHeight="false" outlineLevel="0" collapsed="false">
      <c r="B884" s="96" t="s">
        <v>108</v>
      </c>
      <c r="C884" s="97" t="n">
        <v>1</v>
      </c>
      <c r="D884" s="100" t="n">
        <f aca="false">$C884*VLOOKUP($B884,FoodDB!$A$2:$I$1016,3,0)</f>
        <v>0</v>
      </c>
      <c r="E884" s="100" t="n">
        <f aca="false">$C884*VLOOKUP($B884,FoodDB!$A$2:$I$1016,4,0)</f>
        <v>0</v>
      </c>
      <c r="F884" s="100" t="n">
        <f aca="false">$C884*VLOOKUP($B884,FoodDB!$A$2:$I$1016,5,0)</f>
        <v>0</v>
      </c>
      <c r="G884" s="100" t="n">
        <f aca="false">$C884*VLOOKUP($B884,FoodDB!$A$2:$I$1016,6,0)</f>
        <v>0</v>
      </c>
      <c r="H884" s="100" t="n">
        <f aca="false">$C884*VLOOKUP($B884,FoodDB!$A$2:$I$1016,7,0)</f>
        <v>0</v>
      </c>
      <c r="I884" s="100" t="n">
        <f aca="false">$C884*VLOOKUP($B884,FoodDB!$A$2:$I$1016,8,0)</f>
        <v>0</v>
      </c>
      <c r="J884" s="100" t="n">
        <f aca="false">$C884*VLOOKUP($B884,FoodDB!$A$2:$I$1016,9,0)</f>
        <v>0</v>
      </c>
      <c r="K884" s="100"/>
      <c r="L884" s="100"/>
      <c r="M884" s="100"/>
      <c r="N884" s="100"/>
      <c r="O884" s="100"/>
      <c r="P884" s="100"/>
      <c r="Q884" s="100"/>
      <c r="R884" s="100"/>
      <c r="S884" s="100"/>
    </row>
    <row r="885" customFormat="false" ht="15" hidden="false" customHeight="false" outlineLevel="0" collapsed="false">
      <c r="B885" s="96" t="s">
        <v>108</v>
      </c>
      <c r="C885" s="97" t="n">
        <v>1</v>
      </c>
      <c r="D885" s="100" t="n">
        <f aca="false">$C885*VLOOKUP($B885,FoodDB!$A$2:$I$1016,3,0)</f>
        <v>0</v>
      </c>
      <c r="E885" s="100" t="n">
        <f aca="false">$C885*VLOOKUP($B885,FoodDB!$A$2:$I$1016,4,0)</f>
        <v>0</v>
      </c>
      <c r="F885" s="100" t="n">
        <f aca="false">$C885*VLOOKUP($B885,FoodDB!$A$2:$I$1016,5,0)</f>
        <v>0</v>
      </c>
      <c r="G885" s="100" t="n">
        <f aca="false">$C885*VLOOKUP($B885,FoodDB!$A$2:$I$1016,6,0)</f>
        <v>0</v>
      </c>
      <c r="H885" s="100" t="n">
        <f aca="false">$C885*VLOOKUP($B885,FoodDB!$A$2:$I$1016,7,0)</f>
        <v>0</v>
      </c>
      <c r="I885" s="100" t="n">
        <f aca="false">$C885*VLOOKUP($B885,FoodDB!$A$2:$I$1016,8,0)</f>
        <v>0</v>
      </c>
      <c r="J885" s="100" t="n">
        <f aca="false">$C885*VLOOKUP($B885,FoodDB!$A$2:$I$1016,9,0)</f>
        <v>0</v>
      </c>
      <c r="K885" s="100"/>
      <c r="L885" s="100"/>
      <c r="M885" s="100"/>
      <c r="N885" s="100"/>
      <c r="O885" s="100"/>
      <c r="P885" s="100"/>
      <c r="Q885" s="100"/>
      <c r="R885" s="100"/>
      <c r="S885" s="100"/>
    </row>
    <row r="886" customFormat="false" ht="15" hidden="false" customHeight="false" outlineLevel="0" collapsed="false">
      <c r="B886" s="96" t="s">
        <v>108</v>
      </c>
      <c r="C886" s="97" t="n">
        <v>1</v>
      </c>
      <c r="D886" s="100" t="n">
        <f aca="false">$C886*VLOOKUP($B886,FoodDB!$A$2:$I$1016,3,0)</f>
        <v>0</v>
      </c>
      <c r="E886" s="100" t="n">
        <f aca="false">$C886*VLOOKUP($B886,FoodDB!$A$2:$I$1016,4,0)</f>
        <v>0</v>
      </c>
      <c r="F886" s="100" t="n">
        <f aca="false">$C886*VLOOKUP($B886,FoodDB!$A$2:$I$1016,5,0)</f>
        <v>0</v>
      </c>
      <c r="G886" s="100" t="n">
        <f aca="false">$C886*VLOOKUP($B886,FoodDB!$A$2:$I$1016,6,0)</f>
        <v>0</v>
      </c>
      <c r="H886" s="100" t="n">
        <f aca="false">$C886*VLOOKUP($B886,FoodDB!$A$2:$I$1016,7,0)</f>
        <v>0</v>
      </c>
      <c r="I886" s="100" t="n">
        <f aca="false">$C886*VLOOKUP($B886,FoodDB!$A$2:$I$1016,8,0)</f>
        <v>0</v>
      </c>
      <c r="J886" s="100" t="n">
        <f aca="false">$C886*VLOOKUP($B886,FoodDB!$A$2:$I$1016,9,0)</f>
        <v>0</v>
      </c>
      <c r="K886" s="100"/>
      <c r="L886" s="100"/>
      <c r="M886" s="100"/>
      <c r="N886" s="100"/>
      <c r="O886" s="100"/>
      <c r="P886" s="100"/>
      <c r="Q886" s="100"/>
      <c r="R886" s="100"/>
      <c r="S886" s="100"/>
    </row>
    <row r="887" customFormat="false" ht="15" hidden="false" customHeight="false" outlineLevel="0" collapsed="false">
      <c r="B887" s="96" t="s">
        <v>108</v>
      </c>
      <c r="C887" s="97" t="n">
        <v>1</v>
      </c>
      <c r="D887" s="100" t="n">
        <f aca="false">$C887*VLOOKUP($B887,FoodDB!$A$2:$I$1016,3,0)</f>
        <v>0</v>
      </c>
      <c r="E887" s="100" t="n">
        <f aca="false">$C887*VLOOKUP($B887,FoodDB!$A$2:$I$1016,4,0)</f>
        <v>0</v>
      </c>
      <c r="F887" s="100" t="n">
        <f aca="false">$C887*VLOOKUP($B887,FoodDB!$A$2:$I$1016,5,0)</f>
        <v>0</v>
      </c>
      <c r="G887" s="100" t="n">
        <f aca="false">$C887*VLOOKUP($B887,FoodDB!$A$2:$I$1016,6,0)</f>
        <v>0</v>
      </c>
      <c r="H887" s="100" t="n">
        <f aca="false">$C887*VLOOKUP($B887,FoodDB!$A$2:$I$1016,7,0)</f>
        <v>0</v>
      </c>
      <c r="I887" s="100" t="n">
        <f aca="false">$C887*VLOOKUP($B887,FoodDB!$A$2:$I$1016,8,0)</f>
        <v>0</v>
      </c>
      <c r="J887" s="100" t="n">
        <f aca="false">$C887*VLOOKUP($B887,FoodDB!$A$2:$I$1016,9,0)</f>
        <v>0</v>
      </c>
      <c r="K887" s="100"/>
      <c r="L887" s="100"/>
      <c r="M887" s="100"/>
      <c r="N887" s="100"/>
      <c r="O887" s="100"/>
      <c r="P887" s="100"/>
      <c r="Q887" s="100"/>
      <c r="R887" s="100"/>
      <c r="S887" s="100"/>
    </row>
    <row r="888" customFormat="false" ht="15" hidden="false" customHeight="false" outlineLevel="0" collapsed="false">
      <c r="B888" s="96" t="s">
        <v>108</v>
      </c>
      <c r="C888" s="97" t="n">
        <v>1</v>
      </c>
      <c r="D888" s="100" t="n">
        <f aca="false">$C888*VLOOKUP($B888,FoodDB!$A$2:$I$1016,3,0)</f>
        <v>0</v>
      </c>
      <c r="E888" s="100" t="n">
        <f aca="false">$C888*VLOOKUP($B888,FoodDB!$A$2:$I$1016,4,0)</f>
        <v>0</v>
      </c>
      <c r="F888" s="100" t="n">
        <f aca="false">$C888*VLOOKUP($B888,FoodDB!$A$2:$I$1016,5,0)</f>
        <v>0</v>
      </c>
      <c r="G888" s="100" t="n">
        <f aca="false">$C888*VLOOKUP($B888,FoodDB!$A$2:$I$1016,6,0)</f>
        <v>0</v>
      </c>
      <c r="H888" s="100" t="n">
        <f aca="false">$C888*VLOOKUP($B888,FoodDB!$A$2:$I$1016,7,0)</f>
        <v>0</v>
      </c>
      <c r="I888" s="100" t="n">
        <f aca="false">$C888*VLOOKUP($B888,FoodDB!$A$2:$I$1016,8,0)</f>
        <v>0</v>
      </c>
      <c r="J888" s="100" t="n">
        <f aca="false">$C888*VLOOKUP($B888,FoodDB!$A$2:$I$1016,9,0)</f>
        <v>0</v>
      </c>
      <c r="K888" s="100"/>
      <c r="L888" s="100"/>
      <c r="M888" s="100"/>
      <c r="N888" s="100"/>
      <c r="O888" s="100"/>
      <c r="P888" s="100"/>
      <c r="Q888" s="100"/>
      <c r="R888" s="100"/>
      <c r="S888" s="100"/>
    </row>
    <row r="889" customFormat="false" ht="15" hidden="false" customHeight="false" outlineLevel="0" collapsed="false">
      <c r="A889" s="0" t="s">
        <v>98</v>
      </c>
      <c r="D889" s="100"/>
      <c r="E889" s="100"/>
      <c r="F889" s="100"/>
      <c r="G889" s="100" t="n">
        <f aca="false">SUM(G882:G888)</f>
        <v>0</v>
      </c>
      <c r="H889" s="100" t="n">
        <f aca="false">SUM(H882:H888)</f>
        <v>0</v>
      </c>
      <c r="I889" s="100" t="n">
        <f aca="false">SUM(I882:I888)</f>
        <v>0</v>
      </c>
      <c r="J889" s="100" t="n">
        <f aca="false">SUM(G889:I889)</f>
        <v>0</v>
      </c>
      <c r="K889" s="100"/>
      <c r="L889" s="100"/>
      <c r="M889" s="100"/>
      <c r="N889" s="100"/>
      <c r="O889" s="100"/>
      <c r="P889" s="100"/>
      <c r="Q889" s="100"/>
      <c r="R889" s="100"/>
      <c r="S889" s="100"/>
    </row>
    <row r="890" customFormat="false" ht="15" hidden="false" customHeight="false" outlineLevel="0" collapsed="false">
      <c r="A890" s="0" t="s">
        <v>102</v>
      </c>
      <c r="B890" s="0" t="s">
        <v>103</v>
      </c>
      <c r="D890" s="100"/>
      <c r="E890" s="100"/>
      <c r="F890" s="100"/>
      <c r="G890" s="100" t="n">
        <f aca="false">VLOOKUP($A882,LossChart!$A$3:$AB$105,14,0)</f>
        <v>777.960364988093</v>
      </c>
      <c r="H890" s="100" t="n">
        <f aca="false">VLOOKUP($A882,LossChart!$A$3:$AB$105,15,0)</f>
        <v>80</v>
      </c>
      <c r="I890" s="100" t="n">
        <f aca="false">VLOOKUP($A882,LossChart!$A$3:$AB$105,16,0)</f>
        <v>477.304074136158</v>
      </c>
      <c r="J890" s="100" t="n">
        <f aca="false">VLOOKUP($A882,LossChart!$A$3:$AB$105,17,0)</f>
        <v>1335.26443912425</v>
      </c>
      <c r="K890" s="100"/>
      <c r="L890" s="100"/>
      <c r="M890" s="100"/>
      <c r="N890" s="100"/>
      <c r="O890" s="100"/>
      <c r="P890" s="100"/>
      <c r="Q890" s="100"/>
      <c r="R890" s="100"/>
      <c r="S890" s="100"/>
    </row>
    <row r="891" customFormat="false" ht="15" hidden="false" customHeight="false" outlineLevel="0" collapsed="false">
      <c r="A891" s="0" t="s">
        <v>104</v>
      </c>
      <c r="D891" s="100"/>
      <c r="E891" s="100"/>
      <c r="F891" s="100"/>
      <c r="G891" s="100" t="n">
        <f aca="false">G890-G889</f>
        <v>777.960364988093</v>
      </c>
      <c r="H891" s="100" t="n">
        <f aca="false">H890-H889</f>
        <v>80</v>
      </c>
      <c r="I891" s="100" t="n">
        <f aca="false">I890-I889</f>
        <v>477.304074136158</v>
      </c>
      <c r="J891" s="100" t="n">
        <f aca="false">J890-J889</f>
        <v>1335.26443912425</v>
      </c>
      <c r="K891" s="100"/>
      <c r="L891" s="100"/>
      <c r="M891" s="100"/>
      <c r="N891" s="100"/>
      <c r="O891" s="100"/>
      <c r="P891" s="100"/>
      <c r="Q891" s="100"/>
      <c r="R891" s="100"/>
      <c r="S891" s="100"/>
    </row>
    <row r="893" customFormat="false" ht="60" hidden="false" customHeight="false" outlineLevel="0" collapsed="false">
      <c r="A893" s="21" t="s">
        <v>63</v>
      </c>
      <c r="B893" s="21" t="s">
        <v>93</v>
      </c>
      <c r="C893" s="21" t="s">
        <v>94</v>
      </c>
      <c r="D893" s="94" t="str">
        <f aca="false">FoodDB!$C$1</f>
        <v>Fat
(g)</v>
      </c>
      <c r="E893" s="94" t="str">
        <f aca="false">FoodDB!$D$1</f>
        <v>Carbs
(g)</v>
      </c>
      <c r="F893" s="94" t="str">
        <f aca="false">FoodDB!$E$1</f>
        <v>Protein
(g)</v>
      </c>
      <c r="G893" s="94" t="str">
        <f aca="false">FoodDB!$F$1</f>
        <v>Fat
(Cal)</v>
      </c>
      <c r="H893" s="94" t="str">
        <f aca="false">FoodDB!$G$1</f>
        <v>Carb
(Cal)</v>
      </c>
      <c r="I893" s="94" t="str">
        <f aca="false">FoodDB!$H$1</f>
        <v>Protein
(Cal)</v>
      </c>
      <c r="J893" s="94" t="str">
        <f aca="false">FoodDB!$I$1</f>
        <v>Total
Calories</v>
      </c>
      <c r="K893" s="94"/>
      <c r="L893" s="94" t="s">
        <v>110</v>
      </c>
      <c r="M893" s="94" t="s">
        <v>111</v>
      </c>
      <c r="N893" s="94" t="s">
        <v>112</v>
      </c>
      <c r="O893" s="94" t="s">
        <v>113</v>
      </c>
      <c r="P893" s="94" t="s">
        <v>118</v>
      </c>
      <c r="Q893" s="94" t="s">
        <v>119</v>
      </c>
      <c r="R893" s="94" t="s">
        <v>120</v>
      </c>
      <c r="S893" s="94" t="s">
        <v>121</v>
      </c>
    </row>
    <row r="894" customFormat="false" ht="15" hidden="false" customHeight="false" outlineLevel="0" collapsed="false">
      <c r="A894" s="95" t="n">
        <f aca="false">A882+1</f>
        <v>43068</v>
      </c>
      <c r="B894" s="96" t="s">
        <v>108</v>
      </c>
      <c r="C894" s="97" t="n">
        <v>1</v>
      </c>
      <c r="D894" s="100" t="n">
        <f aca="false">$C894*VLOOKUP($B894,FoodDB!$A$2:$I$1016,3,0)</f>
        <v>0</v>
      </c>
      <c r="E894" s="100" t="n">
        <f aca="false">$C894*VLOOKUP($B894,FoodDB!$A$2:$I$1016,4,0)</f>
        <v>0</v>
      </c>
      <c r="F894" s="100" t="n">
        <f aca="false">$C894*VLOOKUP($B894,FoodDB!$A$2:$I$1016,5,0)</f>
        <v>0</v>
      </c>
      <c r="G894" s="100" t="n">
        <f aca="false">$C894*VLOOKUP($B894,FoodDB!$A$2:$I$1016,6,0)</f>
        <v>0</v>
      </c>
      <c r="H894" s="100" t="n">
        <f aca="false">$C894*VLOOKUP($B894,FoodDB!$A$2:$I$1016,7,0)</f>
        <v>0</v>
      </c>
      <c r="I894" s="100" t="n">
        <f aca="false">$C894*VLOOKUP($B894,FoodDB!$A$2:$I$1016,8,0)</f>
        <v>0</v>
      </c>
      <c r="J894" s="100" t="n">
        <f aca="false">$C894*VLOOKUP($B894,FoodDB!$A$2:$I$1016,9,0)</f>
        <v>0</v>
      </c>
      <c r="K894" s="100"/>
      <c r="L894" s="100" t="n">
        <f aca="false">SUM(G894:G900)</f>
        <v>0</v>
      </c>
      <c r="M894" s="100" t="n">
        <f aca="false">SUM(H894:H900)</f>
        <v>0</v>
      </c>
      <c r="N894" s="100" t="n">
        <f aca="false">SUM(I894:I900)</f>
        <v>0</v>
      </c>
      <c r="O894" s="100" t="n">
        <f aca="false">SUM(L894:N894)</f>
        <v>0</v>
      </c>
      <c r="P894" s="100" t="n">
        <f aca="false">VLOOKUP($A894,LossChart!$A$3:$AB$105,14,0)-L894</f>
        <v>782.572306393127</v>
      </c>
      <c r="Q894" s="100" t="n">
        <f aca="false">VLOOKUP($A894,LossChart!$A$3:$AB$105,15,0)-M894</f>
        <v>80</v>
      </c>
      <c r="R894" s="100" t="n">
        <f aca="false">VLOOKUP($A894,LossChart!$A$3:$AB$105,16,0)-N894</f>
        <v>477.304074136158</v>
      </c>
      <c r="S894" s="100" t="n">
        <f aca="false">VLOOKUP($A894,LossChart!$A$3:$AB$105,17,0)-O894</f>
        <v>1339.87638052929</v>
      </c>
    </row>
    <row r="895" customFormat="false" ht="15" hidden="false" customHeight="false" outlineLevel="0" collapsed="false">
      <c r="B895" s="96" t="s">
        <v>108</v>
      </c>
      <c r="C895" s="97" t="n">
        <v>1</v>
      </c>
      <c r="D895" s="100" t="n">
        <f aca="false">$C895*VLOOKUP($B895,FoodDB!$A$2:$I$1016,3,0)</f>
        <v>0</v>
      </c>
      <c r="E895" s="100" t="n">
        <f aca="false">$C895*VLOOKUP($B895,FoodDB!$A$2:$I$1016,4,0)</f>
        <v>0</v>
      </c>
      <c r="F895" s="100" t="n">
        <f aca="false">$C895*VLOOKUP($B895,FoodDB!$A$2:$I$1016,5,0)</f>
        <v>0</v>
      </c>
      <c r="G895" s="100" t="n">
        <f aca="false">$C895*VLOOKUP($B895,FoodDB!$A$2:$I$1016,6,0)</f>
        <v>0</v>
      </c>
      <c r="H895" s="100" t="n">
        <f aca="false">$C895*VLOOKUP($B895,FoodDB!$A$2:$I$1016,7,0)</f>
        <v>0</v>
      </c>
      <c r="I895" s="100" t="n">
        <f aca="false">$C895*VLOOKUP($B895,FoodDB!$A$2:$I$1016,8,0)</f>
        <v>0</v>
      </c>
      <c r="J895" s="100" t="n">
        <f aca="false">$C895*VLOOKUP($B895,FoodDB!$A$2:$I$1016,9,0)</f>
        <v>0</v>
      </c>
      <c r="K895" s="100"/>
      <c r="L895" s="100"/>
      <c r="M895" s="100"/>
      <c r="N895" s="100"/>
      <c r="O895" s="100"/>
      <c r="P895" s="100"/>
      <c r="Q895" s="100"/>
      <c r="R895" s="100"/>
      <c r="S895" s="100"/>
    </row>
    <row r="896" customFormat="false" ht="15" hidden="false" customHeight="false" outlineLevel="0" collapsed="false">
      <c r="B896" s="96" t="s">
        <v>108</v>
      </c>
      <c r="C896" s="97" t="n">
        <v>1</v>
      </c>
      <c r="D896" s="100" t="n">
        <f aca="false">$C896*VLOOKUP($B896,FoodDB!$A$2:$I$1016,3,0)</f>
        <v>0</v>
      </c>
      <c r="E896" s="100" t="n">
        <f aca="false">$C896*VLOOKUP($B896,FoodDB!$A$2:$I$1016,4,0)</f>
        <v>0</v>
      </c>
      <c r="F896" s="100" t="n">
        <f aca="false">$C896*VLOOKUP($B896,FoodDB!$A$2:$I$1016,5,0)</f>
        <v>0</v>
      </c>
      <c r="G896" s="100" t="n">
        <f aca="false">$C896*VLOOKUP($B896,FoodDB!$A$2:$I$1016,6,0)</f>
        <v>0</v>
      </c>
      <c r="H896" s="100" t="n">
        <f aca="false">$C896*VLOOKUP($B896,FoodDB!$A$2:$I$1016,7,0)</f>
        <v>0</v>
      </c>
      <c r="I896" s="100" t="n">
        <f aca="false">$C896*VLOOKUP($B896,FoodDB!$A$2:$I$1016,8,0)</f>
        <v>0</v>
      </c>
      <c r="J896" s="100" t="n">
        <f aca="false">$C896*VLOOKUP($B896,FoodDB!$A$2:$I$1016,9,0)</f>
        <v>0</v>
      </c>
      <c r="K896" s="100"/>
      <c r="L896" s="100"/>
      <c r="M896" s="100"/>
      <c r="N896" s="100"/>
      <c r="O896" s="100"/>
      <c r="P896" s="100"/>
      <c r="Q896" s="100"/>
      <c r="R896" s="100"/>
      <c r="S896" s="100"/>
    </row>
    <row r="897" customFormat="false" ht="15" hidden="false" customHeight="false" outlineLevel="0" collapsed="false">
      <c r="B897" s="96" t="s">
        <v>108</v>
      </c>
      <c r="C897" s="97" t="n">
        <v>1</v>
      </c>
      <c r="D897" s="100" t="n">
        <f aca="false">$C897*VLOOKUP($B897,FoodDB!$A$2:$I$1016,3,0)</f>
        <v>0</v>
      </c>
      <c r="E897" s="100" t="n">
        <f aca="false">$C897*VLOOKUP($B897,FoodDB!$A$2:$I$1016,4,0)</f>
        <v>0</v>
      </c>
      <c r="F897" s="100" t="n">
        <f aca="false">$C897*VLOOKUP($B897,FoodDB!$A$2:$I$1016,5,0)</f>
        <v>0</v>
      </c>
      <c r="G897" s="100" t="n">
        <f aca="false">$C897*VLOOKUP($B897,FoodDB!$A$2:$I$1016,6,0)</f>
        <v>0</v>
      </c>
      <c r="H897" s="100" t="n">
        <f aca="false">$C897*VLOOKUP($B897,FoodDB!$A$2:$I$1016,7,0)</f>
        <v>0</v>
      </c>
      <c r="I897" s="100" t="n">
        <f aca="false">$C897*VLOOKUP($B897,FoodDB!$A$2:$I$1016,8,0)</f>
        <v>0</v>
      </c>
      <c r="J897" s="100" t="n">
        <f aca="false">$C897*VLOOKUP($B897,FoodDB!$A$2:$I$1016,9,0)</f>
        <v>0</v>
      </c>
      <c r="K897" s="100"/>
      <c r="L897" s="100"/>
      <c r="M897" s="100"/>
      <c r="N897" s="100"/>
      <c r="O897" s="100"/>
      <c r="P897" s="100"/>
      <c r="Q897" s="100"/>
      <c r="R897" s="100"/>
      <c r="S897" s="100"/>
    </row>
    <row r="898" customFormat="false" ht="15" hidden="false" customHeight="false" outlineLevel="0" collapsed="false">
      <c r="B898" s="96" t="s">
        <v>108</v>
      </c>
      <c r="C898" s="97" t="n">
        <v>1</v>
      </c>
      <c r="D898" s="100" t="n">
        <f aca="false">$C898*VLOOKUP($B898,FoodDB!$A$2:$I$1016,3,0)</f>
        <v>0</v>
      </c>
      <c r="E898" s="100" t="n">
        <f aca="false">$C898*VLOOKUP($B898,FoodDB!$A$2:$I$1016,4,0)</f>
        <v>0</v>
      </c>
      <c r="F898" s="100" t="n">
        <f aca="false">$C898*VLOOKUP($B898,FoodDB!$A$2:$I$1016,5,0)</f>
        <v>0</v>
      </c>
      <c r="G898" s="100" t="n">
        <f aca="false">$C898*VLOOKUP($B898,FoodDB!$A$2:$I$1016,6,0)</f>
        <v>0</v>
      </c>
      <c r="H898" s="100" t="n">
        <f aca="false">$C898*VLOOKUP($B898,FoodDB!$A$2:$I$1016,7,0)</f>
        <v>0</v>
      </c>
      <c r="I898" s="100" t="n">
        <f aca="false">$C898*VLOOKUP($B898,FoodDB!$A$2:$I$1016,8,0)</f>
        <v>0</v>
      </c>
      <c r="J898" s="100" t="n">
        <f aca="false">$C898*VLOOKUP($B898,FoodDB!$A$2:$I$1016,9,0)</f>
        <v>0</v>
      </c>
      <c r="K898" s="100"/>
      <c r="L898" s="100"/>
      <c r="M898" s="100"/>
      <c r="N898" s="100"/>
      <c r="O898" s="100"/>
      <c r="P898" s="100"/>
      <c r="Q898" s="100"/>
      <c r="R898" s="100"/>
      <c r="S898" s="100"/>
    </row>
    <row r="899" customFormat="false" ht="15" hidden="false" customHeight="false" outlineLevel="0" collapsed="false">
      <c r="B899" s="96" t="s">
        <v>108</v>
      </c>
      <c r="C899" s="97" t="n">
        <v>1</v>
      </c>
      <c r="D899" s="100" t="n">
        <f aca="false">$C899*VLOOKUP($B899,FoodDB!$A$2:$I$1016,3,0)</f>
        <v>0</v>
      </c>
      <c r="E899" s="100" t="n">
        <f aca="false">$C899*VLOOKUP($B899,FoodDB!$A$2:$I$1016,4,0)</f>
        <v>0</v>
      </c>
      <c r="F899" s="100" t="n">
        <f aca="false">$C899*VLOOKUP($B899,FoodDB!$A$2:$I$1016,5,0)</f>
        <v>0</v>
      </c>
      <c r="G899" s="100" t="n">
        <f aca="false">$C899*VLOOKUP($B899,FoodDB!$A$2:$I$1016,6,0)</f>
        <v>0</v>
      </c>
      <c r="H899" s="100" t="n">
        <f aca="false">$C899*VLOOKUP($B899,FoodDB!$A$2:$I$1016,7,0)</f>
        <v>0</v>
      </c>
      <c r="I899" s="100" t="n">
        <f aca="false">$C899*VLOOKUP($B899,FoodDB!$A$2:$I$1016,8,0)</f>
        <v>0</v>
      </c>
      <c r="J899" s="100" t="n">
        <f aca="false">$C899*VLOOKUP($B899,FoodDB!$A$2:$I$1016,9,0)</f>
        <v>0</v>
      </c>
      <c r="K899" s="100"/>
      <c r="L899" s="100"/>
      <c r="M899" s="100"/>
      <c r="N899" s="100"/>
      <c r="O899" s="100"/>
      <c r="P899" s="100"/>
      <c r="Q899" s="100"/>
      <c r="R899" s="100"/>
      <c r="S899" s="100"/>
    </row>
    <row r="900" customFormat="false" ht="15" hidden="false" customHeight="false" outlineLevel="0" collapsed="false">
      <c r="B900" s="96" t="s">
        <v>108</v>
      </c>
      <c r="C900" s="97" t="n">
        <v>1</v>
      </c>
      <c r="D900" s="100" t="n">
        <f aca="false">$C900*VLOOKUP($B900,FoodDB!$A$2:$I$1016,3,0)</f>
        <v>0</v>
      </c>
      <c r="E900" s="100" t="n">
        <f aca="false">$C900*VLOOKUP($B900,FoodDB!$A$2:$I$1016,4,0)</f>
        <v>0</v>
      </c>
      <c r="F900" s="100" t="n">
        <f aca="false">$C900*VLOOKUP($B900,FoodDB!$A$2:$I$1016,5,0)</f>
        <v>0</v>
      </c>
      <c r="G900" s="100" t="n">
        <f aca="false">$C900*VLOOKUP($B900,FoodDB!$A$2:$I$1016,6,0)</f>
        <v>0</v>
      </c>
      <c r="H900" s="100" t="n">
        <f aca="false">$C900*VLOOKUP($B900,FoodDB!$A$2:$I$1016,7,0)</f>
        <v>0</v>
      </c>
      <c r="I900" s="100" t="n">
        <f aca="false">$C900*VLOOKUP($B900,FoodDB!$A$2:$I$1016,8,0)</f>
        <v>0</v>
      </c>
      <c r="J900" s="100" t="n">
        <f aca="false">$C900*VLOOKUP($B900,FoodDB!$A$2:$I$1016,9,0)</f>
        <v>0</v>
      </c>
      <c r="K900" s="100"/>
      <c r="L900" s="100"/>
      <c r="M900" s="100"/>
      <c r="N900" s="100"/>
      <c r="O900" s="100"/>
      <c r="P900" s="100"/>
      <c r="Q900" s="100"/>
      <c r="R900" s="100"/>
      <c r="S900" s="100"/>
    </row>
    <row r="901" customFormat="false" ht="15" hidden="false" customHeight="false" outlineLevel="0" collapsed="false">
      <c r="A901" s="0" t="s">
        <v>98</v>
      </c>
      <c r="D901" s="100"/>
      <c r="E901" s="100"/>
      <c r="F901" s="100"/>
      <c r="G901" s="100" t="n">
        <f aca="false">SUM(G894:G900)</f>
        <v>0</v>
      </c>
      <c r="H901" s="100" t="n">
        <f aca="false">SUM(H894:H900)</f>
        <v>0</v>
      </c>
      <c r="I901" s="100" t="n">
        <f aca="false">SUM(I894:I900)</f>
        <v>0</v>
      </c>
      <c r="J901" s="100" t="n">
        <f aca="false">SUM(G901:I901)</f>
        <v>0</v>
      </c>
      <c r="K901" s="100"/>
      <c r="L901" s="100"/>
      <c r="M901" s="100"/>
      <c r="N901" s="100"/>
      <c r="O901" s="100"/>
      <c r="P901" s="100"/>
      <c r="Q901" s="100"/>
      <c r="R901" s="100"/>
      <c r="S901" s="100"/>
    </row>
    <row r="902" customFormat="false" ht="15" hidden="false" customHeight="false" outlineLevel="0" collapsed="false">
      <c r="A902" s="0" t="s">
        <v>102</v>
      </c>
      <c r="B902" s="0" t="s">
        <v>103</v>
      </c>
      <c r="D902" s="100"/>
      <c r="E902" s="100"/>
      <c r="F902" s="100"/>
      <c r="G902" s="100" t="n">
        <f aca="false">VLOOKUP($A894,LossChart!$A$3:$AB$105,14,0)</f>
        <v>782.572306393127</v>
      </c>
      <c r="H902" s="100" t="n">
        <f aca="false">VLOOKUP($A894,LossChart!$A$3:$AB$105,15,0)</f>
        <v>80</v>
      </c>
      <c r="I902" s="100" t="n">
        <f aca="false">VLOOKUP($A894,LossChart!$A$3:$AB$105,16,0)</f>
        <v>477.304074136158</v>
      </c>
      <c r="J902" s="100" t="n">
        <f aca="false">VLOOKUP($A894,LossChart!$A$3:$AB$105,17,0)</f>
        <v>1339.87638052929</v>
      </c>
      <c r="K902" s="100"/>
      <c r="L902" s="100"/>
      <c r="M902" s="100"/>
      <c r="N902" s="100"/>
      <c r="O902" s="100"/>
      <c r="P902" s="100"/>
      <c r="Q902" s="100"/>
      <c r="R902" s="100"/>
      <c r="S902" s="100"/>
    </row>
    <row r="903" customFormat="false" ht="15" hidden="false" customHeight="false" outlineLevel="0" collapsed="false">
      <c r="A903" s="0" t="s">
        <v>104</v>
      </c>
      <c r="D903" s="100"/>
      <c r="E903" s="100"/>
      <c r="F903" s="100"/>
      <c r="G903" s="100" t="n">
        <f aca="false">G902-G901</f>
        <v>782.572306393127</v>
      </c>
      <c r="H903" s="100" t="n">
        <f aca="false">H902-H901</f>
        <v>80</v>
      </c>
      <c r="I903" s="100" t="n">
        <f aca="false">I902-I901</f>
        <v>477.304074136158</v>
      </c>
      <c r="J903" s="100" t="n">
        <f aca="false">J902-J901</f>
        <v>1339.87638052929</v>
      </c>
      <c r="K903" s="100"/>
      <c r="L903" s="100"/>
      <c r="M903" s="100"/>
      <c r="N903" s="100"/>
      <c r="O903" s="100"/>
      <c r="P903" s="100"/>
      <c r="Q903" s="100"/>
      <c r="R903" s="100"/>
      <c r="S903" s="100"/>
    </row>
    <row r="905" customFormat="false" ht="60" hidden="false" customHeight="false" outlineLevel="0" collapsed="false">
      <c r="A905" s="21" t="s">
        <v>63</v>
      </c>
      <c r="B905" s="21" t="s">
        <v>93</v>
      </c>
      <c r="C905" s="21" t="s">
        <v>94</v>
      </c>
      <c r="D905" s="94" t="str">
        <f aca="false">FoodDB!$C$1</f>
        <v>Fat
(g)</v>
      </c>
      <c r="E905" s="94" t="str">
        <f aca="false">FoodDB!$D$1</f>
        <v>Carbs
(g)</v>
      </c>
      <c r="F905" s="94" t="str">
        <f aca="false">FoodDB!$E$1</f>
        <v>Protein
(g)</v>
      </c>
      <c r="G905" s="94" t="str">
        <f aca="false">FoodDB!$F$1</f>
        <v>Fat
(Cal)</v>
      </c>
      <c r="H905" s="94" t="str">
        <f aca="false">FoodDB!$G$1</f>
        <v>Carb
(Cal)</v>
      </c>
      <c r="I905" s="94" t="str">
        <f aca="false">FoodDB!$H$1</f>
        <v>Protein
(Cal)</v>
      </c>
      <c r="J905" s="94" t="str">
        <f aca="false">FoodDB!$I$1</f>
        <v>Total
Calories</v>
      </c>
      <c r="K905" s="94"/>
      <c r="L905" s="94" t="s">
        <v>110</v>
      </c>
      <c r="M905" s="94" t="s">
        <v>111</v>
      </c>
      <c r="N905" s="94" t="s">
        <v>112</v>
      </c>
      <c r="O905" s="94" t="s">
        <v>113</v>
      </c>
      <c r="P905" s="94" t="s">
        <v>118</v>
      </c>
      <c r="Q905" s="94" t="s">
        <v>119</v>
      </c>
      <c r="R905" s="94" t="s">
        <v>120</v>
      </c>
      <c r="S905" s="94" t="s">
        <v>121</v>
      </c>
    </row>
    <row r="906" customFormat="false" ht="15" hidden="false" customHeight="false" outlineLevel="0" collapsed="false">
      <c r="A906" s="95" t="n">
        <f aca="false">A894+1</f>
        <v>43069</v>
      </c>
      <c r="B906" s="96" t="s">
        <v>108</v>
      </c>
      <c r="C906" s="97" t="n">
        <v>1</v>
      </c>
      <c r="D906" s="100" t="n">
        <f aca="false">$C906*VLOOKUP($B906,FoodDB!$A$2:$I$1016,3,0)</f>
        <v>0</v>
      </c>
      <c r="E906" s="100" t="n">
        <f aca="false">$C906*VLOOKUP($B906,FoodDB!$A$2:$I$1016,4,0)</f>
        <v>0</v>
      </c>
      <c r="F906" s="100" t="n">
        <f aca="false">$C906*VLOOKUP($B906,FoodDB!$A$2:$I$1016,5,0)</f>
        <v>0</v>
      </c>
      <c r="G906" s="100" t="n">
        <f aca="false">$C906*VLOOKUP($B906,FoodDB!$A$2:$I$1016,6,0)</f>
        <v>0</v>
      </c>
      <c r="H906" s="100" t="n">
        <f aca="false">$C906*VLOOKUP($B906,FoodDB!$A$2:$I$1016,7,0)</f>
        <v>0</v>
      </c>
      <c r="I906" s="100" t="n">
        <f aca="false">$C906*VLOOKUP($B906,FoodDB!$A$2:$I$1016,8,0)</f>
        <v>0</v>
      </c>
      <c r="J906" s="100" t="n">
        <f aca="false">$C906*VLOOKUP($B906,FoodDB!$A$2:$I$1016,9,0)</f>
        <v>0</v>
      </c>
      <c r="K906" s="100"/>
      <c r="L906" s="100" t="n">
        <f aca="false">SUM(G906:G912)</f>
        <v>0</v>
      </c>
      <c r="M906" s="100" t="n">
        <f aca="false">SUM(H906:H912)</f>
        <v>0</v>
      </c>
      <c r="N906" s="100" t="n">
        <f aca="false">SUM(I906:I912)</f>
        <v>0</v>
      </c>
      <c r="O906" s="100" t="n">
        <f aca="false">SUM(L906:N906)</f>
        <v>0</v>
      </c>
      <c r="P906" s="100" t="n">
        <f aca="false">VLOOKUP($A906,LossChart!$A$3:$AB$105,14,0)-L906</f>
        <v>787.143399174288</v>
      </c>
      <c r="Q906" s="100" t="n">
        <f aca="false">VLOOKUP($A906,LossChart!$A$3:$AB$105,15,0)-M906</f>
        <v>80</v>
      </c>
      <c r="R906" s="100" t="n">
        <f aca="false">VLOOKUP($A906,LossChart!$A$3:$AB$105,16,0)-N906</f>
        <v>477.304074136158</v>
      </c>
      <c r="S906" s="100" t="n">
        <f aca="false">VLOOKUP($A906,LossChart!$A$3:$AB$105,17,0)-O906</f>
        <v>1344.44747331045</v>
      </c>
    </row>
    <row r="907" customFormat="false" ht="15" hidden="false" customHeight="false" outlineLevel="0" collapsed="false">
      <c r="B907" s="96" t="s">
        <v>108</v>
      </c>
      <c r="C907" s="97" t="n">
        <v>1</v>
      </c>
      <c r="D907" s="100" t="n">
        <f aca="false">$C907*VLOOKUP($B907,FoodDB!$A$2:$I$1016,3,0)</f>
        <v>0</v>
      </c>
      <c r="E907" s="100" t="n">
        <f aca="false">$C907*VLOOKUP($B907,FoodDB!$A$2:$I$1016,4,0)</f>
        <v>0</v>
      </c>
      <c r="F907" s="100" t="n">
        <f aca="false">$C907*VLOOKUP($B907,FoodDB!$A$2:$I$1016,5,0)</f>
        <v>0</v>
      </c>
      <c r="G907" s="100" t="n">
        <f aca="false">$C907*VLOOKUP($B907,FoodDB!$A$2:$I$1016,6,0)</f>
        <v>0</v>
      </c>
      <c r="H907" s="100" t="n">
        <f aca="false">$C907*VLOOKUP($B907,FoodDB!$A$2:$I$1016,7,0)</f>
        <v>0</v>
      </c>
      <c r="I907" s="100" t="n">
        <f aca="false">$C907*VLOOKUP($B907,FoodDB!$A$2:$I$1016,8,0)</f>
        <v>0</v>
      </c>
      <c r="J907" s="100" t="n">
        <f aca="false">$C907*VLOOKUP($B907,FoodDB!$A$2:$I$1016,9,0)</f>
        <v>0</v>
      </c>
      <c r="K907" s="100"/>
      <c r="L907" s="100"/>
      <c r="M907" s="100"/>
      <c r="N907" s="100"/>
      <c r="O907" s="100"/>
      <c r="P907" s="100"/>
      <c r="Q907" s="100"/>
      <c r="R907" s="100"/>
      <c r="S907" s="100"/>
    </row>
    <row r="908" customFormat="false" ht="15" hidden="false" customHeight="false" outlineLevel="0" collapsed="false">
      <c r="B908" s="96" t="s">
        <v>108</v>
      </c>
      <c r="C908" s="97" t="n">
        <v>1</v>
      </c>
      <c r="D908" s="100" t="n">
        <f aca="false">$C908*VLOOKUP($B908,FoodDB!$A$2:$I$1016,3,0)</f>
        <v>0</v>
      </c>
      <c r="E908" s="100" t="n">
        <f aca="false">$C908*VLOOKUP($B908,FoodDB!$A$2:$I$1016,4,0)</f>
        <v>0</v>
      </c>
      <c r="F908" s="100" t="n">
        <f aca="false">$C908*VLOOKUP($B908,FoodDB!$A$2:$I$1016,5,0)</f>
        <v>0</v>
      </c>
      <c r="G908" s="100" t="n">
        <f aca="false">$C908*VLOOKUP($B908,FoodDB!$A$2:$I$1016,6,0)</f>
        <v>0</v>
      </c>
      <c r="H908" s="100" t="n">
        <f aca="false">$C908*VLOOKUP($B908,FoodDB!$A$2:$I$1016,7,0)</f>
        <v>0</v>
      </c>
      <c r="I908" s="100" t="n">
        <f aca="false">$C908*VLOOKUP($B908,FoodDB!$A$2:$I$1016,8,0)</f>
        <v>0</v>
      </c>
      <c r="J908" s="100" t="n">
        <f aca="false">$C908*VLOOKUP($B908,FoodDB!$A$2:$I$1016,9,0)</f>
        <v>0</v>
      </c>
      <c r="K908" s="100"/>
      <c r="L908" s="100"/>
      <c r="M908" s="100"/>
      <c r="N908" s="100"/>
      <c r="O908" s="100"/>
      <c r="P908" s="100"/>
      <c r="Q908" s="100"/>
      <c r="R908" s="100"/>
      <c r="S908" s="100"/>
    </row>
    <row r="909" customFormat="false" ht="15" hidden="false" customHeight="false" outlineLevel="0" collapsed="false">
      <c r="B909" s="96" t="s">
        <v>108</v>
      </c>
      <c r="C909" s="97" t="n">
        <v>1</v>
      </c>
      <c r="D909" s="100" t="n">
        <f aca="false">$C909*VLOOKUP($B909,FoodDB!$A$2:$I$1016,3,0)</f>
        <v>0</v>
      </c>
      <c r="E909" s="100" t="n">
        <f aca="false">$C909*VLOOKUP($B909,FoodDB!$A$2:$I$1016,4,0)</f>
        <v>0</v>
      </c>
      <c r="F909" s="100" t="n">
        <f aca="false">$C909*VLOOKUP($B909,FoodDB!$A$2:$I$1016,5,0)</f>
        <v>0</v>
      </c>
      <c r="G909" s="100" t="n">
        <f aca="false">$C909*VLOOKUP($B909,FoodDB!$A$2:$I$1016,6,0)</f>
        <v>0</v>
      </c>
      <c r="H909" s="100" t="n">
        <f aca="false">$C909*VLOOKUP($B909,FoodDB!$A$2:$I$1016,7,0)</f>
        <v>0</v>
      </c>
      <c r="I909" s="100" t="n">
        <f aca="false">$C909*VLOOKUP($B909,FoodDB!$A$2:$I$1016,8,0)</f>
        <v>0</v>
      </c>
      <c r="J909" s="100" t="n">
        <f aca="false">$C909*VLOOKUP($B909,FoodDB!$A$2:$I$1016,9,0)</f>
        <v>0</v>
      </c>
      <c r="K909" s="100"/>
      <c r="L909" s="100"/>
      <c r="M909" s="100"/>
      <c r="N909" s="100"/>
      <c r="O909" s="100"/>
      <c r="P909" s="100"/>
      <c r="Q909" s="100"/>
      <c r="R909" s="100"/>
      <c r="S909" s="100"/>
    </row>
    <row r="910" customFormat="false" ht="15" hidden="false" customHeight="false" outlineLevel="0" collapsed="false">
      <c r="B910" s="96" t="s">
        <v>108</v>
      </c>
      <c r="C910" s="97" t="n">
        <v>1</v>
      </c>
      <c r="D910" s="100" t="n">
        <f aca="false">$C910*VLOOKUP($B910,FoodDB!$A$2:$I$1016,3,0)</f>
        <v>0</v>
      </c>
      <c r="E910" s="100" t="n">
        <f aca="false">$C910*VLOOKUP($B910,FoodDB!$A$2:$I$1016,4,0)</f>
        <v>0</v>
      </c>
      <c r="F910" s="100" t="n">
        <f aca="false">$C910*VLOOKUP($B910,FoodDB!$A$2:$I$1016,5,0)</f>
        <v>0</v>
      </c>
      <c r="G910" s="100" t="n">
        <f aca="false">$C910*VLOOKUP($B910,FoodDB!$A$2:$I$1016,6,0)</f>
        <v>0</v>
      </c>
      <c r="H910" s="100" t="n">
        <f aca="false">$C910*VLOOKUP($B910,FoodDB!$A$2:$I$1016,7,0)</f>
        <v>0</v>
      </c>
      <c r="I910" s="100" t="n">
        <f aca="false">$C910*VLOOKUP($B910,FoodDB!$A$2:$I$1016,8,0)</f>
        <v>0</v>
      </c>
      <c r="J910" s="100" t="n">
        <f aca="false">$C910*VLOOKUP($B910,FoodDB!$A$2:$I$1016,9,0)</f>
        <v>0</v>
      </c>
      <c r="K910" s="100"/>
      <c r="L910" s="100"/>
      <c r="M910" s="100"/>
      <c r="N910" s="100"/>
      <c r="O910" s="100"/>
      <c r="P910" s="100"/>
      <c r="Q910" s="100"/>
      <c r="R910" s="100"/>
      <c r="S910" s="100"/>
    </row>
    <row r="911" customFormat="false" ht="15" hidden="false" customHeight="false" outlineLevel="0" collapsed="false">
      <c r="B911" s="96" t="s">
        <v>108</v>
      </c>
      <c r="C911" s="97" t="n">
        <v>1</v>
      </c>
      <c r="D911" s="100" t="n">
        <f aca="false">$C911*VLOOKUP($B911,FoodDB!$A$2:$I$1016,3,0)</f>
        <v>0</v>
      </c>
      <c r="E911" s="100" t="n">
        <f aca="false">$C911*VLOOKUP($B911,FoodDB!$A$2:$I$1016,4,0)</f>
        <v>0</v>
      </c>
      <c r="F911" s="100" t="n">
        <f aca="false">$C911*VLOOKUP($B911,FoodDB!$A$2:$I$1016,5,0)</f>
        <v>0</v>
      </c>
      <c r="G911" s="100" t="n">
        <f aca="false">$C911*VLOOKUP($B911,FoodDB!$A$2:$I$1016,6,0)</f>
        <v>0</v>
      </c>
      <c r="H911" s="100" t="n">
        <f aca="false">$C911*VLOOKUP($B911,FoodDB!$A$2:$I$1016,7,0)</f>
        <v>0</v>
      </c>
      <c r="I911" s="100" t="n">
        <f aca="false">$C911*VLOOKUP($B911,FoodDB!$A$2:$I$1016,8,0)</f>
        <v>0</v>
      </c>
      <c r="J911" s="100" t="n">
        <f aca="false">$C911*VLOOKUP($B911,FoodDB!$A$2:$I$1016,9,0)</f>
        <v>0</v>
      </c>
      <c r="K911" s="100"/>
      <c r="L911" s="100"/>
      <c r="M911" s="100"/>
      <c r="N911" s="100"/>
      <c r="O911" s="100"/>
      <c r="P911" s="100"/>
      <c r="Q911" s="100"/>
      <c r="R911" s="100"/>
      <c r="S911" s="100"/>
    </row>
    <row r="912" customFormat="false" ht="15" hidden="false" customHeight="false" outlineLevel="0" collapsed="false">
      <c r="B912" s="96" t="s">
        <v>108</v>
      </c>
      <c r="C912" s="97" t="n">
        <v>1</v>
      </c>
      <c r="D912" s="100" t="n">
        <f aca="false">$C912*VLOOKUP($B912,FoodDB!$A$2:$I$1016,3,0)</f>
        <v>0</v>
      </c>
      <c r="E912" s="100" t="n">
        <f aca="false">$C912*VLOOKUP($B912,FoodDB!$A$2:$I$1016,4,0)</f>
        <v>0</v>
      </c>
      <c r="F912" s="100" t="n">
        <f aca="false">$C912*VLOOKUP($B912,FoodDB!$A$2:$I$1016,5,0)</f>
        <v>0</v>
      </c>
      <c r="G912" s="100" t="n">
        <f aca="false">$C912*VLOOKUP($B912,FoodDB!$A$2:$I$1016,6,0)</f>
        <v>0</v>
      </c>
      <c r="H912" s="100" t="n">
        <f aca="false">$C912*VLOOKUP($B912,FoodDB!$A$2:$I$1016,7,0)</f>
        <v>0</v>
      </c>
      <c r="I912" s="100" t="n">
        <f aca="false">$C912*VLOOKUP($B912,FoodDB!$A$2:$I$1016,8,0)</f>
        <v>0</v>
      </c>
      <c r="J912" s="100" t="n">
        <f aca="false">$C912*VLOOKUP($B912,FoodDB!$A$2:$I$1016,9,0)</f>
        <v>0</v>
      </c>
      <c r="K912" s="100"/>
      <c r="L912" s="100"/>
      <c r="M912" s="100"/>
      <c r="N912" s="100"/>
      <c r="O912" s="100"/>
      <c r="P912" s="100"/>
      <c r="Q912" s="100"/>
      <c r="R912" s="100"/>
      <c r="S912" s="100"/>
    </row>
    <row r="913" customFormat="false" ht="15" hidden="false" customHeight="false" outlineLevel="0" collapsed="false">
      <c r="A913" s="0" t="s">
        <v>98</v>
      </c>
      <c r="D913" s="100"/>
      <c r="E913" s="100"/>
      <c r="F913" s="100"/>
      <c r="G913" s="100" t="n">
        <f aca="false">SUM(G906:G912)</f>
        <v>0</v>
      </c>
      <c r="H913" s="100" t="n">
        <f aca="false">SUM(H906:H912)</f>
        <v>0</v>
      </c>
      <c r="I913" s="100" t="n">
        <f aca="false">SUM(I906:I912)</f>
        <v>0</v>
      </c>
      <c r="J913" s="100" t="n">
        <f aca="false">SUM(G913:I913)</f>
        <v>0</v>
      </c>
      <c r="K913" s="100"/>
      <c r="L913" s="100"/>
      <c r="M913" s="100"/>
      <c r="N913" s="100"/>
      <c r="O913" s="100"/>
      <c r="P913" s="100"/>
      <c r="Q913" s="100"/>
      <c r="R913" s="100"/>
      <c r="S913" s="100"/>
    </row>
    <row r="914" customFormat="false" ht="15" hidden="false" customHeight="false" outlineLevel="0" collapsed="false">
      <c r="A914" s="0" t="s">
        <v>102</v>
      </c>
      <c r="B914" s="0" t="s">
        <v>103</v>
      </c>
      <c r="D914" s="100"/>
      <c r="E914" s="100"/>
      <c r="F914" s="100"/>
      <c r="G914" s="100" t="n">
        <f aca="false">VLOOKUP($A906,LossChart!$A$3:$AB$105,14,0)</f>
        <v>787.143399174288</v>
      </c>
      <c r="H914" s="100" t="n">
        <f aca="false">VLOOKUP($A906,LossChart!$A$3:$AB$105,15,0)</f>
        <v>80</v>
      </c>
      <c r="I914" s="100" t="n">
        <f aca="false">VLOOKUP($A906,LossChart!$A$3:$AB$105,16,0)</f>
        <v>477.304074136158</v>
      </c>
      <c r="J914" s="100" t="n">
        <f aca="false">VLOOKUP($A906,LossChart!$A$3:$AB$105,17,0)</f>
        <v>1344.44747331045</v>
      </c>
      <c r="K914" s="100"/>
      <c r="L914" s="100"/>
      <c r="M914" s="100"/>
      <c r="N914" s="100"/>
      <c r="O914" s="100"/>
      <c r="P914" s="100"/>
      <c r="Q914" s="100"/>
      <c r="R914" s="100"/>
      <c r="S914" s="100"/>
    </row>
    <row r="915" customFormat="false" ht="15" hidden="false" customHeight="false" outlineLevel="0" collapsed="false">
      <c r="A915" s="0" t="s">
        <v>104</v>
      </c>
      <c r="D915" s="100"/>
      <c r="E915" s="100"/>
      <c r="F915" s="100"/>
      <c r="G915" s="100" t="n">
        <f aca="false">G914-G913</f>
        <v>787.143399174288</v>
      </c>
      <c r="H915" s="100" t="n">
        <f aca="false">H914-H913</f>
        <v>80</v>
      </c>
      <c r="I915" s="100" t="n">
        <f aca="false">I914-I913</f>
        <v>477.304074136158</v>
      </c>
      <c r="J915" s="100" t="n">
        <f aca="false">J914-J913</f>
        <v>1344.44747331045</v>
      </c>
      <c r="K915" s="100"/>
      <c r="L915" s="100"/>
      <c r="M915" s="100"/>
      <c r="N915" s="100"/>
      <c r="O915" s="100"/>
      <c r="P915" s="100"/>
      <c r="Q915" s="100"/>
      <c r="R915" s="100"/>
      <c r="S915" s="100"/>
    </row>
    <row r="917" customFormat="false" ht="60" hidden="false" customHeight="false" outlineLevel="0" collapsed="false">
      <c r="A917" s="21" t="s">
        <v>63</v>
      </c>
      <c r="B917" s="21" t="s">
        <v>93</v>
      </c>
      <c r="C917" s="21" t="s">
        <v>94</v>
      </c>
      <c r="D917" s="94" t="str">
        <f aca="false">FoodDB!$C$1</f>
        <v>Fat
(g)</v>
      </c>
      <c r="E917" s="94" t="str">
        <f aca="false">FoodDB!$D$1</f>
        <v>Carbs
(g)</v>
      </c>
      <c r="F917" s="94" t="str">
        <f aca="false">FoodDB!$E$1</f>
        <v>Protein
(g)</v>
      </c>
      <c r="G917" s="94" t="str">
        <f aca="false">FoodDB!$F$1</f>
        <v>Fat
(Cal)</v>
      </c>
      <c r="H917" s="94" t="str">
        <f aca="false">FoodDB!$G$1</f>
        <v>Carb
(Cal)</v>
      </c>
      <c r="I917" s="94" t="str">
        <f aca="false">FoodDB!$H$1</f>
        <v>Protein
(Cal)</v>
      </c>
      <c r="J917" s="94" t="str">
        <f aca="false">FoodDB!$I$1</f>
        <v>Total
Calories</v>
      </c>
      <c r="K917" s="94"/>
      <c r="L917" s="94" t="s">
        <v>110</v>
      </c>
      <c r="M917" s="94" t="s">
        <v>111</v>
      </c>
      <c r="N917" s="94" t="s">
        <v>112</v>
      </c>
      <c r="O917" s="94" t="s">
        <v>113</v>
      </c>
      <c r="P917" s="94" t="s">
        <v>118</v>
      </c>
      <c r="Q917" s="94" t="s">
        <v>119</v>
      </c>
      <c r="R917" s="94" t="s">
        <v>120</v>
      </c>
      <c r="S917" s="94" t="s">
        <v>121</v>
      </c>
    </row>
    <row r="918" customFormat="false" ht="15" hidden="false" customHeight="false" outlineLevel="0" collapsed="false">
      <c r="A918" s="95" t="n">
        <f aca="false">A906+1</f>
        <v>43070</v>
      </c>
      <c r="B918" s="96" t="s">
        <v>108</v>
      </c>
      <c r="C918" s="97" t="n">
        <v>1</v>
      </c>
      <c r="D918" s="100" t="n">
        <f aca="false">$C918*VLOOKUP($B918,FoodDB!$A$2:$I$1016,3,0)</f>
        <v>0</v>
      </c>
      <c r="E918" s="100" t="n">
        <f aca="false">$C918*VLOOKUP($B918,FoodDB!$A$2:$I$1016,4,0)</f>
        <v>0</v>
      </c>
      <c r="F918" s="100" t="n">
        <f aca="false">$C918*VLOOKUP($B918,FoodDB!$A$2:$I$1016,5,0)</f>
        <v>0</v>
      </c>
      <c r="G918" s="100" t="n">
        <f aca="false">$C918*VLOOKUP($B918,FoodDB!$A$2:$I$1016,6,0)</f>
        <v>0</v>
      </c>
      <c r="H918" s="100" t="n">
        <f aca="false">$C918*VLOOKUP($B918,FoodDB!$A$2:$I$1016,7,0)</f>
        <v>0</v>
      </c>
      <c r="I918" s="100" t="n">
        <f aca="false">$C918*VLOOKUP($B918,FoodDB!$A$2:$I$1016,8,0)</f>
        <v>0</v>
      </c>
      <c r="J918" s="100" t="n">
        <f aca="false">$C918*VLOOKUP($B918,FoodDB!$A$2:$I$1016,9,0)</f>
        <v>0</v>
      </c>
      <c r="K918" s="100"/>
      <c r="L918" s="100" t="n">
        <f aca="false">SUM(G918:G924)</f>
        <v>0</v>
      </c>
      <c r="M918" s="100" t="n">
        <f aca="false">SUM(H918:H924)</f>
        <v>0</v>
      </c>
      <c r="N918" s="100" t="n">
        <f aca="false">SUM(I918:I924)</f>
        <v>0</v>
      </c>
      <c r="O918" s="100" t="n">
        <f aca="false">SUM(L918:N918)</f>
        <v>0</v>
      </c>
      <c r="P918" s="100" t="n">
        <f aca="false">VLOOKUP($A918,LossChart!$A$3:$AB$105,14,0)-L918</f>
        <v>791.674005133673</v>
      </c>
      <c r="Q918" s="100" t="n">
        <f aca="false">VLOOKUP($A918,LossChart!$A$3:$AB$105,15,0)-M918</f>
        <v>80</v>
      </c>
      <c r="R918" s="100" t="n">
        <f aca="false">VLOOKUP($A918,LossChart!$A$3:$AB$105,16,0)-N918</f>
        <v>477.304074136158</v>
      </c>
      <c r="S918" s="100" t="n">
        <f aca="false">VLOOKUP($A918,LossChart!$A$3:$AB$105,17,0)-O918</f>
        <v>1348.97807926983</v>
      </c>
    </row>
    <row r="919" customFormat="false" ht="15" hidden="false" customHeight="false" outlineLevel="0" collapsed="false">
      <c r="B919" s="96" t="s">
        <v>108</v>
      </c>
      <c r="C919" s="97" t="n">
        <v>1</v>
      </c>
      <c r="D919" s="100" t="n">
        <f aca="false">$C919*VLOOKUP($B919,FoodDB!$A$2:$I$1016,3,0)</f>
        <v>0</v>
      </c>
      <c r="E919" s="100" t="n">
        <f aca="false">$C919*VLOOKUP($B919,FoodDB!$A$2:$I$1016,4,0)</f>
        <v>0</v>
      </c>
      <c r="F919" s="100" t="n">
        <f aca="false">$C919*VLOOKUP($B919,FoodDB!$A$2:$I$1016,5,0)</f>
        <v>0</v>
      </c>
      <c r="G919" s="100" t="n">
        <f aca="false">$C919*VLOOKUP($B919,FoodDB!$A$2:$I$1016,6,0)</f>
        <v>0</v>
      </c>
      <c r="H919" s="100" t="n">
        <f aca="false">$C919*VLOOKUP($B919,FoodDB!$A$2:$I$1016,7,0)</f>
        <v>0</v>
      </c>
      <c r="I919" s="100" t="n">
        <f aca="false">$C919*VLOOKUP($B919,FoodDB!$A$2:$I$1016,8,0)</f>
        <v>0</v>
      </c>
      <c r="J919" s="100" t="n">
        <f aca="false">$C919*VLOOKUP($B919,FoodDB!$A$2:$I$1016,9,0)</f>
        <v>0</v>
      </c>
      <c r="K919" s="100"/>
      <c r="L919" s="100"/>
      <c r="M919" s="100"/>
      <c r="N919" s="100"/>
      <c r="O919" s="100"/>
      <c r="P919" s="100"/>
      <c r="Q919" s="100"/>
      <c r="R919" s="100"/>
      <c r="S919" s="100"/>
    </row>
    <row r="920" customFormat="false" ht="15" hidden="false" customHeight="false" outlineLevel="0" collapsed="false">
      <c r="B920" s="96" t="s">
        <v>108</v>
      </c>
      <c r="C920" s="97" t="n">
        <v>1</v>
      </c>
      <c r="D920" s="100" t="n">
        <f aca="false">$C920*VLOOKUP($B920,FoodDB!$A$2:$I$1016,3,0)</f>
        <v>0</v>
      </c>
      <c r="E920" s="100" t="n">
        <f aca="false">$C920*VLOOKUP($B920,FoodDB!$A$2:$I$1016,4,0)</f>
        <v>0</v>
      </c>
      <c r="F920" s="100" t="n">
        <f aca="false">$C920*VLOOKUP($B920,FoodDB!$A$2:$I$1016,5,0)</f>
        <v>0</v>
      </c>
      <c r="G920" s="100" t="n">
        <f aca="false">$C920*VLOOKUP($B920,FoodDB!$A$2:$I$1016,6,0)</f>
        <v>0</v>
      </c>
      <c r="H920" s="100" t="n">
        <f aca="false">$C920*VLOOKUP($B920,FoodDB!$A$2:$I$1016,7,0)</f>
        <v>0</v>
      </c>
      <c r="I920" s="100" t="n">
        <f aca="false">$C920*VLOOKUP($B920,FoodDB!$A$2:$I$1016,8,0)</f>
        <v>0</v>
      </c>
      <c r="J920" s="100" t="n">
        <f aca="false">$C920*VLOOKUP($B920,FoodDB!$A$2:$I$1016,9,0)</f>
        <v>0</v>
      </c>
      <c r="K920" s="100"/>
      <c r="L920" s="100"/>
      <c r="M920" s="100"/>
      <c r="N920" s="100"/>
      <c r="O920" s="100"/>
      <c r="P920" s="100"/>
      <c r="Q920" s="100"/>
      <c r="R920" s="100"/>
      <c r="S920" s="100"/>
    </row>
    <row r="921" customFormat="false" ht="15" hidden="false" customHeight="false" outlineLevel="0" collapsed="false">
      <c r="B921" s="96" t="s">
        <v>108</v>
      </c>
      <c r="C921" s="97" t="n">
        <v>1</v>
      </c>
      <c r="D921" s="100" t="n">
        <f aca="false">$C921*VLOOKUP($B921,FoodDB!$A$2:$I$1016,3,0)</f>
        <v>0</v>
      </c>
      <c r="E921" s="100" t="n">
        <f aca="false">$C921*VLOOKUP($B921,FoodDB!$A$2:$I$1016,4,0)</f>
        <v>0</v>
      </c>
      <c r="F921" s="100" t="n">
        <f aca="false">$C921*VLOOKUP($B921,FoodDB!$A$2:$I$1016,5,0)</f>
        <v>0</v>
      </c>
      <c r="G921" s="100" t="n">
        <f aca="false">$C921*VLOOKUP($B921,FoodDB!$A$2:$I$1016,6,0)</f>
        <v>0</v>
      </c>
      <c r="H921" s="100" t="n">
        <f aca="false">$C921*VLOOKUP($B921,FoodDB!$A$2:$I$1016,7,0)</f>
        <v>0</v>
      </c>
      <c r="I921" s="100" t="n">
        <f aca="false">$C921*VLOOKUP($B921,FoodDB!$A$2:$I$1016,8,0)</f>
        <v>0</v>
      </c>
      <c r="J921" s="100" t="n">
        <f aca="false">$C921*VLOOKUP($B921,FoodDB!$A$2:$I$1016,9,0)</f>
        <v>0</v>
      </c>
      <c r="K921" s="100"/>
      <c r="L921" s="100"/>
      <c r="M921" s="100"/>
      <c r="N921" s="100"/>
      <c r="O921" s="100"/>
      <c r="P921" s="100"/>
      <c r="Q921" s="100"/>
      <c r="R921" s="100"/>
      <c r="S921" s="100"/>
    </row>
    <row r="922" customFormat="false" ht="15" hidden="false" customHeight="false" outlineLevel="0" collapsed="false">
      <c r="B922" s="96" t="s">
        <v>108</v>
      </c>
      <c r="C922" s="97" t="n">
        <v>1</v>
      </c>
      <c r="D922" s="100" t="n">
        <f aca="false">$C922*VLOOKUP($B922,FoodDB!$A$2:$I$1016,3,0)</f>
        <v>0</v>
      </c>
      <c r="E922" s="100" t="n">
        <f aca="false">$C922*VLOOKUP($B922,FoodDB!$A$2:$I$1016,4,0)</f>
        <v>0</v>
      </c>
      <c r="F922" s="100" t="n">
        <f aca="false">$C922*VLOOKUP($B922,FoodDB!$A$2:$I$1016,5,0)</f>
        <v>0</v>
      </c>
      <c r="G922" s="100" t="n">
        <f aca="false">$C922*VLOOKUP($B922,FoodDB!$A$2:$I$1016,6,0)</f>
        <v>0</v>
      </c>
      <c r="H922" s="100" t="n">
        <f aca="false">$C922*VLOOKUP($B922,FoodDB!$A$2:$I$1016,7,0)</f>
        <v>0</v>
      </c>
      <c r="I922" s="100" t="n">
        <f aca="false">$C922*VLOOKUP($B922,FoodDB!$A$2:$I$1016,8,0)</f>
        <v>0</v>
      </c>
      <c r="J922" s="100" t="n">
        <f aca="false">$C922*VLOOKUP($B922,FoodDB!$A$2:$I$1016,9,0)</f>
        <v>0</v>
      </c>
      <c r="K922" s="100"/>
      <c r="L922" s="100"/>
      <c r="M922" s="100"/>
      <c r="N922" s="100"/>
      <c r="O922" s="100"/>
      <c r="P922" s="100"/>
      <c r="Q922" s="100"/>
      <c r="R922" s="100"/>
      <c r="S922" s="100"/>
    </row>
    <row r="923" customFormat="false" ht="15" hidden="false" customHeight="false" outlineLevel="0" collapsed="false">
      <c r="B923" s="96" t="s">
        <v>108</v>
      </c>
      <c r="C923" s="97" t="n">
        <v>1</v>
      </c>
      <c r="D923" s="100" t="n">
        <f aca="false">$C923*VLOOKUP($B923,FoodDB!$A$2:$I$1016,3,0)</f>
        <v>0</v>
      </c>
      <c r="E923" s="100" t="n">
        <f aca="false">$C923*VLOOKUP($B923,FoodDB!$A$2:$I$1016,4,0)</f>
        <v>0</v>
      </c>
      <c r="F923" s="100" t="n">
        <f aca="false">$C923*VLOOKUP($B923,FoodDB!$A$2:$I$1016,5,0)</f>
        <v>0</v>
      </c>
      <c r="G923" s="100" t="n">
        <f aca="false">$C923*VLOOKUP($B923,FoodDB!$A$2:$I$1016,6,0)</f>
        <v>0</v>
      </c>
      <c r="H923" s="100" t="n">
        <f aca="false">$C923*VLOOKUP($B923,FoodDB!$A$2:$I$1016,7,0)</f>
        <v>0</v>
      </c>
      <c r="I923" s="100" t="n">
        <f aca="false">$C923*VLOOKUP($B923,FoodDB!$A$2:$I$1016,8,0)</f>
        <v>0</v>
      </c>
      <c r="J923" s="100" t="n">
        <f aca="false">$C923*VLOOKUP($B923,FoodDB!$A$2:$I$1016,9,0)</f>
        <v>0</v>
      </c>
      <c r="K923" s="100"/>
      <c r="L923" s="100"/>
      <c r="M923" s="100"/>
      <c r="N923" s="100"/>
      <c r="O923" s="100"/>
      <c r="P923" s="100"/>
      <c r="Q923" s="100"/>
      <c r="R923" s="100"/>
      <c r="S923" s="100"/>
    </row>
    <row r="924" customFormat="false" ht="15" hidden="false" customHeight="false" outlineLevel="0" collapsed="false">
      <c r="B924" s="96" t="s">
        <v>108</v>
      </c>
      <c r="C924" s="97" t="n">
        <v>1</v>
      </c>
      <c r="D924" s="100" t="n">
        <f aca="false">$C924*VLOOKUP($B924,FoodDB!$A$2:$I$1016,3,0)</f>
        <v>0</v>
      </c>
      <c r="E924" s="100" t="n">
        <f aca="false">$C924*VLOOKUP($B924,FoodDB!$A$2:$I$1016,4,0)</f>
        <v>0</v>
      </c>
      <c r="F924" s="100" t="n">
        <f aca="false">$C924*VLOOKUP($B924,FoodDB!$A$2:$I$1016,5,0)</f>
        <v>0</v>
      </c>
      <c r="G924" s="100" t="n">
        <f aca="false">$C924*VLOOKUP($B924,FoodDB!$A$2:$I$1016,6,0)</f>
        <v>0</v>
      </c>
      <c r="H924" s="100" t="n">
        <f aca="false">$C924*VLOOKUP($B924,FoodDB!$A$2:$I$1016,7,0)</f>
        <v>0</v>
      </c>
      <c r="I924" s="100" t="n">
        <f aca="false">$C924*VLOOKUP($B924,FoodDB!$A$2:$I$1016,8,0)</f>
        <v>0</v>
      </c>
      <c r="J924" s="100" t="n">
        <f aca="false">$C924*VLOOKUP($B924,FoodDB!$A$2:$I$1016,9,0)</f>
        <v>0</v>
      </c>
      <c r="K924" s="100"/>
      <c r="L924" s="100"/>
      <c r="M924" s="100"/>
      <c r="N924" s="100"/>
      <c r="O924" s="100"/>
      <c r="P924" s="100"/>
      <c r="Q924" s="100"/>
      <c r="R924" s="100"/>
      <c r="S924" s="100"/>
    </row>
    <row r="925" customFormat="false" ht="15" hidden="false" customHeight="false" outlineLevel="0" collapsed="false">
      <c r="A925" s="0" t="s">
        <v>98</v>
      </c>
      <c r="D925" s="100"/>
      <c r="E925" s="100"/>
      <c r="F925" s="100"/>
      <c r="G925" s="100" t="n">
        <f aca="false">SUM(G918:G924)</f>
        <v>0</v>
      </c>
      <c r="H925" s="100" t="n">
        <f aca="false">SUM(H918:H924)</f>
        <v>0</v>
      </c>
      <c r="I925" s="100" t="n">
        <f aca="false">SUM(I918:I924)</f>
        <v>0</v>
      </c>
      <c r="J925" s="100" t="n">
        <f aca="false">SUM(G925:I925)</f>
        <v>0</v>
      </c>
      <c r="K925" s="100"/>
      <c r="L925" s="100"/>
      <c r="M925" s="100"/>
      <c r="N925" s="100"/>
      <c r="O925" s="100"/>
      <c r="P925" s="100"/>
      <c r="Q925" s="100"/>
      <c r="R925" s="100"/>
      <c r="S925" s="100"/>
    </row>
    <row r="926" customFormat="false" ht="15" hidden="false" customHeight="false" outlineLevel="0" collapsed="false">
      <c r="A926" s="0" t="s">
        <v>102</v>
      </c>
      <c r="B926" s="0" t="s">
        <v>103</v>
      </c>
      <c r="D926" s="100"/>
      <c r="E926" s="100"/>
      <c r="F926" s="100"/>
      <c r="G926" s="100" t="n">
        <f aca="false">VLOOKUP($A918,LossChart!$A$3:$AB$105,14,0)</f>
        <v>791.674005133673</v>
      </c>
      <c r="H926" s="100" t="n">
        <f aca="false">VLOOKUP($A918,LossChart!$A$3:$AB$105,15,0)</f>
        <v>80</v>
      </c>
      <c r="I926" s="100" t="n">
        <f aca="false">VLOOKUP($A918,LossChart!$A$3:$AB$105,16,0)</f>
        <v>477.304074136158</v>
      </c>
      <c r="J926" s="100" t="n">
        <f aca="false">VLOOKUP($A918,LossChart!$A$3:$AB$105,17,0)</f>
        <v>1348.97807926983</v>
      </c>
      <c r="K926" s="100"/>
      <c r="L926" s="100"/>
      <c r="M926" s="100"/>
      <c r="N926" s="100"/>
      <c r="O926" s="100"/>
      <c r="P926" s="100"/>
      <c r="Q926" s="100"/>
      <c r="R926" s="100"/>
      <c r="S926" s="100"/>
    </row>
    <row r="927" customFormat="false" ht="15" hidden="false" customHeight="false" outlineLevel="0" collapsed="false">
      <c r="A927" s="0" t="s">
        <v>104</v>
      </c>
      <c r="D927" s="100"/>
      <c r="E927" s="100"/>
      <c r="F927" s="100"/>
      <c r="G927" s="100" t="n">
        <f aca="false">G926-G925</f>
        <v>791.674005133673</v>
      </c>
      <c r="H927" s="100" t="n">
        <f aca="false">H926-H925</f>
        <v>80</v>
      </c>
      <c r="I927" s="100" t="n">
        <f aca="false">I926-I925</f>
        <v>477.304074136158</v>
      </c>
      <c r="J927" s="100" t="n">
        <f aca="false">J926-J925</f>
        <v>1348.97807926983</v>
      </c>
      <c r="K927" s="100"/>
      <c r="L927" s="100"/>
      <c r="M927" s="100"/>
      <c r="N927" s="100"/>
      <c r="O927" s="100"/>
      <c r="P927" s="100"/>
      <c r="Q927" s="100"/>
      <c r="R927" s="100"/>
      <c r="S927" s="100"/>
    </row>
    <row r="929" customFormat="false" ht="60" hidden="false" customHeight="false" outlineLevel="0" collapsed="false">
      <c r="A929" s="21" t="s">
        <v>63</v>
      </c>
      <c r="B929" s="21" t="s">
        <v>93</v>
      </c>
      <c r="C929" s="21" t="s">
        <v>94</v>
      </c>
      <c r="D929" s="94" t="str">
        <f aca="false">FoodDB!$C$1</f>
        <v>Fat
(g)</v>
      </c>
      <c r="E929" s="94" t="str">
        <f aca="false">FoodDB!$D$1</f>
        <v>Carbs
(g)</v>
      </c>
      <c r="F929" s="94" t="str">
        <f aca="false">FoodDB!$E$1</f>
        <v>Protein
(g)</v>
      </c>
      <c r="G929" s="94" t="str">
        <f aca="false">FoodDB!$F$1</f>
        <v>Fat
(Cal)</v>
      </c>
      <c r="H929" s="94" t="str">
        <f aca="false">FoodDB!$G$1</f>
        <v>Carb
(Cal)</v>
      </c>
      <c r="I929" s="94" t="str">
        <f aca="false">FoodDB!$H$1</f>
        <v>Protein
(Cal)</v>
      </c>
      <c r="J929" s="94" t="str">
        <f aca="false">FoodDB!$I$1</f>
        <v>Total
Calories</v>
      </c>
      <c r="K929" s="94"/>
      <c r="L929" s="94" t="s">
        <v>110</v>
      </c>
      <c r="M929" s="94" t="s">
        <v>111</v>
      </c>
      <c r="N929" s="94" t="s">
        <v>112</v>
      </c>
      <c r="O929" s="94" t="s">
        <v>113</v>
      </c>
      <c r="P929" s="94" t="s">
        <v>118</v>
      </c>
      <c r="Q929" s="94" t="s">
        <v>119</v>
      </c>
      <c r="R929" s="94" t="s">
        <v>120</v>
      </c>
      <c r="S929" s="94" t="s">
        <v>121</v>
      </c>
    </row>
    <row r="930" customFormat="false" ht="15" hidden="false" customHeight="false" outlineLevel="0" collapsed="false">
      <c r="A930" s="95" t="n">
        <f aca="false">A918+1</f>
        <v>43071</v>
      </c>
      <c r="B930" s="96" t="s">
        <v>108</v>
      </c>
      <c r="C930" s="97" t="n">
        <v>1</v>
      </c>
      <c r="D930" s="100" t="n">
        <f aca="false">$C930*VLOOKUP($B930,FoodDB!$A$2:$I$1016,3,0)</f>
        <v>0</v>
      </c>
      <c r="E930" s="100" t="n">
        <f aca="false">$C930*VLOOKUP($B930,FoodDB!$A$2:$I$1016,4,0)</f>
        <v>0</v>
      </c>
      <c r="F930" s="100" t="n">
        <f aca="false">$C930*VLOOKUP($B930,FoodDB!$A$2:$I$1016,5,0)</f>
        <v>0</v>
      </c>
      <c r="G930" s="100" t="n">
        <f aca="false">$C930*VLOOKUP($B930,FoodDB!$A$2:$I$1016,6,0)</f>
        <v>0</v>
      </c>
      <c r="H930" s="100" t="n">
        <f aca="false">$C930*VLOOKUP($B930,FoodDB!$A$2:$I$1016,7,0)</f>
        <v>0</v>
      </c>
      <c r="I930" s="100" t="n">
        <f aca="false">$C930*VLOOKUP($B930,FoodDB!$A$2:$I$1016,8,0)</f>
        <v>0</v>
      </c>
      <c r="J930" s="100" t="n">
        <f aca="false">$C930*VLOOKUP($B930,FoodDB!$A$2:$I$1016,9,0)</f>
        <v>0</v>
      </c>
      <c r="K930" s="100"/>
      <c r="L930" s="100" t="n">
        <f aca="false">SUM(G930:G936)</f>
        <v>0</v>
      </c>
      <c r="M930" s="100" t="n">
        <f aca="false">SUM(H930:H936)</f>
        <v>0</v>
      </c>
      <c r="N930" s="100" t="n">
        <f aca="false">SUM(I930:I936)</f>
        <v>0</v>
      </c>
      <c r="O930" s="100" t="n">
        <f aca="false">SUM(L930:N930)</f>
        <v>0</v>
      </c>
      <c r="P930" s="100" t="n">
        <f aca="false">VLOOKUP($A930,LossChart!$A$3:$AB$105,14,0)-L930</f>
        <v>796.164482868846</v>
      </c>
      <c r="Q930" s="100" t="n">
        <f aca="false">VLOOKUP($A930,LossChart!$A$3:$AB$105,15,0)-M930</f>
        <v>80</v>
      </c>
      <c r="R930" s="100" t="n">
        <f aca="false">VLOOKUP($A930,LossChart!$A$3:$AB$105,16,0)-N930</f>
        <v>477.304074136158</v>
      </c>
      <c r="S930" s="100" t="n">
        <f aca="false">VLOOKUP($A930,LossChart!$A$3:$AB$105,17,0)-O930</f>
        <v>1353.468557005</v>
      </c>
    </row>
    <row r="931" customFormat="false" ht="15" hidden="false" customHeight="false" outlineLevel="0" collapsed="false">
      <c r="B931" s="96" t="s">
        <v>108</v>
      </c>
      <c r="C931" s="97" t="n">
        <v>1</v>
      </c>
      <c r="D931" s="100" t="n">
        <f aca="false">$C931*VLOOKUP($B931,FoodDB!$A$2:$I$1016,3,0)</f>
        <v>0</v>
      </c>
      <c r="E931" s="100" t="n">
        <f aca="false">$C931*VLOOKUP($B931,FoodDB!$A$2:$I$1016,4,0)</f>
        <v>0</v>
      </c>
      <c r="F931" s="100" t="n">
        <f aca="false">$C931*VLOOKUP($B931,FoodDB!$A$2:$I$1016,5,0)</f>
        <v>0</v>
      </c>
      <c r="G931" s="100" t="n">
        <f aca="false">$C931*VLOOKUP($B931,FoodDB!$A$2:$I$1016,6,0)</f>
        <v>0</v>
      </c>
      <c r="H931" s="100" t="n">
        <f aca="false">$C931*VLOOKUP($B931,FoodDB!$A$2:$I$1016,7,0)</f>
        <v>0</v>
      </c>
      <c r="I931" s="100" t="n">
        <f aca="false">$C931*VLOOKUP($B931,FoodDB!$A$2:$I$1016,8,0)</f>
        <v>0</v>
      </c>
      <c r="J931" s="100" t="n">
        <f aca="false">$C931*VLOOKUP($B931,FoodDB!$A$2:$I$1016,9,0)</f>
        <v>0</v>
      </c>
      <c r="K931" s="100"/>
      <c r="L931" s="100"/>
      <c r="M931" s="100"/>
      <c r="N931" s="100"/>
      <c r="O931" s="100"/>
      <c r="P931" s="100"/>
      <c r="Q931" s="100"/>
      <c r="R931" s="100"/>
      <c r="S931" s="100"/>
    </row>
    <row r="932" customFormat="false" ht="15" hidden="false" customHeight="false" outlineLevel="0" collapsed="false">
      <c r="B932" s="96" t="s">
        <v>108</v>
      </c>
      <c r="C932" s="97" t="n">
        <v>1</v>
      </c>
      <c r="D932" s="100" t="n">
        <f aca="false">$C932*VLOOKUP($B932,FoodDB!$A$2:$I$1016,3,0)</f>
        <v>0</v>
      </c>
      <c r="E932" s="100" t="n">
        <f aca="false">$C932*VLOOKUP($B932,FoodDB!$A$2:$I$1016,4,0)</f>
        <v>0</v>
      </c>
      <c r="F932" s="100" t="n">
        <f aca="false">$C932*VLOOKUP($B932,FoodDB!$A$2:$I$1016,5,0)</f>
        <v>0</v>
      </c>
      <c r="G932" s="100" t="n">
        <f aca="false">$C932*VLOOKUP($B932,FoodDB!$A$2:$I$1016,6,0)</f>
        <v>0</v>
      </c>
      <c r="H932" s="100" t="n">
        <f aca="false">$C932*VLOOKUP($B932,FoodDB!$A$2:$I$1016,7,0)</f>
        <v>0</v>
      </c>
      <c r="I932" s="100" t="n">
        <f aca="false">$C932*VLOOKUP($B932,FoodDB!$A$2:$I$1016,8,0)</f>
        <v>0</v>
      </c>
      <c r="J932" s="100" t="n">
        <f aca="false">$C932*VLOOKUP($B932,FoodDB!$A$2:$I$1016,9,0)</f>
        <v>0</v>
      </c>
      <c r="K932" s="100"/>
      <c r="L932" s="100"/>
      <c r="M932" s="100"/>
      <c r="N932" s="100"/>
      <c r="O932" s="100"/>
      <c r="P932" s="100"/>
      <c r="Q932" s="100"/>
      <c r="R932" s="100"/>
      <c r="S932" s="100"/>
    </row>
    <row r="933" customFormat="false" ht="15" hidden="false" customHeight="false" outlineLevel="0" collapsed="false">
      <c r="B933" s="96" t="s">
        <v>108</v>
      </c>
      <c r="C933" s="97" t="n">
        <v>1</v>
      </c>
      <c r="D933" s="100" t="n">
        <f aca="false">$C933*VLOOKUP($B933,FoodDB!$A$2:$I$1016,3,0)</f>
        <v>0</v>
      </c>
      <c r="E933" s="100" t="n">
        <f aca="false">$C933*VLOOKUP($B933,FoodDB!$A$2:$I$1016,4,0)</f>
        <v>0</v>
      </c>
      <c r="F933" s="100" t="n">
        <f aca="false">$C933*VLOOKUP($B933,FoodDB!$A$2:$I$1016,5,0)</f>
        <v>0</v>
      </c>
      <c r="G933" s="100" t="n">
        <f aca="false">$C933*VLOOKUP($B933,FoodDB!$A$2:$I$1016,6,0)</f>
        <v>0</v>
      </c>
      <c r="H933" s="100" t="n">
        <f aca="false">$C933*VLOOKUP($B933,FoodDB!$A$2:$I$1016,7,0)</f>
        <v>0</v>
      </c>
      <c r="I933" s="100" t="n">
        <f aca="false">$C933*VLOOKUP($B933,FoodDB!$A$2:$I$1016,8,0)</f>
        <v>0</v>
      </c>
      <c r="J933" s="100" t="n">
        <f aca="false">$C933*VLOOKUP($B933,FoodDB!$A$2:$I$1016,9,0)</f>
        <v>0</v>
      </c>
      <c r="K933" s="100"/>
      <c r="L933" s="100"/>
      <c r="M933" s="100"/>
      <c r="N933" s="100"/>
      <c r="O933" s="100"/>
      <c r="P933" s="100"/>
      <c r="Q933" s="100"/>
      <c r="R933" s="100"/>
      <c r="S933" s="100"/>
    </row>
    <row r="934" customFormat="false" ht="15" hidden="false" customHeight="false" outlineLevel="0" collapsed="false">
      <c r="B934" s="96" t="s">
        <v>108</v>
      </c>
      <c r="C934" s="97" t="n">
        <v>1</v>
      </c>
      <c r="D934" s="100" t="n">
        <f aca="false">$C934*VLOOKUP($B934,FoodDB!$A$2:$I$1016,3,0)</f>
        <v>0</v>
      </c>
      <c r="E934" s="100" t="n">
        <f aca="false">$C934*VLOOKUP($B934,FoodDB!$A$2:$I$1016,4,0)</f>
        <v>0</v>
      </c>
      <c r="F934" s="100" t="n">
        <f aca="false">$C934*VLOOKUP($B934,FoodDB!$A$2:$I$1016,5,0)</f>
        <v>0</v>
      </c>
      <c r="G934" s="100" t="n">
        <f aca="false">$C934*VLOOKUP($B934,FoodDB!$A$2:$I$1016,6,0)</f>
        <v>0</v>
      </c>
      <c r="H934" s="100" t="n">
        <f aca="false">$C934*VLOOKUP($B934,FoodDB!$A$2:$I$1016,7,0)</f>
        <v>0</v>
      </c>
      <c r="I934" s="100" t="n">
        <f aca="false">$C934*VLOOKUP($B934,FoodDB!$A$2:$I$1016,8,0)</f>
        <v>0</v>
      </c>
      <c r="J934" s="100" t="n">
        <f aca="false">$C934*VLOOKUP($B934,FoodDB!$A$2:$I$1016,9,0)</f>
        <v>0</v>
      </c>
      <c r="K934" s="100"/>
      <c r="L934" s="100"/>
      <c r="M934" s="100"/>
      <c r="N934" s="100"/>
      <c r="O934" s="100"/>
      <c r="P934" s="100"/>
      <c r="Q934" s="100"/>
      <c r="R934" s="100"/>
      <c r="S934" s="100"/>
    </row>
    <row r="935" customFormat="false" ht="15" hidden="false" customHeight="false" outlineLevel="0" collapsed="false">
      <c r="B935" s="96" t="s">
        <v>108</v>
      </c>
      <c r="C935" s="97" t="n">
        <v>1</v>
      </c>
      <c r="D935" s="100" t="n">
        <f aca="false">$C935*VLOOKUP($B935,FoodDB!$A$2:$I$1016,3,0)</f>
        <v>0</v>
      </c>
      <c r="E935" s="100" t="n">
        <f aca="false">$C935*VLOOKUP($B935,FoodDB!$A$2:$I$1016,4,0)</f>
        <v>0</v>
      </c>
      <c r="F935" s="100" t="n">
        <f aca="false">$C935*VLOOKUP($B935,FoodDB!$A$2:$I$1016,5,0)</f>
        <v>0</v>
      </c>
      <c r="G935" s="100" t="n">
        <f aca="false">$C935*VLOOKUP($B935,FoodDB!$A$2:$I$1016,6,0)</f>
        <v>0</v>
      </c>
      <c r="H935" s="100" t="n">
        <f aca="false">$C935*VLOOKUP($B935,FoodDB!$A$2:$I$1016,7,0)</f>
        <v>0</v>
      </c>
      <c r="I935" s="100" t="n">
        <f aca="false">$C935*VLOOKUP($B935,FoodDB!$A$2:$I$1016,8,0)</f>
        <v>0</v>
      </c>
      <c r="J935" s="100" t="n">
        <f aca="false">$C935*VLOOKUP($B935,FoodDB!$A$2:$I$1016,9,0)</f>
        <v>0</v>
      </c>
      <c r="K935" s="100"/>
      <c r="L935" s="100"/>
      <c r="M935" s="100"/>
      <c r="N935" s="100"/>
      <c r="O935" s="100"/>
      <c r="P935" s="100"/>
      <c r="Q935" s="100"/>
      <c r="R935" s="100"/>
      <c r="S935" s="100"/>
    </row>
    <row r="936" customFormat="false" ht="15" hidden="false" customHeight="false" outlineLevel="0" collapsed="false">
      <c r="B936" s="96" t="s">
        <v>108</v>
      </c>
      <c r="C936" s="97" t="n">
        <v>1</v>
      </c>
      <c r="D936" s="100" t="n">
        <f aca="false">$C936*VLOOKUP($B936,FoodDB!$A$2:$I$1016,3,0)</f>
        <v>0</v>
      </c>
      <c r="E936" s="100" t="n">
        <f aca="false">$C936*VLOOKUP($B936,FoodDB!$A$2:$I$1016,4,0)</f>
        <v>0</v>
      </c>
      <c r="F936" s="100" t="n">
        <f aca="false">$C936*VLOOKUP($B936,FoodDB!$A$2:$I$1016,5,0)</f>
        <v>0</v>
      </c>
      <c r="G936" s="100" t="n">
        <f aca="false">$C936*VLOOKUP($B936,FoodDB!$A$2:$I$1016,6,0)</f>
        <v>0</v>
      </c>
      <c r="H936" s="100" t="n">
        <f aca="false">$C936*VLOOKUP($B936,FoodDB!$A$2:$I$1016,7,0)</f>
        <v>0</v>
      </c>
      <c r="I936" s="100" t="n">
        <f aca="false">$C936*VLOOKUP($B936,FoodDB!$A$2:$I$1016,8,0)</f>
        <v>0</v>
      </c>
      <c r="J936" s="100" t="n">
        <f aca="false">$C936*VLOOKUP($B936,FoodDB!$A$2:$I$1016,9,0)</f>
        <v>0</v>
      </c>
      <c r="K936" s="100"/>
      <c r="L936" s="100"/>
      <c r="M936" s="100"/>
      <c r="N936" s="100"/>
      <c r="O936" s="100"/>
      <c r="P936" s="100"/>
      <c r="Q936" s="100"/>
      <c r="R936" s="100"/>
      <c r="S936" s="100"/>
    </row>
    <row r="937" customFormat="false" ht="15" hidden="false" customHeight="false" outlineLevel="0" collapsed="false">
      <c r="A937" s="0" t="s">
        <v>98</v>
      </c>
      <c r="D937" s="100"/>
      <c r="E937" s="100"/>
      <c r="F937" s="100"/>
      <c r="G937" s="100" t="n">
        <f aca="false">SUM(G930:G936)</f>
        <v>0</v>
      </c>
      <c r="H937" s="100" t="n">
        <f aca="false">SUM(H930:H936)</f>
        <v>0</v>
      </c>
      <c r="I937" s="100" t="n">
        <f aca="false">SUM(I930:I936)</f>
        <v>0</v>
      </c>
      <c r="J937" s="100" t="n">
        <f aca="false">SUM(G937:I937)</f>
        <v>0</v>
      </c>
      <c r="K937" s="100"/>
      <c r="L937" s="100"/>
      <c r="M937" s="100"/>
      <c r="N937" s="100"/>
      <c r="O937" s="100"/>
      <c r="P937" s="100"/>
      <c r="Q937" s="100"/>
      <c r="R937" s="100"/>
      <c r="S937" s="100"/>
    </row>
    <row r="938" customFormat="false" ht="15" hidden="false" customHeight="false" outlineLevel="0" collapsed="false">
      <c r="A938" s="0" t="s">
        <v>102</v>
      </c>
      <c r="B938" s="0" t="s">
        <v>103</v>
      </c>
      <c r="D938" s="100"/>
      <c r="E938" s="100"/>
      <c r="F938" s="100"/>
      <c r="G938" s="100" t="n">
        <f aca="false">VLOOKUP($A930,LossChart!$A$3:$AB$105,14,0)</f>
        <v>796.164482868846</v>
      </c>
      <c r="H938" s="100" t="n">
        <f aca="false">VLOOKUP($A930,LossChart!$A$3:$AB$105,15,0)</f>
        <v>80</v>
      </c>
      <c r="I938" s="100" t="n">
        <f aca="false">VLOOKUP($A930,LossChart!$A$3:$AB$105,16,0)</f>
        <v>477.304074136158</v>
      </c>
      <c r="J938" s="100" t="n">
        <f aca="false">VLOOKUP($A930,LossChart!$A$3:$AB$105,17,0)</f>
        <v>1353.468557005</v>
      </c>
      <c r="K938" s="100"/>
      <c r="L938" s="100"/>
      <c r="M938" s="100"/>
      <c r="N938" s="100"/>
      <c r="O938" s="100"/>
      <c r="P938" s="100"/>
      <c r="Q938" s="100"/>
      <c r="R938" s="100"/>
      <c r="S938" s="100"/>
    </row>
    <row r="939" customFormat="false" ht="15" hidden="false" customHeight="false" outlineLevel="0" collapsed="false">
      <c r="A939" s="0" t="s">
        <v>104</v>
      </c>
      <c r="D939" s="100"/>
      <c r="E939" s="100"/>
      <c r="F939" s="100"/>
      <c r="G939" s="100" t="n">
        <f aca="false">G938-G937</f>
        <v>796.164482868846</v>
      </c>
      <c r="H939" s="100" t="n">
        <f aca="false">H938-H937</f>
        <v>80</v>
      </c>
      <c r="I939" s="100" t="n">
        <f aca="false">I938-I937</f>
        <v>477.304074136158</v>
      </c>
      <c r="J939" s="100" t="n">
        <f aca="false">J938-J937</f>
        <v>1353.468557005</v>
      </c>
      <c r="K939" s="100"/>
      <c r="L939" s="100"/>
      <c r="M939" s="100"/>
      <c r="N939" s="100"/>
      <c r="O939" s="100"/>
      <c r="P939" s="100"/>
      <c r="Q939" s="100"/>
      <c r="R939" s="100"/>
      <c r="S939" s="100"/>
    </row>
    <row r="941" customFormat="false" ht="60" hidden="false" customHeight="false" outlineLevel="0" collapsed="false">
      <c r="A941" s="21" t="s">
        <v>63</v>
      </c>
      <c r="B941" s="21" t="s">
        <v>93</v>
      </c>
      <c r="C941" s="21" t="s">
        <v>94</v>
      </c>
      <c r="D941" s="94" t="str">
        <f aca="false">FoodDB!$C$1</f>
        <v>Fat
(g)</v>
      </c>
      <c r="E941" s="94" t="str">
        <f aca="false">FoodDB!$D$1</f>
        <v>Carbs
(g)</v>
      </c>
      <c r="F941" s="94" t="str">
        <f aca="false">FoodDB!$E$1</f>
        <v>Protein
(g)</v>
      </c>
      <c r="G941" s="94" t="str">
        <f aca="false">FoodDB!$F$1</f>
        <v>Fat
(Cal)</v>
      </c>
      <c r="H941" s="94" t="str">
        <f aca="false">FoodDB!$G$1</f>
        <v>Carb
(Cal)</v>
      </c>
      <c r="I941" s="94" t="str">
        <f aca="false">FoodDB!$H$1</f>
        <v>Protein
(Cal)</v>
      </c>
      <c r="J941" s="94" t="str">
        <f aca="false">FoodDB!$I$1</f>
        <v>Total
Calories</v>
      </c>
      <c r="K941" s="94"/>
      <c r="L941" s="94" t="s">
        <v>110</v>
      </c>
      <c r="M941" s="94" t="s">
        <v>111</v>
      </c>
      <c r="N941" s="94" t="s">
        <v>112</v>
      </c>
      <c r="O941" s="94" t="s">
        <v>113</v>
      </c>
      <c r="P941" s="94" t="s">
        <v>118</v>
      </c>
      <c r="Q941" s="94" t="s">
        <v>119</v>
      </c>
      <c r="R941" s="94" t="s">
        <v>120</v>
      </c>
      <c r="S941" s="94" t="s">
        <v>121</v>
      </c>
    </row>
    <row r="942" customFormat="false" ht="15" hidden="false" customHeight="false" outlineLevel="0" collapsed="false">
      <c r="A942" s="95" t="n">
        <f aca="false">A930+1</f>
        <v>43072</v>
      </c>
      <c r="B942" s="96" t="s">
        <v>108</v>
      </c>
      <c r="C942" s="97" t="n">
        <v>1</v>
      </c>
      <c r="D942" s="100" t="n">
        <f aca="false">$C942*VLOOKUP($B942,FoodDB!$A$2:$I$1016,3,0)</f>
        <v>0</v>
      </c>
      <c r="E942" s="100" t="n">
        <f aca="false">$C942*VLOOKUP($B942,FoodDB!$A$2:$I$1016,4,0)</f>
        <v>0</v>
      </c>
      <c r="F942" s="100" t="n">
        <f aca="false">$C942*VLOOKUP($B942,FoodDB!$A$2:$I$1016,5,0)</f>
        <v>0</v>
      </c>
      <c r="G942" s="100" t="n">
        <f aca="false">$C942*VLOOKUP($B942,FoodDB!$A$2:$I$1016,6,0)</f>
        <v>0</v>
      </c>
      <c r="H942" s="100" t="n">
        <f aca="false">$C942*VLOOKUP($B942,FoodDB!$A$2:$I$1016,7,0)</f>
        <v>0</v>
      </c>
      <c r="I942" s="100" t="n">
        <f aca="false">$C942*VLOOKUP($B942,FoodDB!$A$2:$I$1016,8,0)</f>
        <v>0</v>
      </c>
      <c r="J942" s="100" t="n">
        <f aca="false">$C942*VLOOKUP($B942,FoodDB!$A$2:$I$1016,9,0)</f>
        <v>0</v>
      </c>
      <c r="K942" s="100"/>
      <c r="L942" s="100" t="n">
        <f aca="false">SUM(G942:G948)</f>
        <v>0</v>
      </c>
      <c r="M942" s="100" t="n">
        <f aca="false">SUM(H942:H948)</f>
        <v>0</v>
      </c>
      <c r="N942" s="100" t="n">
        <f aca="false">SUM(I942:I948)</f>
        <v>0</v>
      </c>
      <c r="O942" s="100" t="n">
        <f aca="false">SUM(L942:N942)</f>
        <v>0</v>
      </c>
      <c r="P942" s="100" t="n">
        <f aca="false">VLOOKUP($A942,LossChart!$A$3:$AB$105,14,0)-L942</f>
        <v>800.615187801222</v>
      </c>
      <c r="Q942" s="100" t="n">
        <f aca="false">VLOOKUP($A942,LossChart!$A$3:$AB$105,15,0)-M942</f>
        <v>80</v>
      </c>
      <c r="R942" s="100" t="n">
        <f aca="false">VLOOKUP($A942,LossChart!$A$3:$AB$105,16,0)-N942</f>
        <v>477.304074136158</v>
      </c>
      <c r="S942" s="100" t="n">
        <f aca="false">VLOOKUP($A942,LossChart!$A$3:$AB$105,17,0)-O942</f>
        <v>1357.91926193738</v>
      </c>
    </row>
    <row r="943" customFormat="false" ht="15" hidden="false" customHeight="false" outlineLevel="0" collapsed="false">
      <c r="B943" s="96" t="s">
        <v>108</v>
      </c>
      <c r="C943" s="97" t="n">
        <v>1</v>
      </c>
      <c r="D943" s="100" t="n">
        <f aca="false">$C943*VLOOKUP($B943,FoodDB!$A$2:$I$1016,3,0)</f>
        <v>0</v>
      </c>
      <c r="E943" s="100" t="n">
        <f aca="false">$C943*VLOOKUP($B943,FoodDB!$A$2:$I$1016,4,0)</f>
        <v>0</v>
      </c>
      <c r="F943" s="100" t="n">
        <f aca="false">$C943*VLOOKUP($B943,FoodDB!$A$2:$I$1016,5,0)</f>
        <v>0</v>
      </c>
      <c r="G943" s="100" t="n">
        <f aca="false">$C943*VLOOKUP($B943,FoodDB!$A$2:$I$1016,6,0)</f>
        <v>0</v>
      </c>
      <c r="H943" s="100" t="n">
        <f aca="false">$C943*VLOOKUP($B943,FoodDB!$A$2:$I$1016,7,0)</f>
        <v>0</v>
      </c>
      <c r="I943" s="100" t="n">
        <f aca="false">$C943*VLOOKUP($B943,FoodDB!$A$2:$I$1016,8,0)</f>
        <v>0</v>
      </c>
      <c r="J943" s="100" t="n">
        <f aca="false">$C943*VLOOKUP($B943,FoodDB!$A$2:$I$1016,9,0)</f>
        <v>0</v>
      </c>
      <c r="K943" s="100"/>
      <c r="L943" s="100"/>
      <c r="M943" s="100"/>
      <c r="N943" s="100"/>
      <c r="O943" s="100"/>
      <c r="P943" s="100"/>
      <c r="Q943" s="100"/>
      <c r="R943" s="100"/>
      <c r="S943" s="100"/>
    </row>
    <row r="944" customFormat="false" ht="15" hidden="false" customHeight="false" outlineLevel="0" collapsed="false">
      <c r="B944" s="96" t="s">
        <v>108</v>
      </c>
      <c r="C944" s="97" t="n">
        <v>1</v>
      </c>
      <c r="D944" s="100" t="n">
        <f aca="false">$C944*VLOOKUP($B944,FoodDB!$A$2:$I$1016,3,0)</f>
        <v>0</v>
      </c>
      <c r="E944" s="100" t="n">
        <f aca="false">$C944*VLOOKUP($B944,FoodDB!$A$2:$I$1016,4,0)</f>
        <v>0</v>
      </c>
      <c r="F944" s="100" t="n">
        <f aca="false">$C944*VLOOKUP($B944,FoodDB!$A$2:$I$1016,5,0)</f>
        <v>0</v>
      </c>
      <c r="G944" s="100" t="n">
        <f aca="false">$C944*VLOOKUP($B944,FoodDB!$A$2:$I$1016,6,0)</f>
        <v>0</v>
      </c>
      <c r="H944" s="100" t="n">
        <f aca="false">$C944*VLOOKUP($B944,FoodDB!$A$2:$I$1016,7,0)</f>
        <v>0</v>
      </c>
      <c r="I944" s="100" t="n">
        <f aca="false">$C944*VLOOKUP($B944,FoodDB!$A$2:$I$1016,8,0)</f>
        <v>0</v>
      </c>
      <c r="J944" s="100" t="n">
        <f aca="false">$C944*VLOOKUP($B944,FoodDB!$A$2:$I$1016,9,0)</f>
        <v>0</v>
      </c>
      <c r="K944" s="100"/>
      <c r="L944" s="100"/>
      <c r="M944" s="100"/>
      <c r="N944" s="100"/>
      <c r="O944" s="100"/>
      <c r="P944" s="100"/>
      <c r="Q944" s="100"/>
      <c r="R944" s="100"/>
      <c r="S944" s="100"/>
    </row>
    <row r="945" customFormat="false" ht="15" hidden="false" customHeight="false" outlineLevel="0" collapsed="false">
      <c r="B945" s="96" t="s">
        <v>108</v>
      </c>
      <c r="C945" s="97" t="n">
        <v>1</v>
      </c>
      <c r="D945" s="100" t="n">
        <f aca="false">$C945*VLOOKUP($B945,FoodDB!$A$2:$I$1016,3,0)</f>
        <v>0</v>
      </c>
      <c r="E945" s="100" t="n">
        <f aca="false">$C945*VLOOKUP($B945,FoodDB!$A$2:$I$1016,4,0)</f>
        <v>0</v>
      </c>
      <c r="F945" s="100" t="n">
        <f aca="false">$C945*VLOOKUP($B945,FoodDB!$A$2:$I$1016,5,0)</f>
        <v>0</v>
      </c>
      <c r="G945" s="100" t="n">
        <f aca="false">$C945*VLOOKUP($B945,FoodDB!$A$2:$I$1016,6,0)</f>
        <v>0</v>
      </c>
      <c r="H945" s="100" t="n">
        <f aca="false">$C945*VLOOKUP($B945,FoodDB!$A$2:$I$1016,7,0)</f>
        <v>0</v>
      </c>
      <c r="I945" s="100" t="n">
        <f aca="false">$C945*VLOOKUP($B945,FoodDB!$A$2:$I$1016,8,0)</f>
        <v>0</v>
      </c>
      <c r="J945" s="100" t="n">
        <f aca="false">$C945*VLOOKUP($B945,FoodDB!$A$2:$I$1016,9,0)</f>
        <v>0</v>
      </c>
      <c r="K945" s="100"/>
      <c r="L945" s="100"/>
      <c r="M945" s="100"/>
      <c r="N945" s="100"/>
      <c r="O945" s="100"/>
      <c r="P945" s="100"/>
      <c r="Q945" s="100"/>
      <c r="R945" s="100"/>
      <c r="S945" s="100"/>
    </row>
    <row r="946" customFormat="false" ht="15" hidden="false" customHeight="false" outlineLevel="0" collapsed="false">
      <c r="B946" s="96" t="s">
        <v>108</v>
      </c>
      <c r="C946" s="97" t="n">
        <v>1</v>
      </c>
      <c r="D946" s="100" t="n">
        <f aca="false">$C946*VLOOKUP($B946,FoodDB!$A$2:$I$1016,3,0)</f>
        <v>0</v>
      </c>
      <c r="E946" s="100" t="n">
        <f aca="false">$C946*VLOOKUP($B946,FoodDB!$A$2:$I$1016,4,0)</f>
        <v>0</v>
      </c>
      <c r="F946" s="100" t="n">
        <f aca="false">$C946*VLOOKUP($B946,FoodDB!$A$2:$I$1016,5,0)</f>
        <v>0</v>
      </c>
      <c r="G946" s="100" t="n">
        <f aca="false">$C946*VLOOKUP($B946,FoodDB!$A$2:$I$1016,6,0)</f>
        <v>0</v>
      </c>
      <c r="H946" s="100" t="n">
        <f aca="false">$C946*VLOOKUP($B946,FoodDB!$A$2:$I$1016,7,0)</f>
        <v>0</v>
      </c>
      <c r="I946" s="100" t="n">
        <f aca="false">$C946*VLOOKUP($B946,FoodDB!$A$2:$I$1016,8,0)</f>
        <v>0</v>
      </c>
      <c r="J946" s="100" t="n">
        <f aca="false">$C946*VLOOKUP($B946,FoodDB!$A$2:$I$1016,9,0)</f>
        <v>0</v>
      </c>
      <c r="K946" s="100"/>
      <c r="L946" s="100"/>
      <c r="M946" s="100"/>
      <c r="N946" s="100"/>
      <c r="O946" s="100"/>
      <c r="P946" s="100"/>
      <c r="Q946" s="100"/>
      <c r="R946" s="100"/>
      <c r="S946" s="100"/>
    </row>
    <row r="947" customFormat="false" ht="15" hidden="false" customHeight="false" outlineLevel="0" collapsed="false">
      <c r="B947" s="96" t="s">
        <v>108</v>
      </c>
      <c r="C947" s="97" t="n">
        <v>1</v>
      </c>
      <c r="D947" s="100" t="n">
        <f aca="false">$C947*VLOOKUP($B947,FoodDB!$A$2:$I$1016,3,0)</f>
        <v>0</v>
      </c>
      <c r="E947" s="100" t="n">
        <f aca="false">$C947*VLOOKUP($B947,FoodDB!$A$2:$I$1016,4,0)</f>
        <v>0</v>
      </c>
      <c r="F947" s="100" t="n">
        <f aca="false">$C947*VLOOKUP($B947,FoodDB!$A$2:$I$1016,5,0)</f>
        <v>0</v>
      </c>
      <c r="G947" s="100" t="n">
        <f aca="false">$C947*VLOOKUP($B947,FoodDB!$A$2:$I$1016,6,0)</f>
        <v>0</v>
      </c>
      <c r="H947" s="100" t="n">
        <f aca="false">$C947*VLOOKUP($B947,FoodDB!$A$2:$I$1016,7,0)</f>
        <v>0</v>
      </c>
      <c r="I947" s="100" t="n">
        <f aca="false">$C947*VLOOKUP($B947,FoodDB!$A$2:$I$1016,8,0)</f>
        <v>0</v>
      </c>
      <c r="J947" s="100" t="n">
        <f aca="false">$C947*VLOOKUP($B947,FoodDB!$A$2:$I$1016,9,0)</f>
        <v>0</v>
      </c>
      <c r="K947" s="100"/>
      <c r="L947" s="100"/>
      <c r="M947" s="100"/>
      <c r="N947" s="100"/>
      <c r="O947" s="100"/>
      <c r="P947" s="100"/>
      <c r="Q947" s="100"/>
      <c r="R947" s="100"/>
      <c r="S947" s="100"/>
    </row>
    <row r="948" customFormat="false" ht="15" hidden="false" customHeight="false" outlineLevel="0" collapsed="false">
      <c r="B948" s="96" t="s">
        <v>108</v>
      </c>
      <c r="C948" s="97" t="n">
        <v>1</v>
      </c>
      <c r="D948" s="100" t="n">
        <f aca="false">$C948*VLOOKUP($B948,FoodDB!$A$2:$I$1016,3,0)</f>
        <v>0</v>
      </c>
      <c r="E948" s="100" t="n">
        <f aca="false">$C948*VLOOKUP($B948,FoodDB!$A$2:$I$1016,4,0)</f>
        <v>0</v>
      </c>
      <c r="F948" s="100" t="n">
        <f aca="false">$C948*VLOOKUP($B948,FoodDB!$A$2:$I$1016,5,0)</f>
        <v>0</v>
      </c>
      <c r="G948" s="100" t="n">
        <f aca="false">$C948*VLOOKUP($B948,FoodDB!$A$2:$I$1016,6,0)</f>
        <v>0</v>
      </c>
      <c r="H948" s="100" t="n">
        <f aca="false">$C948*VLOOKUP($B948,FoodDB!$A$2:$I$1016,7,0)</f>
        <v>0</v>
      </c>
      <c r="I948" s="100" t="n">
        <f aca="false">$C948*VLOOKUP($B948,FoodDB!$A$2:$I$1016,8,0)</f>
        <v>0</v>
      </c>
      <c r="J948" s="100" t="n">
        <f aca="false">$C948*VLOOKUP($B948,FoodDB!$A$2:$I$1016,9,0)</f>
        <v>0</v>
      </c>
      <c r="K948" s="100"/>
      <c r="L948" s="100"/>
      <c r="M948" s="100"/>
      <c r="N948" s="100"/>
      <c r="O948" s="100"/>
      <c r="P948" s="100"/>
      <c r="Q948" s="100"/>
      <c r="R948" s="100"/>
      <c r="S948" s="100"/>
    </row>
    <row r="949" customFormat="false" ht="15" hidden="false" customHeight="false" outlineLevel="0" collapsed="false">
      <c r="A949" s="0" t="s">
        <v>98</v>
      </c>
      <c r="D949" s="100"/>
      <c r="E949" s="100"/>
      <c r="F949" s="100"/>
      <c r="G949" s="100" t="n">
        <f aca="false">SUM(G942:G948)</f>
        <v>0</v>
      </c>
      <c r="H949" s="100" t="n">
        <f aca="false">SUM(H942:H948)</f>
        <v>0</v>
      </c>
      <c r="I949" s="100" t="n">
        <f aca="false">SUM(I942:I948)</f>
        <v>0</v>
      </c>
      <c r="J949" s="100" t="n">
        <f aca="false">SUM(G949:I949)</f>
        <v>0</v>
      </c>
      <c r="K949" s="100"/>
      <c r="L949" s="100"/>
      <c r="M949" s="100"/>
      <c r="N949" s="100"/>
      <c r="O949" s="100"/>
      <c r="P949" s="100"/>
      <c r="Q949" s="100"/>
      <c r="R949" s="100"/>
      <c r="S949" s="100"/>
    </row>
    <row r="950" customFormat="false" ht="15" hidden="false" customHeight="false" outlineLevel="0" collapsed="false">
      <c r="A950" s="0" t="s">
        <v>102</v>
      </c>
      <c r="B950" s="0" t="s">
        <v>103</v>
      </c>
      <c r="D950" s="100"/>
      <c r="E950" s="100"/>
      <c r="F950" s="100"/>
      <c r="G950" s="100" t="n">
        <f aca="false">VLOOKUP($A942,LossChart!$A$3:$AB$105,14,0)</f>
        <v>800.615187801222</v>
      </c>
      <c r="H950" s="100" t="n">
        <f aca="false">VLOOKUP($A942,LossChart!$A$3:$AB$105,15,0)</f>
        <v>80</v>
      </c>
      <c r="I950" s="100" t="n">
        <f aca="false">VLOOKUP($A942,LossChart!$A$3:$AB$105,16,0)</f>
        <v>477.304074136158</v>
      </c>
      <c r="J950" s="100" t="n">
        <f aca="false">VLOOKUP($A942,LossChart!$A$3:$AB$105,17,0)</f>
        <v>1357.91926193738</v>
      </c>
      <c r="K950" s="100"/>
      <c r="L950" s="100"/>
      <c r="M950" s="100"/>
      <c r="N950" s="100"/>
      <c r="O950" s="100"/>
      <c r="P950" s="100"/>
      <c r="Q950" s="100"/>
      <c r="R950" s="100"/>
      <c r="S950" s="100"/>
    </row>
    <row r="951" customFormat="false" ht="15" hidden="false" customHeight="false" outlineLevel="0" collapsed="false">
      <c r="A951" s="0" t="s">
        <v>104</v>
      </c>
      <c r="D951" s="100"/>
      <c r="E951" s="100"/>
      <c r="F951" s="100"/>
      <c r="G951" s="100" t="n">
        <f aca="false">G950-G949</f>
        <v>800.615187801222</v>
      </c>
      <c r="H951" s="100" t="n">
        <f aca="false">H950-H949</f>
        <v>80</v>
      </c>
      <c r="I951" s="100" t="n">
        <f aca="false">I950-I949</f>
        <v>477.304074136158</v>
      </c>
      <c r="J951" s="100" t="n">
        <f aca="false">J950-J949</f>
        <v>1357.91926193738</v>
      </c>
      <c r="K951" s="100"/>
      <c r="L951" s="100"/>
      <c r="M951" s="100"/>
      <c r="N951" s="100"/>
      <c r="O951" s="100"/>
      <c r="P951" s="100"/>
      <c r="Q951" s="100"/>
      <c r="R951" s="100"/>
      <c r="S951" s="100"/>
    </row>
    <row r="953" customFormat="false" ht="60" hidden="false" customHeight="false" outlineLevel="0" collapsed="false">
      <c r="A953" s="21" t="s">
        <v>63</v>
      </c>
      <c r="B953" s="21" t="s">
        <v>93</v>
      </c>
      <c r="C953" s="21" t="s">
        <v>94</v>
      </c>
      <c r="D953" s="94" t="str">
        <f aca="false">FoodDB!$C$1</f>
        <v>Fat
(g)</v>
      </c>
      <c r="E953" s="94" t="str">
        <f aca="false">FoodDB!$D$1</f>
        <v>Carbs
(g)</v>
      </c>
      <c r="F953" s="94" t="str">
        <f aca="false">FoodDB!$E$1</f>
        <v>Protein
(g)</v>
      </c>
      <c r="G953" s="94" t="str">
        <f aca="false">FoodDB!$F$1</f>
        <v>Fat
(Cal)</v>
      </c>
      <c r="H953" s="94" t="str">
        <f aca="false">FoodDB!$G$1</f>
        <v>Carb
(Cal)</v>
      </c>
      <c r="I953" s="94" t="str">
        <f aca="false">FoodDB!$H$1</f>
        <v>Protein
(Cal)</v>
      </c>
      <c r="J953" s="94" t="str">
        <f aca="false">FoodDB!$I$1</f>
        <v>Total
Calories</v>
      </c>
      <c r="K953" s="94"/>
      <c r="L953" s="94" t="s">
        <v>110</v>
      </c>
      <c r="M953" s="94" t="s">
        <v>111</v>
      </c>
      <c r="N953" s="94" t="s">
        <v>112</v>
      </c>
      <c r="O953" s="94" t="s">
        <v>113</v>
      </c>
      <c r="P953" s="94" t="s">
        <v>118</v>
      </c>
      <c r="Q953" s="94" t="s">
        <v>119</v>
      </c>
      <c r="R953" s="94" t="s">
        <v>120</v>
      </c>
      <c r="S953" s="94" t="s">
        <v>121</v>
      </c>
    </row>
    <row r="954" customFormat="false" ht="15" hidden="false" customHeight="false" outlineLevel="0" collapsed="false">
      <c r="A954" s="95" t="n">
        <f aca="false">A942+1</f>
        <v>43073</v>
      </c>
      <c r="B954" s="96" t="s">
        <v>108</v>
      </c>
      <c r="C954" s="97" t="n">
        <v>1</v>
      </c>
      <c r="D954" s="100" t="n">
        <f aca="false">$C954*VLOOKUP($B954,FoodDB!$A$2:$I$1016,3,0)</f>
        <v>0</v>
      </c>
      <c r="E954" s="100" t="n">
        <f aca="false">$C954*VLOOKUP($B954,FoodDB!$A$2:$I$1016,4,0)</f>
        <v>0</v>
      </c>
      <c r="F954" s="100" t="n">
        <f aca="false">$C954*VLOOKUP($B954,FoodDB!$A$2:$I$1016,5,0)</f>
        <v>0</v>
      </c>
      <c r="G954" s="100" t="n">
        <f aca="false">$C954*VLOOKUP($B954,FoodDB!$A$2:$I$1016,6,0)</f>
        <v>0</v>
      </c>
      <c r="H954" s="100" t="n">
        <f aca="false">$C954*VLOOKUP($B954,FoodDB!$A$2:$I$1016,7,0)</f>
        <v>0</v>
      </c>
      <c r="I954" s="100" t="n">
        <f aca="false">$C954*VLOOKUP($B954,FoodDB!$A$2:$I$1016,8,0)</f>
        <v>0</v>
      </c>
      <c r="J954" s="100" t="n">
        <f aca="false">$C954*VLOOKUP($B954,FoodDB!$A$2:$I$1016,9,0)</f>
        <v>0</v>
      </c>
      <c r="K954" s="100"/>
      <c r="L954" s="100" t="n">
        <f aca="false">SUM(G954:G960)</f>
        <v>0</v>
      </c>
      <c r="M954" s="100" t="n">
        <f aca="false">SUM(H954:H960)</f>
        <v>0</v>
      </c>
      <c r="N954" s="100" t="n">
        <f aca="false">SUM(I954:I960)</f>
        <v>0</v>
      </c>
      <c r="O954" s="100" t="n">
        <f aca="false">SUM(L954:N954)</f>
        <v>0</v>
      </c>
      <c r="P954" s="100" t="n">
        <f aca="false">VLOOKUP($A954,LossChart!$A$3:$AB$105,14,0)-L954</f>
        <v>805.026472204197</v>
      </c>
      <c r="Q954" s="100" t="n">
        <f aca="false">VLOOKUP($A954,LossChart!$A$3:$AB$105,15,0)-M954</f>
        <v>80</v>
      </c>
      <c r="R954" s="100" t="n">
        <f aca="false">VLOOKUP($A954,LossChart!$A$3:$AB$105,16,0)-N954</f>
        <v>477.304074136158</v>
      </c>
      <c r="S954" s="100" t="n">
        <f aca="false">VLOOKUP($A954,LossChart!$A$3:$AB$105,17,0)-O954</f>
        <v>1362.33054634035</v>
      </c>
    </row>
    <row r="955" customFormat="false" ht="15" hidden="false" customHeight="false" outlineLevel="0" collapsed="false">
      <c r="B955" s="96" t="s">
        <v>108</v>
      </c>
      <c r="C955" s="97" t="n">
        <v>1</v>
      </c>
      <c r="D955" s="100" t="n">
        <f aca="false">$C955*VLOOKUP($B955,FoodDB!$A$2:$I$1016,3,0)</f>
        <v>0</v>
      </c>
      <c r="E955" s="100" t="n">
        <f aca="false">$C955*VLOOKUP($B955,FoodDB!$A$2:$I$1016,4,0)</f>
        <v>0</v>
      </c>
      <c r="F955" s="100" t="n">
        <f aca="false">$C955*VLOOKUP($B955,FoodDB!$A$2:$I$1016,5,0)</f>
        <v>0</v>
      </c>
      <c r="G955" s="100" t="n">
        <f aca="false">$C955*VLOOKUP($B955,FoodDB!$A$2:$I$1016,6,0)</f>
        <v>0</v>
      </c>
      <c r="H955" s="100" t="n">
        <f aca="false">$C955*VLOOKUP($B955,FoodDB!$A$2:$I$1016,7,0)</f>
        <v>0</v>
      </c>
      <c r="I955" s="100" t="n">
        <f aca="false">$C955*VLOOKUP($B955,FoodDB!$A$2:$I$1016,8,0)</f>
        <v>0</v>
      </c>
      <c r="J955" s="100" t="n">
        <f aca="false">$C955*VLOOKUP($B955,FoodDB!$A$2:$I$1016,9,0)</f>
        <v>0</v>
      </c>
      <c r="K955" s="100"/>
      <c r="L955" s="100"/>
      <c r="M955" s="100"/>
      <c r="N955" s="100"/>
      <c r="O955" s="100"/>
      <c r="P955" s="100"/>
      <c r="Q955" s="100"/>
      <c r="R955" s="100"/>
      <c r="S955" s="100"/>
    </row>
    <row r="956" customFormat="false" ht="15" hidden="false" customHeight="false" outlineLevel="0" collapsed="false">
      <c r="B956" s="96" t="s">
        <v>108</v>
      </c>
      <c r="C956" s="97" t="n">
        <v>1</v>
      </c>
      <c r="D956" s="100" t="n">
        <f aca="false">$C956*VLOOKUP($B956,FoodDB!$A$2:$I$1016,3,0)</f>
        <v>0</v>
      </c>
      <c r="E956" s="100" t="n">
        <f aca="false">$C956*VLOOKUP($B956,FoodDB!$A$2:$I$1016,4,0)</f>
        <v>0</v>
      </c>
      <c r="F956" s="100" t="n">
        <f aca="false">$C956*VLOOKUP($B956,FoodDB!$A$2:$I$1016,5,0)</f>
        <v>0</v>
      </c>
      <c r="G956" s="100" t="n">
        <f aca="false">$C956*VLOOKUP($B956,FoodDB!$A$2:$I$1016,6,0)</f>
        <v>0</v>
      </c>
      <c r="H956" s="100" t="n">
        <f aca="false">$C956*VLOOKUP($B956,FoodDB!$A$2:$I$1016,7,0)</f>
        <v>0</v>
      </c>
      <c r="I956" s="100" t="n">
        <f aca="false">$C956*VLOOKUP($B956,FoodDB!$A$2:$I$1016,8,0)</f>
        <v>0</v>
      </c>
      <c r="J956" s="100" t="n">
        <f aca="false">$C956*VLOOKUP($B956,FoodDB!$A$2:$I$1016,9,0)</f>
        <v>0</v>
      </c>
      <c r="K956" s="100"/>
      <c r="L956" s="100"/>
      <c r="M956" s="100"/>
      <c r="N956" s="100"/>
      <c r="O956" s="100"/>
      <c r="P956" s="100"/>
      <c r="Q956" s="100"/>
      <c r="R956" s="100"/>
      <c r="S956" s="100"/>
    </row>
    <row r="957" customFormat="false" ht="15" hidden="false" customHeight="false" outlineLevel="0" collapsed="false">
      <c r="B957" s="96" t="s">
        <v>108</v>
      </c>
      <c r="C957" s="97" t="n">
        <v>1</v>
      </c>
      <c r="D957" s="100" t="n">
        <f aca="false">$C957*VLOOKUP($B957,FoodDB!$A$2:$I$1016,3,0)</f>
        <v>0</v>
      </c>
      <c r="E957" s="100" t="n">
        <f aca="false">$C957*VLOOKUP($B957,FoodDB!$A$2:$I$1016,4,0)</f>
        <v>0</v>
      </c>
      <c r="F957" s="100" t="n">
        <f aca="false">$C957*VLOOKUP($B957,FoodDB!$A$2:$I$1016,5,0)</f>
        <v>0</v>
      </c>
      <c r="G957" s="100" t="n">
        <f aca="false">$C957*VLOOKUP($B957,FoodDB!$A$2:$I$1016,6,0)</f>
        <v>0</v>
      </c>
      <c r="H957" s="100" t="n">
        <f aca="false">$C957*VLOOKUP($B957,FoodDB!$A$2:$I$1016,7,0)</f>
        <v>0</v>
      </c>
      <c r="I957" s="100" t="n">
        <f aca="false">$C957*VLOOKUP($B957,FoodDB!$A$2:$I$1016,8,0)</f>
        <v>0</v>
      </c>
      <c r="J957" s="100" t="n">
        <f aca="false">$C957*VLOOKUP($B957,FoodDB!$A$2:$I$1016,9,0)</f>
        <v>0</v>
      </c>
      <c r="K957" s="100"/>
      <c r="L957" s="100"/>
      <c r="M957" s="100"/>
      <c r="N957" s="100"/>
      <c r="O957" s="100"/>
      <c r="P957" s="100"/>
      <c r="Q957" s="100"/>
      <c r="R957" s="100"/>
      <c r="S957" s="100"/>
    </row>
    <row r="958" customFormat="false" ht="15" hidden="false" customHeight="false" outlineLevel="0" collapsed="false">
      <c r="B958" s="96" t="s">
        <v>108</v>
      </c>
      <c r="C958" s="97" t="n">
        <v>1</v>
      </c>
      <c r="D958" s="100" t="n">
        <f aca="false">$C958*VLOOKUP($B958,FoodDB!$A$2:$I$1016,3,0)</f>
        <v>0</v>
      </c>
      <c r="E958" s="100" t="n">
        <f aca="false">$C958*VLOOKUP($B958,FoodDB!$A$2:$I$1016,4,0)</f>
        <v>0</v>
      </c>
      <c r="F958" s="100" t="n">
        <f aca="false">$C958*VLOOKUP($B958,FoodDB!$A$2:$I$1016,5,0)</f>
        <v>0</v>
      </c>
      <c r="G958" s="100" t="n">
        <f aca="false">$C958*VLOOKUP($B958,FoodDB!$A$2:$I$1016,6,0)</f>
        <v>0</v>
      </c>
      <c r="H958" s="100" t="n">
        <f aca="false">$C958*VLOOKUP($B958,FoodDB!$A$2:$I$1016,7,0)</f>
        <v>0</v>
      </c>
      <c r="I958" s="100" t="n">
        <f aca="false">$C958*VLOOKUP($B958,FoodDB!$A$2:$I$1016,8,0)</f>
        <v>0</v>
      </c>
      <c r="J958" s="100" t="n">
        <f aca="false">$C958*VLOOKUP($B958,FoodDB!$A$2:$I$1016,9,0)</f>
        <v>0</v>
      </c>
      <c r="K958" s="100"/>
      <c r="L958" s="100"/>
      <c r="M958" s="100"/>
      <c r="N958" s="100"/>
      <c r="O958" s="100"/>
      <c r="P958" s="100"/>
      <c r="Q958" s="100"/>
      <c r="R958" s="100"/>
      <c r="S958" s="100"/>
    </row>
    <row r="959" customFormat="false" ht="15" hidden="false" customHeight="false" outlineLevel="0" collapsed="false">
      <c r="B959" s="96" t="s">
        <v>108</v>
      </c>
      <c r="C959" s="97" t="n">
        <v>1</v>
      </c>
      <c r="D959" s="100" t="n">
        <f aca="false">$C959*VLOOKUP($B959,FoodDB!$A$2:$I$1016,3,0)</f>
        <v>0</v>
      </c>
      <c r="E959" s="100" t="n">
        <f aca="false">$C959*VLOOKUP($B959,FoodDB!$A$2:$I$1016,4,0)</f>
        <v>0</v>
      </c>
      <c r="F959" s="100" t="n">
        <f aca="false">$C959*VLOOKUP($B959,FoodDB!$A$2:$I$1016,5,0)</f>
        <v>0</v>
      </c>
      <c r="G959" s="100" t="n">
        <f aca="false">$C959*VLOOKUP($B959,FoodDB!$A$2:$I$1016,6,0)</f>
        <v>0</v>
      </c>
      <c r="H959" s="100" t="n">
        <f aca="false">$C959*VLOOKUP($B959,FoodDB!$A$2:$I$1016,7,0)</f>
        <v>0</v>
      </c>
      <c r="I959" s="100" t="n">
        <f aca="false">$C959*VLOOKUP($B959,FoodDB!$A$2:$I$1016,8,0)</f>
        <v>0</v>
      </c>
      <c r="J959" s="100" t="n">
        <f aca="false">$C959*VLOOKUP($B959,FoodDB!$A$2:$I$1016,9,0)</f>
        <v>0</v>
      </c>
      <c r="K959" s="100"/>
      <c r="L959" s="100"/>
      <c r="M959" s="100"/>
      <c r="N959" s="100"/>
      <c r="O959" s="100"/>
      <c r="P959" s="100"/>
      <c r="Q959" s="100"/>
      <c r="R959" s="100"/>
      <c r="S959" s="100"/>
    </row>
    <row r="960" customFormat="false" ht="15" hidden="false" customHeight="false" outlineLevel="0" collapsed="false">
      <c r="B960" s="96" t="s">
        <v>108</v>
      </c>
      <c r="C960" s="97" t="n">
        <v>1</v>
      </c>
      <c r="D960" s="100" t="n">
        <f aca="false">$C960*VLOOKUP($B960,FoodDB!$A$2:$I$1016,3,0)</f>
        <v>0</v>
      </c>
      <c r="E960" s="100" t="n">
        <f aca="false">$C960*VLOOKUP($B960,FoodDB!$A$2:$I$1016,4,0)</f>
        <v>0</v>
      </c>
      <c r="F960" s="100" t="n">
        <f aca="false">$C960*VLOOKUP($B960,FoodDB!$A$2:$I$1016,5,0)</f>
        <v>0</v>
      </c>
      <c r="G960" s="100" t="n">
        <f aca="false">$C960*VLOOKUP($B960,FoodDB!$A$2:$I$1016,6,0)</f>
        <v>0</v>
      </c>
      <c r="H960" s="100" t="n">
        <f aca="false">$C960*VLOOKUP($B960,FoodDB!$A$2:$I$1016,7,0)</f>
        <v>0</v>
      </c>
      <c r="I960" s="100" t="n">
        <f aca="false">$C960*VLOOKUP($B960,FoodDB!$A$2:$I$1016,8,0)</f>
        <v>0</v>
      </c>
      <c r="J960" s="100" t="n">
        <f aca="false">$C960*VLOOKUP($B960,FoodDB!$A$2:$I$1016,9,0)</f>
        <v>0</v>
      </c>
      <c r="K960" s="100"/>
      <c r="L960" s="100"/>
      <c r="M960" s="100"/>
      <c r="N960" s="100"/>
      <c r="O960" s="100"/>
      <c r="P960" s="100"/>
      <c r="Q960" s="100"/>
      <c r="R960" s="100"/>
      <c r="S960" s="100"/>
    </row>
    <row r="961" customFormat="false" ht="15" hidden="false" customHeight="false" outlineLevel="0" collapsed="false">
      <c r="A961" s="0" t="s">
        <v>98</v>
      </c>
      <c r="D961" s="100"/>
      <c r="E961" s="100"/>
      <c r="F961" s="100"/>
      <c r="G961" s="100" t="n">
        <f aca="false">SUM(G954:G960)</f>
        <v>0</v>
      </c>
      <c r="H961" s="100" t="n">
        <f aca="false">SUM(H954:H960)</f>
        <v>0</v>
      </c>
      <c r="I961" s="100" t="n">
        <f aca="false">SUM(I954:I960)</f>
        <v>0</v>
      </c>
      <c r="J961" s="100" t="n">
        <f aca="false">SUM(G961:I961)</f>
        <v>0</v>
      </c>
      <c r="K961" s="100"/>
      <c r="L961" s="100"/>
      <c r="M961" s="100"/>
      <c r="N961" s="100"/>
      <c r="O961" s="100"/>
      <c r="P961" s="100"/>
      <c r="Q961" s="100"/>
      <c r="R961" s="100"/>
      <c r="S961" s="100"/>
    </row>
    <row r="962" customFormat="false" ht="15" hidden="false" customHeight="false" outlineLevel="0" collapsed="false">
      <c r="A962" s="0" t="s">
        <v>102</v>
      </c>
      <c r="B962" s="0" t="s">
        <v>103</v>
      </c>
      <c r="D962" s="100"/>
      <c r="E962" s="100"/>
      <c r="F962" s="100"/>
      <c r="G962" s="100" t="n">
        <f aca="false">VLOOKUP($A954,LossChart!$A$3:$AB$105,14,0)</f>
        <v>805.026472204197</v>
      </c>
      <c r="H962" s="100" t="n">
        <f aca="false">VLOOKUP($A954,LossChart!$A$3:$AB$105,15,0)</f>
        <v>80</v>
      </c>
      <c r="I962" s="100" t="n">
        <f aca="false">VLOOKUP($A954,LossChart!$A$3:$AB$105,16,0)</f>
        <v>477.304074136158</v>
      </c>
      <c r="J962" s="100" t="n">
        <f aca="false">VLOOKUP($A954,LossChart!$A$3:$AB$105,17,0)</f>
        <v>1362.33054634035</v>
      </c>
      <c r="K962" s="100"/>
      <c r="L962" s="100"/>
      <c r="M962" s="100"/>
      <c r="N962" s="100"/>
      <c r="O962" s="100"/>
      <c r="P962" s="100"/>
      <c r="Q962" s="100"/>
      <c r="R962" s="100"/>
      <c r="S962" s="100"/>
    </row>
    <row r="963" customFormat="false" ht="15" hidden="false" customHeight="false" outlineLevel="0" collapsed="false">
      <c r="A963" s="0" t="s">
        <v>104</v>
      </c>
      <c r="D963" s="100"/>
      <c r="E963" s="100"/>
      <c r="F963" s="100"/>
      <c r="G963" s="100" t="n">
        <f aca="false">G962-G961</f>
        <v>805.026472204197</v>
      </c>
      <c r="H963" s="100" t="n">
        <f aca="false">H962-H961</f>
        <v>80</v>
      </c>
      <c r="I963" s="100" t="n">
        <f aca="false">I962-I961</f>
        <v>477.304074136158</v>
      </c>
      <c r="J963" s="100" t="n">
        <f aca="false">J962-J961</f>
        <v>1362.33054634035</v>
      </c>
      <c r="K963" s="100"/>
      <c r="L963" s="100"/>
      <c r="M963" s="100"/>
      <c r="N963" s="100"/>
      <c r="O963" s="100"/>
      <c r="P963" s="100"/>
      <c r="Q963" s="100"/>
      <c r="R963" s="100"/>
      <c r="S963" s="100"/>
    </row>
    <row r="965" customFormat="false" ht="60" hidden="false" customHeight="false" outlineLevel="0" collapsed="false">
      <c r="A965" s="21" t="s">
        <v>63</v>
      </c>
      <c r="B965" s="21" t="s">
        <v>93</v>
      </c>
      <c r="C965" s="21" t="s">
        <v>94</v>
      </c>
      <c r="D965" s="94" t="str">
        <f aca="false">FoodDB!$C$1</f>
        <v>Fat
(g)</v>
      </c>
      <c r="E965" s="94" t="str">
        <f aca="false">FoodDB!$D$1</f>
        <v>Carbs
(g)</v>
      </c>
      <c r="F965" s="94" t="str">
        <f aca="false">FoodDB!$E$1</f>
        <v>Protein
(g)</v>
      </c>
      <c r="G965" s="94" t="str">
        <f aca="false">FoodDB!$F$1</f>
        <v>Fat
(Cal)</v>
      </c>
      <c r="H965" s="94" t="str">
        <f aca="false">FoodDB!$G$1</f>
        <v>Carb
(Cal)</v>
      </c>
      <c r="I965" s="94" t="str">
        <f aca="false">FoodDB!$H$1</f>
        <v>Protein
(Cal)</v>
      </c>
      <c r="J965" s="94" t="str">
        <f aca="false">FoodDB!$I$1</f>
        <v>Total
Calories</v>
      </c>
      <c r="K965" s="94"/>
      <c r="L965" s="94" t="s">
        <v>110</v>
      </c>
      <c r="M965" s="94" t="s">
        <v>111</v>
      </c>
      <c r="N965" s="94" t="s">
        <v>112</v>
      </c>
      <c r="O965" s="94" t="s">
        <v>113</v>
      </c>
      <c r="P965" s="94" t="s">
        <v>118</v>
      </c>
      <c r="Q965" s="94" t="s">
        <v>119</v>
      </c>
      <c r="R965" s="94" t="s">
        <v>120</v>
      </c>
      <c r="S965" s="94" t="s">
        <v>121</v>
      </c>
    </row>
    <row r="966" customFormat="false" ht="15" hidden="false" customHeight="false" outlineLevel="0" collapsed="false">
      <c r="A966" s="95" t="n">
        <f aca="false">A954+1</f>
        <v>43074</v>
      </c>
      <c r="B966" s="96" t="s">
        <v>108</v>
      </c>
      <c r="C966" s="97" t="n">
        <v>1</v>
      </c>
      <c r="D966" s="100" t="n">
        <f aca="false">$C966*VLOOKUP($B966,FoodDB!$A$2:$I$1016,3,0)</f>
        <v>0</v>
      </c>
      <c r="E966" s="100" t="n">
        <f aca="false">$C966*VLOOKUP($B966,FoodDB!$A$2:$I$1016,4,0)</f>
        <v>0</v>
      </c>
      <c r="F966" s="100" t="n">
        <f aca="false">$C966*VLOOKUP($B966,FoodDB!$A$2:$I$1016,5,0)</f>
        <v>0</v>
      </c>
      <c r="G966" s="100" t="n">
        <f aca="false">$C966*VLOOKUP($B966,FoodDB!$A$2:$I$1016,6,0)</f>
        <v>0</v>
      </c>
      <c r="H966" s="100" t="n">
        <f aca="false">$C966*VLOOKUP($B966,FoodDB!$A$2:$I$1016,7,0)</f>
        <v>0</v>
      </c>
      <c r="I966" s="100" t="n">
        <f aca="false">$C966*VLOOKUP($B966,FoodDB!$A$2:$I$1016,8,0)</f>
        <v>0</v>
      </c>
      <c r="J966" s="100" t="n">
        <f aca="false">$C966*VLOOKUP($B966,FoodDB!$A$2:$I$1016,9,0)</f>
        <v>0</v>
      </c>
      <c r="K966" s="100"/>
      <c r="L966" s="100" t="n">
        <f aca="false">SUM(G966:G972)</f>
        <v>0</v>
      </c>
      <c r="M966" s="100" t="n">
        <f aca="false">SUM(H966:H972)</f>
        <v>0</v>
      </c>
      <c r="N966" s="100" t="n">
        <f aca="false">SUM(I966:I972)</f>
        <v>0</v>
      </c>
      <c r="O966" s="100" t="n">
        <f aca="false">SUM(L966:N966)</f>
        <v>0</v>
      </c>
      <c r="P966" s="100" t="n">
        <f aca="false">VLOOKUP($A966,LossChart!$A$3:$AB$105,14,0)-L966</f>
        <v>809.398685231031</v>
      </c>
      <c r="Q966" s="100" t="n">
        <f aca="false">VLOOKUP($A966,LossChart!$A$3:$AB$105,15,0)-M966</f>
        <v>80</v>
      </c>
      <c r="R966" s="100" t="n">
        <f aca="false">VLOOKUP($A966,LossChart!$A$3:$AB$105,16,0)-N966</f>
        <v>477.304074136158</v>
      </c>
      <c r="S966" s="100" t="n">
        <f aca="false">VLOOKUP($A966,LossChart!$A$3:$AB$105,17,0)-O966</f>
        <v>1366.70275936719</v>
      </c>
    </row>
    <row r="967" customFormat="false" ht="15" hidden="false" customHeight="false" outlineLevel="0" collapsed="false">
      <c r="B967" s="96" t="s">
        <v>108</v>
      </c>
      <c r="C967" s="97" t="n">
        <v>1</v>
      </c>
      <c r="D967" s="100" t="n">
        <f aca="false">$C967*VLOOKUP($B967,FoodDB!$A$2:$I$1016,3,0)</f>
        <v>0</v>
      </c>
      <c r="E967" s="100" t="n">
        <f aca="false">$C967*VLOOKUP($B967,FoodDB!$A$2:$I$1016,4,0)</f>
        <v>0</v>
      </c>
      <c r="F967" s="100" t="n">
        <f aca="false">$C967*VLOOKUP($B967,FoodDB!$A$2:$I$1016,5,0)</f>
        <v>0</v>
      </c>
      <c r="G967" s="100" t="n">
        <f aca="false">$C967*VLOOKUP($B967,FoodDB!$A$2:$I$1016,6,0)</f>
        <v>0</v>
      </c>
      <c r="H967" s="100" t="n">
        <f aca="false">$C967*VLOOKUP($B967,FoodDB!$A$2:$I$1016,7,0)</f>
        <v>0</v>
      </c>
      <c r="I967" s="100" t="n">
        <f aca="false">$C967*VLOOKUP($B967,FoodDB!$A$2:$I$1016,8,0)</f>
        <v>0</v>
      </c>
      <c r="J967" s="100" t="n">
        <f aca="false">$C967*VLOOKUP($B967,FoodDB!$A$2:$I$1016,9,0)</f>
        <v>0</v>
      </c>
      <c r="K967" s="100"/>
      <c r="L967" s="100"/>
      <c r="M967" s="100"/>
      <c r="N967" s="100"/>
      <c r="O967" s="100"/>
      <c r="P967" s="100"/>
      <c r="Q967" s="100"/>
      <c r="R967" s="100"/>
      <c r="S967" s="100"/>
    </row>
    <row r="968" customFormat="false" ht="15" hidden="false" customHeight="false" outlineLevel="0" collapsed="false">
      <c r="B968" s="96" t="s">
        <v>108</v>
      </c>
      <c r="C968" s="97" t="n">
        <v>1</v>
      </c>
      <c r="D968" s="100" t="n">
        <f aca="false">$C968*VLOOKUP($B968,FoodDB!$A$2:$I$1016,3,0)</f>
        <v>0</v>
      </c>
      <c r="E968" s="100" t="n">
        <f aca="false">$C968*VLOOKUP($B968,FoodDB!$A$2:$I$1016,4,0)</f>
        <v>0</v>
      </c>
      <c r="F968" s="100" t="n">
        <f aca="false">$C968*VLOOKUP($B968,FoodDB!$A$2:$I$1016,5,0)</f>
        <v>0</v>
      </c>
      <c r="G968" s="100" t="n">
        <f aca="false">$C968*VLOOKUP($B968,FoodDB!$A$2:$I$1016,6,0)</f>
        <v>0</v>
      </c>
      <c r="H968" s="100" t="n">
        <f aca="false">$C968*VLOOKUP($B968,FoodDB!$A$2:$I$1016,7,0)</f>
        <v>0</v>
      </c>
      <c r="I968" s="100" t="n">
        <f aca="false">$C968*VLOOKUP($B968,FoodDB!$A$2:$I$1016,8,0)</f>
        <v>0</v>
      </c>
      <c r="J968" s="100" t="n">
        <f aca="false">$C968*VLOOKUP($B968,FoodDB!$A$2:$I$1016,9,0)</f>
        <v>0</v>
      </c>
      <c r="K968" s="100"/>
      <c r="L968" s="100"/>
      <c r="M968" s="100"/>
      <c r="N968" s="100"/>
      <c r="O968" s="100"/>
      <c r="P968" s="100"/>
      <c r="Q968" s="100"/>
      <c r="R968" s="100"/>
      <c r="S968" s="100"/>
    </row>
    <row r="969" customFormat="false" ht="15" hidden="false" customHeight="false" outlineLevel="0" collapsed="false">
      <c r="B969" s="96" t="s">
        <v>108</v>
      </c>
      <c r="C969" s="97" t="n">
        <v>1</v>
      </c>
      <c r="D969" s="100" t="n">
        <f aca="false">$C969*VLOOKUP($B969,FoodDB!$A$2:$I$1016,3,0)</f>
        <v>0</v>
      </c>
      <c r="E969" s="100" t="n">
        <f aca="false">$C969*VLOOKUP($B969,FoodDB!$A$2:$I$1016,4,0)</f>
        <v>0</v>
      </c>
      <c r="F969" s="100" t="n">
        <f aca="false">$C969*VLOOKUP($B969,FoodDB!$A$2:$I$1016,5,0)</f>
        <v>0</v>
      </c>
      <c r="G969" s="100" t="n">
        <f aca="false">$C969*VLOOKUP($B969,FoodDB!$A$2:$I$1016,6,0)</f>
        <v>0</v>
      </c>
      <c r="H969" s="100" t="n">
        <f aca="false">$C969*VLOOKUP($B969,FoodDB!$A$2:$I$1016,7,0)</f>
        <v>0</v>
      </c>
      <c r="I969" s="100" t="n">
        <f aca="false">$C969*VLOOKUP($B969,FoodDB!$A$2:$I$1016,8,0)</f>
        <v>0</v>
      </c>
      <c r="J969" s="100" t="n">
        <f aca="false">$C969*VLOOKUP($B969,FoodDB!$A$2:$I$1016,9,0)</f>
        <v>0</v>
      </c>
      <c r="K969" s="100"/>
      <c r="L969" s="100"/>
      <c r="M969" s="100"/>
      <c r="N969" s="100"/>
      <c r="O969" s="100"/>
      <c r="P969" s="100"/>
      <c r="Q969" s="100"/>
      <c r="R969" s="100"/>
      <c r="S969" s="100"/>
    </row>
    <row r="970" customFormat="false" ht="15" hidden="false" customHeight="false" outlineLevel="0" collapsed="false">
      <c r="B970" s="96" t="s">
        <v>108</v>
      </c>
      <c r="C970" s="97" t="n">
        <v>1</v>
      </c>
      <c r="D970" s="100" t="n">
        <f aca="false">$C970*VLOOKUP($B970,FoodDB!$A$2:$I$1016,3,0)</f>
        <v>0</v>
      </c>
      <c r="E970" s="100" t="n">
        <f aca="false">$C970*VLOOKUP($B970,FoodDB!$A$2:$I$1016,4,0)</f>
        <v>0</v>
      </c>
      <c r="F970" s="100" t="n">
        <f aca="false">$C970*VLOOKUP($B970,FoodDB!$A$2:$I$1016,5,0)</f>
        <v>0</v>
      </c>
      <c r="G970" s="100" t="n">
        <f aca="false">$C970*VLOOKUP($B970,FoodDB!$A$2:$I$1016,6,0)</f>
        <v>0</v>
      </c>
      <c r="H970" s="100" t="n">
        <f aca="false">$C970*VLOOKUP($B970,FoodDB!$A$2:$I$1016,7,0)</f>
        <v>0</v>
      </c>
      <c r="I970" s="100" t="n">
        <f aca="false">$C970*VLOOKUP($B970,FoodDB!$A$2:$I$1016,8,0)</f>
        <v>0</v>
      </c>
      <c r="J970" s="100" t="n">
        <f aca="false">$C970*VLOOKUP($B970,FoodDB!$A$2:$I$1016,9,0)</f>
        <v>0</v>
      </c>
      <c r="K970" s="100"/>
      <c r="L970" s="100"/>
      <c r="M970" s="100"/>
      <c r="N970" s="100"/>
      <c r="O970" s="100"/>
      <c r="P970" s="100"/>
      <c r="Q970" s="100"/>
      <c r="R970" s="100"/>
      <c r="S970" s="100"/>
    </row>
    <row r="971" customFormat="false" ht="15" hidden="false" customHeight="false" outlineLevel="0" collapsed="false">
      <c r="B971" s="96" t="s">
        <v>108</v>
      </c>
      <c r="C971" s="97" t="n">
        <v>1</v>
      </c>
      <c r="D971" s="100" t="n">
        <f aca="false">$C971*VLOOKUP($B971,FoodDB!$A$2:$I$1016,3,0)</f>
        <v>0</v>
      </c>
      <c r="E971" s="100" t="n">
        <f aca="false">$C971*VLOOKUP($B971,FoodDB!$A$2:$I$1016,4,0)</f>
        <v>0</v>
      </c>
      <c r="F971" s="100" t="n">
        <f aca="false">$C971*VLOOKUP($B971,FoodDB!$A$2:$I$1016,5,0)</f>
        <v>0</v>
      </c>
      <c r="G971" s="100" t="n">
        <f aca="false">$C971*VLOOKUP($B971,FoodDB!$A$2:$I$1016,6,0)</f>
        <v>0</v>
      </c>
      <c r="H971" s="100" t="n">
        <f aca="false">$C971*VLOOKUP($B971,FoodDB!$A$2:$I$1016,7,0)</f>
        <v>0</v>
      </c>
      <c r="I971" s="100" t="n">
        <f aca="false">$C971*VLOOKUP($B971,FoodDB!$A$2:$I$1016,8,0)</f>
        <v>0</v>
      </c>
      <c r="J971" s="100" t="n">
        <f aca="false">$C971*VLOOKUP($B971,FoodDB!$A$2:$I$1016,9,0)</f>
        <v>0</v>
      </c>
      <c r="K971" s="100"/>
      <c r="L971" s="100"/>
      <c r="M971" s="100"/>
      <c r="N971" s="100"/>
      <c r="O971" s="100"/>
      <c r="P971" s="100"/>
      <c r="Q971" s="100"/>
      <c r="R971" s="100"/>
      <c r="S971" s="100"/>
    </row>
    <row r="972" customFormat="false" ht="15" hidden="false" customHeight="false" outlineLevel="0" collapsed="false">
      <c r="B972" s="96" t="s">
        <v>108</v>
      </c>
      <c r="C972" s="97" t="n">
        <v>1</v>
      </c>
      <c r="D972" s="100" t="n">
        <f aca="false">$C972*VLOOKUP($B972,FoodDB!$A$2:$I$1016,3,0)</f>
        <v>0</v>
      </c>
      <c r="E972" s="100" t="n">
        <f aca="false">$C972*VLOOKUP($B972,FoodDB!$A$2:$I$1016,4,0)</f>
        <v>0</v>
      </c>
      <c r="F972" s="100" t="n">
        <f aca="false">$C972*VLOOKUP($B972,FoodDB!$A$2:$I$1016,5,0)</f>
        <v>0</v>
      </c>
      <c r="G972" s="100" t="n">
        <f aca="false">$C972*VLOOKUP($B972,FoodDB!$A$2:$I$1016,6,0)</f>
        <v>0</v>
      </c>
      <c r="H972" s="100" t="n">
        <f aca="false">$C972*VLOOKUP($B972,FoodDB!$A$2:$I$1016,7,0)</f>
        <v>0</v>
      </c>
      <c r="I972" s="100" t="n">
        <f aca="false">$C972*VLOOKUP($B972,FoodDB!$A$2:$I$1016,8,0)</f>
        <v>0</v>
      </c>
      <c r="J972" s="100" t="n">
        <f aca="false">$C972*VLOOKUP($B972,FoodDB!$A$2:$I$1016,9,0)</f>
        <v>0</v>
      </c>
      <c r="K972" s="100"/>
      <c r="L972" s="100"/>
      <c r="M972" s="100"/>
      <c r="N972" s="100"/>
      <c r="O972" s="100"/>
      <c r="P972" s="100"/>
      <c r="Q972" s="100"/>
      <c r="R972" s="100"/>
      <c r="S972" s="100"/>
    </row>
    <row r="973" customFormat="false" ht="15" hidden="false" customHeight="false" outlineLevel="0" collapsed="false">
      <c r="A973" s="0" t="s">
        <v>98</v>
      </c>
      <c r="D973" s="100"/>
      <c r="E973" s="100"/>
      <c r="F973" s="100"/>
      <c r="G973" s="100" t="n">
        <f aca="false">SUM(G966:G972)</f>
        <v>0</v>
      </c>
      <c r="H973" s="100" t="n">
        <f aca="false">SUM(H966:H972)</f>
        <v>0</v>
      </c>
      <c r="I973" s="100" t="n">
        <f aca="false">SUM(I966:I972)</f>
        <v>0</v>
      </c>
      <c r="J973" s="100" t="n">
        <f aca="false">SUM(G973:I973)</f>
        <v>0</v>
      </c>
      <c r="K973" s="100"/>
      <c r="L973" s="100"/>
      <c r="M973" s="100"/>
      <c r="N973" s="100"/>
      <c r="O973" s="100"/>
      <c r="P973" s="100"/>
      <c r="Q973" s="100"/>
      <c r="R973" s="100"/>
      <c r="S973" s="100"/>
    </row>
    <row r="974" customFormat="false" ht="15" hidden="false" customHeight="false" outlineLevel="0" collapsed="false">
      <c r="A974" s="0" t="s">
        <v>102</v>
      </c>
      <c r="B974" s="0" t="s">
        <v>103</v>
      </c>
      <c r="D974" s="100"/>
      <c r="E974" s="100"/>
      <c r="F974" s="100"/>
      <c r="G974" s="100" t="n">
        <f aca="false">VLOOKUP($A966,LossChart!$A$3:$AB$105,14,0)</f>
        <v>809.398685231031</v>
      </c>
      <c r="H974" s="100" t="n">
        <f aca="false">VLOOKUP($A966,LossChart!$A$3:$AB$105,15,0)</f>
        <v>80</v>
      </c>
      <c r="I974" s="100" t="n">
        <f aca="false">VLOOKUP($A966,LossChart!$A$3:$AB$105,16,0)</f>
        <v>477.304074136158</v>
      </c>
      <c r="J974" s="100" t="n">
        <f aca="false">VLOOKUP($A966,LossChart!$A$3:$AB$105,17,0)</f>
        <v>1366.70275936719</v>
      </c>
      <c r="K974" s="100"/>
      <c r="L974" s="100"/>
      <c r="M974" s="100"/>
      <c r="N974" s="100"/>
      <c r="O974" s="100"/>
      <c r="P974" s="100"/>
      <c r="Q974" s="100"/>
      <c r="R974" s="100"/>
      <c r="S974" s="100"/>
    </row>
    <row r="975" customFormat="false" ht="15" hidden="false" customHeight="false" outlineLevel="0" collapsed="false">
      <c r="A975" s="0" t="s">
        <v>104</v>
      </c>
      <c r="D975" s="100"/>
      <c r="E975" s="100"/>
      <c r="F975" s="100"/>
      <c r="G975" s="100" t="n">
        <f aca="false">G974-G973</f>
        <v>809.398685231031</v>
      </c>
      <c r="H975" s="100" t="n">
        <f aca="false">H974-H973</f>
        <v>80</v>
      </c>
      <c r="I975" s="100" t="n">
        <f aca="false">I974-I973</f>
        <v>477.304074136158</v>
      </c>
      <c r="J975" s="100" t="n">
        <f aca="false">J974-J973</f>
        <v>1366.70275936719</v>
      </c>
      <c r="K975" s="100"/>
      <c r="L975" s="100"/>
      <c r="M975" s="100"/>
      <c r="N975" s="100"/>
      <c r="O975" s="100"/>
      <c r="P975" s="100"/>
      <c r="Q975" s="100"/>
      <c r="R975" s="100"/>
      <c r="S975" s="100"/>
    </row>
    <row r="977" customFormat="false" ht="60" hidden="false" customHeight="false" outlineLevel="0" collapsed="false">
      <c r="A977" s="21" t="s">
        <v>63</v>
      </c>
      <c r="B977" s="21" t="s">
        <v>93</v>
      </c>
      <c r="C977" s="21" t="s">
        <v>94</v>
      </c>
      <c r="D977" s="94" t="str">
        <f aca="false">FoodDB!$C$1</f>
        <v>Fat
(g)</v>
      </c>
      <c r="E977" s="94" t="str">
        <f aca="false">FoodDB!$D$1</f>
        <v>Carbs
(g)</v>
      </c>
      <c r="F977" s="94" t="str">
        <f aca="false">FoodDB!$E$1</f>
        <v>Protein
(g)</v>
      </c>
      <c r="G977" s="94" t="str">
        <f aca="false">FoodDB!$F$1</f>
        <v>Fat
(Cal)</v>
      </c>
      <c r="H977" s="94" t="str">
        <f aca="false">FoodDB!$G$1</f>
        <v>Carb
(Cal)</v>
      </c>
      <c r="I977" s="94" t="str">
        <f aca="false">FoodDB!$H$1</f>
        <v>Protein
(Cal)</v>
      </c>
      <c r="J977" s="94" t="str">
        <f aca="false">FoodDB!$I$1</f>
        <v>Total
Calories</v>
      </c>
      <c r="K977" s="94"/>
      <c r="L977" s="94" t="s">
        <v>110</v>
      </c>
      <c r="M977" s="94" t="s">
        <v>111</v>
      </c>
      <c r="N977" s="94" t="s">
        <v>112</v>
      </c>
      <c r="O977" s="94" t="s">
        <v>113</v>
      </c>
      <c r="P977" s="94" t="s">
        <v>118</v>
      </c>
      <c r="Q977" s="94" t="s">
        <v>119</v>
      </c>
      <c r="R977" s="94" t="s">
        <v>120</v>
      </c>
      <c r="S977" s="94" t="s">
        <v>121</v>
      </c>
    </row>
    <row r="978" customFormat="false" ht="15" hidden="false" customHeight="false" outlineLevel="0" collapsed="false">
      <c r="A978" s="95" t="n">
        <f aca="false">A966+1</f>
        <v>43075</v>
      </c>
      <c r="B978" s="96" t="s">
        <v>108</v>
      </c>
      <c r="C978" s="97" t="n">
        <v>1</v>
      </c>
      <c r="D978" s="100" t="n">
        <f aca="false">$C978*VLOOKUP($B978,FoodDB!$A$2:$I$1016,3,0)</f>
        <v>0</v>
      </c>
      <c r="E978" s="100" t="n">
        <f aca="false">$C978*VLOOKUP($B978,FoodDB!$A$2:$I$1016,4,0)</f>
        <v>0</v>
      </c>
      <c r="F978" s="100" t="n">
        <f aca="false">$C978*VLOOKUP($B978,FoodDB!$A$2:$I$1016,5,0)</f>
        <v>0</v>
      </c>
      <c r="G978" s="100" t="n">
        <f aca="false">$C978*VLOOKUP($B978,FoodDB!$A$2:$I$1016,6,0)</f>
        <v>0</v>
      </c>
      <c r="H978" s="100" t="n">
        <f aca="false">$C978*VLOOKUP($B978,FoodDB!$A$2:$I$1016,7,0)</f>
        <v>0</v>
      </c>
      <c r="I978" s="100" t="n">
        <f aca="false">$C978*VLOOKUP($B978,FoodDB!$A$2:$I$1016,8,0)</f>
        <v>0</v>
      </c>
      <c r="J978" s="100" t="n">
        <f aca="false">$C978*VLOOKUP($B978,FoodDB!$A$2:$I$1016,9,0)</f>
        <v>0</v>
      </c>
      <c r="K978" s="100"/>
      <c r="L978" s="100" t="n">
        <f aca="false">SUM(G978:G984)</f>
        <v>0</v>
      </c>
      <c r="M978" s="100" t="n">
        <f aca="false">SUM(H978:H984)</f>
        <v>0</v>
      </c>
      <c r="N978" s="100" t="n">
        <f aca="false">SUM(I978:I984)</f>
        <v>0</v>
      </c>
      <c r="O978" s="100" t="n">
        <f aca="false">SUM(L978:N978)</f>
        <v>0</v>
      </c>
      <c r="P978" s="100" t="n">
        <f aca="false">VLOOKUP($A978,LossChart!$A$3:$AB$105,14,0)-L978</f>
        <v>813.732172942485</v>
      </c>
      <c r="Q978" s="100" t="n">
        <f aca="false">VLOOKUP($A978,LossChart!$A$3:$AB$105,15,0)-M978</f>
        <v>80</v>
      </c>
      <c r="R978" s="100" t="n">
        <f aca="false">VLOOKUP($A978,LossChart!$A$3:$AB$105,16,0)-N978</f>
        <v>477.304074136158</v>
      </c>
      <c r="S978" s="100" t="n">
        <f aca="false">VLOOKUP($A978,LossChart!$A$3:$AB$105,17,0)-O978</f>
        <v>1371.03624707864</v>
      </c>
    </row>
    <row r="979" customFormat="false" ht="15" hidden="false" customHeight="false" outlineLevel="0" collapsed="false">
      <c r="B979" s="96" t="s">
        <v>108</v>
      </c>
      <c r="C979" s="97" t="n">
        <v>1</v>
      </c>
      <c r="D979" s="100" t="n">
        <f aca="false">$C979*VLOOKUP($B979,FoodDB!$A$2:$I$1016,3,0)</f>
        <v>0</v>
      </c>
      <c r="E979" s="100" t="n">
        <f aca="false">$C979*VLOOKUP($B979,FoodDB!$A$2:$I$1016,4,0)</f>
        <v>0</v>
      </c>
      <c r="F979" s="100" t="n">
        <f aca="false">$C979*VLOOKUP($B979,FoodDB!$A$2:$I$1016,5,0)</f>
        <v>0</v>
      </c>
      <c r="G979" s="100" t="n">
        <f aca="false">$C979*VLOOKUP($B979,FoodDB!$A$2:$I$1016,6,0)</f>
        <v>0</v>
      </c>
      <c r="H979" s="100" t="n">
        <f aca="false">$C979*VLOOKUP($B979,FoodDB!$A$2:$I$1016,7,0)</f>
        <v>0</v>
      </c>
      <c r="I979" s="100" t="n">
        <f aca="false">$C979*VLOOKUP($B979,FoodDB!$A$2:$I$1016,8,0)</f>
        <v>0</v>
      </c>
      <c r="J979" s="100" t="n">
        <f aca="false">$C979*VLOOKUP($B979,FoodDB!$A$2:$I$1016,9,0)</f>
        <v>0</v>
      </c>
      <c r="K979" s="100"/>
      <c r="L979" s="100"/>
      <c r="M979" s="100"/>
      <c r="N979" s="100"/>
      <c r="O979" s="100"/>
      <c r="P979" s="100"/>
      <c r="Q979" s="100"/>
      <c r="R979" s="100"/>
      <c r="S979" s="100"/>
    </row>
    <row r="980" customFormat="false" ht="15" hidden="false" customHeight="false" outlineLevel="0" collapsed="false">
      <c r="B980" s="96" t="s">
        <v>108</v>
      </c>
      <c r="C980" s="97" t="n">
        <v>1</v>
      </c>
      <c r="D980" s="100" t="n">
        <f aca="false">$C980*VLOOKUP($B980,FoodDB!$A$2:$I$1016,3,0)</f>
        <v>0</v>
      </c>
      <c r="E980" s="100" t="n">
        <f aca="false">$C980*VLOOKUP($B980,FoodDB!$A$2:$I$1016,4,0)</f>
        <v>0</v>
      </c>
      <c r="F980" s="100" t="n">
        <f aca="false">$C980*VLOOKUP($B980,FoodDB!$A$2:$I$1016,5,0)</f>
        <v>0</v>
      </c>
      <c r="G980" s="100" t="n">
        <f aca="false">$C980*VLOOKUP($B980,FoodDB!$A$2:$I$1016,6,0)</f>
        <v>0</v>
      </c>
      <c r="H980" s="100" t="n">
        <f aca="false">$C980*VLOOKUP($B980,FoodDB!$A$2:$I$1016,7,0)</f>
        <v>0</v>
      </c>
      <c r="I980" s="100" t="n">
        <f aca="false">$C980*VLOOKUP($B980,FoodDB!$A$2:$I$1016,8,0)</f>
        <v>0</v>
      </c>
      <c r="J980" s="100" t="n">
        <f aca="false">$C980*VLOOKUP($B980,FoodDB!$A$2:$I$1016,9,0)</f>
        <v>0</v>
      </c>
      <c r="K980" s="100"/>
      <c r="L980" s="100"/>
      <c r="M980" s="100"/>
      <c r="N980" s="100"/>
      <c r="O980" s="100"/>
      <c r="P980" s="100"/>
      <c r="Q980" s="100"/>
      <c r="R980" s="100"/>
      <c r="S980" s="100"/>
    </row>
    <row r="981" customFormat="false" ht="15" hidden="false" customHeight="false" outlineLevel="0" collapsed="false">
      <c r="B981" s="96" t="s">
        <v>108</v>
      </c>
      <c r="C981" s="97" t="n">
        <v>1</v>
      </c>
      <c r="D981" s="100" t="n">
        <f aca="false">$C981*VLOOKUP($B981,FoodDB!$A$2:$I$1016,3,0)</f>
        <v>0</v>
      </c>
      <c r="E981" s="100" t="n">
        <f aca="false">$C981*VLOOKUP($B981,FoodDB!$A$2:$I$1016,4,0)</f>
        <v>0</v>
      </c>
      <c r="F981" s="100" t="n">
        <f aca="false">$C981*VLOOKUP($B981,FoodDB!$A$2:$I$1016,5,0)</f>
        <v>0</v>
      </c>
      <c r="G981" s="100" t="n">
        <f aca="false">$C981*VLOOKUP($B981,FoodDB!$A$2:$I$1016,6,0)</f>
        <v>0</v>
      </c>
      <c r="H981" s="100" t="n">
        <f aca="false">$C981*VLOOKUP($B981,FoodDB!$A$2:$I$1016,7,0)</f>
        <v>0</v>
      </c>
      <c r="I981" s="100" t="n">
        <f aca="false">$C981*VLOOKUP($B981,FoodDB!$A$2:$I$1016,8,0)</f>
        <v>0</v>
      </c>
      <c r="J981" s="100" t="n">
        <f aca="false">$C981*VLOOKUP($B981,FoodDB!$A$2:$I$1016,9,0)</f>
        <v>0</v>
      </c>
      <c r="K981" s="100"/>
      <c r="L981" s="100"/>
      <c r="M981" s="100"/>
      <c r="N981" s="100"/>
      <c r="O981" s="100"/>
      <c r="P981" s="100"/>
      <c r="Q981" s="100"/>
      <c r="R981" s="100"/>
      <c r="S981" s="100"/>
    </row>
    <row r="982" customFormat="false" ht="15" hidden="false" customHeight="false" outlineLevel="0" collapsed="false">
      <c r="B982" s="96" t="s">
        <v>108</v>
      </c>
      <c r="C982" s="97" t="n">
        <v>1</v>
      </c>
      <c r="D982" s="100" t="n">
        <f aca="false">$C982*VLOOKUP($B982,FoodDB!$A$2:$I$1016,3,0)</f>
        <v>0</v>
      </c>
      <c r="E982" s="100" t="n">
        <f aca="false">$C982*VLOOKUP($B982,FoodDB!$A$2:$I$1016,4,0)</f>
        <v>0</v>
      </c>
      <c r="F982" s="100" t="n">
        <f aca="false">$C982*VLOOKUP($B982,FoodDB!$A$2:$I$1016,5,0)</f>
        <v>0</v>
      </c>
      <c r="G982" s="100" t="n">
        <f aca="false">$C982*VLOOKUP($B982,FoodDB!$A$2:$I$1016,6,0)</f>
        <v>0</v>
      </c>
      <c r="H982" s="100" t="n">
        <f aca="false">$C982*VLOOKUP($B982,FoodDB!$A$2:$I$1016,7,0)</f>
        <v>0</v>
      </c>
      <c r="I982" s="100" t="n">
        <f aca="false">$C982*VLOOKUP($B982,FoodDB!$A$2:$I$1016,8,0)</f>
        <v>0</v>
      </c>
      <c r="J982" s="100" t="n">
        <f aca="false">$C982*VLOOKUP($B982,FoodDB!$A$2:$I$1016,9,0)</f>
        <v>0</v>
      </c>
      <c r="K982" s="100"/>
      <c r="L982" s="100"/>
      <c r="M982" s="100"/>
      <c r="N982" s="100"/>
      <c r="O982" s="100"/>
      <c r="P982" s="100"/>
      <c r="Q982" s="100"/>
      <c r="R982" s="100"/>
      <c r="S982" s="100"/>
    </row>
    <row r="983" customFormat="false" ht="15" hidden="false" customHeight="false" outlineLevel="0" collapsed="false">
      <c r="B983" s="96" t="s">
        <v>108</v>
      </c>
      <c r="C983" s="97" t="n">
        <v>1</v>
      </c>
      <c r="D983" s="100" t="n">
        <f aca="false">$C983*VLOOKUP($B983,FoodDB!$A$2:$I$1016,3,0)</f>
        <v>0</v>
      </c>
      <c r="E983" s="100" t="n">
        <f aca="false">$C983*VLOOKUP($B983,FoodDB!$A$2:$I$1016,4,0)</f>
        <v>0</v>
      </c>
      <c r="F983" s="100" t="n">
        <f aca="false">$C983*VLOOKUP($B983,FoodDB!$A$2:$I$1016,5,0)</f>
        <v>0</v>
      </c>
      <c r="G983" s="100" t="n">
        <f aca="false">$C983*VLOOKUP($B983,FoodDB!$A$2:$I$1016,6,0)</f>
        <v>0</v>
      </c>
      <c r="H983" s="100" t="n">
        <f aca="false">$C983*VLOOKUP($B983,FoodDB!$A$2:$I$1016,7,0)</f>
        <v>0</v>
      </c>
      <c r="I983" s="100" t="n">
        <f aca="false">$C983*VLOOKUP($B983,FoodDB!$A$2:$I$1016,8,0)</f>
        <v>0</v>
      </c>
      <c r="J983" s="100" t="n">
        <f aca="false">$C983*VLOOKUP($B983,FoodDB!$A$2:$I$1016,9,0)</f>
        <v>0</v>
      </c>
      <c r="K983" s="100"/>
      <c r="L983" s="100"/>
      <c r="M983" s="100"/>
      <c r="N983" s="100"/>
      <c r="O983" s="100"/>
      <c r="P983" s="100"/>
      <c r="Q983" s="100"/>
      <c r="R983" s="100"/>
      <c r="S983" s="100"/>
    </row>
    <row r="984" customFormat="false" ht="15" hidden="false" customHeight="false" outlineLevel="0" collapsed="false">
      <c r="B984" s="96" t="s">
        <v>108</v>
      </c>
      <c r="C984" s="97" t="n">
        <v>1</v>
      </c>
      <c r="D984" s="100" t="n">
        <f aca="false">$C984*VLOOKUP($B984,FoodDB!$A$2:$I$1016,3,0)</f>
        <v>0</v>
      </c>
      <c r="E984" s="100" t="n">
        <f aca="false">$C984*VLOOKUP($B984,FoodDB!$A$2:$I$1016,4,0)</f>
        <v>0</v>
      </c>
      <c r="F984" s="100" t="n">
        <f aca="false">$C984*VLOOKUP($B984,FoodDB!$A$2:$I$1016,5,0)</f>
        <v>0</v>
      </c>
      <c r="G984" s="100" t="n">
        <f aca="false">$C984*VLOOKUP($B984,FoodDB!$A$2:$I$1016,6,0)</f>
        <v>0</v>
      </c>
      <c r="H984" s="100" t="n">
        <f aca="false">$C984*VLOOKUP($B984,FoodDB!$A$2:$I$1016,7,0)</f>
        <v>0</v>
      </c>
      <c r="I984" s="100" t="n">
        <f aca="false">$C984*VLOOKUP($B984,FoodDB!$A$2:$I$1016,8,0)</f>
        <v>0</v>
      </c>
      <c r="J984" s="100" t="n">
        <f aca="false">$C984*VLOOKUP($B984,FoodDB!$A$2:$I$1016,9,0)</f>
        <v>0</v>
      </c>
      <c r="K984" s="100"/>
      <c r="L984" s="100"/>
      <c r="M984" s="100"/>
      <c r="N984" s="100"/>
      <c r="O984" s="100"/>
      <c r="P984" s="100"/>
      <c r="Q984" s="100"/>
      <c r="R984" s="100"/>
      <c r="S984" s="100"/>
    </row>
    <row r="985" customFormat="false" ht="15" hidden="false" customHeight="false" outlineLevel="0" collapsed="false">
      <c r="A985" s="0" t="s">
        <v>98</v>
      </c>
      <c r="D985" s="100"/>
      <c r="E985" s="100"/>
      <c r="F985" s="100"/>
      <c r="G985" s="100" t="n">
        <f aca="false">SUM(G978:G984)</f>
        <v>0</v>
      </c>
      <c r="H985" s="100" t="n">
        <f aca="false">SUM(H978:H984)</f>
        <v>0</v>
      </c>
      <c r="I985" s="100" t="n">
        <f aca="false">SUM(I978:I984)</f>
        <v>0</v>
      </c>
      <c r="J985" s="100" t="n">
        <f aca="false">SUM(G985:I985)</f>
        <v>0</v>
      </c>
      <c r="K985" s="100"/>
      <c r="L985" s="100"/>
      <c r="M985" s="100"/>
      <c r="N985" s="100"/>
      <c r="O985" s="100"/>
      <c r="P985" s="100"/>
      <c r="Q985" s="100"/>
      <c r="R985" s="100"/>
      <c r="S985" s="100"/>
    </row>
    <row r="986" customFormat="false" ht="15" hidden="false" customHeight="false" outlineLevel="0" collapsed="false">
      <c r="A986" s="0" t="s">
        <v>102</v>
      </c>
      <c r="B986" s="0" t="s">
        <v>103</v>
      </c>
      <c r="D986" s="100"/>
      <c r="E986" s="100"/>
      <c r="F986" s="100"/>
      <c r="G986" s="100" t="n">
        <f aca="false">VLOOKUP($A978,LossChart!$A$3:$AB$105,14,0)</f>
        <v>813.732172942485</v>
      </c>
      <c r="H986" s="100" t="n">
        <f aca="false">VLOOKUP($A978,LossChart!$A$3:$AB$105,15,0)</f>
        <v>80</v>
      </c>
      <c r="I986" s="100" t="n">
        <f aca="false">VLOOKUP($A978,LossChart!$A$3:$AB$105,16,0)</f>
        <v>477.304074136158</v>
      </c>
      <c r="J986" s="100" t="n">
        <f aca="false">VLOOKUP($A978,LossChart!$A$3:$AB$105,17,0)</f>
        <v>1371.03624707864</v>
      </c>
      <c r="K986" s="100"/>
      <c r="L986" s="100"/>
      <c r="M986" s="100"/>
      <c r="N986" s="100"/>
      <c r="O986" s="100"/>
      <c r="P986" s="100"/>
      <c r="Q986" s="100"/>
      <c r="R986" s="100"/>
      <c r="S986" s="100"/>
    </row>
    <row r="987" customFormat="false" ht="15" hidden="false" customHeight="false" outlineLevel="0" collapsed="false">
      <c r="A987" s="0" t="s">
        <v>104</v>
      </c>
      <c r="D987" s="100"/>
      <c r="E987" s="100"/>
      <c r="F987" s="100"/>
      <c r="G987" s="100" t="n">
        <f aca="false">G986-G985</f>
        <v>813.732172942485</v>
      </c>
      <c r="H987" s="100" t="n">
        <f aca="false">H986-H985</f>
        <v>80</v>
      </c>
      <c r="I987" s="100" t="n">
        <f aca="false">I986-I985</f>
        <v>477.304074136158</v>
      </c>
      <c r="J987" s="100" t="n">
        <f aca="false">J986-J985</f>
        <v>1371.03624707864</v>
      </c>
      <c r="K987" s="100"/>
      <c r="L987" s="100"/>
      <c r="M987" s="100"/>
      <c r="N987" s="100"/>
      <c r="O987" s="100"/>
      <c r="P987" s="100"/>
      <c r="Q987" s="100"/>
      <c r="R987" s="100"/>
      <c r="S987" s="100"/>
    </row>
    <row r="989" customFormat="false" ht="60" hidden="false" customHeight="false" outlineLevel="0" collapsed="false">
      <c r="A989" s="21" t="s">
        <v>63</v>
      </c>
      <c r="B989" s="21" t="s">
        <v>93</v>
      </c>
      <c r="C989" s="21" t="s">
        <v>94</v>
      </c>
      <c r="D989" s="94" t="str">
        <f aca="false">FoodDB!$C$1</f>
        <v>Fat
(g)</v>
      </c>
      <c r="E989" s="94" t="str">
        <f aca="false">FoodDB!$D$1</f>
        <v>Carbs
(g)</v>
      </c>
      <c r="F989" s="94" t="str">
        <f aca="false">FoodDB!$E$1</f>
        <v>Protein
(g)</v>
      </c>
      <c r="G989" s="94" t="str">
        <f aca="false">FoodDB!$F$1</f>
        <v>Fat
(Cal)</v>
      </c>
      <c r="H989" s="94" t="str">
        <f aca="false">FoodDB!$G$1</f>
        <v>Carb
(Cal)</v>
      </c>
      <c r="I989" s="94" t="str">
        <f aca="false">FoodDB!$H$1</f>
        <v>Protein
(Cal)</v>
      </c>
      <c r="J989" s="94" t="str">
        <f aca="false">FoodDB!$I$1</f>
        <v>Total
Calories</v>
      </c>
      <c r="K989" s="94"/>
      <c r="L989" s="94" t="s">
        <v>110</v>
      </c>
      <c r="M989" s="94" t="s">
        <v>111</v>
      </c>
      <c r="N989" s="94" t="s">
        <v>112</v>
      </c>
      <c r="O989" s="94" t="s">
        <v>113</v>
      </c>
      <c r="P989" s="94" t="s">
        <v>118</v>
      </c>
      <c r="Q989" s="94" t="s">
        <v>119</v>
      </c>
      <c r="R989" s="94" t="s">
        <v>120</v>
      </c>
      <c r="S989" s="94" t="s">
        <v>121</v>
      </c>
    </row>
    <row r="990" customFormat="false" ht="15" hidden="false" customHeight="false" outlineLevel="0" collapsed="false">
      <c r="A990" s="95" t="n">
        <f aca="false">A978+1</f>
        <v>43076</v>
      </c>
      <c r="B990" s="96" t="s">
        <v>108</v>
      </c>
      <c r="C990" s="97" t="n">
        <v>1</v>
      </c>
      <c r="D990" s="100" t="n">
        <f aca="false">$C990*VLOOKUP($B990,FoodDB!$A$2:$I$1016,3,0)</f>
        <v>0</v>
      </c>
      <c r="E990" s="100" t="n">
        <f aca="false">$C990*VLOOKUP($B990,FoodDB!$A$2:$I$1016,4,0)</f>
        <v>0</v>
      </c>
      <c r="F990" s="100" t="n">
        <f aca="false">$C990*VLOOKUP($B990,FoodDB!$A$2:$I$1016,5,0)</f>
        <v>0</v>
      </c>
      <c r="G990" s="100" t="n">
        <f aca="false">$C990*VLOOKUP($B990,FoodDB!$A$2:$I$1016,6,0)</f>
        <v>0</v>
      </c>
      <c r="H990" s="100" t="n">
        <f aca="false">$C990*VLOOKUP($B990,FoodDB!$A$2:$I$1016,7,0)</f>
        <v>0</v>
      </c>
      <c r="I990" s="100" t="n">
        <f aca="false">$C990*VLOOKUP($B990,FoodDB!$A$2:$I$1016,8,0)</f>
        <v>0</v>
      </c>
      <c r="J990" s="100" t="n">
        <f aca="false">$C990*VLOOKUP($B990,FoodDB!$A$2:$I$1016,9,0)</f>
        <v>0</v>
      </c>
      <c r="K990" s="100"/>
      <c r="L990" s="100" t="n">
        <f aca="false">SUM(G990:G996)</f>
        <v>0</v>
      </c>
      <c r="M990" s="100" t="n">
        <f aca="false">SUM(H990:H996)</f>
        <v>0</v>
      </c>
      <c r="N990" s="100" t="n">
        <f aca="false">SUM(I990:I996)</f>
        <v>0</v>
      </c>
      <c r="O990" s="100" t="n">
        <f aca="false">SUM(L990:N990)</f>
        <v>0</v>
      </c>
      <c r="P990" s="100" t="n">
        <f aca="false">VLOOKUP($A990,LossChart!$A$3:$AB$105,14,0)-L990</f>
        <v>814.027278334208</v>
      </c>
      <c r="Q990" s="100" t="n">
        <f aca="false">VLOOKUP($A990,LossChart!$A$3:$AB$105,15,0)-M990</f>
        <v>84</v>
      </c>
      <c r="R990" s="100" t="n">
        <f aca="false">VLOOKUP($A990,LossChart!$A$3:$AB$105,16,0)-N990</f>
        <v>477.304074136158</v>
      </c>
      <c r="S990" s="100" t="n">
        <f aca="false">VLOOKUP($A990,LossChart!$A$3:$AB$105,17,0)-O990</f>
        <v>1375.33135247037</v>
      </c>
    </row>
    <row r="991" customFormat="false" ht="15" hidden="false" customHeight="false" outlineLevel="0" collapsed="false">
      <c r="B991" s="96" t="s">
        <v>108</v>
      </c>
      <c r="C991" s="97" t="n">
        <v>1</v>
      </c>
      <c r="D991" s="100" t="n">
        <f aca="false">$C991*VLOOKUP($B991,FoodDB!$A$2:$I$1016,3,0)</f>
        <v>0</v>
      </c>
      <c r="E991" s="100" t="n">
        <f aca="false">$C991*VLOOKUP($B991,FoodDB!$A$2:$I$1016,4,0)</f>
        <v>0</v>
      </c>
      <c r="F991" s="100" t="n">
        <f aca="false">$C991*VLOOKUP($B991,FoodDB!$A$2:$I$1016,5,0)</f>
        <v>0</v>
      </c>
      <c r="G991" s="100" t="n">
        <f aca="false">$C991*VLOOKUP($B991,FoodDB!$A$2:$I$1016,6,0)</f>
        <v>0</v>
      </c>
      <c r="H991" s="100" t="n">
        <f aca="false">$C991*VLOOKUP($B991,FoodDB!$A$2:$I$1016,7,0)</f>
        <v>0</v>
      </c>
      <c r="I991" s="100" t="n">
        <f aca="false">$C991*VLOOKUP($B991,FoodDB!$A$2:$I$1016,8,0)</f>
        <v>0</v>
      </c>
      <c r="J991" s="100" t="n">
        <f aca="false">$C991*VLOOKUP($B991,FoodDB!$A$2:$I$1016,9,0)</f>
        <v>0</v>
      </c>
      <c r="K991" s="100"/>
      <c r="L991" s="100"/>
      <c r="M991" s="100"/>
      <c r="N991" s="100"/>
      <c r="O991" s="100"/>
      <c r="P991" s="100"/>
      <c r="Q991" s="100"/>
      <c r="R991" s="100"/>
      <c r="S991" s="100"/>
    </row>
    <row r="992" customFormat="false" ht="15" hidden="false" customHeight="false" outlineLevel="0" collapsed="false">
      <c r="B992" s="96" t="s">
        <v>108</v>
      </c>
      <c r="C992" s="97" t="n">
        <v>1</v>
      </c>
      <c r="D992" s="100" t="n">
        <f aca="false">$C992*VLOOKUP($B992,FoodDB!$A$2:$I$1016,3,0)</f>
        <v>0</v>
      </c>
      <c r="E992" s="100" t="n">
        <f aca="false">$C992*VLOOKUP($B992,FoodDB!$A$2:$I$1016,4,0)</f>
        <v>0</v>
      </c>
      <c r="F992" s="100" t="n">
        <f aca="false">$C992*VLOOKUP($B992,FoodDB!$A$2:$I$1016,5,0)</f>
        <v>0</v>
      </c>
      <c r="G992" s="100" t="n">
        <f aca="false">$C992*VLOOKUP($B992,FoodDB!$A$2:$I$1016,6,0)</f>
        <v>0</v>
      </c>
      <c r="H992" s="100" t="n">
        <f aca="false">$C992*VLOOKUP($B992,FoodDB!$A$2:$I$1016,7,0)</f>
        <v>0</v>
      </c>
      <c r="I992" s="100" t="n">
        <f aca="false">$C992*VLOOKUP($B992,FoodDB!$A$2:$I$1016,8,0)</f>
        <v>0</v>
      </c>
      <c r="J992" s="100" t="n">
        <f aca="false">$C992*VLOOKUP($B992,FoodDB!$A$2:$I$1016,9,0)</f>
        <v>0</v>
      </c>
      <c r="K992" s="100"/>
      <c r="L992" s="100"/>
      <c r="M992" s="100"/>
      <c r="N992" s="100"/>
      <c r="O992" s="100"/>
      <c r="P992" s="100"/>
      <c r="Q992" s="100"/>
      <c r="R992" s="100"/>
      <c r="S992" s="100"/>
    </row>
    <row r="993" customFormat="false" ht="15" hidden="false" customHeight="false" outlineLevel="0" collapsed="false">
      <c r="B993" s="96" t="s">
        <v>108</v>
      </c>
      <c r="C993" s="97" t="n">
        <v>1</v>
      </c>
      <c r="D993" s="100" t="n">
        <f aca="false">$C993*VLOOKUP($B993,FoodDB!$A$2:$I$1016,3,0)</f>
        <v>0</v>
      </c>
      <c r="E993" s="100" t="n">
        <f aca="false">$C993*VLOOKUP($B993,FoodDB!$A$2:$I$1016,4,0)</f>
        <v>0</v>
      </c>
      <c r="F993" s="100" t="n">
        <f aca="false">$C993*VLOOKUP($B993,FoodDB!$A$2:$I$1016,5,0)</f>
        <v>0</v>
      </c>
      <c r="G993" s="100" t="n">
        <f aca="false">$C993*VLOOKUP($B993,FoodDB!$A$2:$I$1016,6,0)</f>
        <v>0</v>
      </c>
      <c r="H993" s="100" t="n">
        <f aca="false">$C993*VLOOKUP($B993,FoodDB!$A$2:$I$1016,7,0)</f>
        <v>0</v>
      </c>
      <c r="I993" s="100" t="n">
        <f aca="false">$C993*VLOOKUP($B993,FoodDB!$A$2:$I$1016,8,0)</f>
        <v>0</v>
      </c>
      <c r="J993" s="100" t="n">
        <f aca="false">$C993*VLOOKUP($B993,FoodDB!$A$2:$I$1016,9,0)</f>
        <v>0</v>
      </c>
      <c r="K993" s="100"/>
      <c r="L993" s="100"/>
      <c r="M993" s="100"/>
      <c r="N993" s="100"/>
      <c r="O993" s="100"/>
      <c r="P993" s="100"/>
      <c r="Q993" s="100"/>
      <c r="R993" s="100"/>
      <c r="S993" s="100"/>
    </row>
    <row r="994" customFormat="false" ht="15" hidden="false" customHeight="false" outlineLevel="0" collapsed="false">
      <c r="B994" s="96" t="s">
        <v>108</v>
      </c>
      <c r="C994" s="97" t="n">
        <v>1</v>
      </c>
      <c r="D994" s="100" t="n">
        <f aca="false">$C994*VLOOKUP($B994,FoodDB!$A$2:$I$1016,3,0)</f>
        <v>0</v>
      </c>
      <c r="E994" s="100" t="n">
        <f aca="false">$C994*VLOOKUP($B994,FoodDB!$A$2:$I$1016,4,0)</f>
        <v>0</v>
      </c>
      <c r="F994" s="100" t="n">
        <f aca="false">$C994*VLOOKUP($B994,FoodDB!$A$2:$I$1016,5,0)</f>
        <v>0</v>
      </c>
      <c r="G994" s="100" t="n">
        <f aca="false">$C994*VLOOKUP($B994,FoodDB!$A$2:$I$1016,6,0)</f>
        <v>0</v>
      </c>
      <c r="H994" s="100" t="n">
        <f aca="false">$C994*VLOOKUP($B994,FoodDB!$A$2:$I$1016,7,0)</f>
        <v>0</v>
      </c>
      <c r="I994" s="100" t="n">
        <f aca="false">$C994*VLOOKUP($B994,FoodDB!$A$2:$I$1016,8,0)</f>
        <v>0</v>
      </c>
      <c r="J994" s="100" t="n">
        <f aca="false">$C994*VLOOKUP($B994,FoodDB!$A$2:$I$1016,9,0)</f>
        <v>0</v>
      </c>
      <c r="K994" s="100"/>
      <c r="L994" s="100"/>
      <c r="M994" s="100"/>
      <c r="N994" s="100"/>
      <c r="O994" s="100"/>
      <c r="P994" s="100"/>
      <c r="Q994" s="100"/>
      <c r="R994" s="100"/>
      <c r="S994" s="100"/>
    </row>
    <row r="995" customFormat="false" ht="15" hidden="false" customHeight="false" outlineLevel="0" collapsed="false">
      <c r="B995" s="96" t="s">
        <v>108</v>
      </c>
      <c r="C995" s="97" t="n">
        <v>1</v>
      </c>
      <c r="D995" s="100" t="n">
        <f aca="false">$C995*VLOOKUP($B995,FoodDB!$A$2:$I$1016,3,0)</f>
        <v>0</v>
      </c>
      <c r="E995" s="100" t="n">
        <f aca="false">$C995*VLOOKUP($B995,FoodDB!$A$2:$I$1016,4,0)</f>
        <v>0</v>
      </c>
      <c r="F995" s="100" t="n">
        <f aca="false">$C995*VLOOKUP($B995,FoodDB!$A$2:$I$1016,5,0)</f>
        <v>0</v>
      </c>
      <c r="G995" s="100" t="n">
        <f aca="false">$C995*VLOOKUP($B995,FoodDB!$A$2:$I$1016,6,0)</f>
        <v>0</v>
      </c>
      <c r="H995" s="100" t="n">
        <f aca="false">$C995*VLOOKUP($B995,FoodDB!$A$2:$I$1016,7,0)</f>
        <v>0</v>
      </c>
      <c r="I995" s="100" t="n">
        <f aca="false">$C995*VLOOKUP($B995,FoodDB!$A$2:$I$1016,8,0)</f>
        <v>0</v>
      </c>
      <c r="J995" s="100" t="n">
        <f aca="false">$C995*VLOOKUP($B995,FoodDB!$A$2:$I$1016,9,0)</f>
        <v>0</v>
      </c>
      <c r="K995" s="100"/>
      <c r="L995" s="100"/>
      <c r="M995" s="100"/>
      <c r="N995" s="100"/>
      <c r="O995" s="100"/>
      <c r="P995" s="100"/>
      <c r="Q995" s="100"/>
      <c r="R995" s="100"/>
      <c r="S995" s="100"/>
    </row>
    <row r="996" customFormat="false" ht="15" hidden="false" customHeight="false" outlineLevel="0" collapsed="false">
      <c r="B996" s="96" t="s">
        <v>108</v>
      </c>
      <c r="C996" s="97" t="n">
        <v>1</v>
      </c>
      <c r="D996" s="100" t="n">
        <f aca="false">$C996*VLOOKUP($B996,FoodDB!$A$2:$I$1016,3,0)</f>
        <v>0</v>
      </c>
      <c r="E996" s="100" t="n">
        <f aca="false">$C996*VLOOKUP($B996,FoodDB!$A$2:$I$1016,4,0)</f>
        <v>0</v>
      </c>
      <c r="F996" s="100" t="n">
        <f aca="false">$C996*VLOOKUP($B996,FoodDB!$A$2:$I$1016,5,0)</f>
        <v>0</v>
      </c>
      <c r="G996" s="100" t="n">
        <f aca="false">$C996*VLOOKUP($B996,FoodDB!$A$2:$I$1016,6,0)</f>
        <v>0</v>
      </c>
      <c r="H996" s="100" t="n">
        <f aca="false">$C996*VLOOKUP($B996,FoodDB!$A$2:$I$1016,7,0)</f>
        <v>0</v>
      </c>
      <c r="I996" s="100" t="n">
        <f aca="false">$C996*VLOOKUP($B996,FoodDB!$A$2:$I$1016,8,0)</f>
        <v>0</v>
      </c>
      <c r="J996" s="100" t="n">
        <f aca="false">$C996*VLOOKUP($B996,FoodDB!$A$2:$I$1016,9,0)</f>
        <v>0</v>
      </c>
      <c r="K996" s="100"/>
      <c r="L996" s="100"/>
      <c r="M996" s="100"/>
      <c r="N996" s="100"/>
      <c r="O996" s="100"/>
      <c r="P996" s="100"/>
      <c r="Q996" s="100"/>
      <c r="R996" s="100"/>
      <c r="S996" s="100"/>
    </row>
    <row r="997" customFormat="false" ht="15" hidden="false" customHeight="false" outlineLevel="0" collapsed="false">
      <c r="A997" s="0" t="s">
        <v>98</v>
      </c>
      <c r="D997" s="100"/>
      <c r="E997" s="100"/>
      <c r="F997" s="100"/>
      <c r="G997" s="100" t="n">
        <f aca="false">SUM(G990:G996)</f>
        <v>0</v>
      </c>
      <c r="H997" s="100" t="n">
        <f aca="false">SUM(H990:H996)</f>
        <v>0</v>
      </c>
      <c r="I997" s="100" t="n">
        <f aca="false">SUM(I990:I996)</f>
        <v>0</v>
      </c>
      <c r="J997" s="100" t="n">
        <f aca="false">SUM(G997:I997)</f>
        <v>0</v>
      </c>
      <c r="K997" s="100"/>
      <c r="L997" s="100"/>
      <c r="M997" s="100"/>
      <c r="N997" s="100"/>
      <c r="O997" s="100"/>
      <c r="P997" s="100"/>
      <c r="Q997" s="100"/>
      <c r="R997" s="100"/>
      <c r="S997" s="100"/>
    </row>
    <row r="998" customFormat="false" ht="15" hidden="false" customHeight="false" outlineLevel="0" collapsed="false">
      <c r="A998" s="0" t="s">
        <v>102</v>
      </c>
      <c r="B998" s="0" t="s">
        <v>103</v>
      </c>
      <c r="D998" s="100"/>
      <c r="E998" s="100"/>
      <c r="F998" s="100"/>
      <c r="G998" s="100" t="n">
        <f aca="false">VLOOKUP($A990,LossChart!$A$3:$AB$105,14,0)</f>
        <v>814.027278334208</v>
      </c>
      <c r="H998" s="100" t="n">
        <f aca="false">VLOOKUP($A990,LossChart!$A$3:$AB$105,15,0)</f>
        <v>84</v>
      </c>
      <c r="I998" s="100" t="n">
        <f aca="false">VLOOKUP($A990,LossChart!$A$3:$AB$105,16,0)</f>
        <v>477.304074136158</v>
      </c>
      <c r="J998" s="100" t="n">
        <f aca="false">VLOOKUP($A990,LossChart!$A$3:$AB$105,17,0)</f>
        <v>1375.33135247037</v>
      </c>
      <c r="K998" s="100"/>
      <c r="L998" s="100"/>
      <c r="M998" s="100"/>
      <c r="N998" s="100"/>
      <c r="O998" s="100"/>
      <c r="P998" s="100"/>
      <c r="Q998" s="100"/>
      <c r="R998" s="100"/>
      <c r="S998" s="100"/>
    </row>
    <row r="999" customFormat="false" ht="15" hidden="false" customHeight="false" outlineLevel="0" collapsed="false">
      <c r="A999" s="0" t="s">
        <v>104</v>
      </c>
      <c r="D999" s="100"/>
      <c r="E999" s="100"/>
      <c r="F999" s="100"/>
      <c r="G999" s="100" t="n">
        <f aca="false">G998-G997</f>
        <v>814.027278334208</v>
      </c>
      <c r="H999" s="100" t="n">
        <f aca="false">H998-H997</f>
        <v>84</v>
      </c>
      <c r="I999" s="100" t="n">
        <f aca="false">I998-I997</f>
        <v>477.304074136158</v>
      </c>
      <c r="J999" s="100" t="n">
        <f aca="false">J998-J997</f>
        <v>1375.33135247037</v>
      </c>
      <c r="K999" s="100"/>
      <c r="L999" s="100"/>
      <c r="M999" s="100"/>
      <c r="N999" s="100"/>
      <c r="O999" s="100"/>
      <c r="P999" s="100"/>
      <c r="Q999" s="100"/>
      <c r="R999" s="100"/>
      <c r="S999" s="100"/>
    </row>
    <row r="1001" customFormat="false" ht="60" hidden="false" customHeight="false" outlineLevel="0" collapsed="false">
      <c r="A1001" s="21" t="s">
        <v>63</v>
      </c>
      <c r="B1001" s="21" t="s">
        <v>93</v>
      </c>
      <c r="C1001" s="21" t="s">
        <v>94</v>
      </c>
      <c r="D1001" s="94" t="str">
        <f aca="false">FoodDB!$C$1</f>
        <v>Fat
(g)</v>
      </c>
      <c r="E1001" s="94" t="str">
        <f aca="false">FoodDB!$D$1</f>
        <v>Carbs
(g)</v>
      </c>
      <c r="F1001" s="94" t="str">
        <f aca="false">FoodDB!$E$1</f>
        <v>Protein
(g)</v>
      </c>
      <c r="G1001" s="94" t="str">
        <f aca="false">FoodDB!$F$1</f>
        <v>Fat
(Cal)</v>
      </c>
      <c r="H1001" s="94" t="str">
        <f aca="false">FoodDB!$G$1</f>
        <v>Carb
(Cal)</v>
      </c>
      <c r="I1001" s="94" t="str">
        <f aca="false">FoodDB!$H$1</f>
        <v>Protein
(Cal)</v>
      </c>
      <c r="J1001" s="94" t="str">
        <f aca="false">FoodDB!$I$1</f>
        <v>Total
Calories</v>
      </c>
      <c r="K1001" s="94"/>
      <c r="L1001" s="94" t="s">
        <v>110</v>
      </c>
      <c r="M1001" s="94" t="s">
        <v>111</v>
      </c>
      <c r="N1001" s="94" t="s">
        <v>112</v>
      </c>
      <c r="O1001" s="94" t="s">
        <v>113</v>
      </c>
      <c r="P1001" s="94" t="s">
        <v>118</v>
      </c>
      <c r="Q1001" s="94" t="s">
        <v>119</v>
      </c>
      <c r="R1001" s="94" t="s">
        <v>120</v>
      </c>
      <c r="S1001" s="94" t="s">
        <v>121</v>
      </c>
    </row>
    <row r="1002" customFormat="false" ht="15" hidden="false" customHeight="false" outlineLevel="0" collapsed="false">
      <c r="A1002" s="95" t="n">
        <f aca="false">A990+1</f>
        <v>43077</v>
      </c>
      <c r="B1002" s="96" t="s">
        <v>108</v>
      </c>
      <c r="C1002" s="97" t="n">
        <v>1</v>
      </c>
      <c r="D1002" s="100" t="n">
        <f aca="false">$C1002*VLOOKUP($B1002,FoodDB!$A$2:$I$1016,3,0)</f>
        <v>0</v>
      </c>
      <c r="E1002" s="100" t="n">
        <f aca="false">$C1002*VLOOKUP($B1002,FoodDB!$A$2:$I$1016,4,0)</f>
        <v>0</v>
      </c>
      <c r="F1002" s="100" t="n">
        <f aca="false">$C1002*VLOOKUP($B1002,FoodDB!$A$2:$I$1016,5,0)</f>
        <v>0</v>
      </c>
      <c r="G1002" s="100" t="n">
        <f aca="false">$C1002*VLOOKUP($B1002,FoodDB!$A$2:$I$1016,6,0)</f>
        <v>0</v>
      </c>
      <c r="H1002" s="100" t="n">
        <f aca="false">$C1002*VLOOKUP($B1002,FoodDB!$A$2:$I$1016,7,0)</f>
        <v>0</v>
      </c>
      <c r="I1002" s="100" t="n">
        <f aca="false">$C1002*VLOOKUP($B1002,FoodDB!$A$2:$I$1016,8,0)</f>
        <v>0</v>
      </c>
      <c r="J1002" s="100" t="n">
        <f aca="false">$C1002*VLOOKUP($B1002,FoodDB!$A$2:$I$1016,9,0)</f>
        <v>0</v>
      </c>
      <c r="K1002" s="100"/>
      <c r="L1002" s="100" t="n">
        <f aca="false">SUM(G1002:G1008)</f>
        <v>0</v>
      </c>
      <c r="M1002" s="100" t="n">
        <f aca="false">SUM(H1002:H1008)</f>
        <v>0</v>
      </c>
      <c r="N1002" s="100" t="n">
        <f aca="false">SUM(I1002:I1008)</f>
        <v>0</v>
      </c>
      <c r="O1002" s="100" t="n">
        <f aca="false">SUM(L1002:N1002)</f>
        <v>0</v>
      </c>
      <c r="P1002" s="100" t="n">
        <f aca="false">VLOOKUP($A1002,LossChart!$A$3:$AB$105,14,0)-L1002</f>
        <v>814.284341363891</v>
      </c>
      <c r="Q1002" s="100" t="n">
        <f aca="false">VLOOKUP($A1002,LossChart!$A$3:$AB$105,15,0)-M1002</f>
        <v>88</v>
      </c>
      <c r="R1002" s="100" t="n">
        <f aca="false">VLOOKUP($A1002,LossChart!$A$3:$AB$105,16,0)-N1002</f>
        <v>477.304074136158</v>
      </c>
      <c r="S1002" s="100" t="n">
        <f aca="false">VLOOKUP($A1002,LossChart!$A$3:$AB$105,17,0)-O1002</f>
        <v>1379.58841550005</v>
      </c>
    </row>
    <row r="1003" customFormat="false" ht="15" hidden="false" customHeight="false" outlineLevel="0" collapsed="false">
      <c r="B1003" s="96" t="s">
        <v>108</v>
      </c>
      <c r="C1003" s="97" t="n">
        <v>1</v>
      </c>
      <c r="D1003" s="100" t="n">
        <f aca="false">$C1003*VLOOKUP($B1003,FoodDB!$A$2:$I$1016,3,0)</f>
        <v>0</v>
      </c>
      <c r="E1003" s="100" t="n">
        <f aca="false">$C1003*VLOOKUP($B1003,FoodDB!$A$2:$I$1016,4,0)</f>
        <v>0</v>
      </c>
      <c r="F1003" s="100" t="n">
        <f aca="false">$C1003*VLOOKUP($B1003,FoodDB!$A$2:$I$1016,5,0)</f>
        <v>0</v>
      </c>
      <c r="G1003" s="100" t="n">
        <f aca="false">$C1003*VLOOKUP($B1003,FoodDB!$A$2:$I$1016,6,0)</f>
        <v>0</v>
      </c>
      <c r="H1003" s="100" t="n">
        <f aca="false">$C1003*VLOOKUP($B1003,FoodDB!$A$2:$I$1016,7,0)</f>
        <v>0</v>
      </c>
      <c r="I1003" s="100" t="n">
        <f aca="false">$C1003*VLOOKUP($B1003,FoodDB!$A$2:$I$1016,8,0)</f>
        <v>0</v>
      </c>
      <c r="J1003" s="100" t="n">
        <f aca="false">$C1003*VLOOKUP($B1003,FoodDB!$A$2:$I$1016,9,0)</f>
        <v>0</v>
      </c>
      <c r="K1003" s="100"/>
      <c r="L1003" s="100"/>
      <c r="M1003" s="100"/>
      <c r="N1003" s="100"/>
      <c r="O1003" s="100"/>
      <c r="P1003" s="100"/>
      <c r="Q1003" s="100"/>
      <c r="R1003" s="100"/>
      <c r="S1003" s="100"/>
    </row>
    <row r="1004" customFormat="false" ht="15" hidden="false" customHeight="false" outlineLevel="0" collapsed="false">
      <c r="B1004" s="96" t="s">
        <v>108</v>
      </c>
      <c r="C1004" s="97" t="n">
        <v>1</v>
      </c>
      <c r="D1004" s="100" t="n">
        <f aca="false">$C1004*VLOOKUP($B1004,FoodDB!$A$2:$I$1016,3,0)</f>
        <v>0</v>
      </c>
      <c r="E1004" s="100" t="n">
        <f aca="false">$C1004*VLOOKUP($B1004,FoodDB!$A$2:$I$1016,4,0)</f>
        <v>0</v>
      </c>
      <c r="F1004" s="100" t="n">
        <f aca="false">$C1004*VLOOKUP($B1004,FoodDB!$A$2:$I$1016,5,0)</f>
        <v>0</v>
      </c>
      <c r="G1004" s="100" t="n">
        <f aca="false">$C1004*VLOOKUP($B1004,FoodDB!$A$2:$I$1016,6,0)</f>
        <v>0</v>
      </c>
      <c r="H1004" s="100" t="n">
        <f aca="false">$C1004*VLOOKUP($B1004,FoodDB!$A$2:$I$1016,7,0)</f>
        <v>0</v>
      </c>
      <c r="I1004" s="100" t="n">
        <f aca="false">$C1004*VLOOKUP($B1004,FoodDB!$A$2:$I$1016,8,0)</f>
        <v>0</v>
      </c>
      <c r="J1004" s="100" t="n">
        <f aca="false">$C1004*VLOOKUP($B1004,FoodDB!$A$2:$I$1016,9,0)</f>
        <v>0</v>
      </c>
      <c r="K1004" s="100"/>
      <c r="L1004" s="100"/>
      <c r="M1004" s="100"/>
      <c r="N1004" s="100"/>
      <c r="O1004" s="100"/>
      <c r="P1004" s="100"/>
      <c r="Q1004" s="100"/>
      <c r="R1004" s="100"/>
      <c r="S1004" s="100"/>
    </row>
    <row r="1005" customFormat="false" ht="15" hidden="false" customHeight="false" outlineLevel="0" collapsed="false">
      <c r="B1005" s="96" t="s">
        <v>108</v>
      </c>
      <c r="C1005" s="97" t="n">
        <v>1</v>
      </c>
      <c r="D1005" s="100" t="n">
        <f aca="false">$C1005*VLOOKUP($B1005,FoodDB!$A$2:$I$1016,3,0)</f>
        <v>0</v>
      </c>
      <c r="E1005" s="100" t="n">
        <f aca="false">$C1005*VLOOKUP($B1005,FoodDB!$A$2:$I$1016,4,0)</f>
        <v>0</v>
      </c>
      <c r="F1005" s="100" t="n">
        <f aca="false">$C1005*VLOOKUP($B1005,FoodDB!$A$2:$I$1016,5,0)</f>
        <v>0</v>
      </c>
      <c r="G1005" s="100" t="n">
        <f aca="false">$C1005*VLOOKUP($B1005,FoodDB!$A$2:$I$1016,6,0)</f>
        <v>0</v>
      </c>
      <c r="H1005" s="100" t="n">
        <f aca="false">$C1005*VLOOKUP($B1005,FoodDB!$A$2:$I$1016,7,0)</f>
        <v>0</v>
      </c>
      <c r="I1005" s="100" t="n">
        <f aca="false">$C1005*VLOOKUP($B1005,FoodDB!$A$2:$I$1016,8,0)</f>
        <v>0</v>
      </c>
      <c r="J1005" s="100" t="n">
        <f aca="false">$C1005*VLOOKUP($B1005,FoodDB!$A$2:$I$1016,9,0)</f>
        <v>0</v>
      </c>
      <c r="K1005" s="100"/>
      <c r="L1005" s="100"/>
      <c r="M1005" s="100"/>
      <c r="N1005" s="100"/>
      <c r="O1005" s="100"/>
      <c r="P1005" s="100"/>
      <c r="Q1005" s="100"/>
      <c r="R1005" s="100"/>
      <c r="S1005" s="100"/>
    </row>
    <row r="1006" customFormat="false" ht="15" hidden="false" customHeight="false" outlineLevel="0" collapsed="false">
      <c r="B1006" s="96" t="s">
        <v>108</v>
      </c>
      <c r="C1006" s="97" t="n">
        <v>1</v>
      </c>
      <c r="D1006" s="100" t="n">
        <f aca="false">$C1006*VLOOKUP($B1006,FoodDB!$A$2:$I$1016,3,0)</f>
        <v>0</v>
      </c>
      <c r="E1006" s="100" t="n">
        <f aca="false">$C1006*VLOOKUP($B1006,FoodDB!$A$2:$I$1016,4,0)</f>
        <v>0</v>
      </c>
      <c r="F1006" s="100" t="n">
        <f aca="false">$C1006*VLOOKUP($B1006,FoodDB!$A$2:$I$1016,5,0)</f>
        <v>0</v>
      </c>
      <c r="G1006" s="100" t="n">
        <f aca="false">$C1006*VLOOKUP($B1006,FoodDB!$A$2:$I$1016,6,0)</f>
        <v>0</v>
      </c>
      <c r="H1006" s="100" t="n">
        <f aca="false">$C1006*VLOOKUP($B1006,FoodDB!$A$2:$I$1016,7,0)</f>
        <v>0</v>
      </c>
      <c r="I1006" s="100" t="n">
        <f aca="false">$C1006*VLOOKUP($B1006,FoodDB!$A$2:$I$1016,8,0)</f>
        <v>0</v>
      </c>
      <c r="J1006" s="100" t="n">
        <f aca="false">$C1006*VLOOKUP($B1006,FoodDB!$A$2:$I$1016,9,0)</f>
        <v>0</v>
      </c>
      <c r="K1006" s="100"/>
      <c r="L1006" s="100"/>
      <c r="M1006" s="100"/>
      <c r="N1006" s="100"/>
      <c r="O1006" s="100"/>
      <c r="P1006" s="100"/>
      <c r="Q1006" s="100"/>
      <c r="R1006" s="100"/>
      <c r="S1006" s="100"/>
    </row>
    <row r="1007" customFormat="false" ht="15" hidden="false" customHeight="false" outlineLevel="0" collapsed="false">
      <c r="B1007" s="96" t="s">
        <v>108</v>
      </c>
      <c r="C1007" s="97" t="n">
        <v>1</v>
      </c>
      <c r="D1007" s="100" t="n">
        <f aca="false">$C1007*VLOOKUP($B1007,FoodDB!$A$2:$I$1016,3,0)</f>
        <v>0</v>
      </c>
      <c r="E1007" s="100" t="n">
        <f aca="false">$C1007*VLOOKUP($B1007,FoodDB!$A$2:$I$1016,4,0)</f>
        <v>0</v>
      </c>
      <c r="F1007" s="100" t="n">
        <f aca="false">$C1007*VLOOKUP($B1007,FoodDB!$A$2:$I$1016,5,0)</f>
        <v>0</v>
      </c>
      <c r="G1007" s="100" t="n">
        <f aca="false">$C1007*VLOOKUP($B1007,FoodDB!$A$2:$I$1016,6,0)</f>
        <v>0</v>
      </c>
      <c r="H1007" s="100" t="n">
        <f aca="false">$C1007*VLOOKUP($B1007,FoodDB!$A$2:$I$1016,7,0)</f>
        <v>0</v>
      </c>
      <c r="I1007" s="100" t="n">
        <f aca="false">$C1007*VLOOKUP($B1007,FoodDB!$A$2:$I$1016,8,0)</f>
        <v>0</v>
      </c>
      <c r="J1007" s="100" t="n">
        <f aca="false">$C1007*VLOOKUP($B1007,FoodDB!$A$2:$I$1016,9,0)</f>
        <v>0</v>
      </c>
      <c r="K1007" s="100"/>
      <c r="L1007" s="100"/>
      <c r="M1007" s="100"/>
      <c r="N1007" s="100"/>
      <c r="O1007" s="100"/>
      <c r="P1007" s="100"/>
      <c r="Q1007" s="100"/>
      <c r="R1007" s="100"/>
      <c r="S1007" s="100"/>
    </row>
    <row r="1008" customFormat="false" ht="15" hidden="false" customHeight="false" outlineLevel="0" collapsed="false">
      <c r="B1008" s="96" t="s">
        <v>108</v>
      </c>
      <c r="C1008" s="97" t="n">
        <v>1</v>
      </c>
      <c r="D1008" s="100" t="n">
        <f aca="false">$C1008*VLOOKUP($B1008,FoodDB!$A$2:$I$1016,3,0)</f>
        <v>0</v>
      </c>
      <c r="E1008" s="100" t="n">
        <f aca="false">$C1008*VLOOKUP($B1008,FoodDB!$A$2:$I$1016,4,0)</f>
        <v>0</v>
      </c>
      <c r="F1008" s="100" t="n">
        <f aca="false">$C1008*VLOOKUP($B1008,FoodDB!$A$2:$I$1016,5,0)</f>
        <v>0</v>
      </c>
      <c r="G1008" s="100" t="n">
        <f aca="false">$C1008*VLOOKUP($B1008,FoodDB!$A$2:$I$1016,6,0)</f>
        <v>0</v>
      </c>
      <c r="H1008" s="100" t="n">
        <f aca="false">$C1008*VLOOKUP($B1008,FoodDB!$A$2:$I$1016,7,0)</f>
        <v>0</v>
      </c>
      <c r="I1008" s="100" t="n">
        <f aca="false">$C1008*VLOOKUP($B1008,FoodDB!$A$2:$I$1016,8,0)</f>
        <v>0</v>
      </c>
      <c r="J1008" s="100" t="n">
        <f aca="false">$C1008*VLOOKUP($B1008,FoodDB!$A$2:$I$1016,9,0)</f>
        <v>0</v>
      </c>
      <c r="K1008" s="100"/>
      <c r="L1008" s="100"/>
      <c r="M1008" s="100"/>
      <c r="N1008" s="100"/>
      <c r="O1008" s="100"/>
      <c r="P1008" s="100"/>
      <c r="Q1008" s="100"/>
      <c r="R1008" s="100"/>
      <c r="S1008" s="100"/>
    </row>
    <row r="1009" customFormat="false" ht="15" hidden="false" customHeight="false" outlineLevel="0" collapsed="false">
      <c r="A1009" s="0" t="s">
        <v>98</v>
      </c>
      <c r="D1009" s="100"/>
      <c r="E1009" s="100"/>
      <c r="F1009" s="100"/>
      <c r="G1009" s="100" t="n">
        <f aca="false">SUM(G1002:G1008)</f>
        <v>0</v>
      </c>
      <c r="H1009" s="100" t="n">
        <f aca="false">SUM(H1002:H1008)</f>
        <v>0</v>
      </c>
      <c r="I1009" s="100" t="n">
        <f aca="false">SUM(I1002:I1008)</f>
        <v>0</v>
      </c>
      <c r="J1009" s="100" t="n">
        <f aca="false">SUM(G1009:I1009)</f>
        <v>0</v>
      </c>
      <c r="K1009" s="100"/>
      <c r="L1009" s="100"/>
      <c r="M1009" s="100"/>
      <c r="N1009" s="100"/>
      <c r="O1009" s="100"/>
      <c r="P1009" s="100"/>
      <c r="Q1009" s="100"/>
      <c r="R1009" s="100"/>
      <c r="S1009" s="100"/>
    </row>
    <row r="1010" customFormat="false" ht="15" hidden="false" customHeight="false" outlineLevel="0" collapsed="false">
      <c r="A1010" s="0" t="s">
        <v>102</v>
      </c>
      <c r="B1010" s="0" t="s">
        <v>103</v>
      </c>
      <c r="D1010" s="100"/>
      <c r="E1010" s="100"/>
      <c r="F1010" s="100"/>
      <c r="G1010" s="100" t="n">
        <f aca="false">VLOOKUP($A1002,LossChart!$A$3:$AB$105,14,0)</f>
        <v>814.284341363891</v>
      </c>
      <c r="H1010" s="100" t="n">
        <f aca="false">VLOOKUP($A1002,LossChart!$A$3:$AB$105,15,0)</f>
        <v>88</v>
      </c>
      <c r="I1010" s="100" t="n">
        <f aca="false">VLOOKUP($A1002,LossChart!$A$3:$AB$105,16,0)</f>
        <v>477.304074136158</v>
      </c>
      <c r="J1010" s="100" t="n">
        <f aca="false">VLOOKUP($A1002,LossChart!$A$3:$AB$105,17,0)</f>
        <v>1379.58841550005</v>
      </c>
      <c r="K1010" s="100"/>
      <c r="L1010" s="100"/>
      <c r="M1010" s="100"/>
      <c r="N1010" s="100"/>
      <c r="O1010" s="100"/>
      <c r="P1010" s="100"/>
      <c r="Q1010" s="100"/>
      <c r="R1010" s="100"/>
      <c r="S1010" s="100"/>
    </row>
    <row r="1011" customFormat="false" ht="15" hidden="false" customHeight="false" outlineLevel="0" collapsed="false">
      <c r="A1011" s="0" t="s">
        <v>104</v>
      </c>
      <c r="D1011" s="100"/>
      <c r="E1011" s="100"/>
      <c r="F1011" s="100"/>
      <c r="G1011" s="100" t="n">
        <f aca="false">G1010-G1009</f>
        <v>814.284341363891</v>
      </c>
      <c r="H1011" s="100" t="n">
        <f aca="false">H1010-H1009</f>
        <v>88</v>
      </c>
      <c r="I1011" s="100" t="n">
        <f aca="false">I1010-I1009</f>
        <v>477.304074136158</v>
      </c>
      <c r="J1011" s="100" t="n">
        <f aca="false">J1010-J1009</f>
        <v>1379.58841550005</v>
      </c>
      <c r="K1011" s="100"/>
      <c r="L1011" s="100"/>
      <c r="M1011" s="100"/>
      <c r="N1011" s="100"/>
      <c r="O1011" s="100"/>
      <c r="P1011" s="100"/>
      <c r="Q1011" s="100"/>
      <c r="R1011" s="100"/>
      <c r="S1011" s="100"/>
    </row>
    <row r="1013" customFormat="false" ht="60" hidden="false" customHeight="false" outlineLevel="0" collapsed="false">
      <c r="A1013" s="21" t="s">
        <v>63</v>
      </c>
      <c r="B1013" s="21" t="s">
        <v>93</v>
      </c>
      <c r="C1013" s="21" t="s">
        <v>94</v>
      </c>
      <c r="D1013" s="94" t="str">
        <f aca="false">FoodDB!$C$1</f>
        <v>Fat
(g)</v>
      </c>
      <c r="E1013" s="94" t="str">
        <f aca="false">FoodDB!$D$1</f>
        <v>Carbs
(g)</v>
      </c>
      <c r="F1013" s="94" t="str">
        <f aca="false">FoodDB!$E$1</f>
        <v>Protein
(g)</v>
      </c>
      <c r="G1013" s="94" t="str">
        <f aca="false">FoodDB!$F$1</f>
        <v>Fat
(Cal)</v>
      </c>
      <c r="H1013" s="94" t="str">
        <f aca="false">FoodDB!$G$1</f>
        <v>Carb
(Cal)</v>
      </c>
      <c r="I1013" s="94" t="str">
        <f aca="false">FoodDB!$H$1</f>
        <v>Protein
(Cal)</v>
      </c>
      <c r="J1013" s="94" t="str">
        <f aca="false">FoodDB!$I$1</f>
        <v>Total
Calories</v>
      </c>
      <c r="K1013" s="94"/>
      <c r="L1013" s="94" t="s">
        <v>110</v>
      </c>
      <c r="M1013" s="94" t="s">
        <v>111</v>
      </c>
      <c r="N1013" s="94" t="s">
        <v>112</v>
      </c>
      <c r="O1013" s="94" t="s">
        <v>113</v>
      </c>
      <c r="P1013" s="94" t="s">
        <v>118</v>
      </c>
      <c r="Q1013" s="94" t="s">
        <v>119</v>
      </c>
      <c r="R1013" s="94" t="s">
        <v>120</v>
      </c>
      <c r="S1013" s="94" t="s">
        <v>121</v>
      </c>
    </row>
    <row r="1014" customFormat="false" ht="15" hidden="false" customHeight="false" outlineLevel="0" collapsed="false">
      <c r="A1014" s="95" t="n">
        <f aca="false">A1002+1</f>
        <v>43078</v>
      </c>
      <c r="B1014" s="96" t="s">
        <v>108</v>
      </c>
      <c r="C1014" s="97" t="n">
        <v>1</v>
      </c>
      <c r="D1014" s="100" t="n">
        <f aca="false">$C1014*VLOOKUP($B1014,FoodDB!$A$2:$I$1016,3,0)</f>
        <v>0</v>
      </c>
      <c r="E1014" s="100" t="n">
        <f aca="false">$C1014*VLOOKUP($B1014,FoodDB!$A$2:$I$1016,4,0)</f>
        <v>0</v>
      </c>
      <c r="F1014" s="100" t="n">
        <f aca="false">$C1014*VLOOKUP($B1014,FoodDB!$A$2:$I$1016,5,0)</f>
        <v>0</v>
      </c>
      <c r="G1014" s="100" t="n">
        <f aca="false">$C1014*VLOOKUP($B1014,FoodDB!$A$2:$I$1016,6,0)</f>
        <v>0</v>
      </c>
      <c r="H1014" s="100" t="n">
        <f aca="false">$C1014*VLOOKUP($B1014,FoodDB!$A$2:$I$1016,7,0)</f>
        <v>0</v>
      </c>
      <c r="I1014" s="100" t="n">
        <f aca="false">$C1014*VLOOKUP($B1014,FoodDB!$A$2:$I$1016,8,0)</f>
        <v>0</v>
      </c>
      <c r="J1014" s="100" t="n">
        <f aca="false">$C1014*VLOOKUP($B1014,FoodDB!$A$2:$I$1016,9,0)</f>
        <v>0</v>
      </c>
      <c r="K1014" s="100"/>
      <c r="L1014" s="100" t="n">
        <f aca="false">SUM(G1014:G1020)</f>
        <v>0</v>
      </c>
      <c r="M1014" s="100" t="n">
        <f aca="false">SUM(H1014:H1020)</f>
        <v>0</v>
      </c>
      <c r="N1014" s="100" t="n">
        <f aca="false">SUM(I1014:I1020)</f>
        <v>0</v>
      </c>
      <c r="O1014" s="100" t="n">
        <f aca="false">SUM(L1014:N1014)</f>
        <v>0</v>
      </c>
      <c r="P1014" s="100" t="n">
        <f aca="false">VLOOKUP($A1014,LossChart!$A$3:$AB$105,14,0)-L1014</f>
        <v>814.503698978168</v>
      </c>
      <c r="Q1014" s="100" t="n">
        <f aca="false">VLOOKUP($A1014,LossChart!$A$3:$AB$105,15,0)-M1014</f>
        <v>92</v>
      </c>
      <c r="R1014" s="100" t="n">
        <f aca="false">VLOOKUP($A1014,LossChart!$A$3:$AB$105,16,0)-N1014</f>
        <v>477.304074136158</v>
      </c>
      <c r="S1014" s="100" t="n">
        <f aca="false">VLOOKUP($A1014,LossChart!$A$3:$AB$105,17,0)-O1014</f>
        <v>1383.80777311433</v>
      </c>
    </row>
    <row r="1015" customFormat="false" ht="15" hidden="false" customHeight="false" outlineLevel="0" collapsed="false">
      <c r="B1015" s="96" t="s">
        <v>108</v>
      </c>
      <c r="C1015" s="97" t="n">
        <v>1</v>
      </c>
      <c r="D1015" s="100" t="n">
        <f aca="false">$C1015*VLOOKUP($B1015,FoodDB!$A$2:$I$1016,3,0)</f>
        <v>0</v>
      </c>
      <c r="E1015" s="100" t="n">
        <f aca="false">$C1015*VLOOKUP($B1015,FoodDB!$A$2:$I$1016,4,0)</f>
        <v>0</v>
      </c>
      <c r="F1015" s="100" t="n">
        <f aca="false">$C1015*VLOOKUP($B1015,FoodDB!$A$2:$I$1016,5,0)</f>
        <v>0</v>
      </c>
      <c r="G1015" s="100" t="n">
        <f aca="false">$C1015*VLOOKUP($B1015,FoodDB!$A$2:$I$1016,6,0)</f>
        <v>0</v>
      </c>
      <c r="H1015" s="100" t="n">
        <f aca="false">$C1015*VLOOKUP($B1015,FoodDB!$A$2:$I$1016,7,0)</f>
        <v>0</v>
      </c>
      <c r="I1015" s="100" t="n">
        <f aca="false">$C1015*VLOOKUP($B1015,FoodDB!$A$2:$I$1016,8,0)</f>
        <v>0</v>
      </c>
      <c r="J1015" s="100" t="n">
        <f aca="false">$C1015*VLOOKUP($B1015,FoodDB!$A$2:$I$1016,9,0)</f>
        <v>0</v>
      </c>
      <c r="K1015" s="100"/>
      <c r="L1015" s="100"/>
      <c r="M1015" s="100"/>
      <c r="N1015" s="100"/>
      <c r="O1015" s="100"/>
      <c r="P1015" s="100"/>
      <c r="Q1015" s="100"/>
      <c r="R1015" s="100"/>
      <c r="S1015" s="100"/>
    </row>
    <row r="1016" customFormat="false" ht="15" hidden="false" customHeight="false" outlineLevel="0" collapsed="false">
      <c r="B1016" s="96" t="s">
        <v>108</v>
      </c>
      <c r="C1016" s="97" t="n">
        <v>1</v>
      </c>
      <c r="D1016" s="100" t="n">
        <f aca="false">$C1016*VLOOKUP($B1016,FoodDB!$A$2:$I$1016,3,0)</f>
        <v>0</v>
      </c>
      <c r="E1016" s="100" t="n">
        <f aca="false">$C1016*VLOOKUP($B1016,FoodDB!$A$2:$I$1016,4,0)</f>
        <v>0</v>
      </c>
      <c r="F1016" s="100" t="n">
        <f aca="false">$C1016*VLOOKUP($B1016,FoodDB!$A$2:$I$1016,5,0)</f>
        <v>0</v>
      </c>
      <c r="G1016" s="100" t="n">
        <f aca="false">$C1016*VLOOKUP($B1016,FoodDB!$A$2:$I$1016,6,0)</f>
        <v>0</v>
      </c>
      <c r="H1016" s="100" t="n">
        <f aca="false">$C1016*VLOOKUP($B1016,FoodDB!$A$2:$I$1016,7,0)</f>
        <v>0</v>
      </c>
      <c r="I1016" s="100" t="n">
        <f aca="false">$C1016*VLOOKUP($B1016,FoodDB!$A$2:$I$1016,8,0)</f>
        <v>0</v>
      </c>
      <c r="J1016" s="100" t="n">
        <f aca="false">$C1016*VLOOKUP($B1016,FoodDB!$A$2:$I$1016,9,0)</f>
        <v>0</v>
      </c>
      <c r="K1016" s="100"/>
      <c r="L1016" s="100"/>
      <c r="M1016" s="100"/>
      <c r="N1016" s="100"/>
      <c r="O1016" s="100"/>
      <c r="P1016" s="100"/>
      <c r="Q1016" s="100"/>
      <c r="R1016" s="100"/>
      <c r="S1016" s="100"/>
    </row>
    <row r="1017" customFormat="false" ht="15" hidden="false" customHeight="false" outlineLevel="0" collapsed="false">
      <c r="B1017" s="96" t="s">
        <v>108</v>
      </c>
      <c r="C1017" s="97" t="n">
        <v>1</v>
      </c>
      <c r="D1017" s="100" t="n">
        <f aca="false">$C1017*VLOOKUP($B1017,FoodDB!$A$2:$I$1016,3,0)</f>
        <v>0</v>
      </c>
      <c r="E1017" s="100" t="n">
        <f aca="false">$C1017*VLOOKUP($B1017,FoodDB!$A$2:$I$1016,4,0)</f>
        <v>0</v>
      </c>
      <c r="F1017" s="100" t="n">
        <f aca="false">$C1017*VLOOKUP($B1017,FoodDB!$A$2:$I$1016,5,0)</f>
        <v>0</v>
      </c>
      <c r="G1017" s="100" t="n">
        <f aca="false">$C1017*VLOOKUP($B1017,FoodDB!$A$2:$I$1016,6,0)</f>
        <v>0</v>
      </c>
      <c r="H1017" s="100" t="n">
        <f aca="false">$C1017*VLOOKUP($B1017,FoodDB!$A$2:$I$1016,7,0)</f>
        <v>0</v>
      </c>
      <c r="I1017" s="100" t="n">
        <f aca="false">$C1017*VLOOKUP($B1017,FoodDB!$A$2:$I$1016,8,0)</f>
        <v>0</v>
      </c>
      <c r="J1017" s="100" t="n">
        <f aca="false">$C1017*VLOOKUP($B1017,FoodDB!$A$2:$I$1016,9,0)</f>
        <v>0</v>
      </c>
      <c r="K1017" s="100"/>
      <c r="L1017" s="100"/>
      <c r="M1017" s="100"/>
      <c r="N1017" s="100"/>
      <c r="O1017" s="100"/>
      <c r="P1017" s="100"/>
      <c r="Q1017" s="100"/>
      <c r="R1017" s="100"/>
      <c r="S1017" s="100"/>
    </row>
    <row r="1018" customFormat="false" ht="15" hidden="false" customHeight="false" outlineLevel="0" collapsed="false">
      <c r="B1018" s="96" t="s">
        <v>108</v>
      </c>
      <c r="C1018" s="97" t="n">
        <v>1</v>
      </c>
      <c r="D1018" s="100" t="n">
        <f aca="false">$C1018*VLOOKUP($B1018,FoodDB!$A$2:$I$1016,3,0)</f>
        <v>0</v>
      </c>
      <c r="E1018" s="100" t="n">
        <f aca="false">$C1018*VLOOKUP($B1018,FoodDB!$A$2:$I$1016,4,0)</f>
        <v>0</v>
      </c>
      <c r="F1018" s="100" t="n">
        <f aca="false">$C1018*VLOOKUP($B1018,FoodDB!$A$2:$I$1016,5,0)</f>
        <v>0</v>
      </c>
      <c r="G1018" s="100" t="n">
        <f aca="false">$C1018*VLOOKUP($B1018,FoodDB!$A$2:$I$1016,6,0)</f>
        <v>0</v>
      </c>
      <c r="H1018" s="100" t="n">
        <f aca="false">$C1018*VLOOKUP($B1018,FoodDB!$A$2:$I$1016,7,0)</f>
        <v>0</v>
      </c>
      <c r="I1018" s="100" t="n">
        <f aca="false">$C1018*VLOOKUP($B1018,FoodDB!$A$2:$I$1016,8,0)</f>
        <v>0</v>
      </c>
      <c r="J1018" s="100" t="n">
        <f aca="false">$C1018*VLOOKUP($B1018,FoodDB!$A$2:$I$1016,9,0)</f>
        <v>0</v>
      </c>
      <c r="K1018" s="100"/>
      <c r="L1018" s="100"/>
      <c r="M1018" s="100"/>
      <c r="N1018" s="100"/>
      <c r="O1018" s="100"/>
      <c r="P1018" s="100"/>
      <c r="Q1018" s="100"/>
      <c r="R1018" s="100"/>
      <c r="S1018" s="100"/>
    </row>
    <row r="1019" customFormat="false" ht="15" hidden="false" customHeight="false" outlineLevel="0" collapsed="false">
      <c r="B1019" s="96" t="s">
        <v>108</v>
      </c>
      <c r="C1019" s="97" t="n">
        <v>1</v>
      </c>
      <c r="D1019" s="100" t="n">
        <f aca="false">$C1019*VLOOKUP($B1019,FoodDB!$A$2:$I$1016,3,0)</f>
        <v>0</v>
      </c>
      <c r="E1019" s="100" t="n">
        <f aca="false">$C1019*VLOOKUP($B1019,FoodDB!$A$2:$I$1016,4,0)</f>
        <v>0</v>
      </c>
      <c r="F1019" s="100" t="n">
        <f aca="false">$C1019*VLOOKUP($B1019,FoodDB!$A$2:$I$1016,5,0)</f>
        <v>0</v>
      </c>
      <c r="G1019" s="100" t="n">
        <f aca="false">$C1019*VLOOKUP($B1019,FoodDB!$A$2:$I$1016,6,0)</f>
        <v>0</v>
      </c>
      <c r="H1019" s="100" t="n">
        <f aca="false">$C1019*VLOOKUP($B1019,FoodDB!$A$2:$I$1016,7,0)</f>
        <v>0</v>
      </c>
      <c r="I1019" s="100" t="n">
        <f aca="false">$C1019*VLOOKUP($B1019,FoodDB!$A$2:$I$1016,8,0)</f>
        <v>0</v>
      </c>
      <c r="J1019" s="100" t="n">
        <f aca="false">$C1019*VLOOKUP($B1019,FoodDB!$A$2:$I$1016,9,0)</f>
        <v>0</v>
      </c>
      <c r="K1019" s="100"/>
      <c r="L1019" s="100"/>
      <c r="M1019" s="100"/>
      <c r="N1019" s="100"/>
      <c r="O1019" s="100"/>
      <c r="P1019" s="100"/>
      <c r="Q1019" s="100"/>
      <c r="R1019" s="100"/>
      <c r="S1019" s="100"/>
    </row>
    <row r="1020" customFormat="false" ht="15" hidden="false" customHeight="false" outlineLevel="0" collapsed="false">
      <c r="B1020" s="96" t="s">
        <v>108</v>
      </c>
      <c r="C1020" s="97" t="n">
        <v>1</v>
      </c>
      <c r="D1020" s="100" t="n">
        <f aca="false">$C1020*VLOOKUP($B1020,FoodDB!$A$2:$I$1016,3,0)</f>
        <v>0</v>
      </c>
      <c r="E1020" s="100" t="n">
        <f aca="false">$C1020*VLOOKUP($B1020,FoodDB!$A$2:$I$1016,4,0)</f>
        <v>0</v>
      </c>
      <c r="F1020" s="100" t="n">
        <f aca="false">$C1020*VLOOKUP($B1020,FoodDB!$A$2:$I$1016,5,0)</f>
        <v>0</v>
      </c>
      <c r="G1020" s="100" t="n">
        <f aca="false">$C1020*VLOOKUP($B1020,FoodDB!$A$2:$I$1016,6,0)</f>
        <v>0</v>
      </c>
      <c r="H1020" s="100" t="n">
        <f aca="false">$C1020*VLOOKUP($B1020,FoodDB!$A$2:$I$1016,7,0)</f>
        <v>0</v>
      </c>
      <c r="I1020" s="100" t="n">
        <f aca="false">$C1020*VLOOKUP($B1020,FoodDB!$A$2:$I$1016,8,0)</f>
        <v>0</v>
      </c>
      <c r="J1020" s="100" t="n">
        <f aca="false">$C1020*VLOOKUP($B1020,FoodDB!$A$2:$I$1016,9,0)</f>
        <v>0</v>
      </c>
      <c r="K1020" s="100"/>
      <c r="L1020" s="100"/>
      <c r="M1020" s="100"/>
      <c r="N1020" s="100"/>
      <c r="O1020" s="100"/>
      <c r="P1020" s="100"/>
      <c r="Q1020" s="100"/>
      <c r="R1020" s="100"/>
      <c r="S1020" s="100"/>
    </row>
    <row r="1021" customFormat="false" ht="15" hidden="false" customHeight="false" outlineLevel="0" collapsed="false">
      <c r="A1021" s="0" t="s">
        <v>98</v>
      </c>
      <c r="D1021" s="100"/>
      <c r="E1021" s="100"/>
      <c r="F1021" s="100"/>
      <c r="G1021" s="100" t="n">
        <f aca="false">SUM(G1014:G1020)</f>
        <v>0</v>
      </c>
      <c r="H1021" s="100" t="n">
        <f aca="false">SUM(H1014:H1020)</f>
        <v>0</v>
      </c>
      <c r="I1021" s="100" t="n">
        <f aca="false">SUM(I1014:I1020)</f>
        <v>0</v>
      </c>
      <c r="J1021" s="100" t="n">
        <f aca="false">SUM(G1021:I1021)</f>
        <v>0</v>
      </c>
      <c r="K1021" s="100"/>
      <c r="L1021" s="100"/>
      <c r="M1021" s="100"/>
      <c r="N1021" s="100"/>
      <c r="O1021" s="100"/>
      <c r="P1021" s="100"/>
      <c r="Q1021" s="100"/>
      <c r="R1021" s="100"/>
      <c r="S1021" s="100"/>
    </row>
    <row r="1022" customFormat="false" ht="15" hidden="false" customHeight="false" outlineLevel="0" collapsed="false">
      <c r="A1022" s="0" t="s">
        <v>102</v>
      </c>
      <c r="B1022" s="0" t="s">
        <v>103</v>
      </c>
      <c r="D1022" s="100"/>
      <c r="E1022" s="100"/>
      <c r="F1022" s="100"/>
      <c r="G1022" s="100" t="n">
        <f aca="false">VLOOKUP($A1014,LossChart!$A$3:$AB$105,14,0)</f>
        <v>814.503698978168</v>
      </c>
      <c r="H1022" s="100" t="n">
        <f aca="false">VLOOKUP($A1014,LossChart!$A$3:$AB$105,15,0)</f>
        <v>92</v>
      </c>
      <c r="I1022" s="100" t="n">
        <f aca="false">VLOOKUP($A1014,LossChart!$A$3:$AB$105,16,0)</f>
        <v>477.304074136158</v>
      </c>
      <c r="J1022" s="100" t="n">
        <f aca="false">VLOOKUP($A1014,LossChart!$A$3:$AB$105,17,0)</f>
        <v>1383.80777311433</v>
      </c>
      <c r="K1022" s="100"/>
      <c r="L1022" s="100"/>
      <c r="M1022" s="100"/>
      <c r="N1022" s="100"/>
      <c r="O1022" s="100"/>
      <c r="P1022" s="100"/>
      <c r="Q1022" s="100"/>
      <c r="R1022" s="100"/>
      <c r="S1022" s="100"/>
    </row>
    <row r="1023" customFormat="false" ht="15" hidden="false" customHeight="false" outlineLevel="0" collapsed="false">
      <c r="A1023" s="0" t="s">
        <v>104</v>
      </c>
      <c r="D1023" s="100"/>
      <c r="E1023" s="100"/>
      <c r="F1023" s="100"/>
      <c r="G1023" s="100" t="n">
        <f aca="false">G1022-G1021</f>
        <v>814.503698978168</v>
      </c>
      <c r="H1023" s="100" t="n">
        <f aca="false">H1022-H1021</f>
        <v>92</v>
      </c>
      <c r="I1023" s="100" t="n">
        <f aca="false">I1022-I1021</f>
        <v>477.304074136158</v>
      </c>
      <c r="J1023" s="100" t="n">
        <f aca="false">J1022-J1021</f>
        <v>1383.80777311433</v>
      </c>
      <c r="K1023" s="100"/>
      <c r="L1023" s="100"/>
      <c r="M1023" s="100"/>
      <c r="N1023" s="100"/>
      <c r="O1023" s="100"/>
      <c r="P1023" s="100"/>
      <c r="Q1023" s="100"/>
      <c r="R1023" s="100"/>
      <c r="S1023" s="100"/>
    </row>
    <row r="1025" customFormat="false" ht="60" hidden="false" customHeight="false" outlineLevel="0" collapsed="false">
      <c r="A1025" s="21" t="s">
        <v>63</v>
      </c>
      <c r="B1025" s="21" t="s">
        <v>93</v>
      </c>
      <c r="C1025" s="21" t="s">
        <v>94</v>
      </c>
      <c r="D1025" s="94" t="str">
        <f aca="false">FoodDB!$C$1</f>
        <v>Fat
(g)</v>
      </c>
      <c r="E1025" s="94" t="str">
        <f aca="false">FoodDB!$D$1</f>
        <v>Carbs
(g)</v>
      </c>
      <c r="F1025" s="94" t="str">
        <f aca="false">FoodDB!$E$1</f>
        <v>Protein
(g)</v>
      </c>
      <c r="G1025" s="94" t="str">
        <f aca="false">FoodDB!$F$1</f>
        <v>Fat
(Cal)</v>
      </c>
      <c r="H1025" s="94" t="str">
        <f aca="false">FoodDB!$G$1</f>
        <v>Carb
(Cal)</v>
      </c>
      <c r="I1025" s="94" t="str">
        <f aca="false">FoodDB!$H$1</f>
        <v>Protein
(Cal)</v>
      </c>
      <c r="J1025" s="94" t="str">
        <f aca="false">FoodDB!$I$1</f>
        <v>Total
Calories</v>
      </c>
      <c r="K1025" s="94"/>
      <c r="L1025" s="94" t="s">
        <v>110</v>
      </c>
      <c r="M1025" s="94" t="s">
        <v>111</v>
      </c>
      <c r="N1025" s="94" t="s">
        <v>112</v>
      </c>
      <c r="O1025" s="94" t="s">
        <v>113</v>
      </c>
      <c r="P1025" s="94" t="s">
        <v>118</v>
      </c>
      <c r="Q1025" s="94" t="s">
        <v>119</v>
      </c>
      <c r="R1025" s="94" t="s">
        <v>120</v>
      </c>
      <c r="S1025" s="94" t="s">
        <v>121</v>
      </c>
    </row>
    <row r="1026" customFormat="false" ht="15" hidden="false" customHeight="false" outlineLevel="0" collapsed="false">
      <c r="A1026" s="95" t="n">
        <f aca="false">A1014+1</f>
        <v>43079</v>
      </c>
      <c r="B1026" s="96" t="s">
        <v>108</v>
      </c>
      <c r="C1026" s="97" t="n">
        <v>1</v>
      </c>
      <c r="D1026" s="100" t="n">
        <f aca="false">$C1026*VLOOKUP($B1026,FoodDB!$A$2:$I$1016,3,0)</f>
        <v>0</v>
      </c>
      <c r="E1026" s="100" t="n">
        <f aca="false">$C1026*VLOOKUP($B1026,FoodDB!$A$2:$I$1016,4,0)</f>
        <v>0</v>
      </c>
      <c r="F1026" s="100" t="n">
        <f aca="false">$C1026*VLOOKUP($B1026,FoodDB!$A$2:$I$1016,5,0)</f>
        <v>0</v>
      </c>
      <c r="G1026" s="100" t="n">
        <f aca="false">$C1026*VLOOKUP($B1026,FoodDB!$A$2:$I$1016,6,0)</f>
        <v>0</v>
      </c>
      <c r="H1026" s="100" t="n">
        <f aca="false">$C1026*VLOOKUP($B1026,FoodDB!$A$2:$I$1016,7,0)</f>
        <v>0</v>
      </c>
      <c r="I1026" s="100" t="n">
        <f aca="false">$C1026*VLOOKUP($B1026,FoodDB!$A$2:$I$1016,8,0)</f>
        <v>0</v>
      </c>
      <c r="J1026" s="100" t="n">
        <f aca="false">$C1026*VLOOKUP($B1026,FoodDB!$A$2:$I$1016,9,0)</f>
        <v>0</v>
      </c>
      <c r="K1026" s="100"/>
      <c r="L1026" s="100" t="n">
        <f aca="false">SUM(G1026:G1032)</f>
        <v>0</v>
      </c>
      <c r="M1026" s="100" t="n">
        <f aca="false">SUM(H1026:H1032)</f>
        <v>0</v>
      </c>
      <c r="N1026" s="100" t="n">
        <f aca="false">SUM(I1026:I1032)</f>
        <v>0</v>
      </c>
      <c r="O1026" s="100" t="n">
        <f aca="false">SUM(L1026:N1026)</f>
        <v>0</v>
      </c>
      <c r="P1026" s="100" t="n">
        <f aca="false">VLOOKUP($A1026,LossChart!$A$3:$AB$105,14,0)-L1026</f>
        <v>814.68568513929</v>
      </c>
      <c r="Q1026" s="100" t="n">
        <f aca="false">VLOOKUP($A1026,LossChart!$A$3:$AB$105,15,0)-M1026</f>
        <v>96</v>
      </c>
      <c r="R1026" s="100" t="n">
        <f aca="false">VLOOKUP($A1026,LossChart!$A$3:$AB$105,16,0)-N1026</f>
        <v>477.304074136158</v>
      </c>
      <c r="S1026" s="100" t="n">
        <f aca="false">VLOOKUP($A1026,LossChart!$A$3:$AB$105,17,0)-O1026</f>
        <v>1387.98975927545</v>
      </c>
    </row>
    <row r="1027" customFormat="false" ht="15" hidden="false" customHeight="false" outlineLevel="0" collapsed="false">
      <c r="B1027" s="96" t="s">
        <v>108</v>
      </c>
      <c r="C1027" s="97" t="n">
        <v>1</v>
      </c>
      <c r="D1027" s="100" t="n">
        <f aca="false">$C1027*VLOOKUP($B1027,FoodDB!$A$2:$I$1016,3,0)</f>
        <v>0</v>
      </c>
      <c r="E1027" s="100" t="n">
        <f aca="false">$C1027*VLOOKUP($B1027,FoodDB!$A$2:$I$1016,4,0)</f>
        <v>0</v>
      </c>
      <c r="F1027" s="100" t="n">
        <f aca="false">$C1027*VLOOKUP($B1027,FoodDB!$A$2:$I$1016,5,0)</f>
        <v>0</v>
      </c>
      <c r="G1027" s="100" t="n">
        <f aca="false">$C1027*VLOOKUP($B1027,FoodDB!$A$2:$I$1016,6,0)</f>
        <v>0</v>
      </c>
      <c r="H1027" s="100" t="n">
        <f aca="false">$C1027*VLOOKUP($B1027,FoodDB!$A$2:$I$1016,7,0)</f>
        <v>0</v>
      </c>
      <c r="I1027" s="100" t="n">
        <f aca="false">$C1027*VLOOKUP($B1027,FoodDB!$A$2:$I$1016,8,0)</f>
        <v>0</v>
      </c>
      <c r="J1027" s="100" t="n">
        <f aca="false">$C1027*VLOOKUP($B1027,FoodDB!$A$2:$I$1016,9,0)</f>
        <v>0</v>
      </c>
      <c r="K1027" s="100"/>
      <c r="L1027" s="100"/>
      <c r="M1027" s="100"/>
      <c r="N1027" s="100"/>
      <c r="O1027" s="100"/>
      <c r="P1027" s="100"/>
      <c r="Q1027" s="100"/>
      <c r="R1027" s="100"/>
      <c r="S1027" s="100"/>
    </row>
    <row r="1028" customFormat="false" ht="15" hidden="false" customHeight="false" outlineLevel="0" collapsed="false">
      <c r="B1028" s="96" t="s">
        <v>108</v>
      </c>
      <c r="C1028" s="97" t="n">
        <v>1</v>
      </c>
      <c r="D1028" s="100" t="n">
        <f aca="false">$C1028*VLOOKUP($B1028,FoodDB!$A$2:$I$1016,3,0)</f>
        <v>0</v>
      </c>
      <c r="E1028" s="100" t="n">
        <f aca="false">$C1028*VLOOKUP($B1028,FoodDB!$A$2:$I$1016,4,0)</f>
        <v>0</v>
      </c>
      <c r="F1028" s="100" t="n">
        <f aca="false">$C1028*VLOOKUP($B1028,FoodDB!$A$2:$I$1016,5,0)</f>
        <v>0</v>
      </c>
      <c r="G1028" s="100" t="n">
        <f aca="false">$C1028*VLOOKUP($B1028,FoodDB!$A$2:$I$1016,6,0)</f>
        <v>0</v>
      </c>
      <c r="H1028" s="100" t="n">
        <f aca="false">$C1028*VLOOKUP($B1028,FoodDB!$A$2:$I$1016,7,0)</f>
        <v>0</v>
      </c>
      <c r="I1028" s="100" t="n">
        <f aca="false">$C1028*VLOOKUP($B1028,FoodDB!$A$2:$I$1016,8,0)</f>
        <v>0</v>
      </c>
      <c r="J1028" s="100" t="n">
        <f aca="false">$C1028*VLOOKUP($B1028,FoodDB!$A$2:$I$1016,9,0)</f>
        <v>0</v>
      </c>
      <c r="K1028" s="100"/>
      <c r="L1028" s="100"/>
      <c r="M1028" s="100"/>
      <c r="N1028" s="100"/>
      <c r="O1028" s="100"/>
      <c r="P1028" s="100"/>
      <c r="Q1028" s="100"/>
      <c r="R1028" s="100"/>
      <c r="S1028" s="100"/>
    </row>
    <row r="1029" customFormat="false" ht="15" hidden="false" customHeight="false" outlineLevel="0" collapsed="false">
      <c r="B1029" s="96" t="s">
        <v>108</v>
      </c>
      <c r="C1029" s="97" t="n">
        <v>1</v>
      </c>
      <c r="D1029" s="100" t="n">
        <f aca="false">$C1029*VLOOKUP($B1029,FoodDB!$A$2:$I$1016,3,0)</f>
        <v>0</v>
      </c>
      <c r="E1029" s="100" t="n">
        <f aca="false">$C1029*VLOOKUP($B1029,FoodDB!$A$2:$I$1016,4,0)</f>
        <v>0</v>
      </c>
      <c r="F1029" s="100" t="n">
        <f aca="false">$C1029*VLOOKUP($B1029,FoodDB!$A$2:$I$1016,5,0)</f>
        <v>0</v>
      </c>
      <c r="G1029" s="100" t="n">
        <f aca="false">$C1029*VLOOKUP($B1029,FoodDB!$A$2:$I$1016,6,0)</f>
        <v>0</v>
      </c>
      <c r="H1029" s="100" t="n">
        <f aca="false">$C1029*VLOOKUP($B1029,FoodDB!$A$2:$I$1016,7,0)</f>
        <v>0</v>
      </c>
      <c r="I1029" s="100" t="n">
        <f aca="false">$C1029*VLOOKUP($B1029,FoodDB!$A$2:$I$1016,8,0)</f>
        <v>0</v>
      </c>
      <c r="J1029" s="100" t="n">
        <f aca="false">$C1029*VLOOKUP($B1029,FoodDB!$A$2:$I$1016,9,0)</f>
        <v>0</v>
      </c>
      <c r="K1029" s="100"/>
      <c r="L1029" s="100"/>
      <c r="M1029" s="100"/>
      <c r="N1029" s="100"/>
      <c r="O1029" s="100"/>
      <c r="P1029" s="100"/>
      <c r="Q1029" s="100"/>
      <c r="R1029" s="100"/>
      <c r="S1029" s="100"/>
    </row>
    <row r="1030" customFormat="false" ht="15" hidden="false" customHeight="false" outlineLevel="0" collapsed="false">
      <c r="B1030" s="96" t="s">
        <v>108</v>
      </c>
      <c r="C1030" s="97" t="n">
        <v>1</v>
      </c>
      <c r="D1030" s="100" t="n">
        <f aca="false">$C1030*VLOOKUP($B1030,FoodDB!$A$2:$I$1016,3,0)</f>
        <v>0</v>
      </c>
      <c r="E1030" s="100" t="n">
        <f aca="false">$C1030*VLOOKUP($B1030,FoodDB!$A$2:$I$1016,4,0)</f>
        <v>0</v>
      </c>
      <c r="F1030" s="100" t="n">
        <f aca="false">$C1030*VLOOKUP($B1030,FoodDB!$A$2:$I$1016,5,0)</f>
        <v>0</v>
      </c>
      <c r="G1030" s="100" t="n">
        <f aca="false">$C1030*VLOOKUP($B1030,FoodDB!$A$2:$I$1016,6,0)</f>
        <v>0</v>
      </c>
      <c r="H1030" s="100" t="n">
        <f aca="false">$C1030*VLOOKUP($B1030,FoodDB!$A$2:$I$1016,7,0)</f>
        <v>0</v>
      </c>
      <c r="I1030" s="100" t="n">
        <f aca="false">$C1030*VLOOKUP($B1030,FoodDB!$A$2:$I$1016,8,0)</f>
        <v>0</v>
      </c>
      <c r="J1030" s="100" t="n">
        <f aca="false">$C1030*VLOOKUP($B1030,FoodDB!$A$2:$I$1016,9,0)</f>
        <v>0</v>
      </c>
      <c r="K1030" s="100"/>
      <c r="L1030" s="100"/>
      <c r="M1030" s="100"/>
      <c r="N1030" s="100"/>
      <c r="O1030" s="100"/>
      <c r="P1030" s="100"/>
      <c r="Q1030" s="100"/>
      <c r="R1030" s="100"/>
      <c r="S1030" s="100"/>
    </row>
    <row r="1031" customFormat="false" ht="15" hidden="false" customHeight="false" outlineLevel="0" collapsed="false">
      <c r="B1031" s="96" t="s">
        <v>108</v>
      </c>
      <c r="C1031" s="97" t="n">
        <v>1</v>
      </c>
      <c r="D1031" s="100" t="n">
        <f aca="false">$C1031*VLOOKUP($B1031,FoodDB!$A$2:$I$1016,3,0)</f>
        <v>0</v>
      </c>
      <c r="E1031" s="100" t="n">
        <f aca="false">$C1031*VLOOKUP($B1031,FoodDB!$A$2:$I$1016,4,0)</f>
        <v>0</v>
      </c>
      <c r="F1031" s="100" t="n">
        <f aca="false">$C1031*VLOOKUP($B1031,FoodDB!$A$2:$I$1016,5,0)</f>
        <v>0</v>
      </c>
      <c r="G1031" s="100" t="n">
        <f aca="false">$C1031*VLOOKUP($B1031,FoodDB!$A$2:$I$1016,6,0)</f>
        <v>0</v>
      </c>
      <c r="H1031" s="100" t="n">
        <f aca="false">$C1031*VLOOKUP($B1031,FoodDB!$A$2:$I$1016,7,0)</f>
        <v>0</v>
      </c>
      <c r="I1031" s="100" t="n">
        <f aca="false">$C1031*VLOOKUP($B1031,FoodDB!$A$2:$I$1016,8,0)</f>
        <v>0</v>
      </c>
      <c r="J1031" s="100" t="n">
        <f aca="false">$C1031*VLOOKUP($B1031,FoodDB!$A$2:$I$1016,9,0)</f>
        <v>0</v>
      </c>
      <c r="K1031" s="100"/>
      <c r="L1031" s="100"/>
      <c r="M1031" s="100"/>
      <c r="N1031" s="100"/>
      <c r="O1031" s="100"/>
      <c r="P1031" s="100"/>
      <c r="Q1031" s="100"/>
      <c r="R1031" s="100"/>
      <c r="S1031" s="100"/>
    </row>
    <row r="1032" customFormat="false" ht="15" hidden="false" customHeight="false" outlineLevel="0" collapsed="false">
      <c r="B1032" s="96" t="s">
        <v>108</v>
      </c>
      <c r="C1032" s="97" t="n">
        <v>1</v>
      </c>
      <c r="D1032" s="100" t="n">
        <f aca="false">$C1032*VLOOKUP($B1032,FoodDB!$A$2:$I$1016,3,0)</f>
        <v>0</v>
      </c>
      <c r="E1032" s="100" t="n">
        <f aca="false">$C1032*VLOOKUP($B1032,FoodDB!$A$2:$I$1016,4,0)</f>
        <v>0</v>
      </c>
      <c r="F1032" s="100" t="n">
        <f aca="false">$C1032*VLOOKUP($B1032,FoodDB!$A$2:$I$1016,5,0)</f>
        <v>0</v>
      </c>
      <c r="G1032" s="100" t="n">
        <f aca="false">$C1032*VLOOKUP($B1032,FoodDB!$A$2:$I$1016,6,0)</f>
        <v>0</v>
      </c>
      <c r="H1032" s="100" t="n">
        <f aca="false">$C1032*VLOOKUP($B1032,FoodDB!$A$2:$I$1016,7,0)</f>
        <v>0</v>
      </c>
      <c r="I1032" s="100" t="n">
        <f aca="false">$C1032*VLOOKUP($B1032,FoodDB!$A$2:$I$1016,8,0)</f>
        <v>0</v>
      </c>
      <c r="J1032" s="100" t="n">
        <f aca="false">$C1032*VLOOKUP($B1032,FoodDB!$A$2:$I$1016,9,0)</f>
        <v>0</v>
      </c>
      <c r="K1032" s="100"/>
      <c r="L1032" s="100"/>
      <c r="M1032" s="100"/>
      <c r="N1032" s="100"/>
      <c r="O1032" s="100"/>
      <c r="P1032" s="100"/>
      <c r="Q1032" s="100"/>
      <c r="R1032" s="100"/>
      <c r="S1032" s="100"/>
    </row>
    <row r="1033" customFormat="false" ht="15" hidden="false" customHeight="false" outlineLevel="0" collapsed="false">
      <c r="A1033" s="0" t="s">
        <v>98</v>
      </c>
      <c r="D1033" s="100"/>
      <c r="E1033" s="100"/>
      <c r="F1033" s="100"/>
      <c r="G1033" s="100" t="n">
        <f aca="false">SUM(G1026:G1032)</f>
        <v>0</v>
      </c>
      <c r="H1033" s="100" t="n">
        <f aca="false">SUM(H1026:H1032)</f>
        <v>0</v>
      </c>
      <c r="I1033" s="100" t="n">
        <f aca="false">SUM(I1026:I1032)</f>
        <v>0</v>
      </c>
      <c r="J1033" s="100" t="n">
        <f aca="false">SUM(G1033:I1033)</f>
        <v>0</v>
      </c>
      <c r="K1033" s="100"/>
      <c r="L1033" s="100"/>
      <c r="M1033" s="100"/>
      <c r="N1033" s="100"/>
      <c r="O1033" s="100"/>
      <c r="P1033" s="100"/>
      <c r="Q1033" s="100"/>
      <c r="R1033" s="100"/>
      <c r="S1033" s="100"/>
    </row>
    <row r="1034" customFormat="false" ht="15" hidden="false" customHeight="false" outlineLevel="0" collapsed="false">
      <c r="A1034" s="0" t="s">
        <v>102</v>
      </c>
      <c r="B1034" s="0" t="s">
        <v>103</v>
      </c>
      <c r="D1034" s="100"/>
      <c r="E1034" s="100"/>
      <c r="F1034" s="100"/>
      <c r="G1034" s="100" t="n">
        <f aca="false">VLOOKUP($A1026,LossChart!$A$3:$AB$105,14,0)</f>
        <v>814.68568513929</v>
      </c>
      <c r="H1034" s="100" t="n">
        <f aca="false">VLOOKUP($A1026,LossChart!$A$3:$AB$105,15,0)</f>
        <v>96</v>
      </c>
      <c r="I1034" s="100" t="n">
        <f aca="false">VLOOKUP($A1026,LossChart!$A$3:$AB$105,16,0)</f>
        <v>477.304074136158</v>
      </c>
      <c r="J1034" s="100" t="n">
        <f aca="false">VLOOKUP($A1026,LossChart!$A$3:$AB$105,17,0)</f>
        <v>1387.98975927545</v>
      </c>
      <c r="K1034" s="100"/>
      <c r="L1034" s="100"/>
      <c r="M1034" s="100"/>
      <c r="N1034" s="100"/>
      <c r="O1034" s="100"/>
      <c r="P1034" s="100"/>
      <c r="Q1034" s="100"/>
      <c r="R1034" s="100"/>
      <c r="S1034" s="100"/>
    </row>
    <row r="1035" customFormat="false" ht="15" hidden="false" customHeight="false" outlineLevel="0" collapsed="false">
      <c r="A1035" s="0" t="s">
        <v>104</v>
      </c>
      <c r="D1035" s="100"/>
      <c r="E1035" s="100"/>
      <c r="F1035" s="100"/>
      <c r="G1035" s="100" t="n">
        <f aca="false">G1034-G1033</f>
        <v>814.68568513929</v>
      </c>
      <c r="H1035" s="100" t="n">
        <f aca="false">H1034-H1033</f>
        <v>96</v>
      </c>
      <c r="I1035" s="100" t="n">
        <f aca="false">I1034-I1033</f>
        <v>477.304074136158</v>
      </c>
      <c r="J1035" s="100" t="n">
        <f aca="false">J1034-J1033</f>
        <v>1387.98975927545</v>
      </c>
      <c r="K1035" s="100"/>
      <c r="L1035" s="100"/>
      <c r="M1035" s="100"/>
      <c r="N1035" s="100"/>
      <c r="O1035" s="100"/>
      <c r="P1035" s="100"/>
      <c r="Q1035" s="100"/>
      <c r="R1035" s="100"/>
      <c r="S1035" s="100"/>
    </row>
    <row r="1037" customFormat="false" ht="60" hidden="false" customHeight="false" outlineLevel="0" collapsed="false">
      <c r="A1037" s="21" t="s">
        <v>63</v>
      </c>
      <c r="B1037" s="21" t="s">
        <v>93</v>
      </c>
      <c r="C1037" s="21" t="s">
        <v>94</v>
      </c>
      <c r="D1037" s="94" t="str">
        <f aca="false">FoodDB!$C$1</f>
        <v>Fat
(g)</v>
      </c>
      <c r="E1037" s="94" t="str">
        <f aca="false">FoodDB!$D$1</f>
        <v>Carbs
(g)</v>
      </c>
      <c r="F1037" s="94" t="str">
        <f aca="false">FoodDB!$E$1</f>
        <v>Protein
(g)</v>
      </c>
      <c r="G1037" s="94" t="str">
        <f aca="false">FoodDB!$F$1</f>
        <v>Fat
(Cal)</v>
      </c>
      <c r="H1037" s="94" t="str">
        <f aca="false">FoodDB!$G$1</f>
        <v>Carb
(Cal)</v>
      </c>
      <c r="I1037" s="94" t="str">
        <f aca="false">FoodDB!$H$1</f>
        <v>Protein
(Cal)</v>
      </c>
      <c r="J1037" s="94" t="str">
        <f aca="false">FoodDB!$I$1</f>
        <v>Total
Calories</v>
      </c>
      <c r="K1037" s="94"/>
      <c r="L1037" s="94" t="s">
        <v>110</v>
      </c>
      <c r="M1037" s="94" t="s">
        <v>111</v>
      </c>
      <c r="N1037" s="94" t="s">
        <v>112</v>
      </c>
      <c r="O1037" s="94" t="s">
        <v>113</v>
      </c>
      <c r="P1037" s="94" t="s">
        <v>118</v>
      </c>
      <c r="Q1037" s="94" t="s">
        <v>119</v>
      </c>
      <c r="R1037" s="94" t="s">
        <v>120</v>
      </c>
      <c r="S1037" s="94" t="s">
        <v>121</v>
      </c>
    </row>
    <row r="1038" customFormat="false" ht="15" hidden="false" customHeight="false" outlineLevel="0" collapsed="false">
      <c r="A1038" s="95" t="n">
        <f aca="false">A1026+1</f>
        <v>43080</v>
      </c>
      <c r="B1038" s="96" t="s">
        <v>108</v>
      </c>
      <c r="C1038" s="97" t="n">
        <v>1</v>
      </c>
      <c r="D1038" s="100" t="n">
        <f aca="false">$C1038*VLOOKUP($B1038,FoodDB!$A$2:$I$1016,3,0)</f>
        <v>0</v>
      </c>
      <c r="E1038" s="100" t="n">
        <f aca="false">$C1038*VLOOKUP($B1038,FoodDB!$A$2:$I$1016,4,0)</f>
        <v>0</v>
      </c>
      <c r="F1038" s="100" t="n">
        <f aca="false">$C1038*VLOOKUP($B1038,FoodDB!$A$2:$I$1016,5,0)</f>
        <v>0</v>
      </c>
      <c r="G1038" s="100" t="n">
        <f aca="false">$C1038*VLOOKUP($B1038,FoodDB!$A$2:$I$1016,6,0)</f>
        <v>0</v>
      </c>
      <c r="H1038" s="100" t="n">
        <f aca="false">$C1038*VLOOKUP($B1038,FoodDB!$A$2:$I$1016,7,0)</f>
        <v>0</v>
      </c>
      <c r="I1038" s="100" t="n">
        <f aca="false">$C1038*VLOOKUP($B1038,FoodDB!$A$2:$I$1016,8,0)</f>
        <v>0</v>
      </c>
      <c r="J1038" s="100" t="n">
        <f aca="false">$C1038*VLOOKUP($B1038,FoodDB!$A$2:$I$1016,9,0)</f>
        <v>0</v>
      </c>
      <c r="K1038" s="100"/>
      <c r="L1038" s="100" t="n">
        <f aca="false">SUM(G1038:G1044)</f>
        <v>0</v>
      </c>
      <c r="M1038" s="100" t="n">
        <f aca="false">SUM(H1038:H1044)</f>
        <v>0</v>
      </c>
      <c r="N1038" s="100" t="n">
        <f aca="false">SUM(I1038:I1044)</f>
        <v>0</v>
      </c>
      <c r="O1038" s="100" t="n">
        <f aca="false">SUM(L1038:N1038)</f>
        <v>0</v>
      </c>
      <c r="P1038" s="100" t="n">
        <f aca="false">VLOOKUP($A1038,LossChart!$A$3:$AB$105,14,0)-L1038</f>
        <v>814.830630851556</v>
      </c>
      <c r="Q1038" s="100" t="n">
        <f aca="false">VLOOKUP($A1038,LossChart!$A$3:$AB$105,15,0)-M1038</f>
        <v>100</v>
      </c>
      <c r="R1038" s="100" t="n">
        <f aca="false">VLOOKUP($A1038,LossChart!$A$3:$AB$105,16,0)-N1038</f>
        <v>477.304074136158</v>
      </c>
      <c r="S1038" s="100" t="n">
        <f aca="false">VLOOKUP($A1038,LossChart!$A$3:$AB$105,17,0)-O1038</f>
        <v>1392.13470498771</v>
      </c>
    </row>
    <row r="1039" customFormat="false" ht="15" hidden="false" customHeight="false" outlineLevel="0" collapsed="false">
      <c r="B1039" s="96" t="s">
        <v>108</v>
      </c>
      <c r="C1039" s="97" t="n">
        <v>1</v>
      </c>
      <c r="D1039" s="100" t="n">
        <f aca="false">$C1039*VLOOKUP($B1039,FoodDB!$A$2:$I$1016,3,0)</f>
        <v>0</v>
      </c>
      <c r="E1039" s="100" t="n">
        <f aca="false">$C1039*VLOOKUP($B1039,FoodDB!$A$2:$I$1016,4,0)</f>
        <v>0</v>
      </c>
      <c r="F1039" s="100" t="n">
        <f aca="false">$C1039*VLOOKUP($B1039,FoodDB!$A$2:$I$1016,5,0)</f>
        <v>0</v>
      </c>
      <c r="G1039" s="100" t="n">
        <f aca="false">$C1039*VLOOKUP($B1039,FoodDB!$A$2:$I$1016,6,0)</f>
        <v>0</v>
      </c>
      <c r="H1039" s="100" t="n">
        <f aca="false">$C1039*VLOOKUP($B1039,FoodDB!$A$2:$I$1016,7,0)</f>
        <v>0</v>
      </c>
      <c r="I1039" s="100" t="n">
        <f aca="false">$C1039*VLOOKUP($B1039,FoodDB!$A$2:$I$1016,8,0)</f>
        <v>0</v>
      </c>
      <c r="J1039" s="100" t="n">
        <f aca="false">$C1039*VLOOKUP($B1039,FoodDB!$A$2:$I$1016,9,0)</f>
        <v>0</v>
      </c>
      <c r="K1039" s="100"/>
      <c r="L1039" s="100"/>
      <c r="M1039" s="100"/>
      <c r="N1039" s="100"/>
      <c r="O1039" s="100"/>
      <c r="P1039" s="100"/>
      <c r="Q1039" s="100"/>
      <c r="R1039" s="100"/>
      <c r="S1039" s="100"/>
    </row>
    <row r="1040" customFormat="false" ht="15" hidden="false" customHeight="false" outlineLevel="0" collapsed="false">
      <c r="B1040" s="96" t="s">
        <v>108</v>
      </c>
      <c r="C1040" s="97" t="n">
        <v>1</v>
      </c>
      <c r="D1040" s="100" t="n">
        <f aca="false">$C1040*VLOOKUP($B1040,FoodDB!$A$2:$I$1016,3,0)</f>
        <v>0</v>
      </c>
      <c r="E1040" s="100" t="n">
        <f aca="false">$C1040*VLOOKUP($B1040,FoodDB!$A$2:$I$1016,4,0)</f>
        <v>0</v>
      </c>
      <c r="F1040" s="100" t="n">
        <f aca="false">$C1040*VLOOKUP($B1040,FoodDB!$A$2:$I$1016,5,0)</f>
        <v>0</v>
      </c>
      <c r="G1040" s="100" t="n">
        <f aca="false">$C1040*VLOOKUP($B1040,FoodDB!$A$2:$I$1016,6,0)</f>
        <v>0</v>
      </c>
      <c r="H1040" s="100" t="n">
        <f aca="false">$C1040*VLOOKUP($B1040,FoodDB!$A$2:$I$1016,7,0)</f>
        <v>0</v>
      </c>
      <c r="I1040" s="100" t="n">
        <f aca="false">$C1040*VLOOKUP($B1040,FoodDB!$A$2:$I$1016,8,0)</f>
        <v>0</v>
      </c>
      <c r="J1040" s="100" t="n">
        <f aca="false">$C1040*VLOOKUP($B1040,FoodDB!$A$2:$I$1016,9,0)</f>
        <v>0</v>
      </c>
      <c r="K1040" s="100"/>
      <c r="L1040" s="100"/>
      <c r="M1040" s="100"/>
      <c r="N1040" s="100"/>
      <c r="O1040" s="100"/>
      <c r="P1040" s="100"/>
      <c r="Q1040" s="100"/>
      <c r="R1040" s="100"/>
      <c r="S1040" s="100"/>
    </row>
    <row r="1041" customFormat="false" ht="15" hidden="false" customHeight="false" outlineLevel="0" collapsed="false">
      <c r="B1041" s="96" t="s">
        <v>108</v>
      </c>
      <c r="C1041" s="97" t="n">
        <v>1</v>
      </c>
      <c r="D1041" s="100" t="n">
        <f aca="false">$C1041*VLOOKUP($B1041,FoodDB!$A$2:$I$1016,3,0)</f>
        <v>0</v>
      </c>
      <c r="E1041" s="100" t="n">
        <f aca="false">$C1041*VLOOKUP($B1041,FoodDB!$A$2:$I$1016,4,0)</f>
        <v>0</v>
      </c>
      <c r="F1041" s="100" t="n">
        <f aca="false">$C1041*VLOOKUP($B1041,FoodDB!$A$2:$I$1016,5,0)</f>
        <v>0</v>
      </c>
      <c r="G1041" s="100" t="n">
        <f aca="false">$C1041*VLOOKUP($B1041,FoodDB!$A$2:$I$1016,6,0)</f>
        <v>0</v>
      </c>
      <c r="H1041" s="100" t="n">
        <f aca="false">$C1041*VLOOKUP($B1041,FoodDB!$A$2:$I$1016,7,0)</f>
        <v>0</v>
      </c>
      <c r="I1041" s="100" t="n">
        <f aca="false">$C1041*VLOOKUP($B1041,FoodDB!$A$2:$I$1016,8,0)</f>
        <v>0</v>
      </c>
      <c r="J1041" s="100" t="n">
        <f aca="false">$C1041*VLOOKUP($B1041,FoodDB!$A$2:$I$1016,9,0)</f>
        <v>0</v>
      </c>
      <c r="K1041" s="100"/>
      <c r="L1041" s="100"/>
      <c r="M1041" s="100"/>
      <c r="N1041" s="100"/>
      <c r="O1041" s="100"/>
      <c r="P1041" s="100"/>
      <c r="Q1041" s="100"/>
      <c r="R1041" s="100"/>
      <c r="S1041" s="100"/>
    </row>
    <row r="1042" customFormat="false" ht="15" hidden="false" customHeight="false" outlineLevel="0" collapsed="false">
      <c r="B1042" s="96" t="s">
        <v>108</v>
      </c>
      <c r="C1042" s="97" t="n">
        <v>1</v>
      </c>
      <c r="D1042" s="100" t="n">
        <f aca="false">$C1042*VLOOKUP($B1042,FoodDB!$A$2:$I$1016,3,0)</f>
        <v>0</v>
      </c>
      <c r="E1042" s="100" t="n">
        <f aca="false">$C1042*VLOOKUP($B1042,FoodDB!$A$2:$I$1016,4,0)</f>
        <v>0</v>
      </c>
      <c r="F1042" s="100" t="n">
        <f aca="false">$C1042*VLOOKUP($B1042,FoodDB!$A$2:$I$1016,5,0)</f>
        <v>0</v>
      </c>
      <c r="G1042" s="100" t="n">
        <f aca="false">$C1042*VLOOKUP($B1042,FoodDB!$A$2:$I$1016,6,0)</f>
        <v>0</v>
      </c>
      <c r="H1042" s="100" t="n">
        <f aca="false">$C1042*VLOOKUP($B1042,FoodDB!$A$2:$I$1016,7,0)</f>
        <v>0</v>
      </c>
      <c r="I1042" s="100" t="n">
        <f aca="false">$C1042*VLOOKUP($B1042,FoodDB!$A$2:$I$1016,8,0)</f>
        <v>0</v>
      </c>
      <c r="J1042" s="100" t="n">
        <f aca="false">$C1042*VLOOKUP($B1042,FoodDB!$A$2:$I$1016,9,0)</f>
        <v>0</v>
      </c>
      <c r="K1042" s="100"/>
      <c r="L1042" s="100"/>
      <c r="M1042" s="100"/>
      <c r="N1042" s="100"/>
      <c r="O1042" s="100"/>
      <c r="P1042" s="100"/>
      <c r="Q1042" s="100"/>
      <c r="R1042" s="100"/>
      <c r="S1042" s="100"/>
    </row>
    <row r="1043" customFormat="false" ht="15" hidden="false" customHeight="false" outlineLevel="0" collapsed="false">
      <c r="B1043" s="96" t="s">
        <v>108</v>
      </c>
      <c r="C1043" s="97" t="n">
        <v>1</v>
      </c>
      <c r="D1043" s="100" t="n">
        <f aca="false">$C1043*VLOOKUP($B1043,FoodDB!$A$2:$I$1016,3,0)</f>
        <v>0</v>
      </c>
      <c r="E1043" s="100" t="n">
        <f aca="false">$C1043*VLOOKUP($B1043,FoodDB!$A$2:$I$1016,4,0)</f>
        <v>0</v>
      </c>
      <c r="F1043" s="100" t="n">
        <f aca="false">$C1043*VLOOKUP($B1043,FoodDB!$A$2:$I$1016,5,0)</f>
        <v>0</v>
      </c>
      <c r="G1043" s="100" t="n">
        <f aca="false">$C1043*VLOOKUP($B1043,FoodDB!$A$2:$I$1016,6,0)</f>
        <v>0</v>
      </c>
      <c r="H1043" s="100" t="n">
        <f aca="false">$C1043*VLOOKUP($B1043,FoodDB!$A$2:$I$1016,7,0)</f>
        <v>0</v>
      </c>
      <c r="I1043" s="100" t="n">
        <f aca="false">$C1043*VLOOKUP($B1043,FoodDB!$A$2:$I$1016,8,0)</f>
        <v>0</v>
      </c>
      <c r="J1043" s="100" t="n">
        <f aca="false">$C1043*VLOOKUP($B1043,FoodDB!$A$2:$I$1016,9,0)</f>
        <v>0</v>
      </c>
      <c r="K1043" s="100"/>
      <c r="L1043" s="100"/>
      <c r="M1043" s="100"/>
      <c r="N1043" s="100"/>
      <c r="O1043" s="100"/>
      <c r="P1043" s="100"/>
      <c r="Q1043" s="100"/>
      <c r="R1043" s="100"/>
      <c r="S1043" s="100"/>
    </row>
    <row r="1044" customFormat="false" ht="15" hidden="false" customHeight="false" outlineLevel="0" collapsed="false">
      <c r="B1044" s="96" t="s">
        <v>108</v>
      </c>
      <c r="C1044" s="97" t="n">
        <v>1</v>
      </c>
      <c r="D1044" s="100" t="n">
        <f aca="false">$C1044*VLOOKUP($B1044,FoodDB!$A$2:$I$1016,3,0)</f>
        <v>0</v>
      </c>
      <c r="E1044" s="100" t="n">
        <f aca="false">$C1044*VLOOKUP($B1044,FoodDB!$A$2:$I$1016,4,0)</f>
        <v>0</v>
      </c>
      <c r="F1044" s="100" t="n">
        <f aca="false">$C1044*VLOOKUP($B1044,FoodDB!$A$2:$I$1016,5,0)</f>
        <v>0</v>
      </c>
      <c r="G1044" s="100" t="n">
        <f aca="false">$C1044*VLOOKUP($B1044,FoodDB!$A$2:$I$1016,6,0)</f>
        <v>0</v>
      </c>
      <c r="H1044" s="100" t="n">
        <f aca="false">$C1044*VLOOKUP($B1044,FoodDB!$A$2:$I$1016,7,0)</f>
        <v>0</v>
      </c>
      <c r="I1044" s="100" t="n">
        <f aca="false">$C1044*VLOOKUP($B1044,FoodDB!$A$2:$I$1016,8,0)</f>
        <v>0</v>
      </c>
      <c r="J1044" s="100" t="n">
        <f aca="false">$C1044*VLOOKUP($B1044,FoodDB!$A$2:$I$1016,9,0)</f>
        <v>0</v>
      </c>
      <c r="K1044" s="100"/>
      <c r="L1044" s="100"/>
      <c r="M1044" s="100"/>
      <c r="N1044" s="100"/>
      <c r="O1044" s="100"/>
      <c r="P1044" s="100"/>
      <c r="Q1044" s="100"/>
      <c r="R1044" s="100"/>
      <c r="S1044" s="100"/>
    </row>
    <row r="1045" customFormat="false" ht="15" hidden="false" customHeight="false" outlineLevel="0" collapsed="false">
      <c r="A1045" s="0" t="s">
        <v>98</v>
      </c>
      <c r="D1045" s="100"/>
      <c r="E1045" s="100"/>
      <c r="F1045" s="100"/>
      <c r="G1045" s="100" t="n">
        <f aca="false">SUM(G1038:G1044)</f>
        <v>0</v>
      </c>
      <c r="H1045" s="100" t="n">
        <f aca="false">SUM(H1038:H1044)</f>
        <v>0</v>
      </c>
      <c r="I1045" s="100" t="n">
        <f aca="false">SUM(I1038:I1044)</f>
        <v>0</v>
      </c>
      <c r="J1045" s="100" t="n">
        <f aca="false">SUM(G1045:I1045)</f>
        <v>0</v>
      </c>
      <c r="K1045" s="100"/>
      <c r="L1045" s="100"/>
      <c r="M1045" s="100"/>
      <c r="N1045" s="100"/>
      <c r="O1045" s="100"/>
      <c r="P1045" s="100"/>
      <c r="Q1045" s="100"/>
      <c r="R1045" s="100"/>
      <c r="S1045" s="100"/>
    </row>
    <row r="1046" customFormat="false" ht="15" hidden="false" customHeight="false" outlineLevel="0" collapsed="false">
      <c r="A1046" s="0" t="s">
        <v>102</v>
      </c>
      <c r="B1046" s="0" t="s">
        <v>103</v>
      </c>
      <c r="D1046" s="100"/>
      <c r="E1046" s="100"/>
      <c r="F1046" s="100"/>
      <c r="G1046" s="100" t="n">
        <f aca="false">VLOOKUP($A1038,LossChart!$A$3:$AB$105,14,0)</f>
        <v>814.830630851556</v>
      </c>
      <c r="H1046" s="100" t="n">
        <f aca="false">VLOOKUP($A1038,LossChart!$A$3:$AB$105,15,0)</f>
        <v>100</v>
      </c>
      <c r="I1046" s="100" t="n">
        <f aca="false">VLOOKUP($A1038,LossChart!$A$3:$AB$105,16,0)</f>
        <v>477.304074136158</v>
      </c>
      <c r="J1046" s="100" t="n">
        <f aca="false">VLOOKUP($A1038,LossChart!$A$3:$AB$105,17,0)</f>
        <v>1392.13470498771</v>
      </c>
      <c r="K1046" s="100"/>
      <c r="L1046" s="100"/>
      <c r="M1046" s="100"/>
      <c r="N1046" s="100"/>
      <c r="O1046" s="100"/>
      <c r="P1046" s="100"/>
      <c r="Q1046" s="100"/>
      <c r="R1046" s="100"/>
      <c r="S1046" s="100"/>
    </row>
    <row r="1047" customFormat="false" ht="15" hidden="false" customHeight="false" outlineLevel="0" collapsed="false">
      <c r="A1047" s="0" t="s">
        <v>104</v>
      </c>
      <c r="D1047" s="100"/>
      <c r="E1047" s="100"/>
      <c r="F1047" s="100"/>
      <c r="G1047" s="100" t="n">
        <f aca="false">G1046-G1045</f>
        <v>814.830630851556</v>
      </c>
      <c r="H1047" s="100" t="n">
        <f aca="false">H1046-H1045</f>
        <v>100</v>
      </c>
      <c r="I1047" s="100" t="n">
        <f aca="false">I1046-I1045</f>
        <v>477.304074136158</v>
      </c>
      <c r="J1047" s="100" t="n">
        <f aca="false">J1046-J1045</f>
        <v>1392.13470498771</v>
      </c>
      <c r="K1047" s="100"/>
      <c r="L1047" s="100"/>
      <c r="M1047" s="100"/>
      <c r="N1047" s="100"/>
      <c r="O1047" s="100"/>
      <c r="P1047" s="100"/>
      <c r="Q1047" s="100"/>
      <c r="R1047" s="100"/>
      <c r="S1047" s="100"/>
    </row>
    <row r="1049" customFormat="false" ht="60" hidden="false" customHeight="false" outlineLevel="0" collapsed="false">
      <c r="A1049" s="21" t="s">
        <v>63</v>
      </c>
      <c r="B1049" s="21" t="s">
        <v>93</v>
      </c>
      <c r="C1049" s="21" t="s">
        <v>94</v>
      </c>
      <c r="D1049" s="94" t="str">
        <f aca="false">FoodDB!$C$1</f>
        <v>Fat
(g)</v>
      </c>
      <c r="E1049" s="94" t="str">
        <f aca="false">FoodDB!$D$1</f>
        <v>Carbs
(g)</v>
      </c>
      <c r="F1049" s="94" t="str">
        <f aca="false">FoodDB!$E$1</f>
        <v>Protein
(g)</v>
      </c>
      <c r="G1049" s="94" t="str">
        <f aca="false">FoodDB!$F$1</f>
        <v>Fat
(Cal)</v>
      </c>
      <c r="H1049" s="94" t="str">
        <f aca="false">FoodDB!$G$1</f>
        <v>Carb
(Cal)</v>
      </c>
      <c r="I1049" s="94" t="str">
        <f aca="false">FoodDB!$H$1</f>
        <v>Protein
(Cal)</v>
      </c>
      <c r="J1049" s="94" t="str">
        <f aca="false">FoodDB!$I$1</f>
        <v>Total
Calories</v>
      </c>
      <c r="K1049" s="94"/>
      <c r="L1049" s="94" t="s">
        <v>110</v>
      </c>
      <c r="M1049" s="94" t="s">
        <v>111</v>
      </c>
      <c r="N1049" s="94" t="s">
        <v>112</v>
      </c>
      <c r="O1049" s="94" t="s">
        <v>113</v>
      </c>
      <c r="P1049" s="94" t="s">
        <v>118</v>
      </c>
      <c r="Q1049" s="94" t="s">
        <v>119</v>
      </c>
      <c r="R1049" s="94" t="s">
        <v>120</v>
      </c>
      <c r="S1049" s="94" t="s">
        <v>121</v>
      </c>
    </row>
    <row r="1050" customFormat="false" ht="15" hidden="false" customHeight="false" outlineLevel="0" collapsed="false">
      <c r="A1050" s="95" t="n">
        <f aca="false">A1038+1</f>
        <v>43081</v>
      </c>
      <c r="B1050" s="96" t="s">
        <v>108</v>
      </c>
      <c r="C1050" s="97" t="n">
        <v>1</v>
      </c>
      <c r="D1050" s="100" t="n">
        <f aca="false">$C1050*VLOOKUP($B1050,FoodDB!$A$2:$I$1016,3,0)</f>
        <v>0</v>
      </c>
      <c r="E1050" s="100" t="n">
        <f aca="false">$C1050*VLOOKUP($B1050,FoodDB!$A$2:$I$1016,4,0)</f>
        <v>0</v>
      </c>
      <c r="F1050" s="100" t="n">
        <f aca="false">$C1050*VLOOKUP($B1050,FoodDB!$A$2:$I$1016,5,0)</f>
        <v>0</v>
      </c>
      <c r="G1050" s="100" t="n">
        <f aca="false">$C1050*VLOOKUP($B1050,FoodDB!$A$2:$I$1016,6,0)</f>
        <v>0</v>
      </c>
      <c r="H1050" s="100" t="n">
        <f aca="false">$C1050*VLOOKUP($B1050,FoodDB!$A$2:$I$1016,7,0)</f>
        <v>0</v>
      </c>
      <c r="I1050" s="100" t="n">
        <f aca="false">$C1050*VLOOKUP($B1050,FoodDB!$A$2:$I$1016,8,0)</f>
        <v>0</v>
      </c>
      <c r="J1050" s="100" t="n">
        <f aca="false">$C1050*VLOOKUP($B1050,FoodDB!$A$2:$I$1016,9,0)</f>
        <v>0</v>
      </c>
      <c r="K1050" s="100"/>
      <c r="L1050" s="100" t="n">
        <f aca="false">SUM(G1050:G1056)</f>
        <v>0</v>
      </c>
      <c r="M1050" s="100" t="n">
        <f aca="false">SUM(H1050:H1056)</f>
        <v>0</v>
      </c>
      <c r="N1050" s="100" t="n">
        <f aca="false">SUM(I1050:I1056)</f>
        <v>0</v>
      </c>
      <c r="O1050" s="100" t="n">
        <f aca="false">SUM(L1050:N1050)</f>
        <v>0</v>
      </c>
      <c r="P1050" s="100" t="n">
        <f aca="false">VLOOKUP($A1050,LossChart!$A$3:$AB$105,14,0)-L1050</f>
        <v>814.938864187514</v>
      </c>
      <c r="Q1050" s="100" t="n">
        <f aca="false">VLOOKUP($A1050,LossChart!$A$3:$AB$105,15,0)-M1050</f>
        <v>104</v>
      </c>
      <c r="R1050" s="100" t="n">
        <f aca="false">VLOOKUP($A1050,LossChart!$A$3:$AB$105,16,0)-N1050</f>
        <v>477.304074136158</v>
      </c>
      <c r="S1050" s="100" t="n">
        <f aca="false">VLOOKUP($A1050,LossChart!$A$3:$AB$105,17,0)-O1050</f>
        <v>1396.24293832367</v>
      </c>
    </row>
    <row r="1051" customFormat="false" ht="15" hidden="false" customHeight="false" outlineLevel="0" collapsed="false">
      <c r="B1051" s="96" t="s">
        <v>108</v>
      </c>
      <c r="C1051" s="97" t="n">
        <v>1</v>
      </c>
      <c r="D1051" s="100" t="n">
        <f aca="false">$C1051*VLOOKUP($B1051,FoodDB!$A$2:$I$1016,3,0)</f>
        <v>0</v>
      </c>
      <c r="E1051" s="100" t="n">
        <f aca="false">$C1051*VLOOKUP($B1051,FoodDB!$A$2:$I$1016,4,0)</f>
        <v>0</v>
      </c>
      <c r="F1051" s="100" t="n">
        <f aca="false">$C1051*VLOOKUP($B1051,FoodDB!$A$2:$I$1016,5,0)</f>
        <v>0</v>
      </c>
      <c r="G1051" s="100" t="n">
        <f aca="false">$C1051*VLOOKUP($B1051,FoodDB!$A$2:$I$1016,6,0)</f>
        <v>0</v>
      </c>
      <c r="H1051" s="100" t="n">
        <f aca="false">$C1051*VLOOKUP($B1051,FoodDB!$A$2:$I$1016,7,0)</f>
        <v>0</v>
      </c>
      <c r="I1051" s="100" t="n">
        <f aca="false">$C1051*VLOOKUP($B1051,FoodDB!$A$2:$I$1016,8,0)</f>
        <v>0</v>
      </c>
      <c r="J1051" s="100" t="n">
        <f aca="false">$C1051*VLOOKUP($B1051,FoodDB!$A$2:$I$1016,9,0)</f>
        <v>0</v>
      </c>
      <c r="K1051" s="100"/>
      <c r="L1051" s="100"/>
      <c r="M1051" s="100"/>
      <c r="N1051" s="100"/>
      <c r="O1051" s="100"/>
      <c r="P1051" s="100"/>
      <c r="Q1051" s="100"/>
      <c r="R1051" s="100"/>
      <c r="S1051" s="100"/>
    </row>
    <row r="1052" customFormat="false" ht="15" hidden="false" customHeight="false" outlineLevel="0" collapsed="false">
      <c r="B1052" s="96" t="s">
        <v>108</v>
      </c>
      <c r="C1052" s="97" t="n">
        <v>1</v>
      </c>
      <c r="D1052" s="100" t="n">
        <f aca="false">$C1052*VLOOKUP($B1052,FoodDB!$A$2:$I$1016,3,0)</f>
        <v>0</v>
      </c>
      <c r="E1052" s="100" t="n">
        <f aca="false">$C1052*VLOOKUP($B1052,FoodDB!$A$2:$I$1016,4,0)</f>
        <v>0</v>
      </c>
      <c r="F1052" s="100" t="n">
        <f aca="false">$C1052*VLOOKUP($B1052,FoodDB!$A$2:$I$1016,5,0)</f>
        <v>0</v>
      </c>
      <c r="G1052" s="100" t="n">
        <f aca="false">$C1052*VLOOKUP($B1052,FoodDB!$A$2:$I$1016,6,0)</f>
        <v>0</v>
      </c>
      <c r="H1052" s="100" t="n">
        <f aca="false">$C1052*VLOOKUP($B1052,FoodDB!$A$2:$I$1016,7,0)</f>
        <v>0</v>
      </c>
      <c r="I1052" s="100" t="n">
        <f aca="false">$C1052*VLOOKUP($B1052,FoodDB!$A$2:$I$1016,8,0)</f>
        <v>0</v>
      </c>
      <c r="J1052" s="100" t="n">
        <f aca="false">$C1052*VLOOKUP($B1052,FoodDB!$A$2:$I$1016,9,0)</f>
        <v>0</v>
      </c>
      <c r="K1052" s="100"/>
      <c r="L1052" s="100"/>
      <c r="M1052" s="100"/>
      <c r="N1052" s="100"/>
      <c r="O1052" s="100"/>
      <c r="P1052" s="100"/>
      <c r="Q1052" s="100"/>
      <c r="R1052" s="100"/>
      <c r="S1052" s="100"/>
    </row>
    <row r="1053" customFormat="false" ht="15" hidden="false" customHeight="false" outlineLevel="0" collapsed="false">
      <c r="B1053" s="96" t="s">
        <v>108</v>
      </c>
      <c r="C1053" s="97" t="n">
        <v>1</v>
      </c>
      <c r="D1053" s="100" t="n">
        <f aca="false">$C1053*VLOOKUP($B1053,FoodDB!$A$2:$I$1016,3,0)</f>
        <v>0</v>
      </c>
      <c r="E1053" s="100" t="n">
        <f aca="false">$C1053*VLOOKUP($B1053,FoodDB!$A$2:$I$1016,4,0)</f>
        <v>0</v>
      </c>
      <c r="F1053" s="100" t="n">
        <f aca="false">$C1053*VLOOKUP($B1053,FoodDB!$A$2:$I$1016,5,0)</f>
        <v>0</v>
      </c>
      <c r="G1053" s="100" t="n">
        <f aca="false">$C1053*VLOOKUP($B1053,FoodDB!$A$2:$I$1016,6,0)</f>
        <v>0</v>
      </c>
      <c r="H1053" s="100" t="n">
        <f aca="false">$C1053*VLOOKUP($B1053,FoodDB!$A$2:$I$1016,7,0)</f>
        <v>0</v>
      </c>
      <c r="I1053" s="100" t="n">
        <f aca="false">$C1053*VLOOKUP($B1053,FoodDB!$A$2:$I$1016,8,0)</f>
        <v>0</v>
      </c>
      <c r="J1053" s="100" t="n">
        <f aca="false">$C1053*VLOOKUP($B1053,FoodDB!$A$2:$I$1016,9,0)</f>
        <v>0</v>
      </c>
      <c r="K1053" s="100"/>
      <c r="L1053" s="100"/>
      <c r="M1053" s="100"/>
      <c r="N1053" s="100"/>
      <c r="O1053" s="100"/>
      <c r="P1053" s="100"/>
      <c r="Q1053" s="100"/>
      <c r="R1053" s="100"/>
      <c r="S1053" s="100"/>
    </row>
    <row r="1054" customFormat="false" ht="15" hidden="false" customHeight="false" outlineLevel="0" collapsed="false">
      <c r="B1054" s="96" t="s">
        <v>108</v>
      </c>
      <c r="C1054" s="97" t="n">
        <v>1</v>
      </c>
      <c r="D1054" s="100" t="n">
        <f aca="false">$C1054*VLOOKUP($B1054,FoodDB!$A$2:$I$1016,3,0)</f>
        <v>0</v>
      </c>
      <c r="E1054" s="100" t="n">
        <f aca="false">$C1054*VLOOKUP($B1054,FoodDB!$A$2:$I$1016,4,0)</f>
        <v>0</v>
      </c>
      <c r="F1054" s="100" t="n">
        <f aca="false">$C1054*VLOOKUP($B1054,FoodDB!$A$2:$I$1016,5,0)</f>
        <v>0</v>
      </c>
      <c r="G1054" s="100" t="n">
        <f aca="false">$C1054*VLOOKUP($B1054,FoodDB!$A$2:$I$1016,6,0)</f>
        <v>0</v>
      </c>
      <c r="H1054" s="100" t="n">
        <f aca="false">$C1054*VLOOKUP($B1054,FoodDB!$A$2:$I$1016,7,0)</f>
        <v>0</v>
      </c>
      <c r="I1054" s="100" t="n">
        <f aca="false">$C1054*VLOOKUP($B1054,FoodDB!$A$2:$I$1016,8,0)</f>
        <v>0</v>
      </c>
      <c r="J1054" s="100" t="n">
        <f aca="false">$C1054*VLOOKUP($B1054,FoodDB!$A$2:$I$1016,9,0)</f>
        <v>0</v>
      </c>
      <c r="K1054" s="100"/>
      <c r="L1054" s="100"/>
      <c r="M1054" s="100"/>
      <c r="N1054" s="100"/>
      <c r="O1054" s="100"/>
      <c r="P1054" s="100"/>
      <c r="Q1054" s="100"/>
      <c r="R1054" s="100"/>
      <c r="S1054" s="100"/>
    </row>
    <row r="1055" customFormat="false" ht="15" hidden="false" customHeight="false" outlineLevel="0" collapsed="false">
      <c r="B1055" s="96" t="s">
        <v>108</v>
      </c>
      <c r="C1055" s="97" t="n">
        <v>1</v>
      </c>
      <c r="D1055" s="100" t="n">
        <f aca="false">$C1055*VLOOKUP($B1055,FoodDB!$A$2:$I$1016,3,0)</f>
        <v>0</v>
      </c>
      <c r="E1055" s="100" t="n">
        <f aca="false">$C1055*VLOOKUP($B1055,FoodDB!$A$2:$I$1016,4,0)</f>
        <v>0</v>
      </c>
      <c r="F1055" s="100" t="n">
        <f aca="false">$C1055*VLOOKUP($B1055,FoodDB!$A$2:$I$1016,5,0)</f>
        <v>0</v>
      </c>
      <c r="G1055" s="100" t="n">
        <f aca="false">$C1055*VLOOKUP($B1055,FoodDB!$A$2:$I$1016,6,0)</f>
        <v>0</v>
      </c>
      <c r="H1055" s="100" t="n">
        <f aca="false">$C1055*VLOOKUP($B1055,FoodDB!$A$2:$I$1016,7,0)</f>
        <v>0</v>
      </c>
      <c r="I1055" s="100" t="n">
        <f aca="false">$C1055*VLOOKUP($B1055,FoodDB!$A$2:$I$1016,8,0)</f>
        <v>0</v>
      </c>
      <c r="J1055" s="100" t="n">
        <f aca="false">$C1055*VLOOKUP($B1055,FoodDB!$A$2:$I$1016,9,0)</f>
        <v>0</v>
      </c>
      <c r="K1055" s="100"/>
      <c r="L1055" s="100"/>
      <c r="M1055" s="100"/>
      <c r="N1055" s="100"/>
      <c r="O1055" s="100"/>
      <c r="P1055" s="100"/>
      <c r="Q1055" s="100"/>
      <c r="R1055" s="100"/>
      <c r="S1055" s="100"/>
    </row>
    <row r="1056" customFormat="false" ht="15" hidden="false" customHeight="false" outlineLevel="0" collapsed="false">
      <c r="B1056" s="96" t="s">
        <v>108</v>
      </c>
      <c r="C1056" s="97" t="n">
        <v>1</v>
      </c>
      <c r="D1056" s="100" t="n">
        <f aca="false">$C1056*VLOOKUP($B1056,FoodDB!$A$2:$I$1016,3,0)</f>
        <v>0</v>
      </c>
      <c r="E1056" s="100" t="n">
        <f aca="false">$C1056*VLOOKUP($B1056,FoodDB!$A$2:$I$1016,4,0)</f>
        <v>0</v>
      </c>
      <c r="F1056" s="100" t="n">
        <f aca="false">$C1056*VLOOKUP($B1056,FoodDB!$A$2:$I$1016,5,0)</f>
        <v>0</v>
      </c>
      <c r="G1056" s="100" t="n">
        <f aca="false">$C1056*VLOOKUP($B1056,FoodDB!$A$2:$I$1016,6,0)</f>
        <v>0</v>
      </c>
      <c r="H1056" s="100" t="n">
        <f aca="false">$C1056*VLOOKUP($B1056,FoodDB!$A$2:$I$1016,7,0)</f>
        <v>0</v>
      </c>
      <c r="I1056" s="100" t="n">
        <f aca="false">$C1056*VLOOKUP($B1056,FoodDB!$A$2:$I$1016,8,0)</f>
        <v>0</v>
      </c>
      <c r="J1056" s="100" t="n">
        <f aca="false">$C1056*VLOOKUP($B1056,FoodDB!$A$2:$I$1016,9,0)</f>
        <v>0</v>
      </c>
      <c r="K1056" s="100"/>
      <c r="L1056" s="100"/>
      <c r="M1056" s="100"/>
      <c r="N1056" s="100"/>
      <c r="O1056" s="100"/>
      <c r="P1056" s="100"/>
      <c r="Q1056" s="100"/>
      <c r="R1056" s="100"/>
      <c r="S1056" s="100"/>
    </row>
    <row r="1057" customFormat="false" ht="15" hidden="false" customHeight="false" outlineLevel="0" collapsed="false">
      <c r="A1057" s="0" t="s">
        <v>98</v>
      </c>
      <c r="D1057" s="100"/>
      <c r="E1057" s="100"/>
      <c r="F1057" s="100"/>
      <c r="G1057" s="100" t="n">
        <f aca="false">SUM(G1050:G1056)</f>
        <v>0</v>
      </c>
      <c r="H1057" s="100" t="n">
        <f aca="false">SUM(H1050:H1056)</f>
        <v>0</v>
      </c>
      <c r="I1057" s="100" t="n">
        <f aca="false">SUM(I1050:I1056)</f>
        <v>0</v>
      </c>
      <c r="J1057" s="100" t="n">
        <f aca="false">SUM(G1057:I1057)</f>
        <v>0</v>
      </c>
      <c r="K1057" s="100"/>
      <c r="L1057" s="100"/>
      <c r="M1057" s="100"/>
      <c r="N1057" s="100"/>
      <c r="O1057" s="100"/>
      <c r="P1057" s="100"/>
      <c r="Q1057" s="100"/>
      <c r="R1057" s="100"/>
      <c r="S1057" s="100"/>
    </row>
    <row r="1058" customFormat="false" ht="15" hidden="false" customHeight="false" outlineLevel="0" collapsed="false">
      <c r="A1058" s="0" t="s">
        <v>102</v>
      </c>
      <c r="B1058" s="0" t="s">
        <v>103</v>
      </c>
      <c r="D1058" s="100"/>
      <c r="E1058" s="100"/>
      <c r="F1058" s="100"/>
      <c r="G1058" s="100" t="n">
        <f aca="false">VLOOKUP($A1050,LossChart!$A$3:$AB$105,14,0)</f>
        <v>814.938864187514</v>
      </c>
      <c r="H1058" s="100" t="n">
        <f aca="false">VLOOKUP($A1050,LossChart!$A$3:$AB$105,15,0)</f>
        <v>104</v>
      </c>
      <c r="I1058" s="100" t="n">
        <f aca="false">VLOOKUP($A1050,LossChart!$A$3:$AB$105,16,0)</f>
        <v>477.304074136158</v>
      </c>
      <c r="J1058" s="100" t="n">
        <f aca="false">VLOOKUP($A1050,LossChart!$A$3:$AB$105,17,0)</f>
        <v>1396.24293832367</v>
      </c>
      <c r="K1058" s="100"/>
      <c r="L1058" s="100"/>
      <c r="M1058" s="100"/>
      <c r="N1058" s="100"/>
      <c r="O1058" s="100"/>
      <c r="P1058" s="100"/>
      <c r="Q1058" s="100"/>
      <c r="R1058" s="100"/>
      <c r="S1058" s="100"/>
    </row>
    <row r="1059" customFormat="false" ht="15" hidden="false" customHeight="false" outlineLevel="0" collapsed="false">
      <c r="A1059" s="0" t="s">
        <v>104</v>
      </c>
      <c r="D1059" s="100"/>
      <c r="E1059" s="100"/>
      <c r="F1059" s="100"/>
      <c r="G1059" s="100" t="n">
        <f aca="false">G1058-G1057</f>
        <v>814.938864187514</v>
      </c>
      <c r="H1059" s="100" t="n">
        <f aca="false">H1058-H1057</f>
        <v>104</v>
      </c>
      <c r="I1059" s="100" t="n">
        <f aca="false">I1058-I1057</f>
        <v>477.304074136158</v>
      </c>
      <c r="J1059" s="100" t="n">
        <f aca="false">J1058-J1057</f>
        <v>1396.24293832367</v>
      </c>
      <c r="K1059" s="100"/>
      <c r="L1059" s="100"/>
      <c r="M1059" s="100"/>
      <c r="N1059" s="100"/>
      <c r="O1059" s="100"/>
      <c r="P1059" s="100"/>
      <c r="Q1059" s="100"/>
      <c r="R1059" s="100"/>
      <c r="S1059" s="100"/>
    </row>
    <row r="1061" customFormat="false" ht="60" hidden="false" customHeight="false" outlineLevel="0" collapsed="false">
      <c r="A1061" s="21" t="s">
        <v>63</v>
      </c>
      <c r="B1061" s="21" t="s">
        <v>93</v>
      </c>
      <c r="C1061" s="21" t="s">
        <v>94</v>
      </c>
      <c r="D1061" s="94" t="str">
        <f aca="false">FoodDB!$C$1</f>
        <v>Fat
(g)</v>
      </c>
      <c r="E1061" s="94" t="str">
        <f aca="false">FoodDB!$D$1</f>
        <v>Carbs
(g)</v>
      </c>
      <c r="F1061" s="94" t="str">
        <f aca="false">FoodDB!$E$1</f>
        <v>Protein
(g)</v>
      </c>
      <c r="G1061" s="94" t="str">
        <f aca="false">FoodDB!$F$1</f>
        <v>Fat
(Cal)</v>
      </c>
      <c r="H1061" s="94" t="str">
        <f aca="false">FoodDB!$G$1</f>
        <v>Carb
(Cal)</v>
      </c>
      <c r="I1061" s="94" t="str">
        <f aca="false">FoodDB!$H$1</f>
        <v>Protein
(Cal)</v>
      </c>
      <c r="J1061" s="94" t="str">
        <f aca="false">FoodDB!$I$1</f>
        <v>Total
Calories</v>
      </c>
      <c r="K1061" s="94"/>
      <c r="L1061" s="94" t="s">
        <v>110</v>
      </c>
      <c r="M1061" s="94" t="s">
        <v>111</v>
      </c>
      <c r="N1061" s="94" t="s">
        <v>112</v>
      </c>
      <c r="O1061" s="94" t="s">
        <v>113</v>
      </c>
      <c r="P1061" s="94" t="s">
        <v>118</v>
      </c>
      <c r="Q1061" s="94" t="s">
        <v>119</v>
      </c>
      <c r="R1061" s="94" t="s">
        <v>120</v>
      </c>
      <c r="S1061" s="94" t="s">
        <v>121</v>
      </c>
    </row>
    <row r="1062" customFormat="false" ht="15" hidden="false" customHeight="false" outlineLevel="0" collapsed="false">
      <c r="A1062" s="95" t="n">
        <f aca="false">A1050+1</f>
        <v>43082</v>
      </c>
      <c r="B1062" s="96" t="s">
        <v>108</v>
      </c>
      <c r="C1062" s="97" t="n">
        <v>1</v>
      </c>
      <c r="D1062" s="100" t="n">
        <f aca="false">$C1062*VLOOKUP($B1062,FoodDB!$A$2:$I$1016,3,0)</f>
        <v>0</v>
      </c>
      <c r="E1062" s="100" t="n">
        <f aca="false">$C1062*VLOOKUP($B1062,FoodDB!$A$2:$I$1016,4,0)</f>
        <v>0</v>
      </c>
      <c r="F1062" s="100" t="n">
        <f aca="false">$C1062*VLOOKUP($B1062,FoodDB!$A$2:$I$1016,5,0)</f>
        <v>0</v>
      </c>
      <c r="G1062" s="100" t="n">
        <f aca="false">$C1062*VLOOKUP($B1062,FoodDB!$A$2:$I$1016,6,0)</f>
        <v>0</v>
      </c>
      <c r="H1062" s="100" t="n">
        <f aca="false">$C1062*VLOOKUP($B1062,FoodDB!$A$2:$I$1016,7,0)</f>
        <v>0</v>
      </c>
      <c r="I1062" s="100" t="n">
        <f aca="false">$C1062*VLOOKUP($B1062,FoodDB!$A$2:$I$1016,8,0)</f>
        <v>0</v>
      </c>
      <c r="J1062" s="100" t="n">
        <f aca="false">$C1062*VLOOKUP($B1062,FoodDB!$A$2:$I$1016,9,0)</f>
        <v>0</v>
      </c>
      <c r="K1062" s="100"/>
      <c r="L1062" s="100" t="n">
        <f aca="false">SUM(G1062:G1068)</f>
        <v>0</v>
      </c>
      <c r="M1062" s="100" t="n">
        <f aca="false">SUM(H1062:H1068)</f>
        <v>0</v>
      </c>
      <c r="N1062" s="100" t="n">
        <f aca="false">SUM(I1062:I1068)</f>
        <v>0</v>
      </c>
      <c r="O1062" s="100" t="n">
        <f aca="false">SUM(L1062:N1062)</f>
        <v>0</v>
      </c>
      <c r="P1062" s="100" t="n">
        <f aca="false">VLOOKUP($A1062,LossChart!$A$3:$AB$105,14,0)-L1062</f>
        <v>815.010710313925</v>
      </c>
      <c r="Q1062" s="100" t="n">
        <f aca="false">VLOOKUP($A1062,LossChart!$A$3:$AB$105,15,0)-M1062</f>
        <v>108</v>
      </c>
      <c r="R1062" s="100" t="n">
        <f aca="false">VLOOKUP($A1062,LossChart!$A$3:$AB$105,16,0)-N1062</f>
        <v>477.304074136158</v>
      </c>
      <c r="S1062" s="100" t="n">
        <f aca="false">VLOOKUP($A1062,LossChart!$A$3:$AB$105,17,0)-O1062</f>
        <v>1400.31478445008</v>
      </c>
    </row>
    <row r="1063" customFormat="false" ht="15" hidden="false" customHeight="false" outlineLevel="0" collapsed="false">
      <c r="B1063" s="96" t="s">
        <v>108</v>
      </c>
      <c r="C1063" s="97" t="n">
        <v>1</v>
      </c>
      <c r="D1063" s="100" t="n">
        <f aca="false">$C1063*VLOOKUP($B1063,FoodDB!$A$2:$I$1016,3,0)</f>
        <v>0</v>
      </c>
      <c r="E1063" s="100" t="n">
        <f aca="false">$C1063*VLOOKUP($B1063,FoodDB!$A$2:$I$1016,4,0)</f>
        <v>0</v>
      </c>
      <c r="F1063" s="100" t="n">
        <f aca="false">$C1063*VLOOKUP($B1063,FoodDB!$A$2:$I$1016,5,0)</f>
        <v>0</v>
      </c>
      <c r="G1063" s="100" t="n">
        <f aca="false">$C1063*VLOOKUP($B1063,FoodDB!$A$2:$I$1016,6,0)</f>
        <v>0</v>
      </c>
      <c r="H1063" s="100" t="n">
        <f aca="false">$C1063*VLOOKUP($B1063,FoodDB!$A$2:$I$1016,7,0)</f>
        <v>0</v>
      </c>
      <c r="I1063" s="100" t="n">
        <f aca="false">$C1063*VLOOKUP($B1063,FoodDB!$A$2:$I$1016,8,0)</f>
        <v>0</v>
      </c>
      <c r="J1063" s="100" t="n">
        <f aca="false">$C1063*VLOOKUP($B1063,FoodDB!$A$2:$I$1016,9,0)</f>
        <v>0</v>
      </c>
      <c r="K1063" s="100"/>
      <c r="L1063" s="100"/>
      <c r="M1063" s="100"/>
      <c r="N1063" s="100"/>
      <c r="O1063" s="100"/>
      <c r="P1063" s="100"/>
      <c r="Q1063" s="100"/>
      <c r="R1063" s="100"/>
      <c r="S1063" s="100"/>
    </row>
    <row r="1064" customFormat="false" ht="15" hidden="false" customHeight="false" outlineLevel="0" collapsed="false">
      <c r="B1064" s="96" t="s">
        <v>108</v>
      </c>
      <c r="C1064" s="97" t="n">
        <v>1</v>
      </c>
      <c r="D1064" s="100" t="n">
        <f aca="false">$C1064*VLOOKUP($B1064,FoodDB!$A$2:$I$1016,3,0)</f>
        <v>0</v>
      </c>
      <c r="E1064" s="100" t="n">
        <f aca="false">$C1064*VLOOKUP($B1064,FoodDB!$A$2:$I$1016,4,0)</f>
        <v>0</v>
      </c>
      <c r="F1064" s="100" t="n">
        <f aca="false">$C1064*VLOOKUP($B1064,FoodDB!$A$2:$I$1016,5,0)</f>
        <v>0</v>
      </c>
      <c r="G1064" s="100" t="n">
        <f aca="false">$C1064*VLOOKUP($B1064,FoodDB!$A$2:$I$1016,6,0)</f>
        <v>0</v>
      </c>
      <c r="H1064" s="100" t="n">
        <f aca="false">$C1064*VLOOKUP($B1064,FoodDB!$A$2:$I$1016,7,0)</f>
        <v>0</v>
      </c>
      <c r="I1064" s="100" t="n">
        <f aca="false">$C1064*VLOOKUP($B1064,FoodDB!$A$2:$I$1016,8,0)</f>
        <v>0</v>
      </c>
      <c r="J1064" s="100" t="n">
        <f aca="false">$C1064*VLOOKUP($B1064,FoodDB!$A$2:$I$1016,9,0)</f>
        <v>0</v>
      </c>
      <c r="K1064" s="100"/>
      <c r="L1064" s="100"/>
      <c r="M1064" s="100"/>
      <c r="N1064" s="100"/>
      <c r="O1064" s="100"/>
      <c r="P1064" s="100"/>
      <c r="Q1064" s="100"/>
      <c r="R1064" s="100"/>
      <c r="S1064" s="100"/>
    </row>
    <row r="1065" customFormat="false" ht="15" hidden="false" customHeight="false" outlineLevel="0" collapsed="false">
      <c r="B1065" s="96" t="s">
        <v>108</v>
      </c>
      <c r="C1065" s="97" t="n">
        <v>1</v>
      </c>
      <c r="D1065" s="100" t="n">
        <f aca="false">$C1065*VLOOKUP($B1065,FoodDB!$A$2:$I$1016,3,0)</f>
        <v>0</v>
      </c>
      <c r="E1065" s="100" t="n">
        <f aca="false">$C1065*VLOOKUP($B1065,FoodDB!$A$2:$I$1016,4,0)</f>
        <v>0</v>
      </c>
      <c r="F1065" s="100" t="n">
        <f aca="false">$C1065*VLOOKUP($B1065,FoodDB!$A$2:$I$1016,5,0)</f>
        <v>0</v>
      </c>
      <c r="G1065" s="100" t="n">
        <f aca="false">$C1065*VLOOKUP($B1065,FoodDB!$A$2:$I$1016,6,0)</f>
        <v>0</v>
      </c>
      <c r="H1065" s="100" t="n">
        <f aca="false">$C1065*VLOOKUP($B1065,FoodDB!$A$2:$I$1016,7,0)</f>
        <v>0</v>
      </c>
      <c r="I1065" s="100" t="n">
        <f aca="false">$C1065*VLOOKUP($B1065,FoodDB!$A$2:$I$1016,8,0)</f>
        <v>0</v>
      </c>
      <c r="J1065" s="100" t="n">
        <f aca="false">$C1065*VLOOKUP($B1065,FoodDB!$A$2:$I$1016,9,0)</f>
        <v>0</v>
      </c>
      <c r="K1065" s="100"/>
      <c r="L1065" s="100"/>
      <c r="M1065" s="100"/>
      <c r="N1065" s="100"/>
      <c r="O1065" s="100"/>
      <c r="P1065" s="100"/>
      <c r="Q1065" s="100"/>
      <c r="R1065" s="100"/>
      <c r="S1065" s="100"/>
    </row>
    <row r="1066" customFormat="false" ht="15" hidden="false" customHeight="false" outlineLevel="0" collapsed="false">
      <c r="B1066" s="96" t="s">
        <v>108</v>
      </c>
      <c r="C1066" s="97" t="n">
        <v>1</v>
      </c>
      <c r="D1066" s="100" t="n">
        <f aca="false">$C1066*VLOOKUP($B1066,FoodDB!$A$2:$I$1016,3,0)</f>
        <v>0</v>
      </c>
      <c r="E1066" s="100" t="n">
        <f aca="false">$C1066*VLOOKUP($B1066,FoodDB!$A$2:$I$1016,4,0)</f>
        <v>0</v>
      </c>
      <c r="F1066" s="100" t="n">
        <f aca="false">$C1066*VLOOKUP($B1066,FoodDB!$A$2:$I$1016,5,0)</f>
        <v>0</v>
      </c>
      <c r="G1066" s="100" t="n">
        <f aca="false">$C1066*VLOOKUP($B1066,FoodDB!$A$2:$I$1016,6,0)</f>
        <v>0</v>
      </c>
      <c r="H1066" s="100" t="n">
        <f aca="false">$C1066*VLOOKUP($B1066,FoodDB!$A$2:$I$1016,7,0)</f>
        <v>0</v>
      </c>
      <c r="I1066" s="100" t="n">
        <f aca="false">$C1066*VLOOKUP($B1066,FoodDB!$A$2:$I$1016,8,0)</f>
        <v>0</v>
      </c>
      <c r="J1066" s="100" t="n">
        <f aca="false">$C1066*VLOOKUP($B1066,FoodDB!$A$2:$I$1016,9,0)</f>
        <v>0</v>
      </c>
      <c r="K1066" s="100"/>
      <c r="L1066" s="100"/>
      <c r="M1066" s="100"/>
      <c r="N1066" s="100"/>
      <c r="O1066" s="100"/>
      <c r="P1066" s="100"/>
      <c r="Q1066" s="100"/>
      <c r="R1066" s="100"/>
      <c r="S1066" s="100"/>
    </row>
    <row r="1067" customFormat="false" ht="15" hidden="false" customHeight="false" outlineLevel="0" collapsed="false">
      <c r="B1067" s="96" t="s">
        <v>108</v>
      </c>
      <c r="C1067" s="97" t="n">
        <v>1</v>
      </c>
      <c r="D1067" s="100" t="n">
        <f aca="false">$C1067*VLOOKUP($B1067,FoodDB!$A$2:$I$1016,3,0)</f>
        <v>0</v>
      </c>
      <c r="E1067" s="100" t="n">
        <f aca="false">$C1067*VLOOKUP($B1067,FoodDB!$A$2:$I$1016,4,0)</f>
        <v>0</v>
      </c>
      <c r="F1067" s="100" t="n">
        <f aca="false">$C1067*VLOOKUP($B1067,FoodDB!$A$2:$I$1016,5,0)</f>
        <v>0</v>
      </c>
      <c r="G1067" s="100" t="n">
        <f aca="false">$C1067*VLOOKUP($B1067,FoodDB!$A$2:$I$1016,6,0)</f>
        <v>0</v>
      </c>
      <c r="H1067" s="100" t="n">
        <f aca="false">$C1067*VLOOKUP($B1067,FoodDB!$A$2:$I$1016,7,0)</f>
        <v>0</v>
      </c>
      <c r="I1067" s="100" t="n">
        <f aca="false">$C1067*VLOOKUP($B1067,FoodDB!$A$2:$I$1016,8,0)</f>
        <v>0</v>
      </c>
      <c r="J1067" s="100" t="n">
        <f aca="false">$C1067*VLOOKUP($B1067,FoodDB!$A$2:$I$1016,9,0)</f>
        <v>0</v>
      </c>
      <c r="K1067" s="100"/>
      <c r="L1067" s="100"/>
      <c r="M1067" s="100"/>
      <c r="N1067" s="100"/>
      <c r="O1067" s="100"/>
      <c r="P1067" s="100"/>
      <c r="Q1067" s="100"/>
      <c r="R1067" s="100"/>
      <c r="S1067" s="100"/>
    </row>
    <row r="1068" customFormat="false" ht="15" hidden="false" customHeight="false" outlineLevel="0" collapsed="false">
      <c r="B1068" s="96" t="s">
        <v>108</v>
      </c>
      <c r="C1068" s="97" t="n">
        <v>1</v>
      </c>
      <c r="D1068" s="100" t="n">
        <f aca="false">$C1068*VLOOKUP($B1068,FoodDB!$A$2:$I$1016,3,0)</f>
        <v>0</v>
      </c>
      <c r="E1068" s="100" t="n">
        <f aca="false">$C1068*VLOOKUP($B1068,FoodDB!$A$2:$I$1016,4,0)</f>
        <v>0</v>
      </c>
      <c r="F1068" s="100" t="n">
        <f aca="false">$C1068*VLOOKUP($B1068,FoodDB!$A$2:$I$1016,5,0)</f>
        <v>0</v>
      </c>
      <c r="G1068" s="100" t="n">
        <f aca="false">$C1068*VLOOKUP($B1068,FoodDB!$A$2:$I$1016,6,0)</f>
        <v>0</v>
      </c>
      <c r="H1068" s="100" t="n">
        <f aca="false">$C1068*VLOOKUP($B1068,FoodDB!$A$2:$I$1016,7,0)</f>
        <v>0</v>
      </c>
      <c r="I1068" s="100" t="n">
        <f aca="false">$C1068*VLOOKUP($B1068,FoodDB!$A$2:$I$1016,8,0)</f>
        <v>0</v>
      </c>
      <c r="J1068" s="100" t="n">
        <f aca="false">$C1068*VLOOKUP($B1068,FoodDB!$A$2:$I$1016,9,0)</f>
        <v>0</v>
      </c>
      <c r="K1068" s="100"/>
      <c r="L1068" s="100"/>
      <c r="M1068" s="100"/>
      <c r="N1068" s="100"/>
      <c r="O1068" s="100"/>
      <c r="P1068" s="100"/>
      <c r="Q1068" s="100"/>
      <c r="R1068" s="100"/>
      <c r="S1068" s="100"/>
    </row>
    <row r="1069" customFormat="false" ht="15" hidden="false" customHeight="false" outlineLevel="0" collapsed="false">
      <c r="A1069" s="0" t="s">
        <v>98</v>
      </c>
      <c r="D1069" s="100"/>
      <c r="E1069" s="100"/>
      <c r="F1069" s="100"/>
      <c r="G1069" s="100" t="n">
        <f aca="false">SUM(G1062:G1068)</f>
        <v>0</v>
      </c>
      <c r="H1069" s="100" t="n">
        <f aca="false">SUM(H1062:H1068)</f>
        <v>0</v>
      </c>
      <c r="I1069" s="100" t="n">
        <f aca="false">SUM(I1062:I1068)</f>
        <v>0</v>
      </c>
      <c r="J1069" s="100" t="n">
        <f aca="false">SUM(G1069:I1069)</f>
        <v>0</v>
      </c>
      <c r="K1069" s="100"/>
      <c r="L1069" s="100"/>
      <c r="M1069" s="100"/>
      <c r="N1069" s="100"/>
      <c r="O1069" s="100"/>
      <c r="P1069" s="100"/>
      <c r="Q1069" s="100"/>
      <c r="R1069" s="100"/>
      <c r="S1069" s="100"/>
    </row>
    <row r="1070" customFormat="false" ht="15" hidden="false" customHeight="false" outlineLevel="0" collapsed="false">
      <c r="A1070" s="0" t="s">
        <v>102</v>
      </c>
      <c r="B1070" s="0" t="s">
        <v>103</v>
      </c>
      <c r="D1070" s="100"/>
      <c r="E1070" s="100"/>
      <c r="F1070" s="100"/>
      <c r="G1070" s="100" t="n">
        <f aca="false">VLOOKUP($A1062,LossChart!$A$3:$AB$105,14,0)</f>
        <v>815.010710313925</v>
      </c>
      <c r="H1070" s="100" t="n">
        <f aca="false">VLOOKUP($A1062,LossChart!$A$3:$AB$105,15,0)</f>
        <v>108</v>
      </c>
      <c r="I1070" s="100" t="n">
        <f aca="false">VLOOKUP($A1062,LossChart!$A$3:$AB$105,16,0)</f>
        <v>477.304074136158</v>
      </c>
      <c r="J1070" s="100" t="n">
        <f aca="false">VLOOKUP($A1062,LossChart!$A$3:$AB$105,17,0)</f>
        <v>1400.31478445008</v>
      </c>
      <c r="K1070" s="100"/>
      <c r="L1070" s="100"/>
      <c r="M1070" s="100"/>
      <c r="N1070" s="100"/>
      <c r="O1070" s="100"/>
      <c r="P1070" s="100"/>
      <c r="Q1070" s="100"/>
      <c r="R1070" s="100"/>
      <c r="S1070" s="100"/>
    </row>
    <row r="1071" customFormat="false" ht="15" hidden="false" customHeight="false" outlineLevel="0" collapsed="false">
      <c r="A1071" s="0" t="s">
        <v>104</v>
      </c>
      <c r="D1071" s="100"/>
      <c r="E1071" s="100"/>
      <c r="F1071" s="100"/>
      <c r="G1071" s="100" t="n">
        <f aca="false">G1070-G1069</f>
        <v>815.010710313925</v>
      </c>
      <c r="H1071" s="100" t="n">
        <f aca="false">H1070-H1069</f>
        <v>108</v>
      </c>
      <c r="I1071" s="100" t="n">
        <f aca="false">I1070-I1069</f>
        <v>477.304074136158</v>
      </c>
      <c r="J1071" s="100" t="n">
        <f aca="false">J1070-J1069</f>
        <v>1400.31478445008</v>
      </c>
      <c r="K1071" s="100"/>
      <c r="L1071" s="100"/>
      <c r="M1071" s="100"/>
      <c r="N1071" s="100"/>
      <c r="O1071" s="100"/>
      <c r="P1071" s="100"/>
      <c r="Q1071" s="100"/>
      <c r="R1071" s="100"/>
      <c r="S1071" s="100"/>
    </row>
    <row r="1073" customFormat="false" ht="60" hidden="false" customHeight="false" outlineLevel="0" collapsed="false">
      <c r="A1073" s="21" t="s">
        <v>63</v>
      </c>
      <c r="B1073" s="21" t="s">
        <v>93</v>
      </c>
      <c r="C1073" s="21" t="s">
        <v>94</v>
      </c>
      <c r="D1073" s="94" t="str">
        <f aca="false">FoodDB!$C$1</f>
        <v>Fat
(g)</v>
      </c>
      <c r="E1073" s="94" t="str">
        <f aca="false">FoodDB!$D$1</f>
        <v>Carbs
(g)</v>
      </c>
      <c r="F1073" s="94" t="str">
        <f aca="false">FoodDB!$E$1</f>
        <v>Protein
(g)</v>
      </c>
      <c r="G1073" s="94" t="str">
        <f aca="false">FoodDB!$F$1</f>
        <v>Fat
(Cal)</v>
      </c>
      <c r="H1073" s="94" t="str">
        <f aca="false">FoodDB!$G$1</f>
        <v>Carb
(Cal)</v>
      </c>
      <c r="I1073" s="94" t="str">
        <f aca="false">FoodDB!$H$1</f>
        <v>Protein
(Cal)</v>
      </c>
      <c r="J1073" s="94" t="str">
        <f aca="false">FoodDB!$I$1</f>
        <v>Total
Calories</v>
      </c>
      <c r="K1073" s="94"/>
      <c r="L1073" s="94" t="s">
        <v>110</v>
      </c>
      <c r="M1073" s="94" t="s">
        <v>111</v>
      </c>
      <c r="N1073" s="94" t="s">
        <v>112</v>
      </c>
      <c r="O1073" s="94" t="s">
        <v>113</v>
      </c>
      <c r="P1073" s="94" t="s">
        <v>118</v>
      </c>
      <c r="Q1073" s="94" t="s">
        <v>119</v>
      </c>
      <c r="R1073" s="94" t="s">
        <v>120</v>
      </c>
      <c r="S1073" s="94" t="s">
        <v>121</v>
      </c>
    </row>
    <row r="1074" customFormat="false" ht="15" hidden="false" customHeight="false" outlineLevel="0" collapsed="false">
      <c r="A1074" s="95" t="n">
        <f aca="false">A1062+1</f>
        <v>43083</v>
      </c>
      <c r="B1074" s="96" t="s">
        <v>108</v>
      </c>
      <c r="C1074" s="97" t="n">
        <v>1</v>
      </c>
      <c r="D1074" s="100" t="n">
        <f aca="false">$C1074*VLOOKUP($B1074,FoodDB!$A$2:$I$1016,3,0)</f>
        <v>0</v>
      </c>
      <c r="E1074" s="100" t="n">
        <f aca="false">$C1074*VLOOKUP($B1074,FoodDB!$A$2:$I$1016,4,0)</f>
        <v>0</v>
      </c>
      <c r="F1074" s="100" t="n">
        <f aca="false">$C1074*VLOOKUP($B1074,FoodDB!$A$2:$I$1016,5,0)</f>
        <v>0</v>
      </c>
      <c r="G1074" s="100" t="n">
        <f aca="false">$C1074*VLOOKUP($B1074,FoodDB!$A$2:$I$1016,6,0)</f>
        <v>0</v>
      </c>
      <c r="H1074" s="100" t="n">
        <f aca="false">$C1074*VLOOKUP($B1074,FoodDB!$A$2:$I$1016,7,0)</f>
        <v>0</v>
      </c>
      <c r="I1074" s="100" t="n">
        <f aca="false">$C1074*VLOOKUP($B1074,FoodDB!$A$2:$I$1016,8,0)</f>
        <v>0</v>
      </c>
      <c r="J1074" s="100" t="n">
        <f aca="false">$C1074*VLOOKUP($B1074,FoodDB!$A$2:$I$1016,9,0)</f>
        <v>0</v>
      </c>
      <c r="K1074" s="100"/>
      <c r="L1074" s="100" t="n">
        <f aca="false">SUM(G1074:G1080)</f>
        <v>0</v>
      </c>
      <c r="M1074" s="100" t="n">
        <f aca="false">SUM(H1074:H1080)</f>
        <v>0</v>
      </c>
      <c r="N1074" s="100" t="n">
        <f aca="false">SUM(I1074:I1080)</f>
        <v>0</v>
      </c>
      <c r="O1074" s="100" t="n">
        <f aca="false">SUM(L1074:N1074)</f>
        <v>0</v>
      </c>
      <c r="P1074" s="100" t="n">
        <f aca="false">VLOOKUP($A1074,LossChart!$A$3:$AB$105,14,0)-L1074</f>
        <v>815.046491517502</v>
      </c>
      <c r="Q1074" s="100" t="n">
        <f aca="false">VLOOKUP($A1074,LossChart!$A$3:$AB$105,15,0)-M1074</f>
        <v>112</v>
      </c>
      <c r="R1074" s="100" t="n">
        <f aca="false">VLOOKUP($A1074,LossChart!$A$3:$AB$105,16,0)-N1074</f>
        <v>477.304074136158</v>
      </c>
      <c r="S1074" s="100" t="n">
        <f aca="false">VLOOKUP($A1074,LossChart!$A$3:$AB$105,17,0)-O1074</f>
        <v>1404.35056565366</v>
      </c>
    </row>
    <row r="1075" customFormat="false" ht="15" hidden="false" customHeight="false" outlineLevel="0" collapsed="false">
      <c r="B1075" s="96" t="s">
        <v>108</v>
      </c>
      <c r="C1075" s="97" t="n">
        <v>1</v>
      </c>
      <c r="D1075" s="100" t="n">
        <f aca="false">$C1075*VLOOKUP($B1075,FoodDB!$A$2:$I$1016,3,0)</f>
        <v>0</v>
      </c>
      <c r="E1075" s="100" t="n">
        <f aca="false">$C1075*VLOOKUP($B1075,FoodDB!$A$2:$I$1016,4,0)</f>
        <v>0</v>
      </c>
      <c r="F1075" s="100" t="n">
        <f aca="false">$C1075*VLOOKUP($B1075,FoodDB!$A$2:$I$1016,5,0)</f>
        <v>0</v>
      </c>
      <c r="G1075" s="100" t="n">
        <f aca="false">$C1075*VLOOKUP($B1075,FoodDB!$A$2:$I$1016,6,0)</f>
        <v>0</v>
      </c>
      <c r="H1075" s="100" t="n">
        <f aca="false">$C1075*VLOOKUP($B1075,FoodDB!$A$2:$I$1016,7,0)</f>
        <v>0</v>
      </c>
      <c r="I1075" s="100" t="n">
        <f aca="false">$C1075*VLOOKUP($B1075,FoodDB!$A$2:$I$1016,8,0)</f>
        <v>0</v>
      </c>
      <c r="J1075" s="100" t="n">
        <f aca="false">$C1075*VLOOKUP($B1075,FoodDB!$A$2:$I$1016,9,0)</f>
        <v>0</v>
      </c>
      <c r="K1075" s="100"/>
      <c r="L1075" s="100"/>
      <c r="M1075" s="100"/>
      <c r="N1075" s="100"/>
      <c r="O1075" s="100"/>
      <c r="P1075" s="100"/>
      <c r="Q1075" s="100"/>
      <c r="R1075" s="100"/>
      <c r="S1075" s="100"/>
    </row>
    <row r="1076" customFormat="false" ht="15" hidden="false" customHeight="false" outlineLevel="0" collapsed="false">
      <c r="B1076" s="96" t="s">
        <v>108</v>
      </c>
      <c r="C1076" s="97" t="n">
        <v>1</v>
      </c>
      <c r="D1076" s="100" t="n">
        <f aca="false">$C1076*VLOOKUP($B1076,FoodDB!$A$2:$I$1016,3,0)</f>
        <v>0</v>
      </c>
      <c r="E1076" s="100" t="n">
        <f aca="false">$C1076*VLOOKUP($B1076,FoodDB!$A$2:$I$1016,4,0)</f>
        <v>0</v>
      </c>
      <c r="F1076" s="100" t="n">
        <f aca="false">$C1076*VLOOKUP($B1076,FoodDB!$A$2:$I$1016,5,0)</f>
        <v>0</v>
      </c>
      <c r="G1076" s="100" t="n">
        <f aca="false">$C1076*VLOOKUP($B1076,FoodDB!$A$2:$I$1016,6,0)</f>
        <v>0</v>
      </c>
      <c r="H1076" s="100" t="n">
        <f aca="false">$C1076*VLOOKUP($B1076,FoodDB!$A$2:$I$1016,7,0)</f>
        <v>0</v>
      </c>
      <c r="I1076" s="100" t="n">
        <f aca="false">$C1076*VLOOKUP($B1076,FoodDB!$A$2:$I$1016,8,0)</f>
        <v>0</v>
      </c>
      <c r="J1076" s="100" t="n">
        <f aca="false">$C1076*VLOOKUP($B1076,FoodDB!$A$2:$I$1016,9,0)</f>
        <v>0</v>
      </c>
      <c r="K1076" s="100"/>
      <c r="L1076" s="100"/>
      <c r="M1076" s="100"/>
      <c r="N1076" s="100"/>
      <c r="O1076" s="100"/>
      <c r="P1076" s="100"/>
      <c r="Q1076" s="100"/>
      <c r="R1076" s="100"/>
      <c r="S1076" s="100"/>
    </row>
    <row r="1077" customFormat="false" ht="15" hidden="false" customHeight="false" outlineLevel="0" collapsed="false">
      <c r="B1077" s="96" t="s">
        <v>108</v>
      </c>
      <c r="C1077" s="97" t="n">
        <v>1</v>
      </c>
      <c r="D1077" s="100" t="n">
        <f aca="false">$C1077*VLOOKUP($B1077,FoodDB!$A$2:$I$1016,3,0)</f>
        <v>0</v>
      </c>
      <c r="E1077" s="100" t="n">
        <f aca="false">$C1077*VLOOKUP($B1077,FoodDB!$A$2:$I$1016,4,0)</f>
        <v>0</v>
      </c>
      <c r="F1077" s="100" t="n">
        <f aca="false">$C1077*VLOOKUP($B1077,FoodDB!$A$2:$I$1016,5,0)</f>
        <v>0</v>
      </c>
      <c r="G1077" s="100" t="n">
        <f aca="false">$C1077*VLOOKUP($B1077,FoodDB!$A$2:$I$1016,6,0)</f>
        <v>0</v>
      </c>
      <c r="H1077" s="100" t="n">
        <f aca="false">$C1077*VLOOKUP($B1077,FoodDB!$A$2:$I$1016,7,0)</f>
        <v>0</v>
      </c>
      <c r="I1077" s="100" t="n">
        <f aca="false">$C1077*VLOOKUP($B1077,FoodDB!$A$2:$I$1016,8,0)</f>
        <v>0</v>
      </c>
      <c r="J1077" s="100" t="n">
        <f aca="false">$C1077*VLOOKUP($B1077,FoodDB!$A$2:$I$1016,9,0)</f>
        <v>0</v>
      </c>
      <c r="K1077" s="100"/>
      <c r="L1077" s="100"/>
      <c r="M1077" s="100"/>
      <c r="N1077" s="100"/>
      <c r="O1077" s="100"/>
      <c r="P1077" s="100"/>
      <c r="Q1077" s="100"/>
      <c r="R1077" s="100"/>
      <c r="S1077" s="100"/>
    </row>
    <row r="1078" customFormat="false" ht="15" hidden="false" customHeight="false" outlineLevel="0" collapsed="false">
      <c r="B1078" s="96" t="s">
        <v>108</v>
      </c>
      <c r="C1078" s="97" t="n">
        <v>1</v>
      </c>
      <c r="D1078" s="100" t="n">
        <f aca="false">$C1078*VLOOKUP($B1078,FoodDB!$A$2:$I$1016,3,0)</f>
        <v>0</v>
      </c>
      <c r="E1078" s="100" t="n">
        <f aca="false">$C1078*VLOOKUP($B1078,FoodDB!$A$2:$I$1016,4,0)</f>
        <v>0</v>
      </c>
      <c r="F1078" s="100" t="n">
        <f aca="false">$C1078*VLOOKUP($B1078,FoodDB!$A$2:$I$1016,5,0)</f>
        <v>0</v>
      </c>
      <c r="G1078" s="100" t="n">
        <f aca="false">$C1078*VLOOKUP($B1078,FoodDB!$A$2:$I$1016,6,0)</f>
        <v>0</v>
      </c>
      <c r="H1078" s="100" t="n">
        <f aca="false">$C1078*VLOOKUP($B1078,FoodDB!$A$2:$I$1016,7,0)</f>
        <v>0</v>
      </c>
      <c r="I1078" s="100" t="n">
        <f aca="false">$C1078*VLOOKUP($B1078,FoodDB!$A$2:$I$1016,8,0)</f>
        <v>0</v>
      </c>
      <c r="J1078" s="100" t="n">
        <f aca="false">$C1078*VLOOKUP($B1078,FoodDB!$A$2:$I$1016,9,0)</f>
        <v>0</v>
      </c>
      <c r="K1078" s="100"/>
      <c r="L1078" s="100"/>
      <c r="M1078" s="100"/>
      <c r="N1078" s="100"/>
      <c r="O1078" s="100"/>
      <c r="P1078" s="100"/>
      <c r="Q1078" s="100"/>
      <c r="R1078" s="100"/>
      <c r="S1078" s="100"/>
    </row>
    <row r="1079" customFormat="false" ht="15" hidden="false" customHeight="false" outlineLevel="0" collapsed="false">
      <c r="B1079" s="96" t="s">
        <v>108</v>
      </c>
      <c r="C1079" s="97" t="n">
        <v>1</v>
      </c>
      <c r="D1079" s="100" t="n">
        <f aca="false">$C1079*VLOOKUP($B1079,FoodDB!$A$2:$I$1016,3,0)</f>
        <v>0</v>
      </c>
      <c r="E1079" s="100" t="n">
        <f aca="false">$C1079*VLOOKUP($B1079,FoodDB!$A$2:$I$1016,4,0)</f>
        <v>0</v>
      </c>
      <c r="F1079" s="100" t="n">
        <f aca="false">$C1079*VLOOKUP($B1079,FoodDB!$A$2:$I$1016,5,0)</f>
        <v>0</v>
      </c>
      <c r="G1079" s="100" t="n">
        <f aca="false">$C1079*VLOOKUP($B1079,FoodDB!$A$2:$I$1016,6,0)</f>
        <v>0</v>
      </c>
      <c r="H1079" s="100" t="n">
        <f aca="false">$C1079*VLOOKUP($B1079,FoodDB!$A$2:$I$1016,7,0)</f>
        <v>0</v>
      </c>
      <c r="I1079" s="100" t="n">
        <f aca="false">$C1079*VLOOKUP($B1079,FoodDB!$A$2:$I$1016,8,0)</f>
        <v>0</v>
      </c>
      <c r="J1079" s="100" t="n">
        <f aca="false">$C1079*VLOOKUP($B1079,FoodDB!$A$2:$I$1016,9,0)</f>
        <v>0</v>
      </c>
      <c r="K1079" s="100"/>
      <c r="L1079" s="100"/>
      <c r="M1079" s="100"/>
      <c r="N1079" s="100"/>
      <c r="O1079" s="100"/>
      <c r="P1079" s="100"/>
      <c r="Q1079" s="100"/>
      <c r="R1079" s="100"/>
      <c r="S1079" s="100"/>
    </row>
    <row r="1080" customFormat="false" ht="15" hidden="false" customHeight="false" outlineLevel="0" collapsed="false">
      <c r="B1080" s="96" t="s">
        <v>108</v>
      </c>
      <c r="C1080" s="97" t="n">
        <v>1</v>
      </c>
      <c r="D1080" s="100" t="n">
        <f aca="false">$C1080*VLOOKUP($B1080,FoodDB!$A$2:$I$1016,3,0)</f>
        <v>0</v>
      </c>
      <c r="E1080" s="100" t="n">
        <f aca="false">$C1080*VLOOKUP($B1080,FoodDB!$A$2:$I$1016,4,0)</f>
        <v>0</v>
      </c>
      <c r="F1080" s="100" t="n">
        <f aca="false">$C1080*VLOOKUP($B1080,FoodDB!$A$2:$I$1016,5,0)</f>
        <v>0</v>
      </c>
      <c r="G1080" s="100" t="n">
        <f aca="false">$C1080*VLOOKUP($B1080,FoodDB!$A$2:$I$1016,6,0)</f>
        <v>0</v>
      </c>
      <c r="H1080" s="100" t="n">
        <f aca="false">$C1080*VLOOKUP($B1080,FoodDB!$A$2:$I$1016,7,0)</f>
        <v>0</v>
      </c>
      <c r="I1080" s="100" t="n">
        <f aca="false">$C1080*VLOOKUP($B1080,FoodDB!$A$2:$I$1016,8,0)</f>
        <v>0</v>
      </c>
      <c r="J1080" s="100" t="n">
        <f aca="false">$C1080*VLOOKUP($B1080,FoodDB!$A$2:$I$1016,9,0)</f>
        <v>0</v>
      </c>
      <c r="K1080" s="100"/>
      <c r="L1080" s="100"/>
      <c r="M1080" s="100"/>
      <c r="N1080" s="100"/>
      <c r="O1080" s="100"/>
      <c r="P1080" s="100"/>
      <c r="Q1080" s="100"/>
      <c r="R1080" s="100"/>
      <c r="S1080" s="100"/>
    </row>
    <row r="1081" customFormat="false" ht="15" hidden="false" customHeight="false" outlineLevel="0" collapsed="false">
      <c r="A1081" s="0" t="s">
        <v>98</v>
      </c>
      <c r="D1081" s="100"/>
      <c r="E1081" s="100"/>
      <c r="F1081" s="100"/>
      <c r="G1081" s="100" t="n">
        <f aca="false">SUM(G1074:G1080)</f>
        <v>0</v>
      </c>
      <c r="H1081" s="100" t="n">
        <f aca="false">SUM(H1074:H1080)</f>
        <v>0</v>
      </c>
      <c r="I1081" s="100" t="n">
        <f aca="false">SUM(I1074:I1080)</f>
        <v>0</v>
      </c>
      <c r="J1081" s="100" t="n">
        <f aca="false">SUM(G1081:I1081)</f>
        <v>0</v>
      </c>
      <c r="K1081" s="100"/>
      <c r="L1081" s="100"/>
      <c r="M1081" s="100"/>
      <c r="N1081" s="100"/>
      <c r="O1081" s="100"/>
      <c r="P1081" s="100"/>
      <c r="Q1081" s="100"/>
      <c r="R1081" s="100"/>
      <c r="S1081" s="100"/>
    </row>
    <row r="1082" customFormat="false" ht="15" hidden="false" customHeight="false" outlineLevel="0" collapsed="false">
      <c r="A1082" s="0" t="s">
        <v>102</v>
      </c>
      <c r="B1082" s="0" t="s">
        <v>103</v>
      </c>
      <c r="D1082" s="100"/>
      <c r="E1082" s="100"/>
      <c r="F1082" s="100"/>
      <c r="G1082" s="100" t="n">
        <f aca="false">VLOOKUP($A1074,LossChart!$A$3:$AB$105,14,0)</f>
        <v>815.046491517502</v>
      </c>
      <c r="H1082" s="100" t="n">
        <f aca="false">VLOOKUP($A1074,LossChart!$A$3:$AB$105,15,0)</f>
        <v>112</v>
      </c>
      <c r="I1082" s="100" t="n">
        <f aca="false">VLOOKUP($A1074,LossChart!$A$3:$AB$105,16,0)</f>
        <v>477.304074136158</v>
      </c>
      <c r="J1082" s="100" t="n">
        <f aca="false">VLOOKUP($A1074,LossChart!$A$3:$AB$105,17,0)</f>
        <v>1404.35056565366</v>
      </c>
      <c r="K1082" s="100"/>
      <c r="L1082" s="100"/>
      <c r="M1082" s="100"/>
      <c r="N1082" s="100"/>
      <c r="O1082" s="100"/>
      <c r="P1082" s="100"/>
      <c r="Q1082" s="100"/>
      <c r="R1082" s="100"/>
      <c r="S1082" s="100"/>
    </row>
    <row r="1083" customFormat="false" ht="15" hidden="false" customHeight="false" outlineLevel="0" collapsed="false">
      <c r="A1083" s="0" t="s">
        <v>104</v>
      </c>
      <c r="D1083" s="100"/>
      <c r="E1083" s="100"/>
      <c r="F1083" s="100"/>
      <c r="G1083" s="100" t="n">
        <f aca="false">G1082-G1081</f>
        <v>815.046491517502</v>
      </c>
      <c r="H1083" s="100" t="n">
        <f aca="false">H1082-H1081</f>
        <v>112</v>
      </c>
      <c r="I1083" s="100" t="n">
        <f aca="false">I1082-I1081</f>
        <v>477.304074136158</v>
      </c>
      <c r="J1083" s="100" t="n">
        <f aca="false">J1082-J1081</f>
        <v>1404.35056565366</v>
      </c>
      <c r="K1083" s="100"/>
      <c r="L1083" s="100"/>
      <c r="M1083" s="100"/>
      <c r="N1083" s="100"/>
      <c r="O1083" s="100"/>
      <c r="P1083" s="100"/>
      <c r="Q1083" s="100"/>
      <c r="R1083" s="100"/>
      <c r="S1083" s="100"/>
    </row>
    <row r="1085" customFormat="false" ht="60" hidden="false" customHeight="false" outlineLevel="0" collapsed="false">
      <c r="A1085" s="21" t="s">
        <v>63</v>
      </c>
      <c r="B1085" s="21" t="s">
        <v>93</v>
      </c>
      <c r="C1085" s="21" t="s">
        <v>94</v>
      </c>
      <c r="D1085" s="94" t="str">
        <f aca="false">FoodDB!$C$1</f>
        <v>Fat
(g)</v>
      </c>
      <c r="E1085" s="94" t="str">
        <f aca="false">FoodDB!$D$1</f>
        <v>Carbs
(g)</v>
      </c>
      <c r="F1085" s="94" t="str">
        <f aca="false">FoodDB!$E$1</f>
        <v>Protein
(g)</v>
      </c>
      <c r="G1085" s="94" t="str">
        <f aca="false">FoodDB!$F$1</f>
        <v>Fat
(Cal)</v>
      </c>
      <c r="H1085" s="94" t="str">
        <f aca="false">FoodDB!$G$1</f>
        <v>Carb
(Cal)</v>
      </c>
      <c r="I1085" s="94" t="str">
        <f aca="false">FoodDB!$H$1</f>
        <v>Protein
(Cal)</v>
      </c>
      <c r="J1085" s="94" t="str">
        <f aca="false">FoodDB!$I$1</f>
        <v>Total
Calories</v>
      </c>
      <c r="K1085" s="94"/>
      <c r="L1085" s="94" t="s">
        <v>110</v>
      </c>
      <c r="M1085" s="94" t="s">
        <v>111</v>
      </c>
      <c r="N1085" s="94" t="s">
        <v>112</v>
      </c>
      <c r="O1085" s="94" t="s">
        <v>113</v>
      </c>
      <c r="P1085" s="94" t="s">
        <v>118</v>
      </c>
      <c r="Q1085" s="94" t="s">
        <v>119</v>
      </c>
      <c r="R1085" s="94" t="s">
        <v>120</v>
      </c>
      <c r="S1085" s="94" t="s">
        <v>121</v>
      </c>
    </row>
    <row r="1086" customFormat="false" ht="15" hidden="false" customHeight="false" outlineLevel="0" collapsed="false">
      <c r="A1086" s="95" t="n">
        <f aca="false">A1074+1</f>
        <v>43084</v>
      </c>
      <c r="B1086" s="96" t="s">
        <v>108</v>
      </c>
      <c r="C1086" s="97" t="n">
        <v>1</v>
      </c>
      <c r="D1086" s="100" t="n">
        <f aca="false">$C1086*VLOOKUP($B1086,FoodDB!$A$2:$I$1016,3,0)</f>
        <v>0</v>
      </c>
      <c r="E1086" s="100" t="n">
        <f aca="false">$C1086*VLOOKUP($B1086,FoodDB!$A$2:$I$1016,4,0)</f>
        <v>0</v>
      </c>
      <c r="F1086" s="100" t="n">
        <f aca="false">$C1086*VLOOKUP($B1086,FoodDB!$A$2:$I$1016,5,0)</f>
        <v>0</v>
      </c>
      <c r="G1086" s="100" t="n">
        <f aca="false">$C1086*VLOOKUP($B1086,FoodDB!$A$2:$I$1016,6,0)</f>
        <v>0</v>
      </c>
      <c r="H1086" s="100" t="n">
        <f aca="false">$C1086*VLOOKUP($B1086,FoodDB!$A$2:$I$1016,7,0)</f>
        <v>0</v>
      </c>
      <c r="I1086" s="100" t="n">
        <f aca="false">$C1086*VLOOKUP($B1086,FoodDB!$A$2:$I$1016,8,0)</f>
        <v>0</v>
      </c>
      <c r="J1086" s="100" t="n">
        <f aca="false">$C1086*VLOOKUP($B1086,FoodDB!$A$2:$I$1016,9,0)</f>
        <v>0</v>
      </c>
      <c r="K1086" s="100"/>
      <c r="L1086" s="100" t="n">
        <f aca="false">SUM(G1086:G1092)</f>
        <v>0</v>
      </c>
      <c r="M1086" s="100" t="n">
        <f aca="false">SUM(H1086:H1092)</f>
        <v>0</v>
      </c>
      <c r="N1086" s="100" t="n">
        <f aca="false">SUM(I1086:I1092)</f>
        <v>0</v>
      </c>
      <c r="O1086" s="100" t="n">
        <f aca="false">SUM(L1086:N1086)</f>
        <v>0</v>
      </c>
      <c r="P1086" s="100" t="n">
        <f aca="false">VLOOKUP($A1086,LossChart!$A$3:$AB$105,14,0)-L1086</f>
        <v>815.046527230418</v>
      </c>
      <c r="Q1086" s="100" t="n">
        <f aca="false">VLOOKUP($A1086,LossChart!$A$3:$AB$105,15,0)-M1086</f>
        <v>116</v>
      </c>
      <c r="R1086" s="100" t="n">
        <f aca="false">VLOOKUP($A1086,LossChart!$A$3:$AB$105,16,0)-N1086</f>
        <v>477.304074136158</v>
      </c>
      <c r="S1086" s="100" t="n">
        <f aca="false">VLOOKUP($A1086,LossChart!$A$3:$AB$105,17,0)-O1086</f>
        <v>1408.35060136658</v>
      </c>
    </row>
    <row r="1087" customFormat="false" ht="15" hidden="false" customHeight="false" outlineLevel="0" collapsed="false">
      <c r="B1087" s="96" t="s">
        <v>108</v>
      </c>
      <c r="C1087" s="97" t="n">
        <v>1</v>
      </c>
      <c r="D1087" s="100" t="n">
        <f aca="false">$C1087*VLOOKUP($B1087,FoodDB!$A$2:$I$1016,3,0)</f>
        <v>0</v>
      </c>
      <c r="E1087" s="100" t="n">
        <f aca="false">$C1087*VLOOKUP($B1087,FoodDB!$A$2:$I$1016,4,0)</f>
        <v>0</v>
      </c>
      <c r="F1087" s="100" t="n">
        <f aca="false">$C1087*VLOOKUP($B1087,FoodDB!$A$2:$I$1016,5,0)</f>
        <v>0</v>
      </c>
      <c r="G1087" s="100" t="n">
        <f aca="false">$C1087*VLOOKUP($B1087,FoodDB!$A$2:$I$1016,6,0)</f>
        <v>0</v>
      </c>
      <c r="H1087" s="100" t="n">
        <f aca="false">$C1087*VLOOKUP($B1087,FoodDB!$A$2:$I$1016,7,0)</f>
        <v>0</v>
      </c>
      <c r="I1087" s="100" t="n">
        <f aca="false">$C1087*VLOOKUP($B1087,FoodDB!$A$2:$I$1016,8,0)</f>
        <v>0</v>
      </c>
      <c r="J1087" s="100" t="n">
        <f aca="false">$C1087*VLOOKUP($B1087,FoodDB!$A$2:$I$1016,9,0)</f>
        <v>0</v>
      </c>
      <c r="K1087" s="100"/>
      <c r="L1087" s="100"/>
      <c r="M1087" s="100"/>
      <c r="N1087" s="100"/>
      <c r="O1087" s="100"/>
      <c r="P1087" s="100"/>
      <c r="Q1087" s="100"/>
      <c r="R1087" s="100"/>
      <c r="S1087" s="100"/>
    </row>
    <row r="1088" customFormat="false" ht="15" hidden="false" customHeight="false" outlineLevel="0" collapsed="false">
      <c r="B1088" s="96" t="s">
        <v>108</v>
      </c>
      <c r="C1088" s="97" t="n">
        <v>1</v>
      </c>
      <c r="D1088" s="100" t="n">
        <f aca="false">$C1088*VLOOKUP($B1088,FoodDB!$A$2:$I$1016,3,0)</f>
        <v>0</v>
      </c>
      <c r="E1088" s="100" t="n">
        <f aca="false">$C1088*VLOOKUP($B1088,FoodDB!$A$2:$I$1016,4,0)</f>
        <v>0</v>
      </c>
      <c r="F1088" s="100" t="n">
        <f aca="false">$C1088*VLOOKUP($B1088,FoodDB!$A$2:$I$1016,5,0)</f>
        <v>0</v>
      </c>
      <c r="G1088" s="100" t="n">
        <f aca="false">$C1088*VLOOKUP($B1088,FoodDB!$A$2:$I$1016,6,0)</f>
        <v>0</v>
      </c>
      <c r="H1088" s="100" t="n">
        <f aca="false">$C1088*VLOOKUP($B1088,FoodDB!$A$2:$I$1016,7,0)</f>
        <v>0</v>
      </c>
      <c r="I1088" s="100" t="n">
        <f aca="false">$C1088*VLOOKUP($B1088,FoodDB!$A$2:$I$1016,8,0)</f>
        <v>0</v>
      </c>
      <c r="J1088" s="100" t="n">
        <f aca="false">$C1088*VLOOKUP($B1088,FoodDB!$A$2:$I$1016,9,0)</f>
        <v>0</v>
      </c>
      <c r="K1088" s="100"/>
      <c r="L1088" s="100"/>
      <c r="M1088" s="100"/>
      <c r="N1088" s="100"/>
      <c r="O1088" s="100"/>
      <c r="P1088" s="100"/>
      <c r="Q1088" s="100"/>
      <c r="R1088" s="100"/>
      <c r="S1088" s="100"/>
    </row>
    <row r="1089" customFormat="false" ht="15" hidden="false" customHeight="false" outlineLevel="0" collapsed="false">
      <c r="B1089" s="96" t="s">
        <v>108</v>
      </c>
      <c r="C1089" s="97" t="n">
        <v>1</v>
      </c>
      <c r="D1089" s="100" t="n">
        <f aca="false">$C1089*VLOOKUP($B1089,FoodDB!$A$2:$I$1016,3,0)</f>
        <v>0</v>
      </c>
      <c r="E1089" s="100" t="n">
        <f aca="false">$C1089*VLOOKUP($B1089,FoodDB!$A$2:$I$1016,4,0)</f>
        <v>0</v>
      </c>
      <c r="F1089" s="100" t="n">
        <f aca="false">$C1089*VLOOKUP($B1089,FoodDB!$A$2:$I$1016,5,0)</f>
        <v>0</v>
      </c>
      <c r="G1089" s="100" t="n">
        <f aca="false">$C1089*VLOOKUP($B1089,FoodDB!$A$2:$I$1016,6,0)</f>
        <v>0</v>
      </c>
      <c r="H1089" s="100" t="n">
        <f aca="false">$C1089*VLOOKUP($B1089,FoodDB!$A$2:$I$1016,7,0)</f>
        <v>0</v>
      </c>
      <c r="I1089" s="100" t="n">
        <f aca="false">$C1089*VLOOKUP($B1089,FoodDB!$A$2:$I$1016,8,0)</f>
        <v>0</v>
      </c>
      <c r="J1089" s="100" t="n">
        <f aca="false">$C1089*VLOOKUP($B1089,FoodDB!$A$2:$I$1016,9,0)</f>
        <v>0</v>
      </c>
      <c r="K1089" s="100"/>
      <c r="L1089" s="100"/>
      <c r="M1089" s="100"/>
      <c r="N1089" s="100"/>
      <c r="O1089" s="100"/>
      <c r="P1089" s="100"/>
      <c r="Q1089" s="100"/>
      <c r="R1089" s="100"/>
      <c r="S1089" s="100"/>
    </row>
    <row r="1090" customFormat="false" ht="15" hidden="false" customHeight="false" outlineLevel="0" collapsed="false">
      <c r="B1090" s="96" t="s">
        <v>108</v>
      </c>
      <c r="C1090" s="97" t="n">
        <v>1</v>
      </c>
      <c r="D1090" s="100" t="n">
        <f aca="false">$C1090*VLOOKUP($B1090,FoodDB!$A$2:$I$1016,3,0)</f>
        <v>0</v>
      </c>
      <c r="E1090" s="100" t="n">
        <f aca="false">$C1090*VLOOKUP($B1090,FoodDB!$A$2:$I$1016,4,0)</f>
        <v>0</v>
      </c>
      <c r="F1090" s="100" t="n">
        <f aca="false">$C1090*VLOOKUP($B1090,FoodDB!$A$2:$I$1016,5,0)</f>
        <v>0</v>
      </c>
      <c r="G1090" s="100" t="n">
        <f aca="false">$C1090*VLOOKUP($B1090,FoodDB!$A$2:$I$1016,6,0)</f>
        <v>0</v>
      </c>
      <c r="H1090" s="100" t="n">
        <f aca="false">$C1090*VLOOKUP($B1090,FoodDB!$A$2:$I$1016,7,0)</f>
        <v>0</v>
      </c>
      <c r="I1090" s="100" t="n">
        <f aca="false">$C1090*VLOOKUP($B1090,FoodDB!$A$2:$I$1016,8,0)</f>
        <v>0</v>
      </c>
      <c r="J1090" s="100" t="n">
        <f aca="false">$C1090*VLOOKUP($B1090,FoodDB!$A$2:$I$1016,9,0)</f>
        <v>0</v>
      </c>
      <c r="K1090" s="100"/>
      <c r="L1090" s="100"/>
      <c r="M1090" s="100"/>
      <c r="N1090" s="100"/>
      <c r="O1090" s="100"/>
      <c r="P1090" s="100"/>
      <c r="Q1090" s="100"/>
      <c r="R1090" s="100"/>
      <c r="S1090" s="100"/>
    </row>
    <row r="1091" customFormat="false" ht="15" hidden="false" customHeight="false" outlineLevel="0" collapsed="false">
      <c r="B1091" s="96" t="s">
        <v>108</v>
      </c>
      <c r="C1091" s="97" t="n">
        <v>1</v>
      </c>
      <c r="D1091" s="100" t="n">
        <f aca="false">$C1091*VLOOKUP($B1091,FoodDB!$A$2:$I$1016,3,0)</f>
        <v>0</v>
      </c>
      <c r="E1091" s="100" t="n">
        <f aca="false">$C1091*VLOOKUP($B1091,FoodDB!$A$2:$I$1016,4,0)</f>
        <v>0</v>
      </c>
      <c r="F1091" s="100" t="n">
        <f aca="false">$C1091*VLOOKUP($B1091,FoodDB!$A$2:$I$1016,5,0)</f>
        <v>0</v>
      </c>
      <c r="G1091" s="100" t="n">
        <f aca="false">$C1091*VLOOKUP($B1091,FoodDB!$A$2:$I$1016,6,0)</f>
        <v>0</v>
      </c>
      <c r="H1091" s="100" t="n">
        <f aca="false">$C1091*VLOOKUP($B1091,FoodDB!$A$2:$I$1016,7,0)</f>
        <v>0</v>
      </c>
      <c r="I1091" s="100" t="n">
        <f aca="false">$C1091*VLOOKUP($B1091,FoodDB!$A$2:$I$1016,8,0)</f>
        <v>0</v>
      </c>
      <c r="J1091" s="100" t="n">
        <f aca="false">$C1091*VLOOKUP($B1091,FoodDB!$A$2:$I$1016,9,0)</f>
        <v>0</v>
      </c>
      <c r="K1091" s="100"/>
      <c r="L1091" s="100"/>
      <c r="M1091" s="100"/>
      <c r="N1091" s="100"/>
      <c r="O1091" s="100"/>
      <c r="P1091" s="100"/>
      <c r="Q1091" s="100"/>
      <c r="R1091" s="100"/>
      <c r="S1091" s="100"/>
    </row>
    <row r="1092" customFormat="false" ht="15" hidden="false" customHeight="false" outlineLevel="0" collapsed="false">
      <c r="B1092" s="96" t="s">
        <v>108</v>
      </c>
      <c r="C1092" s="97" t="n">
        <v>1</v>
      </c>
      <c r="D1092" s="100" t="n">
        <f aca="false">$C1092*VLOOKUP($B1092,FoodDB!$A$2:$I$1016,3,0)</f>
        <v>0</v>
      </c>
      <c r="E1092" s="100" t="n">
        <f aca="false">$C1092*VLOOKUP($B1092,FoodDB!$A$2:$I$1016,4,0)</f>
        <v>0</v>
      </c>
      <c r="F1092" s="100" t="n">
        <f aca="false">$C1092*VLOOKUP($B1092,FoodDB!$A$2:$I$1016,5,0)</f>
        <v>0</v>
      </c>
      <c r="G1092" s="100" t="n">
        <f aca="false">$C1092*VLOOKUP($B1092,FoodDB!$A$2:$I$1016,6,0)</f>
        <v>0</v>
      </c>
      <c r="H1092" s="100" t="n">
        <f aca="false">$C1092*VLOOKUP($B1092,FoodDB!$A$2:$I$1016,7,0)</f>
        <v>0</v>
      </c>
      <c r="I1092" s="100" t="n">
        <f aca="false">$C1092*VLOOKUP($B1092,FoodDB!$A$2:$I$1016,8,0)</f>
        <v>0</v>
      </c>
      <c r="J1092" s="100" t="n">
        <f aca="false">$C1092*VLOOKUP($B1092,FoodDB!$A$2:$I$1016,9,0)</f>
        <v>0</v>
      </c>
      <c r="K1092" s="100"/>
      <c r="L1092" s="100"/>
      <c r="M1092" s="100"/>
      <c r="N1092" s="100"/>
      <c r="O1092" s="100"/>
      <c r="P1092" s="100"/>
      <c r="Q1092" s="100"/>
      <c r="R1092" s="100"/>
      <c r="S1092" s="100"/>
    </row>
    <row r="1093" customFormat="false" ht="15" hidden="false" customHeight="false" outlineLevel="0" collapsed="false">
      <c r="A1093" s="0" t="s">
        <v>98</v>
      </c>
      <c r="D1093" s="100"/>
      <c r="E1093" s="100"/>
      <c r="F1093" s="100"/>
      <c r="G1093" s="100" t="n">
        <f aca="false">SUM(G1086:G1092)</f>
        <v>0</v>
      </c>
      <c r="H1093" s="100" t="n">
        <f aca="false">SUM(H1086:H1092)</f>
        <v>0</v>
      </c>
      <c r="I1093" s="100" t="n">
        <f aca="false">SUM(I1086:I1092)</f>
        <v>0</v>
      </c>
      <c r="J1093" s="100" t="n">
        <f aca="false">SUM(G1093:I1093)</f>
        <v>0</v>
      </c>
      <c r="K1093" s="100"/>
      <c r="L1093" s="100"/>
      <c r="M1093" s="100"/>
      <c r="N1093" s="100"/>
      <c r="O1093" s="100"/>
      <c r="P1093" s="100"/>
      <c r="Q1093" s="100"/>
      <c r="R1093" s="100"/>
      <c r="S1093" s="100"/>
    </row>
    <row r="1094" customFormat="false" ht="15" hidden="false" customHeight="false" outlineLevel="0" collapsed="false">
      <c r="A1094" s="0" t="s">
        <v>102</v>
      </c>
      <c r="B1094" s="0" t="s">
        <v>103</v>
      </c>
      <c r="D1094" s="100"/>
      <c r="E1094" s="100"/>
      <c r="F1094" s="100"/>
      <c r="G1094" s="100" t="n">
        <f aca="false">VLOOKUP($A1086,LossChart!$A$3:$AB$105,14,0)</f>
        <v>815.046527230418</v>
      </c>
      <c r="H1094" s="100" t="n">
        <f aca="false">VLOOKUP($A1086,LossChart!$A$3:$AB$105,15,0)</f>
        <v>116</v>
      </c>
      <c r="I1094" s="100" t="n">
        <f aca="false">VLOOKUP($A1086,LossChart!$A$3:$AB$105,16,0)</f>
        <v>477.304074136158</v>
      </c>
      <c r="J1094" s="100" t="n">
        <f aca="false">VLOOKUP($A1086,LossChart!$A$3:$AB$105,17,0)</f>
        <v>1408.35060136658</v>
      </c>
      <c r="K1094" s="100"/>
      <c r="L1094" s="100"/>
      <c r="M1094" s="100"/>
      <c r="N1094" s="100"/>
      <c r="O1094" s="100"/>
      <c r="P1094" s="100"/>
      <c r="Q1094" s="100"/>
      <c r="R1094" s="100"/>
      <c r="S1094" s="100"/>
    </row>
    <row r="1095" customFormat="false" ht="15" hidden="false" customHeight="false" outlineLevel="0" collapsed="false">
      <c r="A1095" s="0" t="s">
        <v>104</v>
      </c>
      <c r="D1095" s="100"/>
      <c r="E1095" s="100"/>
      <c r="F1095" s="100"/>
      <c r="G1095" s="100" t="n">
        <f aca="false">G1094-G1093</f>
        <v>815.046527230418</v>
      </c>
      <c r="H1095" s="100" t="n">
        <f aca="false">H1094-H1093</f>
        <v>116</v>
      </c>
      <c r="I1095" s="100" t="n">
        <f aca="false">I1094-I1093</f>
        <v>477.304074136158</v>
      </c>
      <c r="J1095" s="100" t="n">
        <f aca="false">J1094-J1093</f>
        <v>1408.35060136658</v>
      </c>
      <c r="K1095" s="100"/>
      <c r="L1095" s="100"/>
      <c r="M1095" s="100"/>
      <c r="N1095" s="100"/>
      <c r="O1095" s="100"/>
      <c r="P1095" s="100"/>
      <c r="Q1095" s="100"/>
      <c r="R1095" s="100"/>
      <c r="S1095" s="100"/>
    </row>
    <row r="1097" customFormat="false" ht="60" hidden="false" customHeight="false" outlineLevel="0" collapsed="false">
      <c r="A1097" s="21" t="s">
        <v>63</v>
      </c>
      <c r="B1097" s="21" t="s">
        <v>93</v>
      </c>
      <c r="C1097" s="21" t="s">
        <v>94</v>
      </c>
      <c r="D1097" s="94" t="str">
        <f aca="false">FoodDB!$C$1</f>
        <v>Fat
(g)</v>
      </c>
      <c r="E1097" s="94" t="str">
        <f aca="false">FoodDB!$D$1</f>
        <v>Carbs
(g)</v>
      </c>
      <c r="F1097" s="94" t="str">
        <f aca="false">FoodDB!$E$1</f>
        <v>Protein
(g)</v>
      </c>
      <c r="G1097" s="94" t="str">
        <f aca="false">FoodDB!$F$1</f>
        <v>Fat
(Cal)</v>
      </c>
      <c r="H1097" s="94" t="str">
        <f aca="false">FoodDB!$G$1</f>
        <v>Carb
(Cal)</v>
      </c>
      <c r="I1097" s="94" t="str">
        <f aca="false">FoodDB!$H$1</f>
        <v>Protein
(Cal)</v>
      </c>
      <c r="J1097" s="94" t="str">
        <f aca="false">FoodDB!$I$1</f>
        <v>Total
Calories</v>
      </c>
      <c r="K1097" s="94"/>
      <c r="L1097" s="94" t="s">
        <v>110</v>
      </c>
      <c r="M1097" s="94" t="s">
        <v>111</v>
      </c>
      <c r="N1097" s="94" t="s">
        <v>112</v>
      </c>
      <c r="O1097" s="94" t="s">
        <v>113</v>
      </c>
      <c r="P1097" s="94" t="s">
        <v>118</v>
      </c>
      <c r="Q1097" s="94" t="s">
        <v>119</v>
      </c>
      <c r="R1097" s="94" t="s">
        <v>120</v>
      </c>
      <c r="S1097" s="94" t="s">
        <v>121</v>
      </c>
    </row>
    <row r="1098" customFormat="false" ht="15" hidden="false" customHeight="false" outlineLevel="0" collapsed="false">
      <c r="A1098" s="95" t="n">
        <f aca="false">A1086+1</f>
        <v>43085</v>
      </c>
      <c r="B1098" s="96" t="s">
        <v>108</v>
      </c>
      <c r="C1098" s="97" t="n">
        <v>1</v>
      </c>
      <c r="D1098" s="100" t="n">
        <f aca="false">$C1098*VLOOKUP($B1098,FoodDB!$A$2:$I$1016,3,0)</f>
        <v>0</v>
      </c>
      <c r="E1098" s="100" t="n">
        <f aca="false">$C1098*VLOOKUP($B1098,FoodDB!$A$2:$I$1016,4,0)</f>
        <v>0</v>
      </c>
      <c r="F1098" s="100" t="n">
        <f aca="false">$C1098*VLOOKUP($B1098,FoodDB!$A$2:$I$1016,5,0)</f>
        <v>0</v>
      </c>
      <c r="G1098" s="100" t="n">
        <f aca="false">$C1098*VLOOKUP($B1098,FoodDB!$A$2:$I$1016,6,0)</f>
        <v>0</v>
      </c>
      <c r="H1098" s="100" t="n">
        <f aca="false">$C1098*VLOOKUP($B1098,FoodDB!$A$2:$I$1016,7,0)</f>
        <v>0</v>
      </c>
      <c r="I1098" s="100" t="n">
        <f aca="false">$C1098*VLOOKUP($B1098,FoodDB!$A$2:$I$1016,8,0)</f>
        <v>0</v>
      </c>
      <c r="J1098" s="100" t="n">
        <f aca="false">$C1098*VLOOKUP($B1098,FoodDB!$A$2:$I$1016,9,0)</f>
        <v>0</v>
      </c>
      <c r="K1098" s="100"/>
      <c r="L1098" s="100" t="n">
        <f aca="false">SUM(G1098:G1104)</f>
        <v>0</v>
      </c>
      <c r="M1098" s="100" t="n">
        <f aca="false">SUM(H1098:H1104)</f>
        <v>0</v>
      </c>
      <c r="N1098" s="100" t="n">
        <f aca="false">SUM(I1098:I1104)</f>
        <v>0</v>
      </c>
      <c r="O1098" s="100" t="n">
        <f aca="false">SUM(L1098:N1098)</f>
        <v>0</v>
      </c>
      <c r="P1098" s="100" t="n">
        <f aca="false">VLOOKUP($A1098,LossChart!$A$3:$AB$105,14,0)-L1098</f>
        <v>819.011134055592</v>
      </c>
      <c r="Q1098" s="100" t="n">
        <f aca="false">VLOOKUP($A1098,LossChart!$A$3:$AB$105,15,0)-M1098</f>
        <v>116</v>
      </c>
      <c r="R1098" s="100" t="n">
        <f aca="false">VLOOKUP($A1098,LossChart!$A$3:$AB$105,16,0)-N1098</f>
        <v>477.304074136158</v>
      </c>
      <c r="S1098" s="100" t="n">
        <f aca="false">VLOOKUP($A1098,LossChart!$A$3:$AB$105,17,0)-O1098</f>
        <v>1412.31520819175</v>
      </c>
    </row>
    <row r="1099" customFormat="false" ht="15" hidden="false" customHeight="false" outlineLevel="0" collapsed="false">
      <c r="B1099" s="96" t="s">
        <v>108</v>
      </c>
      <c r="C1099" s="97" t="n">
        <v>1</v>
      </c>
      <c r="D1099" s="100" t="n">
        <f aca="false">$C1099*VLOOKUP($B1099,FoodDB!$A$2:$I$1016,3,0)</f>
        <v>0</v>
      </c>
      <c r="E1099" s="100" t="n">
        <f aca="false">$C1099*VLOOKUP($B1099,FoodDB!$A$2:$I$1016,4,0)</f>
        <v>0</v>
      </c>
      <c r="F1099" s="100" t="n">
        <f aca="false">$C1099*VLOOKUP($B1099,FoodDB!$A$2:$I$1016,5,0)</f>
        <v>0</v>
      </c>
      <c r="G1099" s="100" t="n">
        <f aca="false">$C1099*VLOOKUP($B1099,FoodDB!$A$2:$I$1016,6,0)</f>
        <v>0</v>
      </c>
      <c r="H1099" s="100" t="n">
        <f aca="false">$C1099*VLOOKUP($B1099,FoodDB!$A$2:$I$1016,7,0)</f>
        <v>0</v>
      </c>
      <c r="I1099" s="100" t="n">
        <f aca="false">$C1099*VLOOKUP($B1099,FoodDB!$A$2:$I$1016,8,0)</f>
        <v>0</v>
      </c>
      <c r="J1099" s="100" t="n">
        <f aca="false">$C1099*VLOOKUP($B1099,FoodDB!$A$2:$I$1016,9,0)</f>
        <v>0</v>
      </c>
      <c r="K1099" s="100"/>
      <c r="L1099" s="100"/>
      <c r="M1099" s="100"/>
      <c r="N1099" s="100"/>
      <c r="O1099" s="100"/>
      <c r="P1099" s="100"/>
      <c r="Q1099" s="100"/>
      <c r="R1099" s="100"/>
      <c r="S1099" s="100"/>
    </row>
    <row r="1100" customFormat="false" ht="15" hidden="false" customHeight="false" outlineLevel="0" collapsed="false">
      <c r="B1100" s="96" t="s">
        <v>108</v>
      </c>
      <c r="C1100" s="97" t="n">
        <v>1</v>
      </c>
      <c r="D1100" s="100" t="n">
        <f aca="false">$C1100*VLOOKUP($B1100,FoodDB!$A$2:$I$1016,3,0)</f>
        <v>0</v>
      </c>
      <c r="E1100" s="100" t="n">
        <f aca="false">$C1100*VLOOKUP($B1100,FoodDB!$A$2:$I$1016,4,0)</f>
        <v>0</v>
      </c>
      <c r="F1100" s="100" t="n">
        <f aca="false">$C1100*VLOOKUP($B1100,FoodDB!$A$2:$I$1016,5,0)</f>
        <v>0</v>
      </c>
      <c r="G1100" s="100" t="n">
        <f aca="false">$C1100*VLOOKUP($B1100,FoodDB!$A$2:$I$1016,6,0)</f>
        <v>0</v>
      </c>
      <c r="H1100" s="100" t="n">
        <f aca="false">$C1100*VLOOKUP($B1100,FoodDB!$A$2:$I$1016,7,0)</f>
        <v>0</v>
      </c>
      <c r="I1100" s="100" t="n">
        <f aca="false">$C1100*VLOOKUP($B1100,FoodDB!$A$2:$I$1016,8,0)</f>
        <v>0</v>
      </c>
      <c r="J1100" s="100" t="n">
        <f aca="false">$C1100*VLOOKUP($B1100,FoodDB!$A$2:$I$1016,9,0)</f>
        <v>0</v>
      </c>
      <c r="K1100" s="100"/>
      <c r="L1100" s="100"/>
      <c r="M1100" s="100"/>
      <c r="N1100" s="100"/>
      <c r="O1100" s="100"/>
      <c r="P1100" s="100"/>
      <c r="Q1100" s="100"/>
      <c r="R1100" s="100"/>
      <c r="S1100" s="100"/>
    </row>
    <row r="1101" customFormat="false" ht="15" hidden="false" customHeight="false" outlineLevel="0" collapsed="false">
      <c r="B1101" s="96" t="s">
        <v>108</v>
      </c>
      <c r="C1101" s="97" t="n">
        <v>1</v>
      </c>
      <c r="D1101" s="100" t="n">
        <f aca="false">$C1101*VLOOKUP($B1101,FoodDB!$A$2:$I$1016,3,0)</f>
        <v>0</v>
      </c>
      <c r="E1101" s="100" t="n">
        <f aca="false">$C1101*VLOOKUP($B1101,FoodDB!$A$2:$I$1016,4,0)</f>
        <v>0</v>
      </c>
      <c r="F1101" s="100" t="n">
        <f aca="false">$C1101*VLOOKUP($B1101,FoodDB!$A$2:$I$1016,5,0)</f>
        <v>0</v>
      </c>
      <c r="G1101" s="100" t="n">
        <f aca="false">$C1101*VLOOKUP($B1101,FoodDB!$A$2:$I$1016,6,0)</f>
        <v>0</v>
      </c>
      <c r="H1101" s="100" t="n">
        <f aca="false">$C1101*VLOOKUP($B1101,FoodDB!$A$2:$I$1016,7,0)</f>
        <v>0</v>
      </c>
      <c r="I1101" s="100" t="n">
        <f aca="false">$C1101*VLOOKUP($B1101,FoodDB!$A$2:$I$1016,8,0)</f>
        <v>0</v>
      </c>
      <c r="J1101" s="100" t="n">
        <f aca="false">$C1101*VLOOKUP($B1101,FoodDB!$A$2:$I$1016,9,0)</f>
        <v>0</v>
      </c>
      <c r="K1101" s="100"/>
      <c r="L1101" s="100"/>
      <c r="M1101" s="100"/>
      <c r="N1101" s="100"/>
      <c r="O1101" s="100"/>
      <c r="P1101" s="100"/>
      <c r="Q1101" s="100"/>
      <c r="R1101" s="100"/>
      <c r="S1101" s="100"/>
    </row>
    <row r="1102" customFormat="false" ht="15" hidden="false" customHeight="false" outlineLevel="0" collapsed="false">
      <c r="B1102" s="96" t="s">
        <v>108</v>
      </c>
      <c r="C1102" s="97" t="n">
        <v>1</v>
      </c>
      <c r="D1102" s="100" t="n">
        <f aca="false">$C1102*VLOOKUP($B1102,FoodDB!$A$2:$I$1016,3,0)</f>
        <v>0</v>
      </c>
      <c r="E1102" s="100" t="n">
        <f aca="false">$C1102*VLOOKUP($B1102,FoodDB!$A$2:$I$1016,4,0)</f>
        <v>0</v>
      </c>
      <c r="F1102" s="100" t="n">
        <f aca="false">$C1102*VLOOKUP($B1102,FoodDB!$A$2:$I$1016,5,0)</f>
        <v>0</v>
      </c>
      <c r="G1102" s="100" t="n">
        <f aca="false">$C1102*VLOOKUP($B1102,FoodDB!$A$2:$I$1016,6,0)</f>
        <v>0</v>
      </c>
      <c r="H1102" s="100" t="n">
        <f aca="false">$C1102*VLOOKUP($B1102,FoodDB!$A$2:$I$1016,7,0)</f>
        <v>0</v>
      </c>
      <c r="I1102" s="100" t="n">
        <f aca="false">$C1102*VLOOKUP($B1102,FoodDB!$A$2:$I$1016,8,0)</f>
        <v>0</v>
      </c>
      <c r="J1102" s="100" t="n">
        <f aca="false">$C1102*VLOOKUP($B1102,FoodDB!$A$2:$I$1016,9,0)</f>
        <v>0</v>
      </c>
      <c r="K1102" s="100"/>
      <c r="L1102" s="100"/>
      <c r="M1102" s="100"/>
      <c r="N1102" s="100"/>
      <c r="O1102" s="100"/>
      <c r="P1102" s="100"/>
      <c r="Q1102" s="100"/>
      <c r="R1102" s="100"/>
      <c r="S1102" s="100"/>
    </row>
    <row r="1103" customFormat="false" ht="15" hidden="false" customHeight="false" outlineLevel="0" collapsed="false">
      <c r="B1103" s="96" t="s">
        <v>108</v>
      </c>
      <c r="C1103" s="97" t="n">
        <v>1</v>
      </c>
      <c r="D1103" s="100" t="n">
        <f aca="false">$C1103*VLOOKUP($B1103,FoodDB!$A$2:$I$1016,3,0)</f>
        <v>0</v>
      </c>
      <c r="E1103" s="100" t="n">
        <f aca="false">$C1103*VLOOKUP($B1103,FoodDB!$A$2:$I$1016,4,0)</f>
        <v>0</v>
      </c>
      <c r="F1103" s="100" t="n">
        <f aca="false">$C1103*VLOOKUP($B1103,FoodDB!$A$2:$I$1016,5,0)</f>
        <v>0</v>
      </c>
      <c r="G1103" s="100" t="n">
        <f aca="false">$C1103*VLOOKUP($B1103,FoodDB!$A$2:$I$1016,6,0)</f>
        <v>0</v>
      </c>
      <c r="H1103" s="100" t="n">
        <f aca="false">$C1103*VLOOKUP($B1103,FoodDB!$A$2:$I$1016,7,0)</f>
        <v>0</v>
      </c>
      <c r="I1103" s="100" t="n">
        <f aca="false">$C1103*VLOOKUP($B1103,FoodDB!$A$2:$I$1016,8,0)</f>
        <v>0</v>
      </c>
      <c r="J1103" s="100" t="n">
        <f aca="false">$C1103*VLOOKUP($B1103,FoodDB!$A$2:$I$1016,9,0)</f>
        <v>0</v>
      </c>
      <c r="K1103" s="100"/>
      <c r="L1103" s="100"/>
      <c r="M1103" s="100"/>
      <c r="N1103" s="100"/>
      <c r="O1103" s="100"/>
      <c r="P1103" s="100"/>
      <c r="Q1103" s="100"/>
      <c r="R1103" s="100"/>
      <c r="S1103" s="100"/>
    </row>
    <row r="1104" customFormat="false" ht="15" hidden="false" customHeight="false" outlineLevel="0" collapsed="false">
      <c r="B1104" s="96" t="s">
        <v>108</v>
      </c>
      <c r="C1104" s="97" t="n">
        <v>1</v>
      </c>
      <c r="D1104" s="100" t="n">
        <f aca="false">$C1104*VLOOKUP($B1104,FoodDB!$A$2:$I$1016,3,0)</f>
        <v>0</v>
      </c>
      <c r="E1104" s="100" t="n">
        <f aca="false">$C1104*VLOOKUP($B1104,FoodDB!$A$2:$I$1016,4,0)</f>
        <v>0</v>
      </c>
      <c r="F1104" s="100" t="n">
        <f aca="false">$C1104*VLOOKUP($B1104,FoodDB!$A$2:$I$1016,5,0)</f>
        <v>0</v>
      </c>
      <c r="G1104" s="100" t="n">
        <f aca="false">$C1104*VLOOKUP($B1104,FoodDB!$A$2:$I$1016,6,0)</f>
        <v>0</v>
      </c>
      <c r="H1104" s="100" t="n">
        <f aca="false">$C1104*VLOOKUP($B1104,FoodDB!$A$2:$I$1016,7,0)</f>
        <v>0</v>
      </c>
      <c r="I1104" s="100" t="n">
        <f aca="false">$C1104*VLOOKUP($B1104,FoodDB!$A$2:$I$1016,8,0)</f>
        <v>0</v>
      </c>
      <c r="J1104" s="100" t="n">
        <f aca="false">$C1104*VLOOKUP($B1104,FoodDB!$A$2:$I$1016,9,0)</f>
        <v>0</v>
      </c>
      <c r="K1104" s="100"/>
      <c r="L1104" s="100"/>
      <c r="M1104" s="100"/>
      <c r="N1104" s="100"/>
      <c r="O1104" s="100"/>
      <c r="P1104" s="100"/>
      <c r="Q1104" s="100"/>
      <c r="R1104" s="100"/>
      <c r="S1104" s="100"/>
    </row>
    <row r="1105" customFormat="false" ht="15" hidden="false" customHeight="false" outlineLevel="0" collapsed="false">
      <c r="A1105" s="0" t="s">
        <v>98</v>
      </c>
      <c r="D1105" s="100"/>
      <c r="E1105" s="100"/>
      <c r="F1105" s="100"/>
      <c r="G1105" s="100" t="n">
        <f aca="false">SUM(G1098:G1104)</f>
        <v>0</v>
      </c>
      <c r="H1105" s="100" t="n">
        <f aca="false">SUM(H1098:H1104)</f>
        <v>0</v>
      </c>
      <c r="I1105" s="100" t="n">
        <f aca="false">SUM(I1098:I1104)</f>
        <v>0</v>
      </c>
      <c r="J1105" s="100" t="n">
        <f aca="false">SUM(G1105:I1105)</f>
        <v>0</v>
      </c>
      <c r="K1105" s="100"/>
      <c r="L1105" s="100"/>
      <c r="M1105" s="100"/>
      <c r="N1105" s="100"/>
      <c r="O1105" s="100"/>
      <c r="P1105" s="100"/>
      <c r="Q1105" s="100"/>
      <c r="R1105" s="100"/>
      <c r="S1105" s="100"/>
    </row>
    <row r="1106" customFormat="false" ht="15" hidden="false" customHeight="false" outlineLevel="0" collapsed="false">
      <c r="A1106" s="0" t="s">
        <v>102</v>
      </c>
      <c r="B1106" s="0" t="s">
        <v>103</v>
      </c>
      <c r="D1106" s="100"/>
      <c r="E1106" s="100"/>
      <c r="F1106" s="100"/>
      <c r="G1106" s="100" t="n">
        <f aca="false">VLOOKUP($A1098,LossChart!$A$3:$AB$105,14,0)</f>
        <v>819.011134055592</v>
      </c>
      <c r="H1106" s="100" t="n">
        <f aca="false">VLOOKUP($A1098,LossChart!$A$3:$AB$105,15,0)</f>
        <v>116</v>
      </c>
      <c r="I1106" s="100" t="n">
        <f aca="false">VLOOKUP($A1098,LossChart!$A$3:$AB$105,16,0)</f>
        <v>477.304074136158</v>
      </c>
      <c r="J1106" s="100" t="n">
        <f aca="false">VLOOKUP($A1098,LossChart!$A$3:$AB$105,17,0)</f>
        <v>1412.31520819175</v>
      </c>
      <c r="K1106" s="100"/>
      <c r="L1106" s="100"/>
      <c r="M1106" s="100"/>
      <c r="N1106" s="100"/>
      <c r="O1106" s="100"/>
      <c r="P1106" s="100"/>
      <c r="Q1106" s="100"/>
      <c r="R1106" s="100"/>
      <c r="S1106" s="100"/>
    </row>
    <row r="1107" customFormat="false" ht="15" hidden="false" customHeight="false" outlineLevel="0" collapsed="false">
      <c r="A1107" s="0" t="s">
        <v>104</v>
      </c>
      <c r="D1107" s="100"/>
      <c r="E1107" s="100"/>
      <c r="F1107" s="100"/>
      <c r="G1107" s="100" t="n">
        <f aca="false">G1106-G1105</f>
        <v>819.011134055592</v>
      </c>
      <c r="H1107" s="100" t="n">
        <f aca="false">H1106-H1105</f>
        <v>116</v>
      </c>
      <c r="I1107" s="100" t="n">
        <f aca="false">I1106-I1105</f>
        <v>477.304074136158</v>
      </c>
      <c r="J1107" s="100" t="n">
        <f aca="false">J1106-J1105</f>
        <v>1412.31520819175</v>
      </c>
      <c r="K1107" s="100"/>
      <c r="L1107" s="100"/>
      <c r="M1107" s="100"/>
      <c r="N1107" s="100"/>
      <c r="O1107" s="100"/>
      <c r="P1107" s="100"/>
      <c r="Q1107" s="100"/>
      <c r="R1107" s="100"/>
      <c r="S1107" s="100"/>
    </row>
    <row r="1109" customFormat="false" ht="60" hidden="false" customHeight="false" outlineLevel="0" collapsed="false">
      <c r="A1109" s="21" t="s">
        <v>63</v>
      </c>
      <c r="B1109" s="21" t="s">
        <v>93</v>
      </c>
      <c r="C1109" s="21" t="s">
        <v>94</v>
      </c>
      <c r="D1109" s="94" t="str">
        <f aca="false">FoodDB!$C$1</f>
        <v>Fat
(g)</v>
      </c>
      <c r="E1109" s="94" t="str">
        <f aca="false">FoodDB!$D$1</f>
        <v>Carbs
(g)</v>
      </c>
      <c r="F1109" s="94" t="str">
        <f aca="false">FoodDB!$E$1</f>
        <v>Protein
(g)</v>
      </c>
      <c r="G1109" s="94" t="str">
        <f aca="false">FoodDB!$F$1</f>
        <v>Fat
(Cal)</v>
      </c>
      <c r="H1109" s="94" t="str">
        <f aca="false">FoodDB!$G$1</f>
        <v>Carb
(Cal)</v>
      </c>
      <c r="I1109" s="94" t="str">
        <f aca="false">FoodDB!$H$1</f>
        <v>Protein
(Cal)</v>
      </c>
      <c r="J1109" s="94" t="str">
        <f aca="false">FoodDB!$I$1</f>
        <v>Total
Calories</v>
      </c>
      <c r="K1109" s="94"/>
      <c r="L1109" s="94" t="s">
        <v>110</v>
      </c>
      <c r="M1109" s="94" t="s">
        <v>111</v>
      </c>
      <c r="N1109" s="94" t="s">
        <v>112</v>
      </c>
      <c r="O1109" s="94" t="s">
        <v>113</v>
      </c>
      <c r="P1109" s="94" t="s">
        <v>118</v>
      </c>
      <c r="Q1109" s="94" t="s">
        <v>119</v>
      </c>
      <c r="R1109" s="94" t="s">
        <v>120</v>
      </c>
      <c r="S1109" s="94" t="s">
        <v>121</v>
      </c>
    </row>
    <row r="1110" customFormat="false" ht="15" hidden="false" customHeight="false" outlineLevel="0" collapsed="false">
      <c r="A1110" s="95" t="n">
        <f aca="false">A1098+1</f>
        <v>43086</v>
      </c>
      <c r="B1110" s="96" t="s">
        <v>108</v>
      </c>
      <c r="C1110" s="97" t="n">
        <v>1</v>
      </c>
      <c r="D1110" s="100" t="n">
        <f aca="false">$C1110*VLOOKUP($B1110,FoodDB!$A$2:$I$1016,3,0)</f>
        <v>0</v>
      </c>
      <c r="E1110" s="100" t="n">
        <f aca="false">$C1110*VLOOKUP($B1110,FoodDB!$A$2:$I$1016,4,0)</f>
        <v>0</v>
      </c>
      <c r="F1110" s="100" t="n">
        <f aca="false">$C1110*VLOOKUP($B1110,FoodDB!$A$2:$I$1016,5,0)</f>
        <v>0</v>
      </c>
      <c r="G1110" s="100" t="n">
        <f aca="false">$C1110*VLOOKUP($B1110,FoodDB!$A$2:$I$1016,6,0)</f>
        <v>0</v>
      </c>
      <c r="H1110" s="100" t="n">
        <f aca="false">$C1110*VLOOKUP($B1110,FoodDB!$A$2:$I$1016,7,0)</f>
        <v>0</v>
      </c>
      <c r="I1110" s="100" t="n">
        <f aca="false">$C1110*VLOOKUP($B1110,FoodDB!$A$2:$I$1016,8,0)</f>
        <v>0</v>
      </c>
      <c r="J1110" s="100" t="n">
        <f aca="false">$C1110*VLOOKUP($B1110,FoodDB!$A$2:$I$1016,9,0)</f>
        <v>0</v>
      </c>
      <c r="K1110" s="100"/>
      <c r="L1110" s="100" t="n">
        <f aca="false">SUM(G1110:G1116)</f>
        <v>0</v>
      </c>
      <c r="M1110" s="100" t="n">
        <f aca="false">SUM(H1110:H1116)</f>
        <v>0</v>
      </c>
      <c r="N1110" s="100" t="n">
        <f aca="false">SUM(I1110:I1116)</f>
        <v>0</v>
      </c>
      <c r="O1110" s="100" t="n">
        <f aca="false">SUM(L1110:N1110)</f>
        <v>0</v>
      </c>
      <c r="P1110" s="100" t="n">
        <f aca="false">VLOOKUP($A1110,LossChart!$A$3:$AB$105,14,0)-L1110</f>
        <v>822.940625791742</v>
      </c>
      <c r="Q1110" s="100" t="n">
        <f aca="false">VLOOKUP($A1110,LossChart!$A$3:$AB$105,15,0)-M1110</f>
        <v>116</v>
      </c>
      <c r="R1110" s="100" t="n">
        <f aca="false">VLOOKUP($A1110,LossChart!$A$3:$AB$105,16,0)-N1110</f>
        <v>477.304074136158</v>
      </c>
      <c r="S1110" s="100" t="n">
        <f aca="false">VLOOKUP($A1110,LossChart!$A$3:$AB$105,17,0)-O1110</f>
        <v>1416.2446999279</v>
      </c>
    </row>
    <row r="1111" customFormat="false" ht="15" hidden="false" customHeight="false" outlineLevel="0" collapsed="false">
      <c r="B1111" s="96" t="s">
        <v>108</v>
      </c>
      <c r="C1111" s="97" t="n">
        <v>1</v>
      </c>
      <c r="D1111" s="100" t="n">
        <f aca="false">$C1111*VLOOKUP($B1111,FoodDB!$A$2:$I$1016,3,0)</f>
        <v>0</v>
      </c>
      <c r="E1111" s="100" t="n">
        <f aca="false">$C1111*VLOOKUP($B1111,FoodDB!$A$2:$I$1016,4,0)</f>
        <v>0</v>
      </c>
      <c r="F1111" s="100" t="n">
        <f aca="false">$C1111*VLOOKUP($B1111,FoodDB!$A$2:$I$1016,5,0)</f>
        <v>0</v>
      </c>
      <c r="G1111" s="100" t="n">
        <f aca="false">$C1111*VLOOKUP($B1111,FoodDB!$A$2:$I$1016,6,0)</f>
        <v>0</v>
      </c>
      <c r="H1111" s="100" t="n">
        <f aca="false">$C1111*VLOOKUP($B1111,FoodDB!$A$2:$I$1016,7,0)</f>
        <v>0</v>
      </c>
      <c r="I1111" s="100" t="n">
        <f aca="false">$C1111*VLOOKUP($B1111,FoodDB!$A$2:$I$1016,8,0)</f>
        <v>0</v>
      </c>
      <c r="J1111" s="100" t="n">
        <f aca="false">$C1111*VLOOKUP($B1111,FoodDB!$A$2:$I$1016,9,0)</f>
        <v>0</v>
      </c>
      <c r="K1111" s="100"/>
      <c r="L1111" s="100"/>
      <c r="M1111" s="100"/>
      <c r="N1111" s="100"/>
      <c r="O1111" s="100"/>
      <c r="P1111" s="100"/>
      <c r="Q1111" s="100"/>
      <c r="R1111" s="100"/>
      <c r="S1111" s="100"/>
    </row>
    <row r="1112" customFormat="false" ht="15" hidden="false" customHeight="false" outlineLevel="0" collapsed="false">
      <c r="B1112" s="96" t="s">
        <v>108</v>
      </c>
      <c r="C1112" s="97" t="n">
        <v>1</v>
      </c>
      <c r="D1112" s="100" t="n">
        <f aca="false">$C1112*VLOOKUP($B1112,FoodDB!$A$2:$I$1016,3,0)</f>
        <v>0</v>
      </c>
      <c r="E1112" s="100" t="n">
        <f aca="false">$C1112*VLOOKUP($B1112,FoodDB!$A$2:$I$1016,4,0)</f>
        <v>0</v>
      </c>
      <c r="F1112" s="100" t="n">
        <f aca="false">$C1112*VLOOKUP($B1112,FoodDB!$A$2:$I$1016,5,0)</f>
        <v>0</v>
      </c>
      <c r="G1112" s="100" t="n">
        <f aca="false">$C1112*VLOOKUP($B1112,FoodDB!$A$2:$I$1016,6,0)</f>
        <v>0</v>
      </c>
      <c r="H1112" s="100" t="n">
        <f aca="false">$C1112*VLOOKUP($B1112,FoodDB!$A$2:$I$1016,7,0)</f>
        <v>0</v>
      </c>
      <c r="I1112" s="100" t="n">
        <f aca="false">$C1112*VLOOKUP($B1112,FoodDB!$A$2:$I$1016,8,0)</f>
        <v>0</v>
      </c>
      <c r="J1112" s="100" t="n">
        <f aca="false">$C1112*VLOOKUP($B1112,FoodDB!$A$2:$I$1016,9,0)</f>
        <v>0</v>
      </c>
      <c r="K1112" s="100"/>
      <c r="L1112" s="100"/>
      <c r="M1112" s="100"/>
      <c r="N1112" s="100"/>
      <c r="O1112" s="100"/>
      <c r="P1112" s="100"/>
      <c r="Q1112" s="100"/>
      <c r="R1112" s="100"/>
      <c r="S1112" s="100"/>
    </row>
    <row r="1113" customFormat="false" ht="15" hidden="false" customHeight="false" outlineLevel="0" collapsed="false">
      <c r="B1113" s="96" t="s">
        <v>108</v>
      </c>
      <c r="C1113" s="97" t="n">
        <v>1</v>
      </c>
      <c r="D1113" s="100" t="n">
        <f aca="false">$C1113*VLOOKUP($B1113,FoodDB!$A$2:$I$1016,3,0)</f>
        <v>0</v>
      </c>
      <c r="E1113" s="100" t="n">
        <f aca="false">$C1113*VLOOKUP($B1113,FoodDB!$A$2:$I$1016,4,0)</f>
        <v>0</v>
      </c>
      <c r="F1113" s="100" t="n">
        <f aca="false">$C1113*VLOOKUP($B1113,FoodDB!$A$2:$I$1016,5,0)</f>
        <v>0</v>
      </c>
      <c r="G1113" s="100" t="n">
        <f aca="false">$C1113*VLOOKUP($B1113,FoodDB!$A$2:$I$1016,6,0)</f>
        <v>0</v>
      </c>
      <c r="H1113" s="100" t="n">
        <f aca="false">$C1113*VLOOKUP($B1113,FoodDB!$A$2:$I$1016,7,0)</f>
        <v>0</v>
      </c>
      <c r="I1113" s="100" t="n">
        <f aca="false">$C1113*VLOOKUP($B1113,FoodDB!$A$2:$I$1016,8,0)</f>
        <v>0</v>
      </c>
      <c r="J1113" s="100" t="n">
        <f aca="false">$C1113*VLOOKUP($B1113,FoodDB!$A$2:$I$1016,9,0)</f>
        <v>0</v>
      </c>
      <c r="K1113" s="100"/>
      <c r="L1113" s="100"/>
      <c r="M1113" s="100"/>
      <c r="N1113" s="100"/>
      <c r="O1113" s="100"/>
      <c r="P1113" s="100"/>
      <c r="Q1113" s="100"/>
      <c r="R1113" s="100"/>
      <c r="S1113" s="100"/>
    </row>
    <row r="1114" customFormat="false" ht="15" hidden="false" customHeight="false" outlineLevel="0" collapsed="false">
      <c r="B1114" s="96" t="s">
        <v>108</v>
      </c>
      <c r="C1114" s="97" t="n">
        <v>1</v>
      </c>
      <c r="D1114" s="100" t="n">
        <f aca="false">$C1114*VLOOKUP($B1114,FoodDB!$A$2:$I$1016,3,0)</f>
        <v>0</v>
      </c>
      <c r="E1114" s="100" t="n">
        <f aca="false">$C1114*VLOOKUP($B1114,FoodDB!$A$2:$I$1016,4,0)</f>
        <v>0</v>
      </c>
      <c r="F1114" s="100" t="n">
        <f aca="false">$C1114*VLOOKUP($B1114,FoodDB!$A$2:$I$1016,5,0)</f>
        <v>0</v>
      </c>
      <c r="G1114" s="100" t="n">
        <f aca="false">$C1114*VLOOKUP($B1114,FoodDB!$A$2:$I$1016,6,0)</f>
        <v>0</v>
      </c>
      <c r="H1114" s="100" t="n">
        <f aca="false">$C1114*VLOOKUP($B1114,FoodDB!$A$2:$I$1016,7,0)</f>
        <v>0</v>
      </c>
      <c r="I1114" s="100" t="n">
        <f aca="false">$C1114*VLOOKUP($B1114,FoodDB!$A$2:$I$1016,8,0)</f>
        <v>0</v>
      </c>
      <c r="J1114" s="100" t="n">
        <f aca="false">$C1114*VLOOKUP($B1114,FoodDB!$A$2:$I$1016,9,0)</f>
        <v>0</v>
      </c>
      <c r="K1114" s="100"/>
      <c r="L1114" s="100"/>
      <c r="M1114" s="100"/>
      <c r="N1114" s="100"/>
      <c r="O1114" s="100"/>
      <c r="P1114" s="100"/>
      <c r="Q1114" s="100"/>
      <c r="R1114" s="100"/>
      <c r="S1114" s="100"/>
    </row>
    <row r="1115" customFormat="false" ht="15" hidden="false" customHeight="false" outlineLevel="0" collapsed="false">
      <c r="B1115" s="96" t="s">
        <v>108</v>
      </c>
      <c r="C1115" s="97" t="n">
        <v>1</v>
      </c>
      <c r="D1115" s="100" t="n">
        <f aca="false">$C1115*VLOOKUP($B1115,FoodDB!$A$2:$I$1016,3,0)</f>
        <v>0</v>
      </c>
      <c r="E1115" s="100" t="n">
        <f aca="false">$C1115*VLOOKUP($B1115,FoodDB!$A$2:$I$1016,4,0)</f>
        <v>0</v>
      </c>
      <c r="F1115" s="100" t="n">
        <f aca="false">$C1115*VLOOKUP($B1115,FoodDB!$A$2:$I$1016,5,0)</f>
        <v>0</v>
      </c>
      <c r="G1115" s="100" t="n">
        <f aca="false">$C1115*VLOOKUP($B1115,FoodDB!$A$2:$I$1016,6,0)</f>
        <v>0</v>
      </c>
      <c r="H1115" s="100" t="n">
        <f aca="false">$C1115*VLOOKUP($B1115,FoodDB!$A$2:$I$1016,7,0)</f>
        <v>0</v>
      </c>
      <c r="I1115" s="100" t="n">
        <f aca="false">$C1115*VLOOKUP($B1115,FoodDB!$A$2:$I$1016,8,0)</f>
        <v>0</v>
      </c>
      <c r="J1115" s="100" t="n">
        <f aca="false">$C1115*VLOOKUP($B1115,FoodDB!$A$2:$I$1016,9,0)</f>
        <v>0</v>
      </c>
      <c r="K1115" s="100"/>
      <c r="L1115" s="100"/>
      <c r="M1115" s="100"/>
      <c r="N1115" s="100"/>
      <c r="O1115" s="100"/>
      <c r="P1115" s="100"/>
      <c r="Q1115" s="100"/>
      <c r="R1115" s="100"/>
      <c r="S1115" s="100"/>
    </row>
    <row r="1116" customFormat="false" ht="15" hidden="false" customHeight="false" outlineLevel="0" collapsed="false">
      <c r="B1116" s="96" t="s">
        <v>108</v>
      </c>
      <c r="C1116" s="97" t="n">
        <v>1</v>
      </c>
      <c r="D1116" s="100" t="n">
        <f aca="false">$C1116*VLOOKUP($B1116,FoodDB!$A$2:$I$1016,3,0)</f>
        <v>0</v>
      </c>
      <c r="E1116" s="100" t="n">
        <f aca="false">$C1116*VLOOKUP($B1116,FoodDB!$A$2:$I$1016,4,0)</f>
        <v>0</v>
      </c>
      <c r="F1116" s="100" t="n">
        <f aca="false">$C1116*VLOOKUP($B1116,FoodDB!$A$2:$I$1016,5,0)</f>
        <v>0</v>
      </c>
      <c r="G1116" s="100" t="n">
        <f aca="false">$C1116*VLOOKUP($B1116,FoodDB!$A$2:$I$1016,6,0)</f>
        <v>0</v>
      </c>
      <c r="H1116" s="100" t="n">
        <f aca="false">$C1116*VLOOKUP($B1116,FoodDB!$A$2:$I$1016,7,0)</f>
        <v>0</v>
      </c>
      <c r="I1116" s="100" t="n">
        <f aca="false">$C1116*VLOOKUP($B1116,FoodDB!$A$2:$I$1016,8,0)</f>
        <v>0</v>
      </c>
      <c r="J1116" s="100" t="n">
        <f aca="false">$C1116*VLOOKUP($B1116,FoodDB!$A$2:$I$1016,9,0)</f>
        <v>0</v>
      </c>
      <c r="K1116" s="100"/>
      <c r="L1116" s="100"/>
      <c r="M1116" s="100"/>
      <c r="N1116" s="100"/>
      <c r="O1116" s="100"/>
      <c r="P1116" s="100"/>
      <c r="Q1116" s="100"/>
      <c r="R1116" s="100"/>
      <c r="S1116" s="100"/>
    </row>
    <row r="1117" customFormat="false" ht="15" hidden="false" customHeight="false" outlineLevel="0" collapsed="false">
      <c r="A1117" s="0" t="s">
        <v>98</v>
      </c>
      <c r="D1117" s="100"/>
      <c r="E1117" s="100"/>
      <c r="F1117" s="100"/>
      <c r="G1117" s="100" t="n">
        <f aca="false">SUM(G1110:G1116)</f>
        <v>0</v>
      </c>
      <c r="H1117" s="100" t="n">
        <f aca="false">SUM(H1110:H1116)</f>
        <v>0</v>
      </c>
      <c r="I1117" s="100" t="n">
        <f aca="false">SUM(I1110:I1116)</f>
        <v>0</v>
      </c>
      <c r="J1117" s="100" t="n">
        <f aca="false">SUM(G1117:I1117)</f>
        <v>0</v>
      </c>
      <c r="K1117" s="100"/>
      <c r="L1117" s="100"/>
      <c r="M1117" s="100"/>
      <c r="N1117" s="100"/>
      <c r="O1117" s="100"/>
      <c r="P1117" s="100"/>
      <c r="Q1117" s="100"/>
      <c r="R1117" s="100"/>
      <c r="S1117" s="100"/>
    </row>
    <row r="1118" customFormat="false" ht="15" hidden="false" customHeight="false" outlineLevel="0" collapsed="false">
      <c r="A1118" s="0" t="s">
        <v>102</v>
      </c>
      <c r="B1118" s="0" t="s">
        <v>103</v>
      </c>
      <c r="D1118" s="100"/>
      <c r="E1118" s="100"/>
      <c r="F1118" s="100"/>
      <c r="G1118" s="100" t="n">
        <f aca="false">VLOOKUP($A1110,LossChart!$A$3:$AB$105,14,0)</f>
        <v>822.940625791742</v>
      </c>
      <c r="H1118" s="100" t="n">
        <f aca="false">VLOOKUP($A1110,LossChart!$A$3:$AB$105,15,0)</f>
        <v>116</v>
      </c>
      <c r="I1118" s="100" t="n">
        <f aca="false">VLOOKUP($A1110,LossChart!$A$3:$AB$105,16,0)</f>
        <v>477.304074136158</v>
      </c>
      <c r="J1118" s="100" t="n">
        <f aca="false">VLOOKUP($A1110,LossChart!$A$3:$AB$105,17,0)</f>
        <v>1416.2446999279</v>
      </c>
      <c r="K1118" s="100"/>
      <c r="L1118" s="100"/>
      <c r="M1118" s="100"/>
      <c r="N1118" s="100"/>
      <c r="O1118" s="100"/>
      <c r="P1118" s="100"/>
      <c r="Q1118" s="100"/>
      <c r="R1118" s="100"/>
      <c r="S1118" s="100"/>
    </row>
    <row r="1119" customFormat="false" ht="15" hidden="false" customHeight="false" outlineLevel="0" collapsed="false">
      <c r="A1119" s="0" t="s">
        <v>104</v>
      </c>
      <c r="D1119" s="100"/>
      <c r="E1119" s="100"/>
      <c r="F1119" s="100"/>
      <c r="G1119" s="100" t="n">
        <f aca="false">G1118-G1117</f>
        <v>822.940625791742</v>
      </c>
      <c r="H1119" s="100" t="n">
        <f aca="false">H1118-H1117</f>
        <v>116</v>
      </c>
      <c r="I1119" s="100" t="n">
        <f aca="false">I1118-I1117</f>
        <v>477.304074136158</v>
      </c>
      <c r="J1119" s="100" t="n">
        <f aca="false">J1118-J1117</f>
        <v>1416.2446999279</v>
      </c>
      <c r="K1119" s="100"/>
      <c r="L1119" s="100"/>
      <c r="M1119" s="100"/>
      <c r="N1119" s="100"/>
      <c r="O1119" s="100"/>
      <c r="P1119" s="100"/>
      <c r="Q1119" s="100"/>
      <c r="R1119" s="100"/>
      <c r="S1119" s="100"/>
    </row>
    <row r="1121" customFormat="false" ht="60" hidden="false" customHeight="false" outlineLevel="0" collapsed="false">
      <c r="A1121" s="21" t="s">
        <v>63</v>
      </c>
      <c r="B1121" s="21" t="s">
        <v>93</v>
      </c>
      <c r="C1121" s="21" t="s">
        <v>94</v>
      </c>
      <c r="D1121" s="94" t="str">
        <f aca="false">FoodDB!$C$1</f>
        <v>Fat
(g)</v>
      </c>
      <c r="E1121" s="94" t="str">
        <f aca="false">FoodDB!$D$1</f>
        <v>Carbs
(g)</v>
      </c>
      <c r="F1121" s="94" t="str">
        <f aca="false">FoodDB!$E$1</f>
        <v>Protein
(g)</v>
      </c>
      <c r="G1121" s="94" t="str">
        <f aca="false">FoodDB!$F$1</f>
        <v>Fat
(Cal)</v>
      </c>
      <c r="H1121" s="94" t="str">
        <f aca="false">FoodDB!$G$1</f>
        <v>Carb
(Cal)</v>
      </c>
      <c r="I1121" s="94" t="str">
        <f aca="false">FoodDB!$H$1</f>
        <v>Protein
(Cal)</v>
      </c>
      <c r="J1121" s="94" t="str">
        <f aca="false">FoodDB!$I$1</f>
        <v>Total
Calories</v>
      </c>
      <c r="K1121" s="94"/>
      <c r="L1121" s="94" t="s">
        <v>110</v>
      </c>
      <c r="M1121" s="94" t="s">
        <v>111</v>
      </c>
      <c r="N1121" s="94" t="s">
        <v>112</v>
      </c>
      <c r="O1121" s="94" t="s">
        <v>113</v>
      </c>
      <c r="P1121" s="94" t="s">
        <v>118</v>
      </c>
      <c r="Q1121" s="94" t="s">
        <v>119</v>
      </c>
      <c r="R1121" s="94" t="s">
        <v>120</v>
      </c>
      <c r="S1121" s="94" t="s">
        <v>121</v>
      </c>
    </row>
    <row r="1122" customFormat="false" ht="15" hidden="false" customHeight="false" outlineLevel="0" collapsed="false">
      <c r="A1122" s="95" t="n">
        <f aca="false">A1110+1</f>
        <v>43087</v>
      </c>
      <c r="B1122" s="96" t="s">
        <v>108</v>
      </c>
      <c r="C1122" s="97" t="n">
        <v>1</v>
      </c>
      <c r="D1122" s="100" t="n">
        <f aca="false">$C1122*VLOOKUP($B1122,FoodDB!$A$2:$I$1016,3,0)</f>
        <v>0</v>
      </c>
      <c r="E1122" s="100" t="n">
        <f aca="false">$C1122*VLOOKUP($B1122,FoodDB!$A$2:$I$1016,4,0)</f>
        <v>0</v>
      </c>
      <c r="F1122" s="100" t="n">
        <f aca="false">$C1122*VLOOKUP($B1122,FoodDB!$A$2:$I$1016,5,0)</f>
        <v>0</v>
      </c>
      <c r="G1122" s="100" t="n">
        <f aca="false">$C1122*VLOOKUP($B1122,FoodDB!$A$2:$I$1016,6,0)</f>
        <v>0</v>
      </c>
      <c r="H1122" s="100" t="n">
        <f aca="false">$C1122*VLOOKUP($B1122,FoodDB!$A$2:$I$1016,7,0)</f>
        <v>0</v>
      </c>
      <c r="I1122" s="100" t="n">
        <f aca="false">$C1122*VLOOKUP($B1122,FoodDB!$A$2:$I$1016,8,0)</f>
        <v>0</v>
      </c>
      <c r="J1122" s="100" t="n">
        <f aca="false">$C1122*VLOOKUP($B1122,FoodDB!$A$2:$I$1016,9,0)</f>
        <v>0</v>
      </c>
      <c r="K1122" s="100"/>
      <c r="L1122" s="100" t="n">
        <f aca="false">SUM(G1122:G1128)</f>
        <v>0</v>
      </c>
      <c r="M1122" s="100" t="n">
        <f aca="false">SUM(H1122:H1128)</f>
        <v>0</v>
      </c>
      <c r="N1122" s="100" t="n">
        <f aca="false">SUM(I1122:I1128)</f>
        <v>0</v>
      </c>
      <c r="O1122" s="100" t="n">
        <f aca="false">SUM(L1122:N1122)</f>
        <v>0</v>
      </c>
      <c r="P1122" s="100" t="n">
        <f aca="false">VLOOKUP($A1122,LossChart!$A$3:$AB$105,14,0)-L1122</f>
        <v>826.83531345823</v>
      </c>
      <c r="Q1122" s="100" t="n">
        <f aca="false">VLOOKUP($A1122,LossChart!$A$3:$AB$105,15,0)-M1122</f>
        <v>116</v>
      </c>
      <c r="R1122" s="100" t="n">
        <f aca="false">VLOOKUP($A1122,LossChart!$A$3:$AB$105,16,0)-N1122</f>
        <v>477.304074136158</v>
      </c>
      <c r="S1122" s="100" t="n">
        <f aca="false">VLOOKUP($A1122,LossChart!$A$3:$AB$105,17,0)-O1122</f>
        <v>1420.13938759439</v>
      </c>
    </row>
    <row r="1123" customFormat="false" ht="15" hidden="false" customHeight="false" outlineLevel="0" collapsed="false">
      <c r="B1123" s="96" t="s">
        <v>108</v>
      </c>
      <c r="C1123" s="97" t="n">
        <v>1</v>
      </c>
      <c r="D1123" s="100" t="n">
        <f aca="false">$C1123*VLOOKUP($B1123,FoodDB!$A$2:$I$1016,3,0)</f>
        <v>0</v>
      </c>
      <c r="E1123" s="100" t="n">
        <f aca="false">$C1123*VLOOKUP($B1123,FoodDB!$A$2:$I$1016,4,0)</f>
        <v>0</v>
      </c>
      <c r="F1123" s="100" t="n">
        <f aca="false">$C1123*VLOOKUP($B1123,FoodDB!$A$2:$I$1016,5,0)</f>
        <v>0</v>
      </c>
      <c r="G1123" s="100" t="n">
        <f aca="false">$C1123*VLOOKUP($B1123,FoodDB!$A$2:$I$1016,6,0)</f>
        <v>0</v>
      </c>
      <c r="H1123" s="100" t="n">
        <f aca="false">$C1123*VLOOKUP($B1123,FoodDB!$A$2:$I$1016,7,0)</f>
        <v>0</v>
      </c>
      <c r="I1123" s="100" t="n">
        <f aca="false">$C1123*VLOOKUP($B1123,FoodDB!$A$2:$I$1016,8,0)</f>
        <v>0</v>
      </c>
      <c r="J1123" s="100" t="n">
        <f aca="false">$C1123*VLOOKUP($B1123,FoodDB!$A$2:$I$1016,9,0)</f>
        <v>0</v>
      </c>
      <c r="K1123" s="100"/>
      <c r="L1123" s="100"/>
      <c r="M1123" s="100"/>
      <c r="N1123" s="100"/>
      <c r="O1123" s="100"/>
      <c r="P1123" s="100"/>
      <c r="Q1123" s="100"/>
      <c r="R1123" s="100"/>
      <c r="S1123" s="100"/>
    </row>
    <row r="1124" customFormat="false" ht="15" hidden="false" customHeight="false" outlineLevel="0" collapsed="false">
      <c r="B1124" s="96" t="s">
        <v>108</v>
      </c>
      <c r="C1124" s="97" t="n">
        <v>1</v>
      </c>
      <c r="D1124" s="100" t="n">
        <f aca="false">$C1124*VLOOKUP($B1124,FoodDB!$A$2:$I$1016,3,0)</f>
        <v>0</v>
      </c>
      <c r="E1124" s="100" t="n">
        <f aca="false">$C1124*VLOOKUP($B1124,FoodDB!$A$2:$I$1016,4,0)</f>
        <v>0</v>
      </c>
      <c r="F1124" s="100" t="n">
        <f aca="false">$C1124*VLOOKUP($B1124,FoodDB!$A$2:$I$1016,5,0)</f>
        <v>0</v>
      </c>
      <c r="G1124" s="100" t="n">
        <f aca="false">$C1124*VLOOKUP($B1124,FoodDB!$A$2:$I$1016,6,0)</f>
        <v>0</v>
      </c>
      <c r="H1124" s="100" t="n">
        <f aca="false">$C1124*VLOOKUP($B1124,FoodDB!$A$2:$I$1016,7,0)</f>
        <v>0</v>
      </c>
      <c r="I1124" s="100" t="n">
        <f aca="false">$C1124*VLOOKUP($B1124,FoodDB!$A$2:$I$1016,8,0)</f>
        <v>0</v>
      </c>
      <c r="J1124" s="100" t="n">
        <f aca="false">$C1124*VLOOKUP($B1124,FoodDB!$A$2:$I$1016,9,0)</f>
        <v>0</v>
      </c>
      <c r="K1124" s="100"/>
      <c r="L1124" s="100"/>
      <c r="M1124" s="100"/>
      <c r="N1124" s="100"/>
      <c r="O1124" s="100"/>
      <c r="P1124" s="100"/>
      <c r="Q1124" s="100"/>
      <c r="R1124" s="100"/>
      <c r="S1124" s="100"/>
    </row>
    <row r="1125" customFormat="false" ht="15" hidden="false" customHeight="false" outlineLevel="0" collapsed="false">
      <c r="B1125" s="96" t="s">
        <v>108</v>
      </c>
      <c r="C1125" s="97" t="n">
        <v>1</v>
      </c>
      <c r="D1125" s="100" t="n">
        <f aca="false">$C1125*VLOOKUP($B1125,FoodDB!$A$2:$I$1016,3,0)</f>
        <v>0</v>
      </c>
      <c r="E1125" s="100" t="n">
        <f aca="false">$C1125*VLOOKUP($B1125,FoodDB!$A$2:$I$1016,4,0)</f>
        <v>0</v>
      </c>
      <c r="F1125" s="100" t="n">
        <f aca="false">$C1125*VLOOKUP($B1125,FoodDB!$A$2:$I$1016,5,0)</f>
        <v>0</v>
      </c>
      <c r="G1125" s="100" t="n">
        <f aca="false">$C1125*VLOOKUP($B1125,FoodDB!$A$2:$I$1016,6,0)</f>
        <v>0</v>
      </c>
      <c r="H1125" s="100" t="n">
        <f aca="false">$C1125*VLOOKUP($B1125,FoodDB!$A$2:$I$1016,7,0)</f>
        <v>0</v>
      </c>
      <c r="I1125" s="100" t="n">
        <f aca="false">$C1125*VLOOKUP($B1125,FoodDB!$A$2:$I$1016,8,0)</f>
        <v>0</v>
      </c>
      <c r="J1125" s="100" t="n">
        <f aca="false">$C1125*VLOOKUP($B1125,FoodDB!$A$2:$I$1016,9,0)</f>
        <v>0</v>
      </c>
      <c r="K1125" s="100"/>
      <c r="L1125" s="100"/>
      <c r="M1125" s="100"/>
      <c r="N1125" s="100"/>
      <c r="O1125" s="100"/>
      <c r="P1125" s="100"/>
      <c r="Q1125" s="100"/>
      <c r="R1125" s="100"/>
      <c r="S1125" s="100"/>
    </row>
    <row r="1126" customFormat="false" ht="15" hidden="false" customHeight="false" outlineLevel="0" collapsed="false">
      <c r="B1126" s="96" t="s">
        <v>108</v>
      </c>
      <c r="C1126" s="97" t="n">
        <v>1</v>
      </c>
      <c r="D1126" s="100" t="n">
        <f aca="false">$C1126*VLOOKUP($B1126,FoodDB!$A$2:$I$1016,3,0)</f>
        <v>0</v>
      </c>
      <c r="E1126" s="100" t="n">
        <f aca="false">$C1126*VLOOKUP($B1126,FoodDB!$A$2:$I$1016,4,0)</f>
        <v>0</v>
      </c>
      <c r="F1126" s="100" t="n">
        <f aca="false">$C1126*VLOOKUP($B1126,FoodDB!$A$2:$I$1016,5,0)</f>
        <v>0</v>
      </c>
      <c r="G1126" s="100" t="n">
        <f aca="false">$C1126*VLOOKUP($B1126,FoodDB!$A$2:$I$1016,6,0)</f>
        <v>0</v>
      </c>
      <c r="H1126" s="100" t="n">
        <f aca="false">$C1126*VLOOKUP($B1126,FoodDB!$A$2:$I$1016,7,0)</f>
        <v>0</v>
      </c>
      <c r="I1126" s="100" t="n">
        <f aca="false">$C1126*VLOOKUP($B1126,FoodDB!$A$2:$I$1016,8,0)</f>
        <v>0</v>
      </c>
      <c r="J1126" s="100" t="n">
        <f aca="false">$C1126*VLOOKUP($B1126,FoodDB!$A$2:$I$1016,9,0)</f>
        <v>0</v>
      </c>
      <c r="K1126" s="100"/>
      <c r="L1126" s="100"/>
      <c r="M1126" s="100"/>
      <c r="N1126" s="100"/>
      <c r="O1126" s="100"/>
      <c r="P1126" s="100"/>
      <c r="Q1126" s="100"/>
      <c r="R1126" s="100"/>
      <c r="S1126" s="100"/>
    </row>
    <row r="1127" customFormat="false" ht="15" hidden="false" customHeight="false" outlineLevel="0" collapsed="false">
      <c r="B1127" s="96" t="s">
        <v>108</v>
      </c>
      <c r="C1127" s="97" t="n">
        <v>1</v>
      </c>
      <c r="D1127" s="100" t="n">
        <f aca="false">$C1127*VLOOKUP($B1127,FoodDB!$A$2:$I$1016,3,0)</f>
        <v>0</v>
      </c>
      <c r="E1127" s="100" t="n">
        <f aca="false">$C1127*VLOOKUP($B1127,FoodDB!$A$2:$I$1016,4,0)</f>
        <v>0</v>
      </c>
      <c r="F1127" s="100" t="n">
        <f aca="false">$C1127*VLOOKUP($B1127,FoodDB!$A$2:$I$1016,5,0)</f>
        <v>0</v>
      </c>
      <c r="G1127" s="100" t="n">
        <f aca="false">$C1127*VLOOKUP($B1127,FoodDB!$A$2:$I$1016,6,0)</f>
        <v>0</v>
      </c>
      <c r="H1127" s="100" t="n">
        <f aca="false">$C1127*VLOOKUP($B1127,FoodDB!$A$2:$I$1016,7,0)</f>
        <v>0</v>
      </c>
      <c r="I1127" s="100" t="n">
        <f aca="false">$C1127*VLOOKUP($B1127,FoodDB!$A$2:$I$1016,8,0)</f>
        <v>0</v>
      </c>
      <c r="J1127" s="100" t="n">
        <f aca="false">$C1127*VLOOKUP($B1127,FoodDB!$A$2:$I$1016,9,0)</f>
        <v>0</v>
      </c>
      <c r="K1127" s="100"/>
      <c r="L1127" s="100"/>
      <c r="M1127" s="100"/>
      <c r="N1127" s="100"/>
      <c r="O1127" s="100"/>
      <c r="P1127" s="100"/>
      <c r="Q1127" s="100"/>
      <c r="R1127" s="100"/>
      <c r="S1127" s="100"/>
    </row>
    <row r="1128" customFormat="false" ht="15" hidden="false" customHeight="false" outlineLevel="0" collapsed="false">
      <c r="B1128" s="96" t="s">
        <v>108</v>
      </c>
      <c r="C1128" s="97" t="n">
        <v>1</v>
      </c>
      <c r="D1128" s="100" t="n">
        <f aca="false">$C1128*VLOOKUP($B1128,FoodDB!$A$2:$I$1016,3,0)</f>
        <v>0</v>
      </c>
      <c r="E1128" s="100" t="n">
        <f aca="false">$C1128*VLOOKUP($B1128,FoodDB!$A$2:$I$1016,4,0)</f>
        <v>0</v>
      </c>
      <c r="F1128" s="100" t="n">
        <f aca="false">$C1128*VLOOKUP($B1128,FoodDB!$A$2:$I$1016,5,0)</f>
        <v>0</v>
      </c>
      <c r="G1128" s="100" t="n">
        <f aca="false">$C1128*VLOOKUP($B1128,FoodDB!$A$2:$I$1016,6,0)</f>
        <v>0</v>
      </c>
      <c r="H1128" s="100" t="n">
        <f aca="false">$C1128*VLOOKUP($B1128,FoodDB!$A$2:$I$1016,7,0)</f>
        <v>0</v>
      </c>
      <c r="I1128" s="100" t="n">
        <f aca="false">$C1128*VLOOKUP($B1128,FoodDB!$A$2:$I$1016,8,0)</f>
        <v>0</v>
      </c>
      <c r="J1128" s="100" t="n">
        <f aca="false">$C1128*VLOOKUP($B1128,FoodDB!$A$2:$I$1016,9,0)</f>
        <v>0</v>
      </c>
      <c r="K1128" s="100"/>
      <c r="L1128" s="100"/>
      <c r="M1128" s="100"/>
      <c r="N1128" s="100"/>
      <c r="O1128" s="100"/>
      <c r="P1128" s="100"/>
      <c r="Q1128" s="100"/>
      <c r="R1128" s="100"/>
      <c r="S1128" s="100"/>
    </row>
    <row r="1129" customFormat="false" ht="15" hidden="false" customHeight="false" outlineLevel="0" collapsed="false">
      <c r="A1129" s="0" t="s">
        <v>98</v>
      </c>
      <c r="D1129" s="100"/>
      <c r="E1129" s="100"/>
      <c r="F1129" s="100"/>
      <c r="G1129" s="100" t="n">
        <f aca="false">SUM(G1122:G1128)</f>
        <v>0</v>
      </c>
      <c r="H1129" s="100" t="n">
        <f aca="false">SUM(H1122:H1128)</f>
        <v>0</v>
      </c>
      <c r="I1129" s="100" t="n">
        <f aca="false">SUM(I1122:I1128)</f>
        <v>0</v>
      </c>
      <c r="J1129" s="100" t="n">
        <f aca="false">SUM(G1129:I1129)</f>
        <v>0</v>
      </c>
      <c r="K1129" s="100"/>
      <c r="L1129" s="100"/>
      <c r="M1129" s="100"/>
      <c r="N1129" s="100"/>
      <c r="O1129" s="100"/>
      <c r="P1129" s="100"/>
      <c r="Q1129" s="100"/>
      <c r="R1129" s="100"/>
      <c r="S1129" s="100"/>
    </row>
    <row r="1130" customFormat="false" ht="15" hidden="false" customHeight="false" outlineLevel="0" collapsed="false">
      <c r="A1130" s="0" t="s">
        <v>102</v>
      </c>
      <c r="B1130" s="0" t="s">
        <v>103</v>
      </c>
      <c r="D1130" s="100"/>
      <c r="E1130" s="100"/>
      <c r="F1130" s="100"/>
      <c r="G1130" s="100" t="n">
        <f aca="false">VLOOKUP($A1122,LossChart!$A$3:$AB$105,14,0)</f>
        <v>826.83531345823</v>
      </c>
      <c r="H1130" s="100" t="n">
        <f aca="false">VLOOKUP($A1122,LossChart!$A$3:$AB$105,15,0)</f>
        <v>116</v>
      </c>
      <c r="I1130" s="100" t="n">
        <f aca="false">VLOOKUP($A1122,LossChart!$A$3:$AB$105,16,0)</f>
        <v>477.304074136158</v>
      </c>
      <c r="J1130" s="100" t="n">
        <f aca="false">VLOOKUP($A1122,LossChart!$A$3:$AB$105,17,0)</f>
        <v>1420.13938759439</v>
      </c>
      <c r="K1130" s="100"/>
      <c r="L1130" s="100"/>
      <c r="M1130" s="100"/>
      <c r="N1130" s="100"/>
      <c r="O1130" s="100"/>
      <c r="P1130" s="100"/>
      <c r="Q1130" s="100"/>
      <c r="R1130" s="100"/>
      <c r="S1130" s="100"/>
    </row>
    <row r="1131" customFormat="false" ht="15" hidden="false" customHeight="false" outlineLevel="0" collapsed="false">
      <c r="A1131" s="0" t="s">
        <v>104</v>
      </c>
      <c r="D1131" s="100"/>
      <c r="E1131" s="100"/>
      <c r="F1131" s="100"/>
      <c r="G1131" s="100" t="n">
        <f aca="false">G1130-G1129</f>
        <v>826.83531345823</v>
      </c>
      <c r="H1131" s="100" t="n">
        <f aca="false">H1130-H1129</f>
        <v>116</v>
      </c>
      <c r="I1131" s="100" t="n">
        <f aca="false">I1130-I1129</f>
        <v>477.304074136158</v>
      </c>
      <c r="J1131" s="100" t="n">
        <f aca="false">J1130-J1129</f>
        <v>1420.13938759439</v>
      </c>
      <c r="K1131" s="100"/>
      <c r="L1131" s="100"/>
      <c r="M1131" s="100"/>
      <c r="N1131" s="100"/>
      <c r="O1131" s="100"/>
      <c r="P1131" s="100"/>
      <c r="Q1131" s="100"/>
      <c r="R1131" s="100"/>
      <c r="S1131" s="100"/>
    </row>
    <row r="1133" customFormat="false" ht="60" hidden="false" customHeight="false" outlineLevel="0" collapsed="false">
      <c r="A1133" s="21" t="s">
        <v>63</v>
      </c>
      <c r="B1133" s="21" t="s">
        <v>93</v>
      </c>
      <c r="C1133" s="21" t="s">
        <v>94</v>
      </c>
      <c r="D1133" s="94" t="str">
        <f aca="false">FoodDB!$C$1</f>
        <v>Fat
(g)</v>
      </c>
      <c r="E1133" s="94" t="str">
        <f aca="false">FoodDB!$D$1</f>
        <v>Carbs
(g)</v>
      </c>
      <c r="F1133" s="94" t="str">
        <f aca="false">FoodDB!$E$1</f>
        <v>Protein
(g)</v>
      </c>
      <c r="G1133" s="94" t="str">
        <f aca="false">FoodDB!$F$1</f>
        <v>Fat
(Cal)</v>
      </c>
      <c r="H1133" s="94" t="str">
        <f aca="false">FoodDB!$G$1</f>
        <v>Carb
(Cal)</v>
      </c>
      <c r="I1133" s="94" t="str">
        <f aca="false">FoodDB!$H$1</f>
        <v>Protein
(Cal)</v>
      </c>
      <c r="J1133" s="94" t="str">
        <f aca="false">FoodDB!$I$1</f>
        <v>Total
Calories</v>
      </c>
      <c r="K1133" s="94"/>
      <c r="L1133" s="94" t="s">
        <v>110</v>
      </c>
      <c r="M1133" s="94" t="s">
        <v>111</v>
      </c>
      <c r="N1133" s="94" t="s">
        <v>112</v>
      </c>
      <c r="O1133" s="94" t="s">
        <v>113</v>
      </c>
      <c r="P1133" s="94" t="s">
        <v>118</v>
      </c>
      <c r="Q1133" s="94" t="s">
        <v>119</v>
      </c>
      <c r="R1133" s="94" t="s">
        <v>120</v>
      </c>
      <c r="S1133" s="94" t="s">
        <v>121</v>
      </c>
    </row>
    <row r="1134" customFormat="false" ht="15" hidden="false" customHeight="false" outlineLevel="0" collapsed="false">
      <c r="A1134" s="95" t="n">
        <f aca="false">A1122+1</f>
        <v>43088</v>
      </c>
      <c r="B1134" s="96" t="s">
        <v>108</v>
      </c>
      <c r="C1134" s="97" t="n">
        <v>1</v>
      </c>
      <c r="D1134" s="100" t="n">
        <f aca="false">$C1134*VLOOKUP($B1134,FoodDB!$A$2:$I$1016,3,0)</f>
        <v>0</v>
      </c>
      <c r="E1134" s="100" t="n">
        <f aca="false">$C1134*VLOOKUP($B1134,FoodDB!$A$2:$I$1016,4,0)</f>
        <v>0</v>
      </c>
      <c r="F1134" s="100" t="n">
        <f aca="false">$C1134*VLOOKUP($B1134,FoodDB!$A$2:$I$1016,5,0)</f>
        <v>0</v>
      </c>
      <c r="G1134" s="100" t="n">
        <f aca="false">$C1134*VLOOKUP($B1134,FoodDB!$A$2:$I$1016,6,0)</f>
        <v>0</v>
      </c>
      <c r="H1134" s="100" t="n">
        <f aca="false">$C1134*VLOOKUP($B1134,FoodDB!$A$2:$I$1016,7,0)</f>
        <v>0</v>
      </c>
      <c r="I1134" s="100" t="n">
        <f aca="false">$C1134*VLOOKUP($B1134,FoodDB!$A$2:$I$1016,8,0)</f>
        <v>0</v>
      </c>
      <c r="J1134" s="100" t="n">
        <f aca="false">$C1134*VLOOKUP($B1134,FoodDB!$A$2:$I$1016,9,0)</f>
        <v>0</v>
      </c>
      <c r="K1134" s="100"/>
      <c r="L1134" s="100" t="n">
        <f aca="false">SUM(G1134:G1140)</f>
        <v>0</v>
      </c>
      <c r="M1134" s="100" t="n">
        <f aca="false">SUM(H1134:H1140)</f>
        <v>0</v>
      </c>
      <c r="N1134" s="100" t="n">
        <f aca="false">SUM(I1134:I1140)</f>
        <v>0</v>
      </c>
      <c r="O1134" s="100" t="n">
        <f aca="false">SUM(L1134:N1134)</f>
        <v>0</v>
      </c>
      <c r="P1134" s="100" t="n">
        <f aca="false">VLOOKUP($A1134,LossChart!$A$3:$AB$105,14,0)-L1134</f>
        <v>830.695505319671</v>
      </c>
      <c r="Q1134" s="100" t="n">
        <f aca="false">VLOOKUP($A1134,LossChart!$A$3:$AB$105,15,0)-M1134</f>
        <v>116</v>
      </c>
      <c r="R1134" s="100" t="n">
        <f aca="false">VLOOKUP($A1134,LossChart!$A$3:$AB$105,16,0)-N1134</f>
        <v>477.304074136158</v>
      </c>
      <c r="S1134" s="100" t="n">
        <f aca="false">VLOOKUP($A1134,LossChart!$A$3:$AB$105,17,0)-O1134</f>
        <v>1423.99957945583</v>
      </c>
    </row>
    <row r="1135" customFormat="false" ht="15" hidden="false" customHeight="false" outlineLevel="0" collapsed="false">
      <c r="B1135" s="96" t="s">
        <v>108</v>
      </c>
      <c r="C1135" s="97" t="n">
        <v>1</v>
      </c>
      <c r="D1135" s="100" t="n">
        <f aca="false">$C1135*VLOOKUP($B1135,FoodDB!$A$2:$I$1016,3,0)</f>
        <v>0</v>
      </c>
      <c r="E1135" s="100" t="n">
        <f aca="false">$C1135*VLOOKUP($B1135,FoodDB!$A$2:$I$1016,4,0)</f>
        <v>0</v>
      </c>
      <c r="F1135" s="100" t="n">
        <f aca="false">$C1135*VLOOKUP($B1135,FoodDB!$A$2:$I$1016,5,0)</f>
        <v>0</v>
      </c>
      <c r="G1135" s="100" t="n">
        <f aca="false">$C1135*VLOOKUP($B1135,FoodDB!$A$2:$I$1016,6,0)</f>
        <v>0</v>
      </c>
      <c r="H1135" s="100" t="n">
        <f aca="false">$C1135*VLOOKUP($B1135,FoodDB!$A$2:$I$1016,7,0)</f>
        <v>0</v>
      </c>
      <c r="I1135" s="100" t="n">
        <f aca="false">$C1135*VLOOKUP($B1135,FoodDB!$A$2:$I$1016,8,0)</f>
        <v>0</v>
      </c>
      <c r="J1135" s="100" t="n">
        <f aca="false">$C1135*VLOOKUP($B1135,FoodDB!$A$2:$I$1016,9,0)</f>
        <v>0</v>
      </c>
      <c r="K1135" s="100"/>
      <c r="L1135" s="100"/>
      <c r="M1135" s="100"/>
      <c r="N1135" s="100"/>
      <c r="O1135" s="100"/>
      <c r="P1135" s="100"/>
      <c r="Q1135" s="100"/>
      <c r="R1135" s="100"/>
      <c r="S1135" s="100"/>
    </row>
    <row r="1136" customFormat="false" ht="15" hidden="false" customHeight="false" outlineLevel="0" collapsed="false">
      <c r="B1136" s="96" t="s">
        <v>108</v>
      </c>
      <c r="C1136" s="97" t="n">
        <v>1</v>
      </c>
      <c r="D1136" s="100" t="n">
        <f aca="false">$C1136*VLOOKUP($B1136,FoodDB!$A$2:$I$1016,3,0)</f>
        <v>0</v>
      </c>
      <c r="E1136" s="100" t="n">
        <f aca="false">$C1136*VLOOKUP($B1136,FoodDB!$A$2:$I$1016,4,0)</f>
        <v>0</v>
      </c>
      <c r="F1136" s="100" t="n">
        <f aca="false">$C1136*VLOOKUP($B1136,FoodDB!$A$2:$I$1016,5,0)</f>
        <v>0</v>
      </c>
      <c r="G1136" s="100" t="n">
        <f aca="false">$C1136*VLOOKUP($B1136,FoodDB!$A$2:$I$1016,6,0)</f>
        <v>0</v>
      </c>
      <c r="H1136" s="100" t="n">
        <f aca="false">$C1136*VLOOKUP($B1136,FoodDB!$A$2:$I$1016,7,0)</f>
        <v>0</v>
      </c>
      <c r="I1136" s="100" t="n">
        <f aca="false">$C1136*VLOOKUP($B1136,FoodDB!$A$2:$I$1016,8,0)</f>
        <v>0</v>
      </c>
      <c r="J1136" s="100" t="n">
        <f aca="false">$C1136*VLOOKUP($B1136,FoodDB!$A$2:$I$1016,9,0)</f>
        <v>0</v>
      </c>
      <c r="K1136" s="100"/>
      <c r="L1136" s="100"/>
      <c r="M1136" s="100"/>
      <c r="N1136" s="100"/>
      <c r="O1136" s="100"/>
      <c r="P1136" s="100"/>
      <c r="Q1136" s="100"/>
      <c r="R1136" s="100"/>
      <c r="S1136" s="100"/>
    </row>
    <row r="1137" customFormat="false" ht="15" hidden="false" customHeight="false" outlineLevel="0" collapsed="false">
      <c r="B1137" s="96" t="s">
        <v>108</v>
      </c>
      <c r="C1137" s="97" t="n">
        <v>1</v>
      </c>
      <c r="D1137" s="100" t="n">
        <f aca="false">$C1137*VLOOKUP($B1137,FoodDB!$A$2:$I$1016,3,0)</f>
        <v>0</v>
      </c>
      <c r="E1137" s="100" t="n">
        <f aca="false">$C1137*VLOOKUP($B1137,FoodDB!$A$2:$I$1016,4,0)</f>
        <v>0</v>
      </c>
      <c r="F1137" s="100" t="n">
        <f aca="false">$C1137*VLOOKUP($B1137,FoodDB!$A$2:$I$1016,5,0)</f>
        <v>0</v>
      </c>
      <c r="G1137" s="100" t="n">
        <f aca="false">$C1137*VLOOKUP($B1137,FoodDB!$A$2:$I$1016,6,0)</f>
        <v>0</v>
      </c>
      <c r="H1137" s="100" t="n">
        <f aca="false">$C1137*VLOOKUP($B1137,FoodDB!$A$2:$I$1016,7,0)</f>
        <v>0</v>
      </c>
      <c r="I1137" s="100" t="n">
        <f aca="false">$C1137*VLOOKUP($B1137,FoodDB!$A$2:$I$1016,8,0)</f>
        <v>0</v>
      </c>
      <c r="J1137" s="100" t="n">
        <f aca="false">$C1137*VLOOKUP($B1137,FoodDB!$A$2:$I$1016,9,0)</f>
        <v>0</v>
      </c>
      <c r="K1137" s="100"/>
      <c r="L1137" s="100"/>
      <c r="M1137" s="100"/>
      <c r="N1137" s="100"/>
      <c r="O1137" s="100"/>
      <c r="P1137" s="100"/>
      <c r="Q1137" s="100"/>
      <c r="R1137" s="100"/>
      <c r="S1137" s="100"/>
    </row>
    <row r="1138" customFormat="false" ht="15" hidden="false" customHeight="false" outlineLevel="0" collapsed="false">
      <c r="B1138" s="96" t="s">
        <v>108</v>
      </c>
      <c r="C1138" s="97" t="n">
        <v>1</v>
      </c>
      <c r="D1138" s="100" t="n">
        <f aca="false">$C1138*VLOOKUP($B1138,FoodDB!$A$2:$I$1016,3,0)</f>
        <v>0</v>
      </c>
      <c r="E1138" s="100" t="n">
        <f aca="false">$C1138*VLOOKUP($B1138,FoodDB!$A$2:$I$1016,4,0)</f>
        <v>0</v>
      </c>
      <c r="F1138" s="100" t="n">
        <f aca="false">$C1138*VLOOKUP($B1138,FoodDB!$A$2:$I$1016,5,0)</f>
        <v>0</v>
      </c>
      <c r="G1138" s="100" t="n">
        <f aca="false">$C1138*VLOOKUP($B1138,FoodDB!$A$2:$I$1016,6,0)</f>
        <v>0</v>
      </c>
      <c r="H1138" s="100" t="n">
        <f aca="false">$C1138*VLOOKUP($B1138,FoodDB!$A$2:$I$1016,7,0)</f>
        <v>0</v>
      </c>
      <c r="I1138" s="100" t="n">
        <f aca="false">$C1138*VLOOKUP($B1138,FoodDB!$A$2:$I$1016,8,0)</f>
        <v>0</v>
      </c>
      <c r="J1138" s="100" t="n">
        <f aca="false">$C1138*VLOOKUP($B1138,FoodDB!$A$2:$I$1016,9,0)</f>
        <v>0</v>
      </c>
      <c r="K1138" s="100"/>
      <c r="L1138" s="100"/>
      <c r="M1138" s="100"/>
      <c r="N1138" s="100"/>
      <c r="O1138" s="100"/>
      <c r="P1138" s="100"/>
      <c r="Q1138" s="100"/>
      <c r="R1138" s="100"/>
      <c r="S1138" s="100"/>
    </row>
    <row r="1139" customFormat="false" ht="15" hidden="false" customHeight="false" outlineLevel="0" collapsed="false">
      <c r="B1139" s="96" t="s">
        <v>108</v>
      </c>
      <c r="C1139" s="97" t="n">
        <v>1</v>
      </c>
      <c r="D1139" s="100" t="n">
        <f aca="false">$C1139*VLOOKUP($B1139,FoodDB!$A$2:$I$1016,3,0)</f>
        <v>0</v>
      </c>
      <c r="E1139" s="100" t="n">
        <f aca="false">$C1139*VLOOKUP($B1139,FoodDB!$A$2:$I$1016,4,0)</f>
        <v>0</v>
      </c>
      <c r="F1139" s="100" t="n">
        <f aca="false">$C1139*VLOOKUP($B1139,FoodDB!$A$2:$I$1016,5,0)</f>
        <v>0</v>
      </c>
      <c r="G1139" s="100" t="n">
        <f aca="false">$C1139*VLOOKUP($B1139,FoodDB!$A$2:$I$1016,6,0)</f>
        <v>0</v>
      </c>
      <c r="H1139" s="100" t="n">
        <f aca="false">$C1139*VLOOKUP($B1139,FoodDB!$A$2:$I$1016,7,0)</f>
        <v>0</v>
      </c>
      <c r="I1139" s="100" t="n">
        <f aca="false">$C1139*VLOOKUP($B1139,FoodDB!$A$2:$I$1016,8,0)</f>
        <v>0</v>
      </c>
      <c r="J1139" s="100" t="n">
        <f aca="false">$C1139*VLOOKUP($B1139,FoodDB!$A$2:$I$1016,9,0)</f>
        <v>0</v>
      </c>
      <c r="K1139" s="100"/>
      <c r="L1139" s="100"/>
      <c r="M1139" s="100"/>
      <c r="N1139" s="100"/>
      <c r="O1139" s="100"/>
      <c r="P1139" s="100"/>
      <c r="Q1139" s="100"/>
      <c r="R1139" s="100"/>
      <c r="S1139" s="100"/>
    </row>
    <row r="1140" customFormat="false" ht="15" hidden="false" customHeight="false" outlineLevel="0" collapsed="false">
      <c r="B1140" s="96" t="s">
        <v>108</v>
      </c>
      <c r="C1140" s="97" t="n">
        <v>1</v>
      </c>
      <c r="D1140" s="100" t="n">
        <f aca="false">$C1140*VLOOKUP($B1140,FoodDB!$A$2:$I$1016,3,0)</f>
        <v>0</v>
      </c>
      <c r="E1140" s="100" t="n">
        <f aca="false">$C1140*VLOOKUP($B1140,FoodDB!$A$2:$I$1016,4,0)</f>
        <v>0</v>
      </c>
      <c r="F1140" s="100" t="n">
        <f aca="false">$C1140*VLOOKUP($B1140,FoodDB!$A$2:$I$1016,5,0)</f>
        <v>0</v>
      </c>
      <c r="G1140" s="100" t="n">
        <f aca="false">$C1140*VLOOKUP($B1140,FoodDB!$A$2:$I$1016,6,0)</f>
        <v>0</v>
      </c>
      <c r="H1140" s="100" t="n">
        <f aca="false">$C1140*VLOOKUP($B1140,FoodDB!$A$2:$I$1016,7,0)</f>
        <v>0</v>
      </c>
      <c r="I1140" s="100" t="n">
        <f aca="false">$C1140*VLOOKUP($B1140,FoodDB!$A$2:$I$1016,8,0)</f>
        <v>0</v>
      </c>
      <c r="J1140" s="100" t="n">
        <f aca="false">$C1140*VLOOKUP($B1140,FoodDB!$A$2:$I$1016,9,0)</f>
        <v>0</v>
      </c>
      <c r="K1140" s="100"/>
      <c r="L1140" s="100"/>
      <c r="M1140" s="100"/>
      <c r="N1140" s="100"/>
      <c r="O1140" s="100"/>
      <c r="P1140" s="100"/>
      <c r="Q1140" s="100"/>
      <c r="R1140" s="100"/>
      <c r="S1140" s="100"/>
    </row>
    <row r="1141" customFormat="false" ht="15" hidden="false" customHeight="false" outlineLevel="0" collapsed="false">
      <c r="A1141" s="0" t="s">
        <v>98</v>
      </c>
      <c r="D1141" s="100"/>
      <c r="E1141" s="100"/>
      <c r="F1141" s="100"/>
      <c r="G1141" s="100" t="n">
        <f aca="false">SUM(G1134:G1140)</f>
        <v>0</v>
      </c>
      <c r="H1141" s="100" t="n">
        <f aca="false">SUM(H1134:H1140)</f>
        <v>0</v>
      </c>
      <c r="I1141" s="100" t="n">
        <f aca="false">SUM(I1134:I1140)</f>
        <v>0</v>
      </c>
      <c r="J1141" s="100" t="n">
        <f aca="false">SUM(G1141:I1141)</f>
        <v>0</v>
      </c>
      <c r="K1141" s="100"/>
      <c r="L1141" s="100"/>
      <c r="M1141" s="100"/>
      <c r="N1141" s="100"/>
      <c r="O1141" s="100"/>
      <c r="P1141" s="100"/>
      <c r="Q1141" s="100"/>
      <c r="R1141" s="100"/>
      <c r="S1141" s="100"/>
    </row>
    <row r="1142" customFormat="false" ht="15" hidden="false" customHeight="false" outlineLevel="0" collapsed="false">
      <c r="A1142" s="0" t="s">
        <v>102</v>
      </c>
      <c r="B1142" s="0" t="s">
        <v>103</v>
      </c>
      <c r="D1142" s="100"/>
      <c r="E1142" s="100"/>
      <c r="F1142" s="100"/>
      <c r="G1142" s="100" t="n">
        <f aca="false">VLOOKUP($A1134,LossChart!$A$3:$AB$105,14,0)</f>
        <v>830.695505319671</v>
      </c>
      <c r="H1142" s="100" t="n">
        <f aca="false">VLOOKUP($A1134,LossChart!$A$3:$AB$105,15,0)</f>
        <v>116</v>
      </c>
      <c r="I1142" s="100" t="n">
        <f aca="false">VLOOKUP($A1134,LossChart!$A$3:$AB$105,16,0)</f>
        <v>477.304074136158</v>
      </c>
      <c r="J1142" s="100" t="n">
        <f aca="false">VLOOKUP($A1134,LossChart!$A$3:$AB$105,17,0)</f>
        <v>1423.99957945583</v>
      </c>
      <c r="K1142" s="100"/>
      <c r="L1142" s="100"/>
      <c r="M1142" s="100"/>
      <c r="N1142" s="100"/>
      <c r="O1142" s="100"/>
      <c r="P1142" s="100"/>
      <c r="Q1142" s="100"/>
      <c r="R1142" s="100"/>
      <c r="S1142" s="100"/>
    </row>
    <row r="1143" customFormat="false" ht="15" hidden="false" customHeight="false" outlineLevel="0" collapsed="false">
      <c r="A1143" s="0" t="s">
        <v>104</v>
      </c>
      <c r="D1143" s="100"/>
      <c r="E1143" s="100"/>
      <c r="F1143" s="100"/>
      <c r="G1143" s="100" t="n">
        <f aca="false">G1142-G1141</f>
        <v>830.695505319671</v>
      </c>
      <c r="H1143" s="100" t="n">
        <f aca="false">H1142-H1141</f>
        <v>116</v>
      </c>
      <c r="I1143" s="100" t="n">
        <f aca="false">I1142-I1141</f>
        <v>477.304074136158</v>
      </c>
      <c r="J1143" s="100" t="n">
        <f aca="false">J1142-J1141</f>
        <v>1423.99957945583</v>
      </c>
      <c r="K1143" s="100"/>
      <c r="L1143" s="100"/>
      <c r="M1143" s="100"/>
      <c r="N1143" s="100"/>
      <c r="O1143" s="100"/>
      <c r="P1143" s="100"/>
      <c r="Q1143" s="100"/>
      <c r="R1143" s="100"/>
      <c r="S1143" s="100"/>
    </row>
    <row r="1145" customFormat="false" ht="60" hidden="false" customHeight="false" outlineLevel="0" collapsed="false">
      <c r="A1145" s="21" t="s">
        <v>63</v>
      </c>
      <c r="B1145" s="21" t="s">
        <v>93</v>
      </c>
      <c r="C1145" s="21" t="s">
        <v>94</v>
      </c>
      <c r="D1145" s="94" t="str">
        <f aca="false">FoodDB!$C$1</f>
        <v>Fat
(g)</v>
      </c>
      <c r="E1145" s="94" t="str">
        <f aca="false">FoodDB!$D$1</f>
        <v>Carbs
(g)</v>
      </c>
      <c r="F1145" s="94" t="str">
        <f aca="false">FoodDB!$E$1</f>
        <v>Protein
(g)</v>
      </c>
      <c r="G1145" s="94" t="str">
        <f aca="false">FoodDB!$F$1</f>
        <v>Fat
(Cal)</v>
      </c>
      <c r="H1145" s="94" t="str">
        <f aca="false">FoodDB!$G$1</f>
        <v>Carb
(Cal)</v>
      </c>
      <c r="I1145" s="94" t="str">
        <f aca="false">FoodDB!$H$1</f>
        <v>Protein
(Cal)</v>
      </c>
      <c r="J1145" s="94" t="str">
        <f aca="false">FoodDB!$I$1</f>
        <v>Total
Calories</v>
      </c>
      <c r="K1145" s="94"/>
      <c r="L1145" s="94" t="s">
        <v>110</v>
      </c>
      <c r="M1145" s="94" t="s">
        <v>111</v>
      </c>
      <c r="N1145" s="94" t="s">
        <v>112</v>
      </c>
      <c r="O1145" s="94" t="s">
        <v>113</v>
      </c>
      <c r="P1145" s="94" t="s">
        <v>118</v>
      </c>
      <c r="Q1145" s="94" t="s">
        <v>119</v>
      </c>
      <c r="R1145" s="94" t="s">
        <v>120</v>
      </c>
      <c r="S1145" s="94" t="s">
        <v>121</v>
      </c>
    </row>
    <row r="1146" customFormat="false" ht="15" hidden="false" customHeight="false" outlineLevel="0" collapsed="false">
      <c r="A1146" s="95" t="n">
        <f aca="false">A1134+1</f>
        <v>43089</v>
      </c>
      <c r="B1146" s="96" t="s">
        <v>108</v>
      </c>
      <c r="C1146" s="97" t="n">
        <v>1</v>
      </c>
      <c r="D1146" s="100" t="n">
        <f aca="false">$C1146*VLOOKUP($B1146,FoodDB!$A$2:$I$1016,3,0)</f>
        <v>0</v>
      </c>
      <c r="E1146" s="100" t="n">
        <f aca="false">$C1146*VLOOKUP($B1146,FoodDB!$A$2:$I$1016,4,0)</f>
        <v>0</v>
      </c>
      <c r="F1146" s="100" t="n">
        <f aca="false">$C1146*VLOOKUP($B1146,FoodDB!$A$2:$I$1016,5,0)</f>
        <v>0</v>
      </c>
      <c r="G1146" s="100" t="n">
        <f aca="false">$C1146*VLOOKUP($B1146,FoodDB!$A$2:$I$1016,6,0)</f>
        <v>0</v>
      </c>
      <c r="H1146" s="100" t="n">
        <f aca="false">$C1146*VLOOKUP($B1146,FoodDB!$A$2:$I$1016,7,0)</f>
        <v>0</v>
      </c>
      <c r="I1146" s="100" t="n">
        <f aca="false">$C1146*VLOOKUP($B1146,FoodDB!$A$2:$I$1016,8,0)</f>
        <v>0</v>
      </c>
      <c r="J1146" s="100" t="n">
        <f aca="false">$C1146*VLOOKUP($B1146,FoodDB!$A$2:$I$1016,9,0)</f>
        <v>0</v>
      </c>
      <c r="K1146" s="100"/>
      <c r="L1146" s="100" t="n">
        <f aca="false">SUM(G1146:G1152)</f>
        <v>0</v>
      </c>
      <c r="M1146" s="100" t="n">
        <f aca="false">SUM(H1146:H1152)</f>
        <v>0</v>
      </c>
      <c r="N1146" s="100" t="n">
        <f aca="false">SUM(I1146:I1152)</f>
        <v>0</v>
      </c>
      <c r="O1146" s="100" t="n">
        <f aca="false">SUM(L1146:N1146)</f>
        <v>0</v>
      </c>
      <c r="P1146" s="100" t="n">
        <f aca="false">VLOOKUP($A1146,LossChart!$A$3:$AB$105,14,0)-L1146</f>
        <v>834.521506910339</v>
      </c>
      <c r="Q1146" s="100" t="n">
        <f aca="false">VLOOKUP($A1146,LossChart!$A$3:$AB$105,15,0)-M1146</f>
        <v>116</v>
      </c>
      <c r="R1146" s="100" t="n">
        <f aca="false">VLOOKUP($A1146,LossChart!$A$3:$AB$105,16,0)-N1146</f>
        <v>477.304074136158</v>
      </c>
      <c r="S1146" s="100" t="n">
        <f aca="false">VLOOKUP($A1146,LossChart!$A$3:$AB$105,17,0)-O1146</f>
        <v>1427.8255810465</v>
      </c>
    </row>
    <row r="1147" customFormat="false" ht="15" hidden="false" customHeight="false" outlineLevel="0" collapsed="false">
      <c r="B1147" s="96" t="s">
        <v>108</v>
      </c>
      <c r="C1147" s="97" t="n">
        <v>1</v>
      </c>
      <c r="D1147" s="100" t="n">
        <f aca="false">$C1147*VLOOKUP($B1147,FoodDB!$A$2:$I$1016,3,0)</f>
        <v>0</v>
      </c>
      <c r="E1147" s="100" t="n">
        <f aca="false">$C1147*VLOOKUP($B1147,FoodDB!$A$2:$I$1016,4,0)</f>
        <v>0</v>
      </c>
      <c r="F1147" s="100" t="n">
        <f aca="false">$C1147*VLOOKUP($B1147,FoodDB!$A$2:$I$1016,5,0)</f>
        <v>0</v>
      </c>
      <c r="G1147" s="100" t="n">
        <f aca="false">$C1147*VLOOKUP($B1147,FoodDB!$A$2:$I$1016,6,0)</f>
        <v>0</v>
      </c>
      <c r="H1147" s="100" t="n">
        <f aca="false">$C1147*VLOOKUP($B1147,FoodDB!$A$2:$I$1016,7,0)</f>
        <v>0</v>
      </c>
      <c r="I1147" s="100" t="n">
        <f aca="false">$C1147*VLOOKUP($B1147,FoodDB!$A$2:$I$1016,8,0)</f>
        <v>0</v>
      </c>
      <c r="J1147" s="100" t="n">
        <f aca="false">$C1147*VLOOKUP($B1147,FoodDB!$A$2:$I$1016,9,0)</f>
        <v>0</v>
      </c>
      <c r="K1147" s="100"/>
      <c r="L1147" s="100"/>
      <c r="M1147" s="100"/>
      <c r="N1147" s="100"/>
      <c r="O1147" s="100"/>
      <c r="P1147" s="100"/>
      <c r="Q1147" s="100"/>
      <c r="R1147" s="100"/>
      <c r="S1147" s="100"/>
    </row>
    <row r="1148" customFormat="false" ht="15" hidden="false" customHeight="false" outlineLevel="0" collapsed="false">
      <c r="B1148" s="96" t="s">
        <v>108</v>
      </c>
      <c r="C1148" s="97" t="n">
        <v>1</v>
      </c>
      <c r="D1148" s="100" t="n">
        <f aca="false">$C1148*VLOOKUP($B1148,FoodDB!$A$2:$I$1016,3,0)</f>
        <v>0</v>
      </c>
      <c r="E1148" s="100" t="n">
        <f aca="false">$C1148*VLOOKUP($B1148,FoodDB!$A$2:$I$1016,4,0)</f>
        <v>0</v>
      </c>
      <c r="F1148" s="100" t="n">
        <f aca="false">$C1148*VLOOKUP($B1148,FoodDB!$A$2:$I$1016,5,0)</f>
        <v>0</v>
      </c>
      <c r="G1148" s="100" t="n">
        <f aca="false">$C1148*VLOOKUP($B1148,FoodDB!$A$2:$I$1016,6,0)</f>
        <v>0</v>
      </c>
      <c r="H1148" s="100" t="n">
        <f aca="false">$C1148*VLOOKUP($B1148,FoodDB!$A$2:$I$1016,7,0)</f>
        <v>0</v>
      </c>
      <c r="I1148" s="100" t="n">
        <f aca="false">$C1148*VLOOKUP($B1148,FoodDB!$A$2:$I$1016,8,0)</f>
        <v>0</v>
      </c>
      <c r="J1148" s="100" t="n">
        <f aca="false">$C1148*VLOOKUP($B1148,FoodDB!$A$2:$I$1016,9,0)</f>
        <v>0</v>
      </c>
      <c r="K1148" s="100"/>
      <c r="L1148" s="100"/>
      <c r="M1148" s="100"/>
      <c r="N1148" s="100"/>
      <c r="O1148" s="100"/>
      <c r="P1148" s="100"/>
      <c r="Q1148" s="100"/>
      <c r="R1148" s="100"/>
      <c r="S1148" s="100"/>
    </row>
    <row r="1149" customFormat="false" ht="15" hidden="false" customHeight="false" outlineLevel="0" collapsed="false">
      <c r="B1149" s="96" t="s">
        <v>108</v>
      </c>
      <c r="C1149" s="97" t="n">
        <v>1</v>
      </c>
      <c r="D1149" s="100" t="n">
        <f aca="false">$C1149*VLOOKUP($B1149,FoodDB!$A$2:$I$1016,3,0)</f>
        <v>0</v>
      </c>
      <c r="E1149" s="100" t="n">
        <f aca="false">$C1149*VLOOKUP($B1149,FoodDB!$A$2:$I$1016,4,0)</f>
        <v>0</v>
      </c>
      <c r="F1149" s="100" t="n">
        <f aca="false">$C1149*VLOOKUP($B1149,FoodDB!$A$2:$I$1016,5,0)</f>
        <v>0</v>
      </c>
      <c r="G1149" s="100" t="n">
        <f aca="false">$C1149*VLOOKUP($B1149,FoodDB!$A$2:$I$1016,6,0)</f>
        <v>0</v>
      </c>
      <c r="H1149" s="100" t="n">
        <f aca="false">$C1149*VLOOKUP($B1149,FoodDB!$A$2:$I$1016,7,0)</f>
        <v>0</v>
      </c>
      <c r="I1149" s="100" t="n">
        <f aca="false">$C1149*VLOOKUP($B1149,FoodDB!$A$2:$I$1016,8,0)</f>
        <v>0</v>
      </c>
      <c r="J1149" s="100" t="n">
        <f aca="false">$C1149*VLOOKUP($B1149,FoodDB!$A$2:$I$1016,9,0)</f>
        <v>0</v>
      </c>
      <c r="K1149" s="100"/>
      <c r="L1149" s="100"/>
      <c r="M1149" s="100"/>
      <c r="N1149" s="100"/>
      <c r="O1149" s="100"/>
      <c r="P1149" s="100"/>
      <c r="Q1149" s="100"/>
      <c r="R1149" s="100"/>
      <c r="S1149" s="100"/>
    </row>
    <row r="1150" customFormat="false" ht="15" hidden="false" customHeight="false" outlineLevel="0" collapsed="false">
      <c r="B1150" s="96" t="s">
        <v>108</v>
      </c>
      <c r="C1150" s="97" t="n">
        <v>1</v>
      </c>
      <c r="D1150" s="100" t="n">
        <f aca="false">$C1150*VLOOKUP($B1150,FoodDB!$A$2:$I$1016,3,0)</f>
        <v>0</v>
      </c>
      <c r="E1150" s="100" t="n">
        <f aca="false">$C1150*VLOOKUP($B1150,FoodDB!$A$2:$I$1016,4,0)</f>
        <v>0</v>
      </c>
      <c r="F1150" s="100" t="n">
        <f aca="false">$C1150*VLOOKUP($B1150,FoodDB!$A$2:$I$1016,5,0)</f>
        <v>0</v>
      </c>
      <c r="G1150" s="100" t="n">
        <f aca="false">$C1150*VLOOKUP($B1150,FoodDB!$A$2:$I$1016,6,0)</f>
        <v>0</v>
      </c>
      <c r="H1150" s="100" t="n">
        <f aca="false">$C1150*VLOOKUP($B1150,FoodDB!$A$2:$I$1016,7,0)</f>
        <v>0</v>
      </c>
      <c r="I1150" s="100" t="n">
        <f aca="false">$C1150*VLOOKUP($B1150,FoodDB!$A$2:$I$1016,8,0)</f>
        <v>0</v>
      </c>
      <c r="J1150" s="100" t="n">
        <f aca="false">$C1150*VLOOKUP($B1150,FoodDB!$A$2:$I$1016,9,0)</f>
        <v>0</v>
      </c>
      <c r="K1150" s="100"/>
      <c r="L1150" s="100"/>
      <c r="M1150" s="100"/>
      <c r="N1150" s="100"/>
      <c r="O1150" s="100"/>
      <c r="P1150" s="100"/>
      <c r="Q1150" s="100"/>
      <c r="R1150" s="100"/>
      <c r="S1150" s="100"/>
    </row>
    <row r="1151" customFormat="false" ht="15" hidden="false" customHeight="false" outlineLevel="0" collapsed="false">
      <c r="B1151" s="96" t="s">
        <v>108</v>
      </c>
      <c r="C1151" s="97" t="n">
        <v>1</v>
      </c>
      <c r="D1151" s="100" t="n">
        <f aca="false">$C1151*VLOOKUP($B1151,FoodDB!$A$2:$I$1016,3,0)</f>
        <v>0</v>
      </c>
      <c r="E1151" s="100" t="n">
        <f aca="false">$C1151*VLOOKUP($B1151,FoodDB!$A$2:$I$1016,4,0)</f>
        <v>0</v>
      </c>
      <c r="F1151" s="100" t="n">
        <f aca="false">$C1151*VLOOKUP($B1151,FoodDB!$A$2:$I$1016,5,0)</f>
        <v>0</v>
      </c>
      <c r="G1151" s="100" t="n">
        <f aca="false">$C1151*VLOOKUP($B1151,FoodDB!$A$2:$I$1016,6,0)</f>
        <v>0</v>
      </c>
      <c r="H1151" s="100" t="n">
        <f aca="false">$C1151*VLOOKUP($B1151,FoodDB!$A$2:$I$1016,7,0)</f>
        <v>0</v>
      </c>
      <c r="I1151" s="100" t="n">
        <f aca="false">$C1151*VLOOKUP($B1151,FoodDB!$A$2:$I$1016,8,0)</f>
        <v>0</v>
      </c>
      <c r="J1151" s="100" t="n">
        <f aca="false">$C1151*VLOOKUP($B1151,FoodDB!$A$2:$I$1016,9,0)</f>
        <v>0</v>
      </c>
      <c r="K1151" s="100"/>
      <c r="L1151" s="100"/>
      <c r="M1151" s="100"/>
      <c r="N1151" s="100"/>
      <c r="O1151" s="100"/>
      <c r="P1151" s="100"/>
      <c r="Q1151" s="100"/>
      <c r="R1151" s="100"/>
      <c r="S1151" s="100"/>
    </row>
    <row r="1152" customFormat="false" ht="15" hidden="false" customHeight="false" outlineLevel="0" collapsed="false">
      <c r="B1152" s="96" t="s">
        <v>108</v>
      </c>
      <c r="C1152" s="97" t="n">
        <v>1</v>
      </c>
      <c r="D1152" s="100" t="n">
        <f aca="false">$C1152*VLOOKUP($B1152,FoodDB!$A$2:$I$1016,3,0)</f>
        <v>0</v>
      </c>
      <c r="E1152" s="100" t="n">
        <f aca="false">$C1152*VLOOKUP($B1152,FoodDB!$A$2:$I$1016,4,0)</f>
        <v>0</v>
      </c>
      <c r="F1152" s="100" t="n">
        <f aca="false">$C1152*VLOOKUP($B1152,FoodDB!$A$2:$I$1016,5,0)</f>
        <v>0</v>
      </c>
      <c r="G1152" s="100" t="n">
        <f aca="false">$C1152*VLOOKUP($B1152,FoodDB!$A$2:$I$1016,6,0)</f>
        <v>0</v>
      </c>
      <c r="H1152" s="100" t="n">
        <f aca="false">$C1152*VLOOKUP($B1152,FoodDB!$A$2:$I$1016,7,0)</f>
        <v>0</v>
      </c>
      <c r="I1152" s="100" t="n">
        <f aca="false">$C1152*VLOOKUP($B1152,FoodDB!$A$2:$I$1016,8,0)</f>
        <v>0</v>
      </c>
      <c r="J1152" s="100" t="n">
        <f aca="false">$C1152*VLOOKUP($B1152,FoodDB!$A$2:$I$1016,9,0)</f>
        <v>0</v>
      </c>
      <c r="K1152" s="100"/>
      <c r="L1152" s="100"/>
      <c r="M1152" s="100"/>
      <c r="N1152" s="100"/>
      <c r="O1152" s="100"/>
      <c r="P1152" s="100"/>
      <c r="Q1152" s="100"/>
      <c r="R1152" s="100"/>
      <c r="S1152" s="100"/>
    </row>
    <row r="1153" customFormat="false" ht="15" hidden="false" customHeight="false" outlineLevel="0" collapsed="false">
      <c r="A1153" s="0" t="s">
        <v>98</v>
      </c>
      <c r="D1153" s="100"/>
      <c r="E1153" s="100"/>
      <c r="F1153" s="100"/>
      <c r="G1153" s="100" t="n">
        <f aca="false">SUM(G1146:G1152)</f>
        <v>0</v>
      </c>
      <c r="H1153" s="100" t="n">
        <f aca="false">SUM(H1146:H1152)</f>
        <v>0</v>
      </c>
      <c r="I1153" s="100" t="n">
        <f aca="false">SUM(I1146:I1152)</f>
        <v>0</v>
      </c>
      <c r="J1153" s="100" t="n">
        <f aca="false">SUM(G1153:I1153)</f>
        <v>0</v>
      </c>
      <c r="K1153" s="100"/>
      <c r="L1153" s="100"/>
      <c r="M1153" s="100"/>
      <c r="N1153" s="100"/>
      <c r="O1153" s="100"/>
      <c r="P1153" s="100"/>
      <c r="Q1153" s="100"/>
      <c r="R1153" s="100"/>
      <c r="S1153" s="100"/>
    </row>
    <row r="1154" customFormat="false" ht="15" hidden="false" customHeight="false" outlineLevel="0" collapsed="false">
      <c r="A1154" s="0" t="s">
        <v>102</v>
      </c>
      <c r="B1154" s="0" t="s">
        <v>103</v>
      </c>
      <c r="D1154" s="100"/>
      <c r="E1154" s="100"/>
      <c r="F1154" s="100"/>
      <c r="G1154" s="100" t="n">
        <f aca="false">VLOOKUP($A1146,LossChart!$A$3:$AB$105,14,0)</f>
        <v>834.521506910339</v>
      </c>
      <c r="H1154" s="100" t="n">
        <f aca="false">VLOOKUP($A1146,LossChart!$A$3:$AB$105,15,0)</f>
        <v>116</v>
      </c>
      <c r="I1154" s="100" t="n">
        <f aca="false">VLOOKUP($A1146,LossChart!$A$3:$AB$105,16,0)</f>
        <v>477.304074136158</v>
      </c>
      <c r="J1154" s="100" t="n">
        <f aca="false">VLOOKUP($A1146,LossChart!$A$3:$AB$105,17,0)</f>
        <v>1427.8255810465</v>
      </c>
      <c r="K1154" s="100"/>
      <c r="L1154" s="100"/>
      <c r="M1154" s="100"/>
      <c r="N1154" s="100"/>
      <c r="O1154" s="100"/>
      <c r="P1154" s="100"/>
      <c r="Q1154" s="100"/>
      <c r="R1154" s="100"/>
      <c r="S1154" s="100"/>
    </row>
    <row r="1155" customFormat="false" ht="15" hidden="false" customHeight="false" outlineLevel="0" collapsed="false">
      <c r="A1155" s="0" t="s">
        <v>104</v>
      </c>
      <c r="D1155" s="100"/>
      <c r="E1155" s="100"/>
      <c r="F1155" s="100"/>
      <c r="G1155" s="100" t="n">
        <f aca="false">G1154-G1153</f>
        <v>834.521506910339</v>
      </c>
      <c r="H1155" s="100" t="n">
        <f aca="false">H1154-H1153</f>
        <v>116</v>
      </c>
      <c r="I1155" s="100" t="n">
        <f aca="false">I1154-I1153</f>
        <v>477.304074136158</v>
      </c>
      <c r="J1155" s="100" t="n">
        <f aca="false">J1154-J1153</f>
        <v>1427.8255810465</v>
      </c>
      <c r="K1155" s="100"/>
      <c r="L1155" s="100"/>
      <c r="M1155" s="100"/>
      <c r="N1155" s="100"/>
      <c r="O1155" s="100"/>
      <c r="P1155" s="100"/>
      <c r="Q1155" s="100"/>
      <c r="R1155" s="100"/>
      <c r="S1155" s="100"/>
    </row>
    <row r="1157" customFormat="false" ht="60" hidden="false" customHeight="false" outlineLevel="0" collapsed="false">
      <c r="A1157" s="21" t="s">
        <v>63</v>
      </c>
      <c r="B1157" s="21" t="s">
        <v>93</v>
      </c>
      <c r="C1157" s="21" t="s">
        <v>94</v>
      </c>
      <c r="D1157" s="94" t="str">
        <f aca="false">FoodDB!$C$1</f>
        <v>Fat
(g)</v>
      </c>
      <c r="E1157" s="94" t="str">
        <f aca="false">FoodDB!$D$1</f>
        <v>Carbs
(g)</v>
      </c>
      <c r="F1157" s="94" t="str">
        <f aca="false">FoodDB!$E$1</f>
        <v>Protein
(g)</v>
      </c>
      <c r="G1157" s="94" t="str">
        <f aca="false">FoodDB!$F$1</f>
        <v>Fat
(Cal)</v>
      </c>
      <c r="H1157" s="94" t="str">
        <f aca="false">FoodDB!$G$1</f>
        <v>Carb
(Cal)</v>
      </c>
      <c r="I1157" s="94" t="str">
        <f aca="false">FoodDB!$H$1</f>
        <v>Protein
(Cal)</v>
      </c>
      <c r="J1157" s="94" t="str">
        <f aca="false">FoodDB!$I$1</f>
        <v>Total
Calories</v>
      </c>
      <c r="K1157" s="94"/>
      <c r="L1157" s="94" t="s">
        <v>110</v>
      </c>
      <c r="M1157" s="94" t="s">
        <v>111</v>
      </c>
      <c r="N1157" s="94" t="s">
        <v>112</v>
      </c>
      <c r="O1157" s="94" t="s">
        <v>113</v>
      </c>
      <c r="P1157" s="94" t="s">
        <v>118</v>
      </c>
      <c r="Q1157" s="94" t="s">
        <v>119</v>
      </c>
      <c r="R1157" s="94" t="s">
        <v>120</v>
      </c>
      <c r="S1157" s="94" t="s">
        <v>121</v>
      </c>
    </row>
    <row r="1158" customFormat="false" ht="15" hidden="false" customHeight="false" outlineLevel="0" collapsed="false">
      <c r="A1158" s="95" t="n">
        <f aca="false">A1146+1</f>
        <v>43090</v>
      </c>
      <c r="B1158" s="96" t="s">
        <v>108</v>
      </c>
      <c r="C1158" s="97" t="n">
        <v>1</v>
      </c>
      <c r="D1158" s="100" t="n">
        <f aca="false">$C1158*VLOOKUP($B1158,FoodDB!$A$2:$I$1016,3,0)</f>
        <v>0</v>
      </c>
      <c r="E1158" s="100" t="n">
        <f aca="false">$C1158*VLOOKUP($B1158,FoodDB!$A$2:$I$1016,4,0)</f>
        <v>0</v>
      </c>
      <c r="F1158" s="100" t="n">
        <f aca="false">$C1158*VLOOKUP($B1158,FoodDB!$A$2:$I$1016,5,0)</f>
        <v>0</v>
      </c>
      <c r="G1158" s="100" t="n">
        <f aca="false">$C1158*VLOOKUP($B1158,FoodDB!$A$2:$I$1016,6,0)</f>
        <v>0</v>
      </c>
      <c r="H1158" s="100" t="n">
        <f aca="false">$C1158*VLOOKUP($B1158,FoodDB!$A$2:$I$1016,7,0)</f>
        <v>0</v>
      </c>
      <c r="I1158" s="100" t="n">
        <f aca="false">$C1158*VLOOKUP($B1158,FoodDB!$A$2:$I$1016,8,0)</f>
        <v>0</v>
      </c>
      <c r="J1158" s="100" t="n">
        <f aca="false">$C1158*VLOOKUP($B1158,FoodDB!$A$2:$I$1016,9,0)</f>
        <v>0</v>
      </c>
      <c r="K1158" s="100"/>
      <c r="L1158" s="100" t="n">
        <f aca="false">SUM(G1158:G1164)</f>
        <v>0</v>
      </c>
      <c r="M1158" s="100" t="n">
        <f aca="false">SUM(H1158:H1164)</f>
        <v>0</v>
      </c>
      <c r="N1158" s="100" t="n">
        <f aca="false">SUM(I1158:I1164)</f>
        <v>0</v>
      </c>
      <c r="O1158" s="100" t="n">
        <f aca="false">SUM(L1158:N1158)</f>
        <v>0</v>
      </c>
      <c r="P1158" s="100" t="n">
        <f aca="false">VLOOKUP($A1158,LossChart!$A$3:$AB$105,14,0)-L1158</f>
        <v>838.313621058348</v>
      </c>
      <c r="Q1158" s="100" t="n">
        <f aca="false">VLOOKUP($A1158,LossChart!$A$3:$AB$105,15,0)-M1158</f>
        <v>116</v>
      </c>
      <c r="R1158" s="100" t="n">
        <f aca="false">VLOOKUP($A1158,LossChart!$A$3:$AB$105,16,0)-N1158</f>
        <v>477.304074136158</v>
      </c>
      <c r="S1158" s="100" t="n">
        <f aca="false">VLOOKUP($A1158,LossChart!$A$3:$AB$105,17,0)-O1158</f>
        <v>1431.61769519451</v>
      </c>
    </row>
    <row r="1159" customFormat="false" ht="15" hidden="false" customHeight="false" outlineLevel="0" collapsed="false">
      <c r="B1159" s="96" t="s">
        <v>108</v>
      </c>
      <c r="C1159" s="97" t="n">
        <v>1</v>
      </c>
      <c r="D1159" s="100" t="n">
        <f aca="false">$C1159*VLOOKUP($B1159,FoodDB!$A$2:$I$1016,3,0)</f>
        <v>0</v>
      </c>
      <c r="E1159" s="100" t="n">
        <f aca="false">$C1159*VLOOKUP($B1159,FoodDB!$A$2:$I$1016,4,0)</f>
        <v>0</v>
      </c>
      <c r="F1159" s="100" t="n">
        <f aca="false">$C1159*VLOOKUP($B1159,FoodDB!$A$2:$I$1016,5,0)</f>
        <v>0</v>
      </c>
      <c r="G1159" s="100" t="n">
        <f aca="false">$C1159*VLOOKUP($B1159,FoodDB!$A$2:$I$1016,6,0)</f>
        <v>0</v>
      </c>
      <c r="H1159" s="100" t="n">
        <f aca="false">$C1159*VLOOKUP($B1159,FoodDB!$A$2:$I$1016,7,0)</f>
        <v>0</v>
      </c>
      <c r="I1159" s="100" t="n">
        <f aca="false">$C1159*VLOOKUP($B1159,FoodDB!$A$2:$I$1016,8,0)</f>
        <v>0</v>
      </c>
      <c r="J1159" s="100" t="n">
        <f aca="false">$C1159*VLOOKUP($B1159,FoodDB!$A$2:$I$1016,9,0)</f>
        <v>0</v>
      </c>
      <c r="K1159" s="100"/>
      <c r="L1159" s="100"/>
      <c r="M1159" s="100"/>
      <c r="N1159" s="100"/>
      <c r="O1159" s="100"/>
      <c r="P1159" s="100"/>
      <c r="Q1159" s="100"/>
      <c r="R1159" s="100"/>
      <c r="S1159" s="100"/>
    </row>
    <row r="1160" customFormat="false" ht="15" hidden="false" customHeight="false" outlineLevel="0" collapsed="false">
      <c r="B1160" s="96" t="s">
        <v>108</v>
      </c>
      <c r="C1160" s="97" t="n">
        <v>1</v>
      </c>
      <c r="D1160" s="100" t="n">
        <f aca="false">$C1160*VLOOKUP($B1160,FoodDB!$A$2:$I$1016,3,0)</f>
        <v>0</v>
      </c>
      <c r="E1160" s="100" t="n">
        <f aca="false">$C1160*VLOOKUP($B1160,FoodDB!$A$2:$I$1016,4,0)</f>
        <v>0</v>
      </c>
      <c r="F1160" s="100" t="n">
        <f aca="false">$C1160*VLOOKUP($B1160,FoodDB!$A$2:$I$1016,5,0)</f>
        <v>0</v>
      </c>
      <c r="G1160" s="100" t="n">
        <f aca="false">$C1160*VLOOKUP($B1160,FoodDB!$A$2:$I$1016,6,0)</f>
        <v>0</v>
      </c>
      <c r="H1160" s="100" t="n">
        <f aca="false">$C1160*VLOOKUP($B1160,FoodDB!$A$2:$I$1016,7,0)</f>
        <v>0</v>
      </c>
      <c r="I1160" s="100" t="n">
        <f aca="false">$C1160*VLOOKUP($B1160,FoodDB!$A$2:$I$1016,8,0)</f>
        <v>0</v>
      </c>
      <c r="J1160" s="100" t="n">
        <f aca="false">$C1160*VLOOKUP($B1160,FoodDB!$A$2:$I$1016,9,0)</f>
        <v>0</v>
      </c>
      <c r="K1160" s="100"/>
      <c r="L1160" s="100"/>
      <c r="M1160" s="100"/>
      <c r="N1160" s="100"/>
      <c r="O1160" s="100"/>
      <c r="P1160" s="100"/>
      <c r="Q1160" s="100"/>
      <c r="R1160" s="100"/>
      <c r="S1160" s="100"/>
    </row>
    <row r="1161" customFormat="false" ht="15" hidden="false" customHeight="false" outlineLevel="0" collapsed="false">
      <c r="B1161" s="96" t="s">
        <v>108</v>
      </c>
      <c r="C1161" s="97" t="n">
        <v>1</v>
      </c>
      <c r="D1161" s="100" t="n">
        <f aca="false">$C1161*VLOOKUP($B1161,FoodDB!$A$2:$I$1016,3,0)</f>
        <v>0</v>
      </c>
      <c r="E1161" s="100" t="n">
        <f aca="false">$C1161*VLOOKUP($B1161,FoodDB!$A$2:$I$1016,4,0)</f>
        <v>0</v>
      </c>
      <c r="F1161" s="100" t="n">
        <f aca="false">$C1161*VLOOKUP($B1161,FoodDB!$A$2:$I$1016,5,0)</f>
        <v>0</v>
      </c>
      <c r="G1161" s="100" t="n">
        <f aca="false">$C1161*VLOOKUP($B1161,FoodDB!$A$2:$I$1016,6,0)</f>
        <v>0</v>
      </c>
      <c r="H1161" s="100" t="n">
        <f aca="false">$C1161*VLOOKUP($B1161,FoodDB!$A$2:$I$1016,7,0)</f>
        <v>0</v>
      </c>
      <c r="I1161" s="100" t="n">
        <f aca="false">$C1161*VLOOKUP($B1161,FoodDB!$A$2:$I$1016,8,0)</f>
        <v>0</v>
      </c>
      <c r="J1161" s="100" t="n">
        <f aca="false">$C1161*VLOOKUP($B1161,FoodDB!$A$2:$I$1016,9,0)</f>
        <v>0</v>
      </c>
      <c r="K1161" s="100"/>
      <c r="L1161" s="100"/>
      <c r="M1161" s="100"/>
      <c r="N1161" s="100"/>
      <c r="O1161" s="100"/>
      <c r="P1161" s="100"/>
      <c r="Q1161" s="100"/>
      <c r="R1161" s="100"/>
      <c r="S1161" s="100"/>
    </row>
    <row r="1162" customFormat="false" ht="15" hidden="false" customHeight="false" outlineLevel="0" collapsed="false">
      <c r="B1162" s="96" t="s">
        <v>108</v>
      </c>
      <c r="C1162" s="97" t="n">
        <v>1</v>
      </c>
      <c r="D1162" s="100" t="n">
        <f aca="false">$C1162*VLOOKUP($B1162,FoodDB!$A$2:$I$1016,3,0)</f>
        <v>0</v>
      </c>
      <c r="E1162" s="100" t="n">
        <f aca="false">$C1162*VLOOKUP($B1162,FoodDB!$A$2:$I$1016,4,0)</f>
        <v>0</v>
      </c>
      <c r="F1162" s="100" t="n">
        <f aca="false">$C1162*VLOOKUP($B1162,FoodDB!$A$2:$I$1016,5,0)</f>
        <v>0</v>
      </c>
      <c r="G1162" s="100" t="n">
        <f aca="false">$C1162*VLOOKUP($B1162,FoodDB!$A$2:$I$1016,6,0)</f>
        <v>0</v>
      </c>
      <c r="H1162" s="100" t="n">
        <f aca="false">$C1162*VLOOKUP($B1162,FoodDB!$A$2:$I$1016,7,0)</f>
        <v>0</v>
      </c>
      <c r="I1162" s="100" t="n">
        <f aca="false">$C1162*VLOOKUP($B1162,FoodDB!$A$2:$I$1016,8,0)</f>
        <v>0</v>
      </c>
      <c r="J1162" s="100" t="n">
        <f aca="false">$C1162*VLOOKUP($B1162,FoodDB!$A$2:$I$1016,9,0)</f>
        <v>0</v>
      </c>
      <c r="K1162" s="100"/>
      <c r="L1162" s="100"/>
      <c r="M1162" s="100"/>
      <c r="N1162" s="100"/>
      <c r="O1162" s="100"/>
      <c r="P1162" s="100"/>
      <c r="Q1162" s="100"/>
      <c r="R1162" s="100"/>
      <c r="S1162" s="100"/>
    </row>
    <row r="1163" customFormat="false" ht="15" hidden="false" customHeight="false" outlineLevel="0" collapsed="false">
      <c r="B1163" s="96" t="s">
        <v>108</v>
      </c>
      <c r="C1163" s="97" t="n">
        <v>1</v>
      </c>
      <c r="D1163" s="100" t="n">
        <f aca="false">$C1163*VLOOKUP($B1163,FoodDB!$A$2:$I$1016,3,0)</f>
        <v>0</v>
      </c>
      <c r="E1163" s="100" t="n">
        <f aca="false">$C1163*VLOOKUP($B1163,FoodDB!$A$2:$I$1016,4,0)</f>
        <v>0</v>
      </c>
      <c r="F1163" s="100" t="n">
        <f aca="false">$C1163*VLOOKUP($B1163,FoodDB!$A$2:$I$1016,5,0)</f>
        <v>0</v>
      </c>
      <c r="G1163" s="100" t="n">
        <f aca="false">$C1163*VLOOKUP($B1163,FoodDB!$A$2:$I$1016,6,0)</f>
        <v>0</v>
      </c>
      <c r="H1163" s="100" t="n">
        <f aca="false">$C1163*VLOOKUP($B1163,FoodDB!$A$2:$I$1016,7,0)</f>
        <v>0</v>
      </c>
      <c r="I1163" s="100" t="n">
        <f aca="false">$C1163*VLOOKUP($B1163,FoodDB!$A$2:$I$1016,8,0)</f>
        <v>0</v>
      </c>
      <c r="J1163" s="100" t="n">
        <f aca="false">$C1163*VLOOKUP($B1163,FoodDB!$A$2:$I$1016,9,0)</f>
        <v>0</v>
      </c>
      <c r="K1163" s="100"/>
      <c r="L1163" s="100"/>
      <c r="M1163" s="100"/>
      <c r="N1163" s="100"/>
      <c r="O1163" s="100"/>
      <c r="P1163" s="100"/>
      <c r="Q1163" s="100"/>
      <c r="R1163" s="100"/>
      <c r="S1163" s="100"/>
    </row>
    <row r="1164" customFormat="false" ht="15" hidden="false" customHeight="false" outlineLevel="0" collapsed="false">
      <c r="B1164" s="96" t="s">
        <v>108</v>
      </c>
      <c r="C1164" s="97" t="n">
        <v>1</v>
      </c>
      <c r="D1164" s="100" t="n">
        <f aca="false">$C1164*VLOOKUP($B1164,FoodDB!$A$2:$I$1016,3,0)</f>
        <v>0</v>
      </c>
      <c r="E1164" s="100" t="n">
        <f aca="false">$C1164*VLOOKUP($B1164,FoodDB!$A$2:$I$1016,4,0)</f>
        <v>0</v>
      </c>
      <c r="F1164" s="100" t="n">
        <f aca="false">$C1164*VLOOKUP($B1164,FoodDB!$A$2:$I$1016,5,0)</f>
        <v>0</v>
      </c>
      <c r="G1164" s="100" t="n">
        <f aca="false">$C1164*VLOOKUP($B1164,FoodDB!$A$2:$I$1016,6,0)</f>
        <v>0</v>
      </c>
      <c r="H1164" s="100" t="n">
        <f aca="false">$C1164*VLOOKUP($B1164,FoodDB!$A$2:$I$1016,7,0)</f>
        <v>0</v>
      </c>
      <c r="I1164" s="100" t="n">
        <f aca="false">$C1164*VLOOKUP($B1164,FoodDB!$A$2:$I$1016,8,0)</f>
        <v>0</v>
      </c>
      <c r="J1164" s="100" t="n">
        <f aca="false">$C1164*VLOOKUP($B1164,FoodDB!$A$2:$I$1016,9,0)</f>
        <v>0</v>
      </c>
      <c r="K1164" s="100"/>
      <c r="L1164" s="100"/>
      <c r="M1164" s="100"/>
      <c r="N1164" s="100"/>
      <c r="O1164" s="100"/>
      <c r="P1164" s="100"/>
      <c r="Q1164" s="100"/>
      <c r="R1164" s="100"/>
      <c r="S1164" s="100"/>
    </row>
    <row r="1165" customFormat="false" ht="15" hidden="false" customHeight="false" outlineLevel="0" collapsed="false">
      <c r="A1165" s="0" t="s">
        <v>98</v>
      </c>
      <c r="D1165" s="100"/>
      <c r="E1165" s="100"/>
      <c r="F1165" s="100"/>
      <c r="G1165" s="100" t="n">
        <f aca="false">SUM(G1158:G1164)</f>
        <v>0</v>
      </c>
      <c r="H1165" s="100" t="n">
        <f aca="false">SUM(H1158:H1164)</f>
        <v>0</v>
      </c>
      <c r="I1165" s="100" t="n">
        <f aca="false">SUM(I1158:I1164)</f>
        <v>0</v>
      </c>
      <c r="J1165" s="100" t="n">
        <f aca="false">SUM(G1165:I1165)</f>
        <v>0</v>
      </c>
      <c r="K1165" s="100"/>
      <c r="L1165" s="100"/>
      <c r="M1165" s="100"/>
      <c r="N1165" s="100"/>
      <c r="O1165" s="100"/>
      <c r="P1165" s="100"/>
      <c r="Q1165" s="100"/>
      <c r="R1165" s="100"/>
      <c r="S1165" s="100"/>
    </row>
    <row r="1166" customFormat="false" ht="15" hidden="false" customHeight="false" outlineLevel="0" collapsed="false">
      <c r="A1166" s="0" t="s">
        <v>102</v>
      </c>
      <c r="B1166" s="0" t="s">
        <v>103</v>
      </c>
      <c r="D1166" s="100"/>
      <c r="E1166" s="100"/>
      <c r="F1166" s="100"/>
      <c r="G1166" s="100" t="n">
        <f aca="false">VLOOKUP($A1158,LossChart!$A$3:$AB$105,14,0)</f>
        <v>838.313621058348</v>
      </c>
      <c r="H1166" s="100" t="n">
        <f aca="false">VLOOKUP($A1158,LossChart!$A$3:$AB$105,15,0)</f>
        <v>116</v>
      </c>
      <c r="I1166" s="100" t="n">
        <f aca="false">VLOOKUP($A1158,LossChart!$A$3:$AB$105,16,0)</f>
        <v>477.304074136158</v>
      </c>
      <c r="J1166" s="100" t="n">
        <f aca="false">VLOOKUP($A1158,LossChart!$A$3:$AB$105,17,0)</f>
        <v>1431.61769519451</v>
      </c>
      <c r="K1166" s="100"/>
      <c r="L1166" s="100"/>
      <c r="M1166" s="100"/>
      <c r="N1166" s="100"/>
      <c r="O1166" s="100"/>
      <c r="P1166" s="100"/>
      <c r="Q1166" s="100"/>
      <c r="R1166" s="100"/>
      <c r="S1166" s="100"/>
    </row>
    <row r="1167" customFormat="false" ht="15" hidden="false" customHeight="false" outlineLevel="0" collapsed="false">
      <c r="A1167" s="0" t="s">
        <v>104</v>
      </c>
      <c r="D1167" s="100"/>
      <c r="E1167" s="100"/>
      <c r="F1167" s="100"/>
      <c r="G1167" s="100" t="n">
        <f aca="false">G1166-G1165</f>
        <v>838.313621058348</v>
      </c>
      <c r="H1167" s="100" t="n">
        <f aca="false">H1166-H1165</f>
        <v>116</v>
      </c>
      <c r="I1167" s="100" t="n">
        <f aca="false">I1166-I1165</f>
        <v>477.304074136158</v>
      </c>
      <c r="J1167" s="100" t="n">
        <f aca="false">J1166-J1165</f>
        <v>1431.61769519451</v>
      </c>
      <c r="K1167" s="100"/>
      <c r="L1167" s="100"/>
      <c r="M1167" s="100"/>
      <c r="N1167" s="100"/>
      <c r="O1167" s="100"/>
      <c r="P1167" s="100"/>
      <c r="Q1167" s="100"/>
      <c r="R1167" s="100"/>
      <c r="S1167" s="100"/>
    </row>
    <row r="1169" customFormat="false" ht="60" hidden="false" customHeight="false" outlineLevel="0" collapsed="false">
      <c r="A1169" s="21" t="s">
        <v>63</v>
      </c>
      <c r="B1169" s="21" t="s">
        <v>93</v>
      </c>
      <c r="C1169" s="21" t="s">
        <v>94</v>
      </c>
      <c r="D1169" s="94" t="str">
        <f aca="false">FoodDB!$C$1</f>
        <v>Fat
(g)</v>
      </c>
      <c r="E1169" s="94" t="str">
        <f aca="false">FoodDB!$D$1</f>
        <v>Carbs
(g)</v>
      </c>
      <c r="F1169" s="94" t="str">
        <f aca="false">FoodDB!$E$1</f>
        <v>Protein
(g)</v>
      </c>
      <c r="G1169" s="94" t="str">
        <f aca="false">FoodDB!$F$1</f>
        <v>Fat
(Cal)</v>
      </c>
      <c r="H1169" s="94" t="str">
        <f aca="false">FoodDB!$G$1</f>
        <v>Carb
(Cal)</v>
      </c>
      <c r="I1169" s="94" t="str">
        <f aca="false">FoodDB!$H$1</f>
        <v>Protein
(Cal)</v>
      </c>
      <c r="J1169" s="94" t="str">
        <f aca="false">FoodDB!$I$1</f>
        <v>Total
Calories</v>
      </c>
      <c r="K1169" s="94"/>
      <c r="L1169" s="94" t="s">
        <v>110</v>
      </c>
      <c r="M1169" s="94" t="s">
        <v>111</v>
      </c>
      <c r="N1169" s="94" t="s">
        <v>112</v>
      </c>
      <c r="O1169" s="94" t="s">
        <v>113</v>
      </c>
      <c r="P1169" s="94" t="s">
        <v>118</v>
      </c>
      <c r="Q1169" s="94" t="s">
        <v>119</v>
      </c>
      <c r="R1169" s="94" t="s">
        <v>120</v>
      </c>
      <c r="S1169" s="94" t="s">
        <v>121</v>
      </c>
    </row>
    <row r="1170" customFormat="false" ht="15" hidden="false" customHeight="false" outlineLevel="0" collapsed="false">
      <c r="A1170" s="95" t="n">
        <f aca="false">A1158+1</f>
        <v>43091</v>
      </c>
      <c r="B1170" s="96" t="s">
        <v>108</v>
      </c>
      <c r="C1170" s="97" t="n">
        <v>1</v>
      </c>
      <c r="D1170" s="100" t="n">
        <f aca="false">$C1170*VLOOKUP($B1170,FoodDB!$A$2:$I$1016,3,0)</f>
        <v>0</v>
      </c>
      <c r="E1170" s="100" t="n">
        <f aca="false">$C1170*VLOOKUP($B1170,FoodDB!$A$2:$I$1016,4,0)</f>
        <v>0</v>
      </c>
      <c r="F1170" s="100" t="n">
        <f aca="false">$C1170*VLOOKUP($B1170,FoodDB!$A$2:$I$1016,5,0)</f>
        <v>0</v>
      </c>
      <c r="G1170" s="100" t="n">
        <f aca="false">$C1170*VLOOKUP($B1170,FoodDB!$A$2:$I$1016,6,0)</f>
        <v>0</v>
      </c>
      <c r="H1170" s="100" t="n">
        <f aca="false">$C1170*VLOOKUP($B1170,FoodDB!$A$2:$I$1016,7,0)</f>
        <v>0</v>
      </c>
      <c r="I1170" s="100" t="n">
        <f aca="false">$C1170*VLOOKUP($B1170,FoodDB!$A$2:$I$1016,8,0)</f>
        <v>0</v>
      </c>
      <c r="J1170" s="100" t="n">
        <f aca="false">$C1170*VLOOKUP($B1170,FoodDB!$A$2:$I$1016,9,0)</f>
        <v>0</v>
      </c>
      <c r="K1170" s="100"/>
      <c r="L1170" s="100" t="n">
        <f aca="false">SUM(G1170:G1176)</f>
        <v>0</v>
      </c>
      <c r="M1170" s="100" t="n">
        <f aca="false">SUM(H1170:H1176)</f>
        <v>0</v>
      </c>
      <c r="N1170" s="100" t="n">
        <f aca="false">SUM(I1170:I1176)</f>
        <v>0</v>
      </c>
      <c r="O1170" s="100" t="n">
        <f aca="false">SUM(L1170:N1170)</f>
        <v>0</v>
      </c>
      <c r="P1170" s="100" t="n">
        <f aca="false">VLOOKUP($A1170,LossChart!$A$3:$AB$105,14,0)-L1170</f>
        <v>842.072147909617</v>
      </c>
      <c r="Q1170" s="100" t="n">
        <f aca="false">VLOOKUP($A1170,LossChart!$A$3:$AB$105,15,0)-M1170</f>
        <v>116</v>
      </c>
      <c r="R1170" s="100" t="n">
        <f aca="false">VLOOKUP($A1170,LossChart!$A$3:$AB$105,16,0)-N1170</f>
        <v>477.304074136158</v>
      </c>
      <c r="S1170" s="100" t="n">
        <f aca="false">VLOOKUP($A1170,LossChart!$A$3:$AB$105,17,0)-O1170</f>
        <v>1435.37622204577</v>
      </c>
    </row>
    <row r="1171" customFormat="false" ht="15" hidden="false" customHeight="false" outlineLevel="0" collapsed="false">
      <c r="B1171" s="96" t="s">
        <v>108</v>
      </c>
      <c r="C1171" s="97" t="n">
        <v>1</v>
      </c>
      <c r="D1171" s="100" t="n">
        <f aca="false">$C1171*VLOOKUP($B1171,FoodDB!$A$2:$I$1016,3,0)</f>
        <v>0</v>
      </c>
      <c r="E1171" s="100" t="n">
        <f aca="false">$C1171*VLOOKUP($B1171,FoodDB!$A$2:$I$1016,4,0)</f>
        <v>0</v>
      </c>
      <c r="F1171" s="100" t="n">
        <f aca="false">$C1171*VLOOKUP($B1171,FoodDB!$A$2:$I$1016,5,0)</f>
        <v>0</v>
      </c>
      <c r="G1171" s="100" t="n">
        <f aca="false">$C1171*VLOOKUP($B1171,FoodDB!$A$2:$I$1016,6,0)</f>
        <v>0</v>
      </c>
      <c r="H1171" s="100" t="n">
        <f aca="false">$C1171*VLOOKUP($B1171,FoodDB!$A$2:$I$1016,7,0)</f>
        <v>0</v>
      </c>
      <c r="I1171" s="100" t="n">
        <f aca="false">$C1171*VLOOKUP($B1171,FoodDB!$A$2:$I$1016,8,0)</f>
        <v>0</v>
      </c>
      <c r="J1171" s="100" t="n">
        <f aca="false">$C1171*VLOOKUP($B1171,FoodDB!$A$2:$I$1016,9,0)</f>
        <v>0</v>
      </c>
      <c r="K1171" s="100"/>
      <c r="L1171" s="100"/>
      <c r="M1171" s="100"/>
      <c r="N1171" s="100"/>
      <c r="O1171" s="100"/>
      <c r="P1171" s="100"/>
      <c r="Q1171" s="100"/>
      <c r="R1171" s="100"/>
      <c r="S1171" s="100"/>
    </row>
    <row r="1172" customFormat="false" ht="15" hidden="false" customHeight="false" outlineLevel="0" collapsed="false">
      <c r="B1172" s="96" t="s">
        <v>108</v>
      </c>
      <c r="C1172" s="97" t="n">
        <v>1</v>
      </c>
      <c r="D1172" s="100" t="n">
        <f aca="false">$C1172*VLOOKUP($B1172,FoodDB!$A$2:$I$1016,3,0)</f>
        <v>0</v>
      </c>
      <c r="E1172" s="100" t="n">
        <f aca="false">$C1172*VLOOKUP($B1172,FoodDB!$A$2:$I$1016,4,0)</f>
        <v>0</v>
      </c>
      <c r="F1172" s="100" t="n">
        <f aca="false">$C1172*VLOOKUP($B1172,FoodDB!$A$2:$I$1016,5,0)</f>
        <v>0</v>
      </c>
      <c r="G1172" s="100" t="n">
        <f aca="false">$C1172*VLOOKUP($B1172,FoodDB!$A$2:$I$1016,6,0)</f>
        <v>0</v>
      </c>
      <c r="H1172" s="100" t="n">
        <f aca="false">$C1172*VLOOKUP($B1172,FoodDB!$A$2:$I$1016,7,0)</f>
        <v>0</v>
      </c>
      <c r="I1172" s="100" t="n">
        <f aca="false">$C1172*VLOOKUP($B1172,FoodDB!$A$2:$I$1016,8,0)</f>
        <v>0</v>
      </c>
      <c r="J1172" s="100" t="n">
        <f aca="false">$C1172*VLOOKUP($B1172,FoodDB!$A$2:$I$1016,9,0)</f>
        <v>0</v>
      </c>
      <c r="K1172" s="100"/>
      <c r="L1172" s="100"/>
      <c r="M1172" s="100"/>
      <c r="N1172" s="100"/>
      <c r="O1172" s="100"/>
      <c r="P1172" s="100"/>
      <c r="Q1172" s="100"/>
      <c r="R1172" s="100"/>
      <c r="S1172" s="100"/>
    </row>
    <row r="1173" customFormat="false" ht="15" hidden="false" customHeight="false" outlineLevel="0" collapsed="false">
      <c r="B1173" s="96" t="s">
        <v>108</v>
      </c>
      <c r="C1173" s="97" t="n">
        <v>1</v>
      </c>
      <c r="D1173" s="100" t="n">
        <f aca="false">$C1173*VLOOKUP($B1173,FoodDB!$A$2:$I$1016,3,0)</f>
        <v>0</v>
      </c>
      <c r="E1173" s="100" t="n">
        <f aca="false">$C1173*VLOOKUP($B1173,FoodDB!$A$2:$I$1016,4,0)</f>
        <v>0</v>
      </c>
      <c r="F1173" s="100" t="n">
        <f aca="false">$C1173*VLOOKUP($B1173,FoodDB!$A$2:$I$1016,5,0)</f>
        <v>0</v>
      </c>
      <c r="G1173" s="100" t="n">
        <f aca="false">$C1173*VLOOKUP($B1173,FoodDB!$A$2:$I$1016,6,0)</f>
        <v>0</v>
      </c>
      <c r="H1173" s="100" t="n">
        <f aca="false">$C1173*VLOOKUP($B1173,FoodDB!$A$2:$I$1016,7,0)</f>
        <v>0</v>
      </c>
      <c r="I1173" s="100" t="n">
        <f aca="false">$C1173*VLOOKUP($B1173,FoodDB!$A$2:$I$1016,8,0)</f>
        <v>0</v>
      </c>
      <c r="J1173" s="100" t="n">
        <f aca="false">$C1173*VLOOKUP($B1173,FoodDB!$A$2:$I$1016,9,0)</f>
        <v>0</v>
      </c>
      <c r="K1173" s="100"/>
      <c r="L1173" s="100"/>
      <c r="M1173" s="100"/>
      <c r="N1173" s="100"/>
      <c r="O1173" s="100"/>
      <c r="P1173" s="100"/>
      <c r="Q1173" s="100"/>
      <c r="R1173" s="100"/>
      <c r="S1173" s="100"/>
    </row>
    <row r="1174" customFormat="false" ht="15" hidden="false" customHeight="false" outlineLevel="0" collapsed="false">
      <c r="B1174" s="96" t="s">
        <v>108</v>
      </c>
      <c r="C1174" s="97" t="n">
        <v>1</v>
      </c>
      <c r="D1174" s="100" t="n">
        <f aca="false">$C1174*VLOOKUP($B1174,FoodDB!$A$2:$I$1016,3,0)</f>
        <v>0</v>
      </c>
      <c r="E1174" s="100" t="n">
        <f aca="false">$C1174*VLOOKUP($B1174,FoodDB!$A$2:$I$1016,4,0)</f>
        <v>0</v>
      </c>
      <c r="F1174" s="100" t="n">
        <f aca="false">$C1174*VLOOKUP($B1174,FoodDB!$A$2:$I$1016,5,0)</f>
        <v>0</v>
      </c>
      <c r="G1174" s="100" t="n">
        <f aca="false">$C1174*VLOOKUP($B1174,FoodDB!$A$2:$I$1016,6,0)</f>
        <v>0</v>
      </c>
      <c r="H1174" s="100" t="n">
        <f aca="false">$C1174*VLOOKUP($B1174,FoodDB!$A$2:$I$1016,7,0)</f>
        <v>0</v>
      </c>
      <c r="I1174" s="100" t="n">
        <f aca="false">$C1174*VLOOKUP($B1174,FoodDB!$A$2:$I$1016,8,0)</f>
        <v>0</v>
      </c>
      <c r="J1174" s="100" t="n">
        <f aca="false">$C1174*VLOOKUP($B1174,FoodDB!$A$2:$I$1016,9,0)</f>
        <v>0</v>
      </c>
      <c r="K1174" s="100"/>
      <c r="L1174" s="100"/>
      <c r="M1174" s="100"/>
      <c r="N1174" s="100"/>
      <c r="O1174" s="100"/>
      <c r="P1174" s="100"/>
      <c r="Q1174" s="100"/>
      <c r="R1174" s="100"/>
      <c r="S1174" s="100"/>
    </row>
    <row r="1175" customFormat="false" ht="15" hidden="false" customHeight="false" outlineLevel="0" collapsed="false">
      <c r="B1175" s="96" t="s">
        <v>108</v>
      </c>
      <c r="C1175" s="97" t="n">
        <v>1</v>
      </c>
      <c r="D1175" s="100" t="n">
        <f aca="false">$C1175*VLOOKUP($B1175,FoodDB!$A$2:$I$1016,3,0)</f>
        <v>0</v>
      </c>
      <c r="E1175" s="100" t="n">
        <f aca="false">$C1175*VLOOKUP($B1175,FoodDB!$A$2:$I$1016,4,0)</f>
        <v>0</v>
      </c>
      <c r="F1175" s="100" t="n">
        <f aca="false">$C1175*VLOOKUP($B1175,FoodDB!$A$2:$I$1016,5,0)</f>
        <v>0</v>
      </c>
      <c r="G1175" s="100" t="n">
        <f aca="false">$C1175*VLOOKUP($B1175,FoodDB!$A$2:$I$1016,6,0)</f>
        <v>0</v>
      </c>
      <c r="H1175" s="100" t="n">
        <f aca="false">$C1175*VLOOKUP($B1175,FoodDB!$A$2:$I$1016,7,0)</f>
        <v>0</v>
      </c>
      <c r="I1175" s="100" t="n">
        <f aca="false">$C1175*VLOOKUP($B1175,FoodDB!$A$2:$I$1016,8,0)</f>
        <v>0</v>
      </c>
      <c r="J1175" s="100" t="n">
        <f aca="false">$C1175*VLOOKUP($B1175,FoodDB!$A$2:$I$1016,9,0)</f>
        <v>0</v>
      </c>
      <c r="K1175" s="100"/>
      <c r="L1175" s="100"/>
      <c r="M1175" s="100"/>
      <c r="N1175" s="100"/>
      <c r="O1175" s="100"/>
      <c r="P1175" s="100"/>
      <c r="Q1175" s="100"/>
      <c r="R1175" s="100"/>
      <c r="S1175" s="100"/>
    </row>
    <row r="1176" customFormat="false" ht="15" hidden="false" customHeight="false" outlineLevel="0" collapsed="false">
      <c r="B1176" s="96" t="s">
        <v>108</v>
      </c>
      <c r="C1176" s="97" t="n">
        <v>1</v>
      </c>
      <c r="D1176" s="100" t="n">
        <f aca="false">$C1176*VLOOKUP($B1176,FoodDB!$A$2:$I$1016,3,0)</f>
        <v>0</v>
      </c>
      <c r="E1176" s="100" t="n">
        <f aca="false">$C1176*VLOOKUP($B1176,FoodDB!$A$2:$I$1016,4,0)</f>
        <v>0</v>
      </c>
      <c r="F1176" s="100" t="n">
        <f aca="false">$C1176*VLOOKUP($B1176,FoodDB!$A$2:$I$1016,5,0)</f>
        <v>0</v>
      </c>
      <c r="G1176" s="100" t="n">
        <f aca="false">$C1176*VLOOKUP($B1176,FoodDB!$A$2:$I$1016,6,0)</f>
        <v>0</v>
      </c>
      <c r="H1176" s="100" t="n">
        <f aca="false">$C1176*VLOOKUP($B1176,FoodDB!$A$2:$I$1016,7,0)</f>
        <v>0</v>
      </c>
      <c r="I1176" s="100" t="n">
        <f aca="false">$C1176*VLOOKUP($B1176,FoodDB!$A$2:$I$1016,8,0)</f>
        <v>0</v>
      </c>
      <c r="J1176" s="100" t="n">
        <f aca="false">$C1176*VLOOKUP($B1176,FoodDB!$A$2:$I$1016,9,0)</f>
        <v>0</v>
      </c>
      <c r="K1176" s="100"/>
      <c r="L1176" s="100"/>
      <c r="M1176" s="100"/>
      <c r="N1176" s="100"/>
      <c r="O1176" s="100"/>
      <c r="P1176" s="100"/>
      <c r="Q1176" s="100"/>
      <c r="R1176" s="100"/>
      <c r="S1176" s="100"/>
    </row>
    <row r="1177" customFormat="false" ht="15" hidden="false" customHeight="false" outlineLevel="0" collapsed="false">
      <c r="A1177" s="0" t="s">
        <v>98</v>
      </c>
      <c r="D1177" s="100"/>
      <c r="E1177" s="100"/>
      <c r="F1177" s="100"/>
      <c r="G1177" s="100" t="n">
        <f aca="false">SUM(G1170:G1176)</f>
        <v>0</v>
      </c>
      <c r="H1177" s="100" t="n">
        <f aca="false">SUM(H1170:H1176)</f>
        <v>0</v>
      </c>
      <c r="I1177" s="100" t="n">
        <f aca="false">SUM(I1170:I1176)</f>
        <v>0</v>
      </c>
      <c r="J1177" s="100" t="n">
        <f aca="false">SUM(G1177:I1177)</f>
        <v>0</v>
      </c>
      <c r="K1177" s="100"/>
      <c r="L1177" s="100"/>
      <c r="M1177" s="100"/>
      <c r="N1177" s="100"/>
      <c r="O1177" s="100"/>
      <c r="P1177" s="100"/>
      <c r="Q1177" s="100"/>
      <c r="R1177" s="100"/>
      <c r="S1177" s="100"/>
    </row>
    <row r="1178" customFormat="false" ht="15" hidden="false" customHeight="false" outlineLevel="0" collapsed="false">
      <c r="A1178" s="0" t="s">
        <v>102</v>
      </c>
      <c r="B1178" s="0" t="s">
        <v>103</v>
      </c>
      <c r="D1178" s="100"/>
      <c r="E1178" s="100"/>
      <c r="F1178" s="100"/>
      <c r="G1178" s="100" t="n">
        <f aca="false">VLOOKUP($A1170,LossChart!$A$3:$AB$105,14,0)</f>
        <v>842.072147909617</v>
      </c>
      <c r="H1178" s="100" t="n">
        <f aca="false">VLOOKUP($A1170,LossChart!$A$3:$AB$105,15,0)</f>
        <v>116</v>
      </c>
      <c r="I1178" s="100" t="n">
        <f aca="false">VLOOKUP($A1170,LossChart!$A$3:$AB$105,16,0)</f>
        <v>477.304074136158</v>
      </c>
      <c r="J1178" s="100" t="n">
        <f aca="false">VLOOKUP($A1170,LossChart!$A$3:$AB$105,17,0)</f>
        <v>1435.37622204577</v>
      </c>
      <c r="K1178" s="100"/>
      <c r="L1178" s="100"/>
      <c r="M1178" s="100"/>
      <c r="N1178" s="100"/>
      <c r="O1178" s="100"/>
      <c r="P1178" s="100"/>
      <c r="Q1178" s="100"/>
      <c r="R1178" s="100"/>
      <c r="S1178" s="100"/>
    </row>
    <row r="1179" customFormat="false" ht="15" hidden="false" customHeight="false" outlineLevel="0" collapsed="false">
      <c r="A1179" s="0" t="s">
        <v>104</v>
      </c>
      <c r="D1179" s="100"/>
      <c r="E1179" s="100"/>
      <c r="F1179" s="100"/>
      <c r="G1179" s="100" t="n">
        <f aca="false">G1178-G1177</f>
        <v>842.072147909617</v>
      </c>
      <c r="H1179" s="100" t="n">
        <f aca="false">H1178-H1177</f>
        <v>116</v>
      </c>
      <c r="I1179" s="100" t="n">
        <f aca="false">I1178-I1177</f>
        <v>477.304074136158</v>
      </c>
      <c r="J1179" s="100" t="n">
        <f aca="false">J1178-J1177</f>
        <v>1435.37622204577</v>
      </c>
      <c r="K1179" s="100"/>
      <c r="L1179" s="100"/>
      <c r="M1179" s="100"/>
      <c r="N1179" s="100"/>
      <c r="O1179" s="100"/>
      <c r="P1179" s="100"/>
      <c r="Q1179" s="100"/>
      <c r="R1179" s="100"/>
      <c r="S1179" s="100"/>
    </row>
    <row r="1181" customFormat="false" ht="60" hidden="false" customHeight="false" outlineLevel="0" collapsed="false">
      <c r="A1181" s="21" t="s">
        <v>63</v>
      </c>
      <c r="B1181" s="21" t="s">
        <v>93</v>
      </c>
      <c r="C1181" s="21" t="s">
        <v>94</v>
      </c>
      <c r="D1181" s="94" t="str">
        <f aca="false">FoodDB!$C$1</f>
        <v>Fat
(g)</v>
      </c>
      <c r="E1181" s="94" t="str">
        <f aca="false">FoodDB!$D$1</f>
        <v>Carbs
(g)</v>
      </c>
      <c r="F1181" s="94" t="str">
        <f aca="false">FoodDB!$E$1</f>
        <v>Protein
(g)</v>
      </c>
      <c r="G1181" s="94" t="str">
        <f aca="false">FoodDB!$F$1</f>
        <v>Fat
(Cal)</v>
      </c>
      <c r="H1181" s="94" t="str">
        <f aca="false">FoodDB!$G$1</f>
        <v>Carb
(Cal)</v>
      </c>
      <c r="I1181" s="94" t="str">
        <f aca="false">FoodDB!$H$1</f>
        <v>Protein
(Cal)</v>
      </c>
      <c r="J1181" s="94" t="str">
        <f aca="false">FoodDB!$I$1</f>
        <v>Total
Calories</v>
      </c>
      <c r="K1181" s="94"/>
      <c r="L1181" s="94" t="s">
        <v>110</v>
      </c>
      <c r="M1181" s="94" t="s">
        <v>111</v>
      </c>
      <c r="N1181" s="94" t="s">
        <v>112</v>
      </c>
      <c r="O1181" s="94" t="s">
        <v>113</v>
      </c>
      <c r="P1181" s="94" t="s">
        <v>118</v>
      </c>
      <c r="Q1181" s="94" t="s">
        <v>119</v>
      </c>
      <c r="R1181" s="94" t="s">
        <v>120</v>
      </c>
      <c r="S1181" s="94" t="s">
        <v>121</v>
      </c>
    </row>
    <row r="1182" customFormat="false" ht="15" hidden="false" customHeight="false" outlineLevel="0" collapsed="false">
      <c r="A1182" s="95" t="n">
        <f aca="false">A1170+1</f>
        <v>43092</v>
      </c>
      <c r="B1182" s="96" t="s">
        <v>108</v>
      </c>
      <c r="C1182" s="97" t="n">
        <v>1</v>
      </c>
      <c r="D1182" s="100" t="n">
        <f aca="false">$C1182*VLOOKUP($B1182,FoodDB!$A$2:$I$1016,3,0)</f>
        <v>0</v>
      </c>
      <c r="E1182" s="100" t="n">
        <f aca="false">$C1182*VLOOKUP($B1182,FoodDB!$A$2:$I$1016,4,0)</f>
        <v>0</v>
      </c>
      <c r="F1182" s="100" t="n">
        <f aca="false">$C1182*VLOOKUP($B1182,FoodDB!$A$2:$I$1016,5,0)</f>
        <v>0</v>
      </c>
      <c r="G1182" s="100" t="n">
        <f aca="false">$C1182*VLOOKUP($B1182,FoodDB!$A$2:$I$1016,6,0)</f>
        <v>0</v>
      </c>
      <c r="H1182" s="100" t="n">
        <f aca="false">$C1182*VLOOKUP($B1182,FoodDB!$A$2:$I$1016,7,0)</f>
        <v>0</v>
      </c>
      <c r="I1182" s="100" t="n">
        <f aca="false">$C1182*VLOOKUP($B1182,FoodDB!$A$2:$I$1016,8,0)</f>
        <v>0</v>
      </c>
      <c r="J1182" s="100" t="n">
        <f aca="false">$C1182*VLOOKUP($B1182,FoodDB!$A$2:$I$1016,9,0)</f>
        <v>0</v>
      </c>
      <c r="K1182" s="100"/>
      <c r="L1182" s="100" t="n">
        <f aca="false">SUM(G1182:G1188)</f>
        <v>0</v>
      </c>
      <c r="M1182" s="100" t="n">
        <f aca="false">SUM(H1182:H1188)</f>
        <v>0</v>
      </c>
      <c r="N1182" s="100" t="n">
        <f aca="false">SUM(I1182:I1188)</f>
        <v>0</v>
      </c>
      <c r="O1182" s="100" t="n">
        <f aca="false">SUM(L1182:N1182)</f>
        <v>0</v>
      </c>
      <c r="P1182" s="100" t="n">
        <f aca="false">VLOOKUP($A1182,LossChart!$A$3:$AB$105,14,0)-L1182</f>
        <v>845.797384951631</v>
      </c>
      <c r="Q1182" s="100" t="n">
        <f aca="false">VLOOKUP($A1182,LossChart!$A$3:$AB$105,15,0)-M1182</f>
        <v>116</v>
      </c>
      <c r="R1182" s="100" t="n">
        <f aca="false">VLOOKUP($A1182,LossChart!$A$3:$AB$105,16,0)-N1182</f>
        <v>477.304074136158</v>
      </c>
      <c r="S1182" s="100" t="n">
        <f aca="false">VLOOKUP($A1182,LossChart!$A$3:$AB$105,17,0)-O1182</f>
        <v>1439.10145908779</v>
      </c>
    </row>
    <row r="1183" customFormat="false" ht="15" hidden="false" customHeight="false" outlineLevel="0" collapsed="false">
      <c r="B1183" s="96" t="s">
        <v>108</v>
      </c>
      <c r="C1183" s="97" t="n">
        <v>1</v>
      </c>
      <c r="D1183" s="100" t="n">
        <f aca="false">$C1183*VLOOKUP($B1183,FoodDB!$A$2:$I$1016,3,0)</f>
        <v>0</v>
      </c>
      <c r="E1183" s="100" t="n">
        <f aca="false">$C1183*VLOOKUP($B1183,FoodDB!$A$2:$I$1016,4,0)</f>
        <v>0</v>
      </c>
      <c r="F1183" s="100" t="n">
        <f aca="false">$C1183*VLOOKUP($B1183,FoodDB!$A$2:$I$1016,5,0)</f>
        <v>0</v>
      </c>
      <c r="G1183" s="100" t="n">
        <f aca="false">$C1183*VLOOKUP($B1183,FoodDB!$A$2:$I$1016,6,0)</f>
        <v>0</v>
      </c>
      <c r="H1183" s="100" t="n">
        <f aca="false">$C1183*VLOOKUP($B1183,FoodDB!$A$2:$I$1016,7,0)</f>
        <v>0</v>
      </c>
      <c r="I1183" s="100" t="n">
        <f aca="false">$C1183*VLOOKUP($B1183,FoodDB!$A$2:$I$1016,8,0)</f>
        <v>0</v>
      </c>
      <c r="J1183" s="100" t="n">
        <f aca="false">$C1183*VLOOKUP($B1183,FoodDB!$A$2:$I$1016,9,0)</f>
        <v>0</v>
      </c>
      <c r="K1183" s="100"/>
      <c r="L1183" s="100"/>
      <c r="M1183" s="100"/>
      <c r="N1183" s="100"/>
      <c r="O1183" s="100"/>
      <c r="P1183" s="100"/>
      <c r="Q1183" s="100"/>
      <c r="R1183" s="100"/>
      <c r="S1183" s="100"/>
    </row>
    <row r="1184" customFormat="false" ht="15" hidden="false" customHeight="false" outlineLevel="0" collapsed="false">
      <c r="B1184" s="96" t="s">
        <v>108</v>
      </c>
      <c r="C1184" s="97" t="n">
        <v>1</v>
      </c>
      <c r="D1184" s="100" t="n">
        <f aca="false">$C1184*VLOOKUP($B1184,FoodDB!$A$2:$I$1016,3,0)</f>
        <v>0</v>
      </c>
      <c r="E1184" s="100" t="n">
        <f aca="false">$C1184*VLOOKUP($B1184,FoodDB!$A$2:$I$1016,4,0)</f>
        <v>0</v>
      </c>
      <c r="F1184" s="100" t="n">
        <f aca="false">$C1184*VLOOKUP($B1184,FoodDB!$A$2:$I$1016,5,0)</f>
        <v>0</v>
      </c>
      <c r="G1184" s="100" t="n">
        <f aca="false">$C1184*VLOOKUP($B1184,FoodDB!$A$2:$I$1016,6,0)</f>
        <v>0</v>
      </c>
      <c r="H1184" s="100" t="n">
        <f aca="false">$C1184*VLOOKUP($B1184,FoodDB!$A$2:$I$1016,7,0)</f>
        <v>0</v>
      </c>
      <c r="I1184" s="100" t="n">
        <f aca="false">$C1184*VLOOKUP($B1184,FoodDB!$A$2:$I$1016,8,0)</f>
        <v>0</v>
      </c>
      <c r="J1184" s="100" t="n">
        <f aca="false">$C1184*VLOOKUP($B1184,FoodDB!$A$2:$I$1016,9,0)</f>
        <v>0</v>
      </c>
      <c r="K1184" s="100"/>
      <c r="L1184" s="100"/>
      <c r="M1184" s="100"/>
      <c r="N1184" s="100"/>
      <c r="O1184" s="100"/>
      <c r="P1184" s="100"/>
      <c r="Q1184" s="100"/>
      <c r="R1184" s="100"/>
      <c r="S1184" s="100"/>
    </row>
    <row r="1185" customFormat="false" ht="15" hidden="false" customHeight="false" outlineLevel="0" collapsed="false">
      <c r="B1185" s="96" t="s">
        <v>108</v>
      </c>
      <c r="C1185" s="97" t="n">
        <v>1</v>
      </c>
      <c r="D1185" s="100" t="n">
        <f aca="false">$C1185*VLOOKUP($B1185,FoodDB!$A$2:$I$1016,3,0)</f>
        <v>0</v>
      </c>
      <c r="E1185" s="100" t="n">
        <f aca="false">$C1185*VLOOKUP($B1185,FoodDB!$A$2:$I$1016,4,0)</f>
        <v>0</v>
      </c>
      <c r="F1185" s="100" t="n">
        <f aca="false">$C1185*VLOOKUP($B1185,FoodDB!$A$2:$I$1016,5,0)</f>
        <v>0</v>
      </c>
      <c r="G1185" s="100" t="n">
        <f aca="false">$C1185*VLOOKUP($B1185,FoodDB!$A$2:$I$1016,6,0)</f>
        <v>0</v>
      </c>
      <c r="H1185" s="100" t="n">
        <f aca="false">$C1185*VLOOKUP($B1185,FoodDB!$A$2:$I$1016,7,0)</f>
        <v>0</v>
      </c>
      <c r="I1185" s="100" t="n">
        <f aca="false">$C1185*VLOOKUP($B1185,FoodDB!$A$2:$I$1016,8,0)</f>
        <v>0</v>
      </c>
      <c r="J1185" s="100" t="n">
        <f aca="false">$C1185*VLOOKUP($B1185,FoodDB!$A$2:$I$1016,9,0)</f>
        <v>0</v>
      </c>
      <c r="K1185" s="100"/>
      <c r="L1185" s="100"/>
      <c r="M1185" s="100"/>
      <c r="N1185" s="100"/>
      <c r="O1185" s="100"/>
      <c r="P1185" s="100"/>
      <c r="Q1185" s="100"/>
      <c r="R1185" s="100"/>
      <c r="S1185" s="100"/>
    </row>
    <row r="1186" customFormat="false" ht="15" hidden="false" customHeight="false" outlineLevel="0" collapsed="false">
      <c r="B1186" s="96" t="s">
        <v>108</v>
      </c>
      <c r="C1186" s="97" t="n">
        <v>1</v>
      </c>
      <c r="D1186" s="100" t="n">
        <f aca="false">$C1186*VLOOKUP($B1186,FoodDB!$A$2:$I$1016,3,0)</f>
        <v>0</v>
      </c>
      <c r="E1186" s="100" t="n">
        <f aca="false">$C1186*VLOOKUP($B1186,FoodDB!$A$2:$I$1016,4,0)</f>
        <v>0</v>
      </c>
      <c r="F1186" s="100" t="n">
        <f aca="false">$C1186*VLOOKUP($B1186,FoodDB!$A$2:$I$1016,5,0)</f>
        <v>0</v>
      </c>
      <c r="G1186" s="100" t="n">
        <f aca="false">$C1186*VLOOKUP($B1186,FoodDB!$A$2:$I$1016,6,0)</f>
        <v>0</v>
      </c>
      <c r="H1186" s="100" t="n">
        <f aca="false">$C1186*VLOOKUP($B1186,FoodDB!$A$2:$I$1016,7,0)</f>
        <v>0</v>
      </c>
      <c r="I1186" s="100" t="n">
        <f aca="false">$C1186*VLOOKUP($B1186,FoodDB!$A$2:$I$1016,8,0)</f>
        <v>0</v>
      </c>
      <c r="J1186" s="100" t="n">
        <f aca="false">$C1186*VLOOKUP($B1186,FoodDB!$A$2:$I$1016,9,0)</f>
        <v>0</v>
      </c>
      <c r="K1186" s="100"/>
      <c r="L1186" s="100"/>
      <c r="M1186" s="100"/>
      <c r="N1186" s="100"/>
      <c r="O1186" s="100"/>
      <c r="P1186" s="100"/>
      <c r="Q1186" s="100"/>
      <c r="R1186" s="100"/>
      <c r="S1186" s="100"/>
    </row>
    <row r="1187" customFormat="false" ht="15" hidden="false" customHeight="false" outlineLevel="0" collapsed="false">
      <c r="B1187" s="96" t="s">
        <v>108</v>
      </c>
      <c r="C1187" s="97" t="n">
        <v>1</v>
      </c>
      <c r="D1187" s="100" t="n">
        <f aca="false">$C1187*VLOOKUP($B1187,FoodDB!$A$2:$I$1016,3,0)</f>
        <v>0</v>
      </c>
      <c r="E1187" s="100" t="n">
        <f aca="false">$C1187*VLOOKUP($B1187,FoodDB!$A$2:$I$1016,4,0)</f>
        <v>0</v>
      </c>
      <c r="F1187" s="100" t="n">
        <f aca="false">$C1187*VLOOKUP($B1187,FoodDB!$A$2:$I$1016,5,0)</f>
        <v>0</v>
      </c>
      <c r="G1187" s="100" t="n">
        <f aca="false">$C1187*VLOOKUP($B1187,FoodDB!$A$2:$I$1016,6,0)</f>
        <v>0</v>
      </c>
      <c r="H1187" s="100" t="n">
        <f aca="false">$C1187*VLOOKUP($B1187,FoodDB!$A$2:$I$1016,7,0)</f>
        <v>0</v>
      </c>
      <c r="I1187" s="100" t="n">
        <f aca="false">$C1187*VLOOKUP($B1187,FoodDB!$A$2:$I$1016,8,0)</f>
        <v>0</v>
      </c>
      <c r="J1187" s="100" t="n">
        <f aca="false">$C1187*VLOOKUP($B1187,FoodDB!$A$2:$I$1016,9,0)</f>
        <v>0</v>
      </c>
      <c r="K1187" s="100"/>
      <c r="L1187" s="100"/>
      <c r="M1187" s="100"/>
      <c r="N1187" s="100"/>
      <c r="O1187" s="100"/>
      <c r="P1187" s="100"/>
      <c r="Q1187" s="100"/>
      <c r="R1187" s="100"/>
      <c r="S1187" s="100"/>
    </row>
    <row r="1188" customFormat="false" ht="15" hidden="false" customHeight="false" outlineLevel="0" collapsed="false">
      <c r="B1188" s="96" t="s">
        <v>108</v>
      </c>
      <c r="C1188" s="97" t="n">
        <v>1</v>
      </c>
      <c r="D1188" s="100" t="n">
        <f aca="false">$C1188*VLOOKUP($B1188,FoodDB!$A$2:$I$1016,3,0)</f>
        <v>0</v>
      </c>
      <c r="E1188" s="100" t="n">
        <f aca="false">$C1188*VLOOKUP($B1188,FoodDB!$A$2:$I$1016,4,0)</f>
        <v>0</v>
      </c>
      <c r="F1188" s="100" t="n">
        <f aca="false">$C1188*VLOOKUP($B1188,FoodDB!$A$2:$I$1016,5,0)</f>
        <v>0</v>
      </c>
      <c r="G1188" s="100" t="n">
        <f aca="false">$C1188*VLOOKUP($B1188,FoodDB!$A$2:$I$1016,6,0)</f>
        <v>0</v>
      </c>
      <c r="H1188" s="100" t="n">
        <f aca="false">$C1188*VLOOKUP($B1188,FoodDB!$A$2:$I$1016,7,0)</f>
        <v>0</v>
      </c>
      <c r="I1188" s="100" t="n">
        <f aca="false">$C1188*VLOOKUP($B1188,FoodDB!$A$2:$I$1016,8,0)</f>
        <v>0</v>
      </c>
      <c r="J1188" s="100" t="n">
        <f aca="false">$C1188*VLOOKUP($B1188,FoodDB!$A$2:$I$1016,9,0)</f>
        <v>0</v>
      </c>
      <c r="K1188" s="100"/>
      <c r="L1188" s="100"/>
      <c r="M1188" s="100"/>
      <c r="N1188" s="100"/>
      <c r="O1188" s="100"/>
      <c r="P1188" s="100"/>
      <c r="Q1188" s="100"/>
      <c r="R1188" s="100"/>
      <c r="S1188" s="100"/>
    </row>
    <row r="1189" customFormat="false" ht="15" hidden="false" customHeight="false" outlineLevel="0" collapsed="false">
      <c r="A1189" s="0" t="s">
        <v>98</v>
      </c>
      <c r="D1189" s="100"/>
      <c r="E1189" s="100"/>
      <c r="F1189" s="100"/>
      <c r="G1189" s="100" t="n">
        <f aca="false">SUM(G1182:G1188)</f>
        <v>0</v>
      </c>
      <c r="H1189" s="100" t="n">
        <f aca="false">SUM(H1182:H1188)</f>
        <v>0</v>
      </c>
      <c r="I1189" s="100" t="n">
        <f aca="false">SUM(I1182:I1188)</f>
        <v>0</v>
      </c>
      <c r="J1189" s="100" t="n">
        <f aca="false">SUM(G1189:I1189)</f>
        <v>0</v>
      </c>
      <c r="K1189" s="100"/>
      <c r="L1189" s="100"/>
      <c r="M1189" s="100"/>
      <c r="N1189" s="100"/>
      <c r="O1189" s="100"/>
      <c r="P1189" s="100"/>
      <c r="Q1189" s="100"/>
      <c r="R1189" s="100"/>
      <c r="S1189" s="100"/>
    </row>
    <row r="1190" customFormat="false" ht="15" hidden="false" customHeight="false" outlineLevel="0" collapsed="false">
      <c r="A1190" s="0" t="s">
        <v>102</v>
      </c>
      <c r="B1190" s="0" t="s">
        <v>103</v>
      </c>
      <c r="D1190" s="100"/>
      <c r="E1190" s="100"/>
      <c r="F1190" s="100"/>
      <c r="G1190" s="100" t="n">
        <f aca="false">VLOOKUP($A1182,LossChart!$A$3:$AB$105,14,0)</f>
        <v>845.797384951631</v>
      </c>
      <c r="H1190" s="100" t="n">
        <f aca="false">VLOOKUP($A1182,LossChart!$A$3:$AB$105,15,0)</f>
        <v>116</v>
      </c>
      <c r="I1190" s="100" t="n">
        <f aca="false">VLOOKUP($A1182,LossChart!$A$3:$AB$105,16,0)</f>
        <v>477.304074136158</v>
      </c>
      <c r="J1190" s="100" t="n">
        <f aca="false">VLOOKUP($A1182,LossChart!$A$3:$AB$105,17,0)</f>
        <v>1439.10145908779</v>
      </c>
      <c r="K1190" s="100"/>
      <c r="L1190" s="100"/>
      <c r="M1190" s="100"/>
      <c r="N1190" s="100"/>
      <c r="O1190" s="100"/>
      <c r="P1190" s="100"/>
      <c r="Q1190" s="100"/>
      <c r="R1190" s="100"/>
      <c r="S1190" s="100"/>
    </row>
    <row r="1191" customFormat="false" ht="15" hidden="false" customHeight="false" outlineLevel="0" collapsed="false">
      <c r="A1191" s="0" t="s">
        <v>104</v>
      </c>
      <c r="D1191" s="100"/>
      <c r="E1191" s="100"/>
      <c r="F1191" s="100"/>
      <c r="G1191" s="100" t="n">
        <f aca="false">G1190-G1189</f>
        <v>845.797384951631</v>
      </c>
      <c r="H1191" s="100" t="n">
        <f aca="false">H1190-H1189</f>
        <v>116</v>
      </c>
      <c r="I1191" s="100" t="n">
        <f aca="false">I1190-I1189</f>
        <v>477.304074136158</v>
      </c>
      <c r="J1191" s="100" t="n">
        <f aca="false">J1190-J1189</f>
        <v>1439.10145908779</v>
      </c>
      <c r="K1191" s="100"/>
      <c r="L1191" s="100"/>
      <c r="M1191" s="100"/>
      <c r="N1191" s="100"/>
      <c r="O1191" s="100"/>
      <c r="P1191" s="100"/>
      <c r="Q1191" s="100"/>
      <c r="R1191" s="100"/>
      <c r="S1191" s="100"/>
    </row>
    <row r="1193" customFormat="false" ht="60" hidden="false" customHeight="false" outlineLevel="0" collapsed="false">
      <c r="A1193" s="21" t="s">
        <v>63</v>
      </c>
      <c r="B1193" s="21" t="s">
        <v>93</v>
      </c>
      <c r="C1193" s="21" t="s">
        <v>94</v>
      </c>
      <c r="D1193" s="94" t="str">
        <f aca="false">FoodDB!$C$1</f>
        <v>Fat
(g)</v>
      </c>
      <c r="E1193" s="94" t="str">
        <f aca="false">FoodDB!$D$1</f>
        <v>Carbs
(g)</v>
      </c>
      <c r="F1193" s="94" t="str">
        <f aca="false">FoodDB!$E$1</f>
        <v>Protein
(g)</v>
      </c>
      <c r="G1193" s="94" t="str">
        <f aca="false">FoodDB!$F$1</f>
        <v>Fat
(Cal)</v>
      </c>
      <c r="H1193" s="94" t="str">
        <f aca="false">FoodDB!$G$1</f>
        <v>Carb
(Cal)</v>
      </c>
      <c r="I1193" s="94" t="str">
        <f aca="false">FoodDB!$H$1</f>
        <v>Protein
(Cal)</v>
      </c>
      <c r="J1193" s="94" t="str">
        <f aca="false">FoodDB!$I$1</f>
        <v>Total
Calories</v>
      </c>
      <c r="K1193" s="94"/>
      <c r="L1193" s="94" t="s">
        <v>110</v>
      </c>
      <c r="M1193" s="94" t="s">
        <v>111</v>
      </c>
      <c r="N1193" s="94" t="s">
        <v>112</v>
      </c>
      <c r="O1193" s="94" t="s">
        <v>113</v>
      </c>
      <c r="P1193" s="94" t="s">
        <v>118</v>
      </c>
      <c r="Q1193" s="94" t="s">
        <v>119</v>
      </c>
      <c r="R1193" s="94" t="s">
        <v>120</v>
      </c>
      <c r="S1193" s="94" t="s">
        <v>121</v>
      </c>
    </row>
    <row r="1194" customFormat="false" ht="15" hidden="false" customHeight="false" outlineLevel="0" collapsed="false">
      <c r="A1194" s="95" t="n">
        <f aca="false">A1182+1</f>
        <v>43093</v>
      </c>
      <c r="B1194" s="96" t="s">
        <v>108</v>
      </c>
      <c r="C1194" s="97" t="n">
        <v>1</v>
      </c>
      <c r="D1194" s="100" t="n">
        <f aca="false">$C1194*VLOOKUP($B1194,FoodDB!$A$2:$I$1016,3,0)</f>
        <v>0</v>
      </c>
      <c r="E1194" s="100" t="n">
        <f aca="false">$C1194*VLOOKUP($B1194,FoodDB!$A$2:$I$1016,4,0)</f>
        <v>0</v>
      </c>
      <c r="F1194" s="100" t="n">
        <f aca="false">$C1194*VLOOKUP($B1194,FoodDB!$A$2:$I$1016,5,0)</f>
        <v>0</v>
      </c>
      <c r="G1194" s="100" t="n">
        <f aca="false">$C1194*VLOOKUP($B1194,FoodDB!$A$2:$I$1016,6,0)</f>
        <v>0</v>
      </c>
      <c r="H1194" s="100" t="n">
        <f aca="false">$C1194*VLOOKUP($B1194,FoodDB!$A$2:$I$1016,7,0)</f>
        <v>0</v>
      </c>
      <c r="I1194" s="100" t="n">
        <f aca="false">$C1194*VLOOKUP($B1194,FoodDB!$A$2:$I$1016,8,0)</f>
        <v>0</v>
      </c>
      <c r="J1194" s="100" t="n">
        <f aca="false">$C1194*VLOOKUP($B1194,FoodDB!$A$2:$I$1016,9,0)</f>
        <v>0</v>
      </c>
      <c r="K1194" s="100"/>
      <c r="L1194" s="100" t="n">
        <f aca="false">SUM(G1194:G1200)</f>
        <v>0</v>
      </c>
      <c r="M1194" s="100" t="n">
        <f aca="false">SUM(H1194:H1200)</f>
        <v>0</v>
      </c>
      <c r="N1194" s="100" t="n">
        <f aca="false">SUM(I1194:I1200)</f>
        <v>0</v>
      </c>
      <c r="O1194" s="100" t="n">
        <f aca="false">SUM(L1194:N1194)</f>
        <v>0</v>
      </c>
      <c r="P1194" s="100" t="n">
        <f aca="false">VLOOKUP($A1194,LossChart!$A$3:$AB$105,14,0)-L1194</f>
        <v>849.489627036988</v>
      </c>
      <c r="Q1194" s="100" t="n">
        <f aca="false">VLOOKUP($A1194,LossChart!$A$3:$AB$105,15,0)-M1194</f>
        <v>116</v>
      </c>
      <c r="R1194" s="100" t="n">
        <f aca="false">VLOOKUP($A1194,LossChart!$A$3:$AB$105,16,0)-N1194</f>
        <v>477.304074136158</v>
      </c>
      <c r="S1194" s="100" t="n">
        <f aca="false">VLOOKUP($A1194,LossChart!$A$3:$AB$105,17,0)-O1194</f>
        <v>1442.79370117315</v>
      </c>
    </row>
    <row r="1195" customFormat="false" ht="15" hidden="false" customHeight="false" outlineLevel="0" collapsed="false">
      <c r="B1195" s="96" t="s">
        <v>108</v>
      </c>
      <c r="C1195" s="97" t="n">
        <v>1</v>
      </c>
      <c r="D1195" s="100" t="n">
        <f aca="false">$C1195*VLOOKUP($B1195,FoodDB!$A$2:$I$1016,3,0)</f>
        <v>0</v>
      </c>
      <c r="E1195" s="100" t="n">
        <f aca="false">$C1195*VLOOKUP($B1195,FoodDB!$A$2:$I$1016,4,0)</f>
        <v>0</v>
      </c>
      <c r="F1195" s="100" t="n">
        <f aca="false">$C1195*VLOOKUP($B1195,FoodDB!$A$2:$I$1016,5,0)</f>
        <v>0</v>
      </c>
      <c r="G1195" s="100" t="n">
        <f aca="false">$C1195*VLOOKUP($B1195,FoodDB!$A$2:$I$1016,6,0)</f>
        <v>0</v>
      </c>
      <c r="H1195" s="100" t="n">
        <f aca="false">$C1195*VLOOKUP($B1195,FoodDB!$A$2:$I$1016,7,0)</f>
        <v>0</v>
      </c>
      <c r="I1195" s="100" t="n">
        <f aca="false">$C1195*VLOOKUP($B1195,FoodDB!$A$2:$I$1016,8,0)</f>
        <v>0</v>
      </c>
      <c r="J1195" s="100" t="n">
        <f aca="false">$C1195*VLOOKUP($B1195,FoodDB!$A$2:$I$1016,9,0)</f>
        <v>0</v>
      </c>
      <c r="K1195" s="100"/>
      <c r="L1195" s="100"/>
      <c r="M1195" s="100"/>
      <c r="N1195" s="100"/>
      <c r="O1195" s="100"/>
      <c r="P1195" s="100"/>
      <c r="Q1195" s="100"/>
      <c r="R1195" s="100"/>
      <c r="S1195" s="100"/>
    </row>
    <row r="1196" customFormat="false" ht="15" hidden="false" customHeight="false" outlineLevel="0" collapsed="false">
      <c r="B1196" s="96" t="s">
        <v>108</v>
      </c>
      <c r="C1196" s="97" t="n">
        <v>1</v>
      </c>
      <c r="D1196" s="100" t="n">
        <f aca="false">$C1196*VLOOKUP($B1196,FoodDB!$A$2:$I$1016,3,0)</f>
        <v>0</v>
      </c>
      <c r="E1196" s="100" t="n">
        <f aca="false">$C1196*VLOOKUP($B1196,FoodDB!$A$2:$I$1016,4,0)</f>
        <v>0</v>
      </c>
      <c r="F1196" s="100" t="n">
        <f aca="false">$C1196*VLOOKUP($B1196,FoodDB!$A$2:$I$1016,5,0)</f>
        <v>0</v>
      </c>
      <c r="G1196" s="100" t="n">
        <f aca="false">$C1196*VLOOKUP($B1196,FoodDB!$A$2:$I$1016,6,0)</f>
        <v>0</v>
      </c>
      <c r="H1196" s="100" t="n">
        <f aca="false">$C1196*VLOOKUP($B1196,FoodDB!$A$2:$I$1016,7,0)</f>
        <v>0</v>
      </c>
      <c r="I1196" s="100" t="n">
        <f aca="false">$C1196*VLOOKUP($B1196,FoodDB!$A$2:$I$1016,8,0)</f>
        <v>0</v>
      </c>
      <c r="J1196" s="100" t="n">
        <f aca="false">$C1196*VLOOKUP($B1196,FoodDB!$A$2:$I$1016,9,0)</f>
        <v>0</v>
      </c>
      <c r="K1196" s="100"/>
      <c r="L1196" s="100"/>
      <c r="M1196" s="100"/>
      <c r="N1196" s="100"/>
      <c r="O1196" s="100"/>
      <c r="P1196" s="100"/>
      <c r="Q1196" s="100"/>
      <c r="R1196" s="100"/>
      <c r="S1196" s="100"/>
    </row>
    <row r="1197" customFormat="false" ht="15" hidden="false" customHeight="false" outlineLevel="0" collapsed="false">
      <c r="B1197" s="96" t="s">
        <v>108</v>
      </c>
      <c r="C1197" s="97" t="n">
        <v>1</v>
      </c>
      <c r="D1197" s="100" t="n">
        <f aca="false">$C1197*VLOOKUP($B1197,FoodDB!$A$2:$I$1016,3,0)</f>
        <v>0</v>
      </c>
      <c r="E1197" s="100" t="n">
        <f aca="false">$C1197*VLOOKUP($B1197,FoodDB!$A$2:$I$1016,4,0)</f>
        <v>0</v>
      </c>
      <c r="F1197" s="100" t="n">
        <f aca="false">$C1197*VLOOKUP($B1197,FoodDB!$A$2:$I$1016,5,0)</f>
        <v>0</v>
      </c>
      <c r="G1197" s="100" t="n">
        <f aca="false">$C1197*VLOOKUP($B1197,FoodDB!$A$2:$I$1016,6,0)</f>
        <v>0</v>
      </c>
      <c r="H1197" s="100" t="n">
        <f aca="false">$C1197*VLOOKUP($B1197,FoodDB!$A$2:$I$1016,7,0)</f>
        <v>0</v>
      </c>
      <c r="I1197" s="100" t="n">
        <f aca="false">$C1197*VLOOKUP($B1197,FoodDB!$A$2:$I$1016,8,0)</f>
        <v>0</v>
      </c>
      <c r="J1197" s="100" t="n">
        <f aca="false">$C1197*VLOOKUP($B1197,FoodDB!$A$2:$I$1016,9,0)</f>
        <v>0</v>
      </c>
      <c r="K1197" s="100"/>
      <c r="L1197" s="100"/>
      <c r="M1197" s="100"/>
      <c r="N1197" s="100"/>
      <c r="O1197" s="100"/>
      <c r="P1197" s="100"/>
      <c r="Q1197" s="100"/>
      <c r="R1197" s="100"/>
      <c r="S1197" s="100"/>
    </row>
    <row r="1198" customFormat="false" ht="15" hidden="false" customHeight="false" outlineLevel="0" collapsed="false">
      <c r="B1198" s="96" t="s">
        <v>108</v>
      </c>
      <c r="C1198" s="97" t="n">
        <v>1</v>
      </c>
      <c r="D1198" s="100" t="n">
        <f aca="false">$C1198*VLOOKUP($B1198,FoodDB!$A$2:$I$1016,3,0)</f>
        <v>0</v>
      </c>
      <c r="E1198" s="100" t="n">
        <f aca="false">$C1198*VLOOKUP($B1198,FoodDB!$A$2:$I$1016,4,0)</f>
        <v>0</v>
      </c>
      <c r="F1198" s="100" t="n">
        <f aca="false">$C1198*VLOOKUP($B1198,FoodDB!$A$2:$I$1016,5,0)</f>
        <v>0</v>
      </c>
      <c r="G1198" s="100" t="n">
        <f aca="false">$C1198*VLOOKUP($B1198,FoodDB!$A$2:$I$1016,6,0)</f>
        <v>0</v>
      </c>
      <c r="H1198" s="100" t="n">
        <f aca="false">$C1198*VLOOKUP($B1198,FoodDB!$A$2:$I$1016,7,0)</f>
        <v>0</v>
      </c>
      <c r="I1198" s="100" t="n">
        <f aca="false">$C1198*VLOOKUP($B1198,FoodDB!$A$2:$I$1016,8,0)</f>
        <v>0</v>
      </c>
      <c r="J1198" s="100" t="n">
        <f aca="false">$C1198*VLOOKUP($B1198,FoodDB!$A$2:$I$1016,9,0)</f>
        <v>0</v>
      </c>
      <c r="K1198" s="100"/>
      <c r="L1198" s="100"/>
      <c r="M1198" s="100"/>
      <c r="N1198" s="100"/>
      <c r="O1198" s="100"/>
      <c r="P1198" s="100"/>
      <c r="Q1198" s="100"/>
      <c r="R1198" s="100"/>
      <c r="S1198" s="100"/>
    </row>
    <row r="1199" customFormat="false" ht="15" hidden="false" customHeight="false" outlineLevel="0" collapsed="false">
      <c r="B1199" s="96" t="s">
        <v>108</v>
      </c>
      <c r="C1199" s="97" t="n">
        <v>1</v>
      </c>
      <c r="D1199" s="100" t="n">
        <f aca="false">$C1199*VLOOKUP($B1199,FoodDB!$A$2:$I$1016,3,0)</f>
        <v>0</v>
      </c>
      <c r="E1199" s="100" t="n">
        <f aca="false">$C1199*VLOOKUP($B1199,FoodDB!$A$2:$I$1016,4,0)</f>
        <v>0</v>
      </c>
      <c r="F1199" s="100" t="n">
        <f aca="false">$C1199*VLOOKUP($B1199,FoodDB!$A$2:$I$1016,5,0)</f>
        <v>0</v>
      </c>
      <c r="G1199" s="100" t="n">
        <f aca="false">$C1199*VLOOKUP($B1199,FoodDB!$A$2:$I$1016,6,0)</f>
        <v>0</v>
      </c>
      <c r="H1199" s="100" t="n">
        <f aca="false">$C1199*VLOOKUP($B1199,FoodDB!$A$2:$I$1016,7,0)</f>
        <v>0</v>
      </c>
      <c r="I1199" s="100" t="n">
        <f aca="false">$C1199*VLOOKUP($B1199,FoodDB!$A$2:$I$1016,8,0)</f>
        <v>0</v>
      </c>
      <c r="J1199" s="100" t="n">
        <f aca="false">$C1199*VLOOKUP($B1199,FoodDB!$A$2:$I$1016,9,0)</f>
        <v>0</v>
      </c>
      <c r="K1199" s="100"/>
      <c r="L1199" s="100"/>
      <c r="M1199" s="100"/>
      <c r="N1199" s="100"/>
      <c r="O1199" s="100"/>
      <c r="P1199" s="100"/>
      <c r="Q1199" s="100"/>
      <c r="R1199" s="100"/>
      <c r="S1199" s="100"/>
    </row>
    <row r="1200" customFormat="false" ht="15" hidden="false" customHeight="false" outlineLevel="0" collapsed="false">
      <c r="B1200" s="96" t="s">
        <v>108</v>
      </c>
      <c r="C1200" s="97" t="n">
        <v>1</v>
      </c>
      <c r="D1200" s="100" t="n">
        <f aca="false">$C1200*VLOOKUP($B1200,FoodDB!$A$2:$I$1016,3,0)</f>
        <v>0</v>
      </c>
      <c r="E1200" s="100" t="n">
        <f aca="false">$C1200*VLOOKUP($B1200,FoodDB!$A$2:$I$1016,4,0)</f>
        <v>0</v>
      </c>
      <c r="F1200" s="100" t="n">
        <f aca="false">$C1200*VLOOKUP($B1200,FoodDB!$A$2:$I$1016,5,0)</f>
        <v>0</v>
      </c>
      <c r="G1200" s="100" t="n">
        <f aca="false">$C1200*VLOOKUP($B1200,FoodDB!$A$2:$I$1016,6,0)</f>
        <v>0</v>
      </c>
      <c r="H1200" s="100" t="n">
        <f aca="false">$C1200*VLOOKUP($B1200,FoodDB!$A$2:$I$1016,7,0)</f>
        <v>0</v>
      </c>
      <c r="I1200" s="100" t="n">
        <f aca="false">$C1200*VLOOKUP($B1200,FoodDB!$A$2:$I$1016,8,0)</f>
        <v>0</v>
      </c>
      <c r="J1200" s="100" t="n">
        <f aca="false">$C1200*VLOOKUP($B1200,FoodDB!$A$2:$I$1016,9,0)</f>
        <v>0</v>
      </c>
      <c r="K1200" s="100"/>
      <c r="L1200" s="100"/>
      <c r="M1200" s="100"/>
      <c r="N1200" s="100"/>
      <c r="O1200" s="100"/>
      <c r="P1200" s="100"/>
      <c r="Q1200" s="100"/>
      <c r="R1200" s="100"/>
      <c r="S1200" s="100"/>
    </row>
    <row r="1201" customFormat="false" ht="15" hidden="false" customHeight="false" outlineLevel="0" collapsed="false">
      <c r="A1201" s="0" t="s">
        <v>98</v>
      </c>
      <c r="D1201" s="100"/>
      <c r="E1201" s="100"/>
      <c r="F1201" s="100"/>
      <c r="G1201" s="100" t="n">
        <f aca="false">SUM(G1194:G1200)</f>
        <v>0</v>
      </c>
      <c r="H1201" s="100" t="n">
        <f aca="false">SUM(H1194:H1200)</f>
        <v>0</v>
      </c>
      <c r="I1201" s="100" t="n">
        <f aca="false">SUM(I1194:I1200)</f>
        <v>0</v>
      </c>
      <c r="J1201" s="100" t="n">
        <f aca="false">SUM(G1201:I1201)</f>
        <v>0</v>
      </c>
      <c r="K1201" s="100"/>
      <c r="L1201" s="100"/>
      <c r="M1201" s="100"/>
      <c r="N1201" s="100"/>
      <c r="O1201" s="100"/>
      <c r="P1201" s="100"/>
      <c r="Q1201" s="100"/>
      <c r="R1201" s="100"/>
      <c r="S1201" s="100"/>
    </row>
    <row r="1202" customFormat="false" ht="15" hidden="false" customHeight="false" outlineLevel="0" collapsed="false">
      <c r="A1202" s="0" t="s">
        <v>102</v>
      </c>
      <c r="B1202" s="0" t="s">
        <v>103</v>
      </c>
      <c r="D1202" s="100"/>
      <c r="E1202" s="100"/>
      <c r="F1202" s="100"/>
      <c r="G1202" s="100" t="n">
        <f aca="false">VLOOKUP($A1194,LossChart!$A$3:$AB$105,14,0)</f>
        <v>849.489627036988</v>
      </c>
      <c r="H1202" s="100" t="n">
        <f aca="false">VLOOKUP($A1194,LossChart!$A$3:$AB$105,15,0)</f>
        <v>116</v>
      </c>
      <c r="I1202" s="100" t="n">
        <f aca="false">VLOOKUP($A1194,LossChart!$A$3:$AB$105,16,0)</f>
        <v>477.304074136158</v>
      </c>
      <c r="J1202" s="100" t="n">
        <f aca="false">VLOOKUP($A1194,LossChart!$A$3:$AB$105,17,0)</f>
        <v>1442.79370117315</v>
      </c>
      <c r="K1202" s="100"/>
      <c r="L1202" s="100"/>
      <c r="M1202" s="100"/>
      <c r="N1202" s="100"/>
      <c r="O1202" s="100"/>
      <c r="P1202" s="100"/>
      <c r="Q1202" s="100"/>
      <c r="R1202" s="100"/>
      <c r="S1202" s="100"/>
    </row>
    <row r="1203" customFormat="false" ht="15" hidden="false" customHeight="false" outlineLevel="0" collapsed="false">
      <c r="A1203" s="0" t="s">
        <v>104</v>
      </c>
      <c r="D1203" s="100"/>
      <c r="E1203" s="100"/>
      <c r="F1203" s="100"/>
      <c r="G1203" s="100" t="n">
        <f aca="false">G1202-G1201</f>
        <v>849.489627036988</v>
      </c>
      <c r="H1203" s="100" t="n">
        <f aca="false">H1202-H1201</f>
        <v>116</v>
      </c>
      <c r="I1203" s="100" t="n">
        <f aca="false">I1202-I1201</f>
        <v>477.304074136158</v>
      </c>
      <c r="J1203" s="100" t="n">
        <f aca="false">J1202-J1201</f>
        <v>1442.79370117315</v>
      </c>
      <c r="K1203" s="100"/>
      <c r="L1203" s="100"/>
      <c r="M1203" s="100"/>
      <c r="N1203" s="100"/>
      <c r="O1203" s="100"/>
      <c r="P1203" s="100"/>
      <c r="Q1203" s="100"/>
      <c r="R1203" s="100"/>
      <c r="S1203" s="100"/>
    </row>
    <row r="1205" customFormat="false" ht="60" hidden="false" customHeight="false" outlineLevel="0" collapsed="false">
      <c r="A1205" s="21" t="s">
        <v>63</v>
      </c>
      <c r="B1205" s="21" t="s">
        <v>93</v>
      </c>
      <c r="C1205" s="21" t="s">
        <v>94</v>
      </c>
      <c r="D1205" s="94" t="str">
        <f aca="false">FoodDB!$C$1</f>
        <v>Fat
(g)</v>
      </c>
      <c r="E1205" s="94" t="str">
        <f aca="false">FoodDB!$D$1</f>
        <v>Carbs
(g)</v>
      </c>
      <c r="F1205" s="94" t="str">
        <f aca="false">FoodDB!$E$1</f>
        <v>Protein
(g)</v>
      </c>
      <c r="G1205" s="94" t="str">
        <f aca="false">FoodDB!$F$1</f>
        <v>Fat
(Cal)</v>
      </c>
      <c r="H1205" s="94" t="str">
        <f aca="false">FoodDB!$G$1</f>
        <v>Carb
(Cal)</v>
      </c>
      <c r="I1205" s="94" t="str">
        <f aca="false">FoodDB!$H$1</f>
        <v>Protein
(Cal)</v>
      </c>
      <c r="J1205" s="94" t="str">
        <f aca="false">FoodDB!$I$1</f>
        <v>Total
Calories</v>
      </c>
      <c r="K1205" s="94"/>
      <c r="L1205" s="94" t="s">
        <v>110</v>
      </c>
      <c r="M1205" s="94" t="s">
        <v>111</v>
      </c>
      <c r="N1205" s="94" t="s">
        <v>112</v>
      </c>
      <c r="O1205" s="94" t="s">
        <v>113</v>
      </c>
      <c r="P1205" s="94" t="s">
        <v>118</v>
      </c>
      <c r="Q1205" s="94" t="s">
        <v>119</v>
      </c>
      <c r="R1205" s="94" t="s">
        <v>120</v>
      </c>
      <c r="S1205" s="94" t="s">
        <v>121</v>
      </c>
    </row>
    <row r="1206" customFormat="false" ht="15" hidden="false" customHeight="false" outlineLevel="0" collapsed="false">
      <c r="A1206" s="95" t="n">
        <f aca="false">A1194+1</f>
        <v>43094</v>
      </c>
      <c r="B1206" s="96" t="s">
        <v>108</v>
      </c>
      <c r="C1206" s="97" t="n">
        <v>1</v>
      </c>
      <c r="D1206" s="100" t="n">
        <f aca="false">$C1206*VLOOKUP($B1206,FoodDB!$A$2:$I$1016,3,0)</f>
        <v>0</v>
      </c>
      <c r="E1206" s="100" t="n">
        <f aca="false">$C1206*VLOOKUP($B1206,FoodDB!$A$2:$I$1016,4,0)</f>
        <v>0</v>
      </c>
      <c r="F1206" s="100" t="n">
        <f aca="false">$C1206*VLOOKUP($B1206,FoodDB!$A$2:$I$1016,5,0)</f>
        <v>0</v>
      </c>
      <c r="G1206" s="100" t="n">
        <f aca="false">$C1206*VLOOKUP($B1206,FoodDB!$A$2:$I$1016,6,0)</f>
        <v>0</v>
      </c>
      <c r="H1206" s="100" t="n">
        <f aca="false">$C1206*VLOOKUP($B1206,FoodDB!$A$2:$I$1016,7,0)</f>
        <v>0</v>
      </c>
      <c r="I1206" s="100" t="n">
        <f aca="false">$C1206*VLOOKUP($B1206,FoodDB!$A$2:$I$1016,8,0)</f>
        <v>0</v>
      </c>
      <c r="J1206" s="100" t="n">
        <f aca="false">$C1206*VLOOKUP($B1206,FoodDB!$A$2:$I$1016,9,0)</f>
        <v>0</v>
      </c>
      <c r="K1206" s="100"/>
      <c r="L1206" s="100" t="n">
        <f aca="false">SUM(G1206:G1212)</f>
        <v>0</v>
      </c>
      <c r="M1206" s="100" t="n">
        <f aca="false">SUM(H1206:H1212)</f>
        <v>0</v>
      </c>
      <c r="N1206" s="100" t="n">
        <f aca="false">SUM(I1206:I1212)</f>
        <v>0</v>
      </c>
      <c r="O1206" s="100" t="n">
        <f aca="false">SUM(L1206:N1206)</f>
        <v>0</v>
      </c>
      <c r="P1206" s="100" t="n">
        <f aca="false">VLOOKUP($A1206,LossChart!$A$3:$AB$105,14,0)-L1206</f>
        <v>853.149166406732</v>
      </c>
      <c r="Q1206" s="100" t="n">
        <f aca="false">VLOOKUP($A1206,LossChart!$A$3:$AB$105,15,0)-M1206</f>
        <v>116</v>
      </c>
      <c r="R1206" s="100" t="n">
        <f aca="false">VLOOKUP($A1206,LossChart!$A$3:$AB$105,16,0)-N1206</f>
        <v>477.304074136158</v>
      </c>
      <c r="S1206" s="100" t="n">
        <f aca="false">VLOOKUP($A1206,LossChart!$A$3:$AB$105,17,0)-O1206</f>
        <v>1446.45324054289</v>
      </c>
    </row>
    <row r="1207" customFormat="false" ht="15" hidden="false" customHeight="false" outlineLevel="0" collapsed="false">
      <c r="B1207" s="96" t="s">
        <v>108</v>
      </c>
      <c r="C1207" s="97" t="n">
        <v>1</v>
      </c>
      <c r="D1207" s="100" t="n">
        <f aca="false">$C1207*VLOOKUP($B1207,FoodDB!$A$2:$I$1016,3,0)</f>
        <v>0</v>
      </c>
      <c r="E1207" s="100" t="n">
        <f aca="false">$C1207*VLOOKUP($B1207,FoodDB!$A$2:$I$1016,4,0)</f>
        <v>0</v>
      </c>
      <c r="F1207" s="100" t="n">
        <f aca="false">$C1207*VLOOKUP($B1207,FoodDB!$A$2:$I$1016,5,0)</f>
        <v>0</v>
      </c>
      <c r="G1207" s="100" t="n">
        <f aca="false">$C1207*VLOOKUP($B1207,FoodDB!$A$2:$I$1016,6,0)</f>
        <v>0</v>
      </c>
      <c r="H1207" s="100" t="n">
        <f aca="false">$C1207*VLOOKUP($B1207,FoodDB!$A$2:$I$1016,7,0)</f>
        <v>0</v>
      </c>
      <c r="I1207" s="100" t="n">
        <f aca="false">$C1207*VLOOKUP($B1207,FoodDB!$A$2:$I$1016,8,0)</f>
        <v>0</v>
      </c>
      <c r="J1207" s="100" t="n">
        <f aca="false">$C1207*VLOOKUP($B1207,FoodDB!$A$2:$I$1016,9,0)</f>
        <v>0</v>
      </c>
      <c r="K1207" s="100"/>
      <c r="L1207" s="100"/>
      <c r="M1207" s="100"/>
      <c r="N1207" s="100"/>
      <c r="O1207" s="100"/>
      <c r="P1207" s="100"/>
      <c r="Q1207" s="100"/>
      <c r="R1207" s="100"/>
      <c r="S1207" s="100"/>
    </row>
    <row r="1208" customFormat="false" ht="15" hidden="false" customHeight="false" outlineLevel="0" collapsed="false">
      <c r="B1208" s="96" t="s">
        <v>108</v>
      </c>
      <c r="C1208" s="97" t="n">
        <v>1</v>
      </c>
      <c r="D1208" s="100" t="n">
        <f aca="false">$C1208*VLOOKUP($B1208,FoodDB!$A$2:$I$1016,3,0)</f>
        <v>0</v>
      </c>
      <c r="E1208" s="100" t="n">
        <f aca="false">$C1208*VLOOKUP($B1208,FoodDB!$A$2:$I$1016,4,0)</f>
        <v>0</v>
      </c>
      <c r="F1208" s="100" t="n">
        <f aca="false">$C1208*VLOOKUP($B1208,FoodDB!$A$2:$I$1016,5,0)</f>
        <v>0</v>
      </c>
      <c r="G1208" s="100" t="n">
        <f aca="false">$C1208*VLOOKUP($B1208,FoodDB!$A$2:$I$1016,6,0)</f>
        <v>0</v>
      </c>
      <c r="H1208" s="100" t="n">
        <f aca="false">$C1208*VLOOKUP($B1208,FoodDB!$A$2:$I$1016,7,0)</f>
        <v>0</v>
      </c>
      <c r="I1208" s="100" t="n">
        <f aca="false">$C1208*VLOOKUP($B1208,FoodDB!$A$2:$I$1016,8,0)</f>
        <v>0</v>
      </c>
      <c r="J1208" s="100" t="n">
        <f aca="false">$C1208*VLOOKUP($B1208,FoodDB!$A$2:$I$1016,9,0)</f>
        <v>0</v>
      </c>
      <c r="K1208" s="100"/>
      <c r="L1208" s="100"/>
      <c r="M1208" s="100"/>
      <c r="N1208" s="100"/>
      <c r="O1208" s="100"/>
      <c r="P1208" s="100"/>
      <c r="Q1208" s="100"/>
      <c r="R1208" s="100"/>
      <c r="S1208" s="100"/>
    </row>
    <row r="1209" customFormat="false" ht="15" hidden="false" customHeight="false" outlineLevel="0" collapsed="false">
      <c r="B1209" s="96" t="s">
        <v>108</v>
      </c>
      <c r="C1209" s="97" t="n">
        <v>1</v>
      </c>
      <c r="D1209" s="100" t="n">
        <f aca="false">$C1209*VLOOKUP($B1209,FoodDB!$A$2:$I$1016,3,0)</f>
        <v>0</v>
      </c>
      <c r="E1209" s="100" t="n">
        <f aca="false">$C1209*VLOOKUP($B1209,FoodDB!$A$2:$I$1016,4,0)</f>
        <v>0</v>
      </c>
      <c r="F1209" s="100" t="n">
        <f aca="false">$C1209*VLOOKUP($B1209,FoodDB!$A$2:$I$1016,5,0)</f>
        <v>0</v>
      </c>
      <c r="G1209" s="100" t="n">
        <f aca="false">$C1209*VLOOKUP($B1209,FoodDB!$A$2:$I$1016,6,0)</f>
        <v>0</v>
      </c>
      <c r="H1209" s="100" t="n">
        <f aca="false">$C1209*VLOOKUP($B1209,FoodDB!$A$2:$I$1016,7,0)</f>
        <v>0</v>
      </c>
      <c r="I1209" s="100" t="n">
        <f aca="false">$C1209*VLOOKUP($B1209,FoodDB!$A$2:$I$1016,8,0)</f>
        <v>0</v>
      </c>
      <c r="J1209" s="100" t="n">
        <f aca="false">$C1209*VLOOKUP($B1209,FoodDB!$A$2:$I$1016,9,0)</f>
        <v>0</v>
      </c>
      <c r="K1209" s="100"/>
      <c r="L1209" s="100"/>
      <c r="M1209" s="100"/>
      <c r="N1209" s="100"/>
      <c r="O1209" s="100"/>
      <c r="P1209" s="100"/>
      <c r="Q1209" s="100"/>
      <c r="R1209" s="100"/>
      <c r="S1209" s="100"/>
    </row>
    <row r="1210" customFormat="false" ht="15" hidden="false" customHeight="false" outlineLevel="0" collapsed="false">
      <c r="B1210" s="96" t="s">
        <v>108</v>
      </c>
      <c r="C1210" s="97" t="n">
        <v>1</v>
      </c>
      <c r="D1210" s="100" t="n">
        <f aca="false">$C1210*VLOOKUP($B1210,FoodDB!$A$2:$I$1016,3,0)</f>
        <v>0</v>
      </c>
      <c r="E1210" s="100" t="n">
        <f aca="false">$C1210*VLOOKUP($B1210,FoodDB!$A$2:$I$1016,4,0)</f>
        <v>0</v>
      </c>
      <c r="F1210" s="100" t="n">
        <f aca="false">$C1210*VLOOKUP($B1210,FoodDB!$A$2:$I$1016,5,0)</f>
        <v>0</v>
      </c>
      <c r="G1210" s="100" t="n">
        <f aca="false">$C1210*VLOOKUP($B1210,FoodDB!$A$2:$I$1016,6,0)</f>
        <v>0</v>
      </c>
      <c r="H1210" s="100" t="n">
        <f aca="false">$C1210*VLOOKUP($B1210,FoodDB!$A$2:$I$1016,7,0)</f>
        <v>0</v>
      </c>
      <c r="I1210" s="100" t="n">
        <f aca="false">$C1210*VLOOKUP($B1210,FoodDB!$A$2:$I$1016,8,0)</f>
        <v>0</v>
      </c>
      <c r="J1210" s="100" t="n">
        <f aca="false">$C1210*VLOOKUP($B1210,FoodDB!$A$2:$I$1016,9,0)</f>
        <v>0</v>
      </c>
      <c r="K1210" s="100"/>
      <c r="L1210" s="100"/>
      <c r="M1210" s="100"/>
      <c r="N1210" s="100"/>
      <c r="O1210" s="100"/>
      <c r="P1210" s="100"/>
      <c r="Q1210" s="100"/>
      <c r="R1210" s="100"/>
      <c r="S1210" s="100"/>
    </row>
    <row r="1211" customFormat="false" ht="15" hidden="false" customHeight="false" outlineLevel="0" collapsed="false">
      <c r="B1211" s="96" t="s">
        <v>108</v>
      </c>
      <c r="C1211" s="97" t="n">
        <v>1</v>
      </c>
      <c r="D1211" s="100" t="n">
        <f aca="false">$C1211*VLOOKUP($B1211,FoodDB!$A$2:$I$1016,3,0)</f>
        <v>0</v>
      </c>
      <c r="E1211" s="100" t="n">
        <f aca="false">$C1211*VLOOKUP($B1211,FoodDB!$A$2:$I$1016,4,0)</f>
        <v>0</v>
      </c>
      <c r="F1211" s="100" t="n">
        <f aca="false">$C1211*VLOOKUP($B1211,FoodDB!$A$2:$I$1016,5,0)</f>
        <v>0</v>
      </c>
      <c r="G1211" s="100" t="n">
        <f aca="false">$C1211*VLOOKUP($B1211,FoodDB!$A$2:$I$1016,6,0)</f>
        <v>0</v>
      </c>
      <c r="H1211" s="100" t="n">
        <f aca="false">$C1211*VLOOKUP($B1211,FoodDB!$A$2:$I$1016,7,0)</f>
        <v>0</v>
      </c>
      <c r="I1211" s="100" t="n">
        <f aca="false">$C1211*VLOOKUP($B1211,FoodDB!$A$2:$I$1016,8,0)</f>
        <v>0</v>
      </c>
      <c r="J1211" s="100" t="n">
        <f aca="false">$C1211*VLOOKUP($B1211,FoodDB!$A$2:$I$1016,9,0)</f>
        <v>0</v>
      </c>
      <c r="K1211" s="100"/>
      <c r="L1211" s="100"/>
      <c r="M1211" s="100"/>
      <c r="N1211" s="100"/>
      <c r="O1211" s="100"/>
      <c r="P1211" s="100"/>
      <c r="Q1211" s="100"/>
      <c r="R1211" s="100"/>
      <c r="S1211" s="100"/>
    </row>
    <row r="1212" customFormat="false" ht="15" hidden="false" customHeight="false" outlineLevel="0" collapsed="false">
      <c r="B1212" s="96" t="s">
        <v>108</v>
      </c>
      <c r="C1212" s="97" t="n">
        <v>1</v>
      </c>
      <c r="D1212" s="100" t="n">
        <f aca="false">$C1212*VLOOKUP($B1212,FoodDB!$A$2:$I$1016,3,0)</f>
        <v>0</v>
      </c>
      <c r="E1212" s="100" t="n">
        <f aca="false">$C1212*VLOOKUP($B1212,FoodDB!$A$2:$I$1016,4,0)</f>
        <v>0</v>
      </c>
      <c r="F1212" s="100" t="n">
        <f aca="false">$C1212*VLOOKUP($B1212,FoodDB!$A$2:$I$1016,5,0)</f>
        <v>0</v>
      </c>
      <c r="G1212" s="100" t="n">
        <f aca="false">$C1212*VLOOKUP($B1212,FoodDB!$A$2:$I$1016,6,0)</f>
        <v>0</v>
      </c>
      <c r="H1212" s="100" t="n">
        <f aca="false">$C1212*VLOOKUP($B1212,FoodDB!$A$2:$I$1016,7,0)</f>
        <v>0</v>
      </c>
      <c r="I1212" s="100" t="n">
        <f aca="false">$C1212*VLOOKUP($B1212,FoodDB!$A$2:$I$1016,8,0)</f>
        <v>0</v>
      </c>
      <c r="J1212" s="100" t="n">
        <f aca="false">$C1212*VLOOKUP($B1212,FoodDB!$A$2:$I$1016,9,0)</f>
        <v>0</v>
      </c>
      <c r="K1212" s="100"/>
      <c r="L1212" s="100"/>
      <c r="M1212" s="100"/>
      <c r="N1212" s="100"/>
      <c r="O1212" s="100"/>
      <c r="P1212" s="100"/>
      <c r="Q1212" s="100"/>
      <c r="R1212" s="100"/>
      <c r="S1212" s="100"/>
    </row>
    <row r="1213" customFormat="false" ht="15" hidden="false" customHeight="false" outlineLevel="0" collapsed="false">
      <c r="A1213" s="0" t="s">
        <v>98</v>
      </c>
      <c r="D1213" s="100"/>
      <c r="E1213" s="100"/>
      <c r="F1213" s="100"/>
      <c r="G1213" s="100" t="n">
        <f aca="false">SUM(G1206:G1212)</f>
        <v>0</v>
      </c>
      <c r="H1213" s="100" t="n">
        <f aca="false">SUM(H1206:H1212)</f>
        <v>0</v>
      </c>
      <c r="I1213" s="100" t="n">
        <f aca="false">SUM(I1206:I1212)</f>
        <v>0</v>
      </c>
      <c r="J1213" s="100" t="n">
        <f aca="false">SUM(G1213:I1213)</f>
        <v>0</v>
      </c>
      <c r="K1213" s="100"/>
      <c r="L1213" s="100"/>
      <c r="M1213" s="100"/>
      <c r="N1213" s="100"/>
      <c r="O1213" s="100"/>
      <c r="P1213" s="100"/>
      <c r="Q1213" s="100"/>
      <c r="R1213" s="100"/>
      <c r="S1213" s="100"/>
    </row>
    <row r="1214" customFormat="false" ht="15" hidden="false" customHeight="false" outlineLevel="0" collapsed="false">
      <c r="A1214" s="0" t="s">
        <v>102</v>
      </c>
      <c r="B1214" s="0" t="s">
        <v>103</v>
      </c>
      <c r="D1214" s="100"/>
      <c r="E1214" s="100"/>
      <c r="F1214" s="100"/>
      <c r="G1214" s="100" t="n">
        <f aca="false">VLOOKUP($A1206,LossChart!$A$3:$AB$105,14,0)</f>
        <v>853.149166406732</v>
      </c>
      <c r="H1214" s="100" t="n">
        <f aca="false">VLOOKUP($A1206,LossChart!$A$3:$AB$105,15,0)</f>
        <v>116</v>
      </c>
      <c r="I1214" s="100" t="n">
        <f aca="false">VLOOKUP($A1206,LossChart!$A$3:$AB$105,16,0)</f>
        <v>477.304074136158</v>
      </c>
      <c r="J1214" s="100" t="n">
        <f aca="false">VLOOKUP($A1206,LossChart!$A$3:$AB$105,17,0)</f>
        <v>1446.45324054289</v>
      </c>
      <c r="K1214" s="100"/>
      <c r="L1214" s="100"/>
      <c r="M1214" s="100"/>
      <c r="N1214" s="100"/>
      <c r="O1214" s="100"/>
      <c r="P1214" s="100"/>
      <c r="Q1214" s="100"/>
      <c r="R1214" s="100"/>
      <c r="S1214" s="100"/>
    </row>
    <row r="1215" customFormat="false" ht="15" hidden="false" customHeight="false" outlineLevel="0" collapsed="false">
      <c r="A1215" s="0" t="s">
        <v>104</v>
      </c>
      <c r="D1215" s="100"/>
      <c r="E1215" s="100"/>
      <c r="F1215" s="100"/>
      <c r="G1215" s="100" t="n">
        <f aca="false">G1214-G1213</f>
        <v>853.149166406732</v>
      </c>
      <c r="H1215" s="100" t="n">
        <f aca="false">H1214-H1213</f>
        <v>116</v>
      </c>
      <c r="I1215" s="100" t="n">
        <f aca="false">I1214-I1213</f>
        <v>477.304074136158</v>
      </c>
      <c r="J1215" s="100" t="n">
        <f aca="false">J1214-J1213</f>
        <v>1446.45324054289</v>
      </c>
      <c r="K1215" s="100"/>
      <c r="L1215" s="100"/>
      <c r="M1215" s="100"/>
      <c r="N1215" s="100"/>
      <c r="O1215" s="100"/>
      <c r="P1215" s="100"/>
      <c r="Q1215" s="100"/>
      <c r="R1215" s="100"/>
      <c r="S1215" s="100"/>
    </row>
    <row r="1217" customFormat="false" ht="60" hidden="false" customHeight="false" outlineLevel="0" collapsed="false">
      <c r="A1217" s="21" t="s">
        <v>63</v>
      </c>
      <c r="B1217" s="21" t="s">
        <v>93</v>
      </c>
      <c r="C1217" s="21" t="s">
        <v>94</v>
      </c>
      <c r="D1217" s="94" t="str">
        <f aca="false">FoodDB!$C$1</f>
        <v>Fat
(g)</v>
      </c>
      <c r="E1217" s="94" t="str">
        <f aca="false">FoodDB!$D$1</f>
        <v>Carbs
(g)</v>
      </c>
      <c r="F1217" s="94" t="str">
        <f aca="false">FoodDB!$E$1</f>
        <v>Protein
(g)</v>
      </c>
      <c r="G1217" s="94" t="str">
        <f aca="false">FoodDB!$F$1</f>
        <v>Fat
(Cal)</v>
      </c>
      <c r="H1217" s="94" t="str">
        <f aca="false">FoodDB!$G$1</f>
        <v>Carb
(Cal)</v>
      </c>
      <c r="I1217" s="94" t="str">
        <f aca="false">FoodDB!$H$1</f>
        <v>Protein
(Cal)</v>
      </c>
      <c r="J1217" s="94" t="str">
        <f aca="false">FoodDB!$I$1</f>
        <v>Total
Calories</v>
      </c>
      <c r="K1217" s="94"/>
      <c r="L1217" s="94" t="s">
        <v>110</v>
      </c>
      <c r="M1217" s="94" t="s">
        <v>111</v>
      </c>
      <c r="N1217" s="94" t="s">
        <v>112</v>
      </c>
      <c r="O1217" s="94" t="s">
        <v>113</v>
      </c>
      <c r="P1217" s="94" t="s">
        <v>118</v>
      </c>
      <c r="Q1217" s="94" t="s">
        <v>119</v>
      </c>
      <c r="R1217" s="94" t="s">
        <v>120</v>
      </c>
      <c r="S1217" s="94" t="s">
        <v>121</v>
      </c>
    </row>
    <row r="1218" customFormat="false" ht="15" hidden="false" customHeight="false" outlineLevel="0" collapsed="false">
      <c r="A1218" s="95" t="n">
        <f aca="false">A1206+1</f>
        <v>43095</v>
      </c>
      <c r="B1218" s="96" t="s">
        <v>108</v>
      </c>
      <c r="C1218" s="97" t="n">
        <v>1</v>
      </c>
      <c r="D1218" s="100" t="n">
        <f aca="false">$C1218*VLOOKUP($B1218,FoodDB!$A$2:$I$1016,3,0)</f>
        <v>0</v>
      </c>
      <c r="E1218" s="100" t="n">
        <f aca="false">$C1218*VLOOKUP($B1218,FoodDB!$A$2:$I$1016,4,0)</f>
        <v>0</v>
      </c>
      <c r="F1218" s="100" t="n">
        <f aca="false">$C1218*VLOOKUP($B1218,FoodDB!$A$2:$I$1016,5,0)</f>
        <v>0</v>
      </c>
      <c r="G1218" s="100" t="n">
        <f aca="false">$C1218*VLOOKUP($B1218,FoodDB!$A$2:$I$1016,6,0)</f>
        <v>0</v>
      </c>
      <c r="H1218" s="100" t="n">
        <f aca="false">$C1218*VLOOKUP($B1218,FoodDB!$A$2:$I$1016,7,0)</f>
        <v>0</v>
      </c>
      <c r="I1218" s="100" t="n">
        <f aca="false">$C1218*VLOOKUP($B1218,FoodDB!$A$2:$I$1016,8,0)</f>
        <v>0</v>
      </c>
      <c r="J1218" s="100" t="n">
        <f aca="false">$C1218*VLOOKUP($B1218,FoodDB!$A$2:$I$1016,9,0)</f>
        <v>0</v>
      </c>
      <c r="K1218" s="100"/>
      <c r="L1218" s="100" t="n">
        <f aca="false">SUM(G1218:G1224)</f>
        <v>0</v>
      </c>
      <c r="M1218" s="100" t="n">
        <f aca="false">SUM(H1218:H1224)</f>
        <v>0</v>
      </c>
      <c r="N1218" s="100" t="n">
        <f aca="false">SUM(I1218:I1224)</f>
        <v>0</v>
      </c>
      <c r="O1218" s="100" t="n">
        <f aca="false">SUM(L1218:N1218)</f>
        <v>0</v>
      </c>
      <c r="P1218" s="100" t="n">
        <f aca="false">VLOOKUP($A1218,LossChart!$A$3:$AB$999,14,0)-L1218</f>
        <v>856.776292713487</v>
      </c>
      <c r="Q1218" s="100" t="n">
        <f aca="false">VLOOKUP($A1218,LossChart!$A$3:$AB$999,15,0)-M1218</f>
        <v>116</v>
      </c>
      <c r="R1218" s="100" t="n">
        <f aca="false">VLOOKUP($A1218,LossChart!$A$3:$AB$999,16,0)-N1218</f>
        <v>477.304074136158</v>
      </c>
      <c r="S1218" s="100" t="n">
        <f aca="false">VLOOKUP($A1218,LossChart!$A$3:$AB$999,17,0)-O1218</f>
        <v>1450.08036684965</v>
      </c>
    </row>
    <row r="1219" customFormat="false" ht="15" hidden="false" customHeight="false" outlineLevel="0" collapsed="false">
      <c r="B1219" s="96" t="s">
        <v>108</v>
      </c>
      <c r="C1219" s="97" t="n">
        <v>1</v>
      </c>
      <c r="D1219" s="100" t="n">
        <f aca="false">$C1219*VLOOKUP($B1219,FoodDB!$A$2:$I$1016,3,0)</f>
        <v>0</v>
      </c>
      <c r="E1219" s="100" t="n">
        <f aca="false">$C1219*VLOOKUP($B1219,FoodDB!$A$2:$I$1016,4,0)</f>
        <v>0</v>
      </c>
      <c r="F1219" s="100" t="n">
        <f aca="false">$C1219*VLOOKUP($B1219,FoodDB!$A$2:$I$1016,5,0)</f>
        <v>0</v>
      </c>
      <c r="G1219" s="100" t="n">
        <f aca="false">$C1219*VLOOKUP($B1219,FoodDB!$A$2:$I$1016,6,0)</f>
        <v>0</v>
      </c>
      <c r="H1219" s="100" t="n">
        <f aca="false">$C1219*VLOOKUP($B1219,FoodDB!$A$2:$I$1016,7,0)</f>
        <v>0</v>
      </c>
      <c r="I1219" s="100" t="n">
        <f aca="false">$C1219*VLOOKUP($B1219,FoodDB!$A$2:$I$1016,8,0)</f>
        <v>0</v>
      </c>
      <c r="J1219" s="100" t="n">
        <f aca="false">$C1219*VLOOKUP($B1219,FoodDB!$A$2:$I$1016,9,0)</f>
        <v>0</v>
      </c>
      <c r="K1219" s="100"/>
      <c r="L1219" s="100"/>
      <c r="M1219" s="100"/>
      <c r="N1219" s="100"/>
      <c r="O1219" s="100"/>
      <c r="P1219" s="100"/>
      <c r="Q1219" s="100"/>
      <c r="R1219" s="100"/>
      <c r="S1219" s="100"/>
    </row>
    <row r="1220" customFormat="false" ht="15" hidden="false" customHeight="false" outlineLevel="0" collapsed="false">
      <c r="B1220" s="96" t="s">
        <v>108</v>
      </c>
      <c r="C1220" s="97" t="n">
        <v>1</v>
      </c>
      <c r="D1220" s="100" t="n">
        <f aca="false">$C1220*VLOOKUP($B1220,FoodDB!$A$2:$I$1016,3,0)</f>
        <v>0</v>
      </c>
      <c r="E1220" s="100" t="n">
        <f aca="false">$C1220*VLOOKUP($B1220,FoodDB!$A$2:$I$1016,4,0)</f>
        <v>0</v>
      </c>
      <c r="F1220" s="100" t="n">
        <f aca="false">$C1220*VLOOKUP($B1220,FoodDB!$A$2:$I$1016,5,0)</f>
        <v>0</v>
      </c>
      <c r="G1220" s="100" t="n">
        <f aca="false">$C1220*VLOOKUP($B1220,FoodDB!$A$2:$I$1016,6,0)</f>
        <v>0</v>
      </c>
      <c r="H1220" s="100" t="n">
        <f aca="false">$C1220*VLOOKUP($B1220,FoodDB!$A$2:$I$1016,7,0)</f>
        <v>0</v>
      </c>
      <c r="I1220" s="100" t="n">
        <f aca="false">$C1220*VLOOKUP($B1220,FoodDB!$A$2:$I$1016,8,0)</f>
        <v>0</v>
      </c>
      <c r="J1220" s="100" t="n">
        <f aca="false">$C1220*VLOOKUP($B1220,FoodDB!$A$2:$I$1016,9,0)</f>
        <v>0</v>
      </c>
      <c r="K1220" s="100"/>
      <c r="L1220" s="100"/>
      <c r="M1220" s="100"/>
      <c r="N1220" s="100"/>
      <c r="O1220" s="100"/>
      <c r="P1220" s="100"/>
      <c r="Q1220" s="100"/>
      <c r="R1220" s="100"/>
      <c r="S1220" s="100"/>
    </row>
    <row r="1221" customFormat="false" ht="15" hidden="false" customHeight="false" outlineLevel="0" collapsed="false">
      <c r="B1221" s="96" t="s">
        <v>108</v>
      </c>
      <c r="C1221" s="97" t="n">
        <v>1</v>
      </c>
      <c r="D1221" s="100" t="n">
        <f aca="false">$C1221*VLOOKUP($B1221,FoodDB!$A$2:$I$1016,3,0)</f>
        <v>0</v>
      </c>
      <c r="E1221" s="100" t="n">
        <f aca="false">$C1221*VLOOKUP($B1221,FoodDB!$A$2:$I$1016,4,0)</f>
        <v>0</v>
      </c>
      <c r="F1221" s="100" t="n">
        <f aca="false">$C1221*VLOOKUP($B1221,FoodDB!$A$2:$I$1016,5,0)</f>
        <v>0</v>
      </c>
      <c r="G1221" s="100" t="n">
        <f aca="false">$C1221*VLOOKUP($B1221,FoodDB!$A$2:$I$1016,6,0)</f>
        <v>0</v>
      </c>
      <c r="H1221" s="100" t="n">
        <f aca="false">$C1221*VLOOKUP($B1221,FoodDB!$A$2:$I$1016,7,0)</f>
        <v>0</v>
      </c>
      <c r="I1221" s="100" t="n">
        <f aca="false">$C1221*VLOOKUP($B1221,FoodDB!$A$2:$I$1016,8,0)</f>
        <v>0</v>
      </c>
      <c r="J1221" s="100" t="n">
        <f aca="false">$C1221*VLOOKUP($B1221,FoodDB!$A$2:$I$1016,9,0)</f>
        <v>0</v>
      </c>
      <c r="K1221" s="100"/>
      <c r="L1221" s="100"/>
      <c r="M1221" s="100"/>
      <c r="N1221" s="100"/>
      <c r="O1221" s="100"/>
      <c r="P1221" s="100"/>
      <c r="Q1221" s="100"/>
      <c r="R1221" s="100"/>
      <c r="S1221" s="100"/>
    </row>
    <row r="1222" customFormat="false" ht="15" hidden="false" customHeight="false" outlineLevel="0" collapsed="false">
      <c r="B1222" s="96" t="s">
        <v>108</v>
      </c>
      <c r="C1222" s="97" t="n">
        <v>1</v>
      </c>
      <c r="D1222" s="100" t="n">
        <f aca="false">$C1222*VLOOKUP($B1222,FoodDB!$A$2:$I$1016,3,0)</f>
        <v>0</v>
      </c>
      <c r="E1222" s="100" t="n">
        <f aca="false">$C1222*VLOOKUP($B1222,FoodDB!$A$2:$I$1016,4,0)</f>
        <v>0</v>
      </c>
      <c r="F1222" s="100" t="n">
        <f aca="false">$C1222*VLOOKUP($B1222,FoodDB!$A$2:$I$1016,5,0)</f>
        <v>0</v>
      </c>
      <c r="G1222" s="100" t="n">
        <f aca="false">$C1222*VLOOKUP($B1222,FoodDB!$A$2:$I$1016,6,0)</f>
        <v>0</v>
      </c>
      <c r="H1222" s="100" t="n">
        <f aca="false">$C1222*VLOOKUP($B1222,FoodDB!$A$2:$I$1016,7,0)</f>
        <v>0</v>
      </c>
      <c r="I1222" s="100" t="n">
        <f aca="false">$C1222*VLOOKUP($B1222,FoodDB!$A$2:$I$1016,8,0)</f>
        <v>0</v>
      </c>
      <c r="J1222" s="100" t="n">
        <f aca="false">$C1222*VLOOKUP($B1222,FoodDB!$A$2:$I$1016,9,0)</f>
        <v>0</v>
      </c>
      <c r="K1222" s="100"/>
      <c r="L1222" s="100"/>
      <c r="M1222" s="100"/>
      <c r="N1222" s="100"/>
      <c r="O1222" s="100"/>
      <c r="P1222" s="100"/>
      <c r="Q1222" s="100"/>
      <c r="R1222" s="100"/>
      <c r="S1222" s="100"/>
    </row>
    <row r="1223" customFormat="false" ht="15" hidden="false" customHeight="false" outlineLevel="0" collapsed="false">
      <c r="B1223" s="96" t="s">
        <v>108</v>
      </c>
      <c r="C1223" s="97" t="n">
        <v>1</v>
      </c>
      <c r="D1223" s="100" t="n">
        <f aca="false">$C1223*VLOOKUP($B1223,FoodDB!$A$2:$I$1016,3,0)</f>
        <v>0</v>
      </c>
      <c r="E1223" s="100" t="n">
        <f aca="false">$C1223*VLOOKUP($B1223,FoodDB!$A$2:$I$1016,4,0)</f>
        <v>0</v>
      </c>
      <c r="F1223" s="100" t="n">
        <f aca="false">$C1223*VLOOKUP($B1223,FoodDB!$A$2:$I$1016,5,0)</f>
        <v>0</v>
      </c>
      <c r="G1223" s="100" t="n">
        <f aca="false">$C1223*VLOOKUP($B1223,FoodDB!$A$2:$I$1016,6,0)</f>
        <v>0</v>
      </c>
      <c r="H1223" s="100" t="n">
        <f aca="false">$C1223*VLOOKUP($B1223,FoodDB!$A$2:$I$1016,7,0)</f>
        <v>0</v>
      </c>
      <c r="I1223" s="100" t="n">
        <f aca="false">$C1223*VLOOKUP($B1223,FoodDB!$A$2:$I$1016,8,0)</f>
        <v>0</v>
      </c>
      <c r="J1223" s="100" t="n">
        <f aca="false">$C1223*VLOOKUP($B1223,FoodDB!$A$2:$I$1016,9,0)</f>
        <v>0</v>
      </c>
      <c r="K1223" s="100"/>
      <c r="L1223" s="100"/>
      <c r="M1223" s="100"/>
      <c r="N1223" s="100"/>
      <c r="O1223" s="100"/>
      <c r="P1223" s="100"/>
      <c r="Q1223" s="100"/>
      <c r="R1223" s="100"/>
      <c r="S1223" s="100"/>
    </row>
    <row r="1224" customFormat="false" ht="15" hidden="false" customHeight="false" outlineLevel="0" collapsed="false">
      <c r="B1224" s="96" t="s">
        <v>108</v>
      </c>
      <c r="C1224" s="97" t="n">
        <v>1</v>
      </c>
      <c r="D1224" s="100" t="n">
        <f aca="false">$C1224*VLOOKUP($B1224,FoodDB!$A$2:$I$1016,3,0)</f>
        <v>0</v>
      </c>
      <c r="E1224" s="100" t="n">
        <f aca="false">$C1224*VLOOKUP($B1224,FoodDB!$A$2:$I$1016,4,0)</f>
        <v>0</v>
      </c>
      <c r="F1224" s="100" t="n">
        <f aca="false">$C1224*VLOOKUP($B1224,FoodDB!$A$2:$I$1016,5,0)</f>
        <v>0</v>
      </c>
      <c r="G1224" s="100" t="n">
        <f aca="false">$C1224*VLOOKUP($B1224,FoodDB!$A$2:$I$1016,6,0)</f>
        <v>0</v>
      </c>
      <c r="H1224" s="100" t="n">
        <f aca="false">$C1224*VLOOKUP($B1224,FoodDB!$A$2:$I$1016,7,0)</f>
        <v>0</v>
      </c>
      <c r="I1224" s="100" t="n">
        <f aca="false">$C1224*VLOOKUP($B1224,FoodDB!$A$2:$I$1016,8,0)</f>
        <v>0</v>
      </c>
      <c r="J1224" s="100" t="n">
        <f aca="false">$C1224*VLOOKUP($B1224,FoodDB!$A$2:$I$1016,9,0)</f>
        <v>0</v>
      </c>
      <c r="K1224" s="100"/>
      <c r="L1224" s="100"/>
      <c r="M1224" s="100"/>
      <c r="N1224" s="100"/>
      <c r="O1224" s="100"/>
      <c r="P1224" s="100"/>
      <c r="Q1224" s="100"/>
      <c r="R1224" s="100"/>
      <c r="S1224" s="100"/>
    </row>
    <row r="1225" customFormat="false" ht="15" hidden="false" customHeight="false" outlineLevel="0" collapsed="false">
      <c r="A1225" s="0" t="s">
        <v>98</v>
      </c>
      <c r="D1225" s="100"/>
      <c r="E1225" s="100"/>
      <c r="F1225" s="100"/>
      <c r="G1225" s="100" t="n">
        <f aca="false">SUM(G1218:G1224)</f>
        <v>0</v>
      </c>
      <c r="H1225" s="100" t="n">
        <f aca="false">SUM(H1218:H1224)</f>
        <v>0</v>
      </c>
      <c r="I1225" s="100" t="n">
        <f aca="false">SUM(I1218:I1224)</f>
        <v>0</v>
      </c>
      <c r="J1225" s="100" t="n">
        <f aca="false">SUM(G1225:I1225)</f>
        <v>0</v>
      </c>
      <c r="K1225" s="100"/>
      <c r="L1225" s="100"/>
      <c r="M1225" s="100"/>
      <c r="N1225" s="100"/>
      <c r="O1225" s="100"/>
      <c r="P1225" s="100"/>
      <c r="Q1225" s="100"/>
      <c r="R1225" s="100"/>
      <c r="S1225" s="100"/>
    </row>
    <row r="1226" customFormat="false" ht="15" hidden="false" customHeight="false" outlineLevel="0" collapsed="false">
      <c r="A1226" s="0" t="s">
        <v>102</v>
      </c>
      <c r="B1226" s="0" t="s">
        <v>103</v>
      </c>
      <c r="D1226" s="100"/>
      <c r="E1226" s="100"/>
      <c r="F1226" s="100"/>
      <c r="G1226" s="100" t="e">
        <f aca="false">VLOOKUP($A1218,LossChart!$A$3:$AB$105,14,0)</f>
        <v>#N/A</v>
      </c>
      <c r="H1226" s="100" t="e">
        <f aca="false">VLOOKUP($A1218,LossChart!$A$3:$AB$105,15,0)</f>
        <v>#N/A</v>
      </c>
      <c r="I1226" s="100" t="e">
        <f aca="false">VLOOKUP($A1218,LossChart!$A$3:$AB$105,16,0)</f>
        <v>#N/A</v>
      </c>
      <c r="J1226" s="100" t="e">
        <f aca="false">VLOOKUP($A1218,LossChart!$A$3:$AB$105,17,0)</f>
        <v>#N/A</v>
      </c>
      <c r="K1226" s="100"/>
      <c r="L1226" s="100"/>
      <c r="M1226" s="100"/>
      <c r="N1226" s="100"/>
      <c r="O1226" s="100"/>
      <c r="P1226" s="100"/>
      <c r="Q1226" s="100"/>
      <c r="R1226" s="100"/>
      <c r="S1226" s="100"/>
    </row>
    <row r="1227" customFormat="false" ht="15" hidden="false" customHeight="false" outlineLevel="0" collapsed="false">
      <c r="A1227" s="0" t="s">
        <v>104</v>
      </c>
      <c r="D1227" s="100"/>
      <c r="E1227" s="100"/>
      <c r="F1227" s="100"/>
      <c r="G1227" s="100" t="e">
        <f aca="false">G1226-G1225</f>
        <v>#N/A</v>
      </c>
      <c r="H1227" s="100" t="e">
        <f aca="false">H1226-H1225</f>
        <v>#N/A</v>
      </c>
      <c r="I1227" s="100" t="e">
        <f aca="false">I1226-I1225</f>
        <v>#N/A</v>
      </c>
      <c r="J1227" s="100" t="e">
        <f aca="false">J1226-J1225</f>
        <v>#N/A</v>
      </c>
      <c r="K1227" s="100"/>
      <c r="L1227" s="100"/>
      <c r="M1227" s="100"/>
      <c r="N1227" s="100"/>
      <c r="O1227" s="100"/>
      <c r="P1227" s="100"/>
      <c r="Q1227" s="100"/>
      <c r="R1227" s="100"/>
      <c r="S1227" s="100"/>
    </row>
    <row r="1229" customFormat="false" ht="60" hidden="false" customHeight="false" outlineLevel="0" collapsed="false">
      <c r="A1229" s="21" t="s">
        <v>63</v>
      </c>
      <c r="B1229" s="21" t="s">
        <v>93</v>
      </c>
      <c r="C1229" s="21" t="s">
        <v>94</v>
      </c>
      <c r="D1229" s="94" t="str">
        <f aca="false">FoodDB!$C$1</f>
        <v>Fat
(g)</v>
      </c>
      <c r="E1229" s="94" t="str">
        <f aca="false">FoodDB!$D$1</f>
        <v>Carbs
(g)</v>
      </c>
      <c r="F1229" s="94" t="str">
        <f aca="false">FoodDB!$E$1</f>
        <v>Protein
(g)</v>
      </c>
      <c r="G1229" s="94" t="str">
        <f aca="false">FoodDB!$F$1</f>
        <v>Fat
(Cal)</v>
      </c>
      <c r="H1229" s="94" t="str">
        <f aca="false">FoodDB!$G$1</f>
        <v>Carb
(Cal)</v>
      </c>
      <c r="I1229" s="94" t="str">
        <f aca="false">FoodDB!$H$1</f>
        <v>Protein
(Cal)</v>
      </c>
      <c r="J1229" s="94" t="str">
        <f aca="false">FoodDB!$I$1</f>
        <v>Total
Calories</v>
      </c>
      <c r="K1229" s="94"/>
      <c r="L1229" s="94" t="s">
        <v>110</v>
      </c>
      <c r="M1229" s="94" t="s">
        <v>111</v>
      </c>
      <c r="N1229" s="94" t="s">
        <v>112</v>
      </c>
      <c r="O1229" s="94" t="s">
        <v>113</v>
      </c>
      <c r="P1229" s="94" t="s">
        <v>118</v>
      </c>
      <c r="Q1229" s="94" t="s">
        <v>119</v>
      </c>
      <c r="R1229" s="94" t="s">
        <v>120</v>
      </c>
      <c r="S1229" s="94" t="s">
        <v>121</v>
      </c>
    </row>
    <row r="1230" customFormat="false" ht="15" hidden="false" customHeight="false" outlineLevel="0" collapsed="false">
      <c r="A1230" s="95" t="n">
        <f aca="false">A1218+1</f>
        <v>43096</v>
      </c>
      <c r="B1230" s="96" t="s">
        <v>108</v>
      </c>
      <c r="C1230" s="97" t="n">
        <v>1</v>
      </c>
      <c r="D1230" s="100" t="n">
        <f aca="false">$C1230*VLOOKUP($B1230,FoodDB!$A$2:$I$1016,3,0)</f>
        <v>0</v>
      </c>
      <c r="E1230" s="100" t="n">
        <f aca="false">$C1230*VLOOKUP($B1230,FoodDB!$A$2:$I$1016,4,0)</f>
        <v>0</v>
      </c>
      <c r="F1230" s="100" t="n">
        <f aca="false">$C1230*VLOOKUP($B1230,FoodDB!$A$2:$I$1016,5,0)</f>
        <v>0</v>
      </c>
      <c r="G1230" s="100" t="n">
        <f aca="false">$C1230*VLOOKUP($B1230,FoodDB!$A$2:$I$1016,6,0)</f>
        <v>0</v>
      </c>
      <c r="H1230" s="100" t="n">
        <f aca="false">$C1230*VLOOKUP($B1230,FoodDB!$A$2:$I$1016,7,0)</f>
        <v>0</v>
      </c>
      <c r="I1230" s="100" t="n">
        <f aca="false">$C1230*VLOOKUP($B1230,FoodDB!$A$2:$I$1016,8,0)</f>
        <v>0</v>
      </c>
      <c r="J1230" s="100" t="n">
        <f aca="false">$C1230*VLOOKUP($B1230,FoodDB!$A$2:$I$1016,9,0)</f>
        <v>0</v>
      </c>
      <c r="K1230" s="100"/>
      <c r="L1230" s="100" t="n">
        <f aca="false">SUM(G1230:G1236)</f>
        <v>0</v>
      </c>
      <c r="M1230" s="100" t="n">
        <f aca="false">SUM(H1230:H1236)</f>
        <v>0</v>
      </c>
      <c r="N1230" s="100" t="n">
        <f aca="false">SUM(I1230:I1236)</f>
        <v>0</v>
      </c>
      <c r="O1230" s="100" t="n">
        <f aca="false">SUM(L1230:N1230)</f>
        <v>0</v>
      </c>
      <c r="P1230" s="100" t="n">
        <f aca="false">VLOOKUP($A1230,LossChart!$A$3:$AB$999,14,0)-L1230</f>
        <v>860.371293044381</v>
      </c>
      <c r="Q1230" s="100" t="n">
        <f aca="false">VLOOKUP($A1230,LossChart!$A$3:$AB$999,15,0)-M1230</f>
        <v>116</v>
      </c>
      <c r="R1230" s="100" t="n">
        <f aca="false">VLOOKUP($A1230,LossChart!$A$3:$AB$999,16,0)-N1230</f>
        <v>477.304074136158</v>
      </c>
      <c r="S1230" s="100" t="n">
        <f aca="false">VLOOKUP($A1230,LossChart!$A$3:$AB$999,17,0)-O1230</f>
        <v>1453.67536718054</v>
      </c>
    </row>
    <row r="1231" customFormat="false" ht="15" hidden="false" customHeight="false" outlineLevel="0" collapsed="false">
      <c r="B1231" s="96" t="s">
        <v>108</v>
      </c>
      <c r="C1231" s="97" t="n">
        <v>1</v>
      </c>
      <c r="D1231" s="100" t="n">
        <f aca="false">$C1231*VLOOKUP($B1231,FoodDB!$A$2:$I$1016,3,0)</f>
        <v>0</v>
      </c>
      <c r="E1231" s="100" t="n">
        <f aca="false">$C1231*VLOOKUP($B1231,FoodDB!$A$2:$I$1016,4,0)</f>
        <v>0</v>
      </c>
      <c r="F1231" s="100" t="n">
        <f aca="false">$C1231*VLOOKUP($B1231,FoodDB!$A$2:$I$1016,5,0)</f>
        <v>0</v>
      </c>
      <c r="G1231" s="100" t="n">
        <f aca="false">$C1231*VLOOKUP($B1231,FoodDB!$A$2:$I$1016,6,0)</f>
        <v>0</v>
      </c>
      <c r="H1231" s="100" t="n">
        <f aca="false">$C1231*VLOOKUP($B1231,FoodDB!$A$2:$I$1016,7,0)</f>
        <v>0</v>
      </c>
      <c r="I1231" s="100" t="n">
        <f aca="false">$C1231*VLOOKUP($B1231,FoodDB!$A$2:$I$1016,8,0)</f>
        <v>0</v>
      </c>
      <c r="J1231" s="100" t="n">
        <f aca="false">$C1231*VLOOKUP($B1231,FoodDB!$A$2:$I$1016,9,0)</f>
        <v>0</v>
      </c>
      <c r="K1231" s="100"/>
      <c r="L1231" s="100"/>
      <c r="M1231" s="100"/>
      <c r="N1231" s="100"/>
      <c r="O1231" s="100"/>
      <c r="P1231" s="100"/>
      <c r="Q1231" s="100"/>
      <c r="R1231" s="100"/>
      <c r="S1231" s="100"/>
    </row>
    <row r="1232" customFormat="false" ht="15" hidden="false" customHeight="false" outlineLevel="0" collapsed="false">
      <c r="B1232" s="96" t="s">
        <v>108</v>
      </c>
      <c r="C1232" s="97" t="n">
        <v>1</v>
      </c>
      <c r="D1232" s="100" t="n">
        <f aca="false">$C1232*VLOOKUP($B1232,FoodDB!$A$2:$I$1016,3,0)</f>
        <v>0</v>
      </c>
      <c r="E1232" s="100" t="n">
        <f aca="false">$C1232*VLOOKUP($B1232,FoodDB!$A$2:$I$1016,4,0)</f>
        <v>0</v>
      </c>
      <c r="F1232" s="100" t="n">
        <f aca="false">$C1232*VLOOKUP($B1232,FoodDB!$A$2:$I$1016,5,0)</f>
        <v>0</v>
      </c>
      <c r="G1232" s="100" t="n">
        <f aca="false">$C1232*VLOOKUP($B1232,FoodDB!$A$2:$I$1016,6,0)</f>
        <v>0</v>
      </c>
      <c r="H1232" s="100" t="n">
        <f aca="false">$C1232*VLOOKUP($B1232,FoodDB!$A$2:$I$1016,7,0)</f>
        <v>0</v>
      </c>
      <c r="I1232" s="100" t="n">
        <f aca="false">$C1232*VLOOKUP($B1232,FoodDB!$A$2:$I$1016,8,0)</f>
        <v>0</v>
      </c>
      <c r="J1232" s="100" t="n">
        <f aca="false">$C1232*VLOOKUP($B1232,FoodDB!$A$2:$I$1016,9,0)</f>
        <v>0</v>
      </c>
      <c r="K1232" s="100"/>
      <c r="L1232" s="100"/>
      <c r="M1232" s="100"/>
      <c r="N1232" s="100"/>
      <c r="O1232" s="100"/>
      <c r="P1232" s="100"/>
      <c r="Q1232" s="100"/>
      <c r="R1232" s="100"/>
      <c r="S1232" s="100"/>
    </row>
    <row r="1233" customFormat="false" ht="15" hidden="false" customHeight="false" outlineLevel="0" collapsed="false">
      <c r="B1233" s="96" t="s">
        <v>108</v>
      </c>
      <c r="C1233" s="97" t="n">
        <v>1</v>
      </c>
      <c r="D1233" s="100" t="n">
        <f aca="false">$C1233*VLOOKUP($B1233,FoodDB!$A$2:$I$1016,3,0)</f>
        <v>0</v>
      </c>
      <c r="E1233" s="100" t="n">
        <f aca="false">$C1233*VLOOKUP($B1233,FoodDB!$A$2:$I$1016,4,0)</f>
        <v>0</v>
      </c>
      <c r="F1233" s="100" t="n">
        <f aca="false">$C1233*VLOOKUP($B1233,FoodDB!$A$2:$I$1016,5,0)</f>
        <v>0</v>
      </c>
      <c r="G1233" s="100" t="n">
        <f aca="false">$C1233*VLOOKUP($B1233,FoodDB!$A$2:$I$1016,6,0)</f>
        <v>0</v>
      </c>
      <c r="H1233" s="100" t="n">
        <f aca="false">$C1233*VLOOKUP($B1233,FoodDB!$A$2:$I$1016,7,0)</f>
        <v>0</v>
      </c>
      <c r="I1233" s="100" t="n">
        <f aca="false">$C1233*VLOOKUP($B1233,FoodDB!$A$2:$I$1016,8,0)</f>
        <v>0</v>
      </c>
      <c r="J1233" s="100" t="n">
        <f aca="false">$C1233*VLOOKUP($B1233,FoodDB!$A$2:$I$1016,9,0)</f>
        <v>0</v>
      </c>
      <c r="K1233" s="100"/>
      <c r="L1233" s="100"/>
      <c r="M1233" s="100"/>
      <c r="N1233" s="100"/>
      <c r="O1233" s="100"/>
      <c r="P1233" s="100"/>
      <c r="Q1233" s="100"/>
      <c r="R1233" s="100"/>
      <c r="S1233" s="100"/>
    </row>
    <row r="1234" customFormat="false" ht="15" hidden="false" customHeight="false" outlineLevel="0" collapsed="false">
      <c r="B1234" s="96" t="s">
        <v>108</v>
      </c>
      <c r="C1234" s="97" t="n">
        <v>1</v>
      </c>
      <c r="D1234" s="100" t="n">
        <f aca="false">$C1234*VLOOKUP($B1234,FoodDB!$A$2:$I$1016,3,0)</f>
        <v>0</v>
      </c>
      <c r="E1234" s="100" t="n">
        <f aca="false">$C1234*VLOOKUP($B1234,FoodDB!$A$2:$I$1016,4,0)</f>
        <v>0</v>
      </c>
      <c r="F1234" s="100" t="n">
        <f aca="false">$C1234*VLOOKUP($B1234,FoodDB!$A$2:$I$1016,5,0)</f>
        <v>0</v>
      </c>
      <c r="G1234" s="100" t="n">
        <f aca="false">$C1234*VLOOKUP($B1234,FoodDB!$A$2:$I$1016,6,0)</f>
        <v>0</v>
      </c>
      <c r="H1234" s="100" t="n">
        <f aca="false">$C1234*VLOOKUP($B1234,FoodDB!$A$2:$I$1016,7,0)</f>
        <v>0</v>
      </c>
      <c r="I1234" s="100" t="n">
        <f aca="false">$C1234*VLOOKUP($B1234,FoodDB!$A$2:$I$1016,8,0)</f>
        <v>0</v>
      </c>
      <c r="J1234" s="100" t="n">
        <f aca="false">$C1234*VLOOKUP($B1234,FoodDB!$A$2:$I$1016,9,0)</f>
        <v>0</v>
      </c>
      <c r="K1234" s="100"/>
      <c r="L1234" s="100"/>
      <c r="M1234" s="100"/>
      <c r="N1234" s="100"/>
      <c r="O1234" s="100"/>
      <c r="P1234" s="100"/>
      <c r="Q1234" s="100"/>
      <c r="R1234" s="100"/>
      <c r="S1234" s="100"/>
    </row>
    <row r="1235" customFormat="false" ht="15" hidden="false" customHeight="false" outlineLevel="0" collapsed="false">
      <c r="B1235" s="96" t="s">
        <v>108</v>
      </c>
      <c r="C1235" s="97" t="n">
        <v>1</v>
      </c>
      <c r="D1235" s="100" t="n">
        <f aca="false">$C1235*VLOOKUP($B1235,FoodDB!$A$2:$I$1016,3,0)</f>
        <v>0</v>
      </c>
      <c r="E1235" s="100" t="n">
        <f aca="false">$C1235*VLOOKUP($B1235,FoodDB!$A$2:$I$1016,4,0)</f>
        <v>0</v>
      </c>
      <c r="F1235" s="100" t="n">
        <f aca="false">$C1235*VLOOKUP($B1235,FoodDB!$A$2:$I$1016,5,0)</f>
        <v>0</v>
      </c>
      <c r="G1235" s="100" t="n">
        <f aca="false">$C1235*VLOOKUP($B1235,FoodDB!$A$2:$I$1016,6,0)</f>
        <v>0</v>
      </c>
      <c r="H1235" s="100" t="n">
        <f aca="false">$C1235*VLOOKUP($B1235,FoodDB!$A$2:$I$1016,7,0)</f>
        <v>0</v>
      </c>
      <c r="I1235" s="100" t="n">
        <f aca="false">$C1235*VLOOKUP($B1235,FoodDB!$A$2:$I$1016,8,0)</f>
        <v>0</v>
      </c>
      <c r="J1235" s="100" t="n">
        <f aca="false">$C1235*VLOOKUP($B1235,FoodDB!$A$2:$I$1016,9,0)</f>
        <v>0</v>
      </c>
      <c r="K1235" s="100"/>
      <c r="L1235" s="100"/>
      <c r="M1235" s="100"/>
      <c r="N1235" s="100"/>
      <c r="O1235" s="100"/>
      <c r="P1235" s="100"/>
      <c r="Q1235" s="100"/>
      <c r="R1235" s="100"/>
      <c r="S1235" s="100"/>
    </row>
    <row r="1236" customFormat="false" ht="15" hidden="false" customHeight="false" outlineLevel="0" collapsed="false">
      <c r="B1236" s="96" t="s">
        <v>108</v>
      </c>
      <c r="C1236" s="97" t="n">
        <v>1</v>
      </c>
      <c r="D1236" s="100" t="n">
        <f aca="false">$C1236*VLOOKUP($B1236,FoodDB!$A$2:$I$1016,3,0)</f>
        <v>0</v>
      </c>
      <c r="E1236" s="100" t="n">
        <f aca="false">$C1236*VLOOKUP($B1236,FoodDB!$A$2:$I$1016,4,0)</f>
        <v>0</v>
      </c>
      <c r="F1236" s="100" t="n">
        <f aca="false">$C1236*VLOOKUP($B1236,FoodDB!$A$2:$I$1016,5,0)</f>
        <v>0</v>
      </c>
      <c r="G1236" s="100" t="n">
        <f aca="false">$C1236*VLOOKUP($B1236,FoodDB!$A$2:$I$1016,6,0)</f>
        <v>0</v>
      </c>
      <c r="H1236" s="100" t="n">
        <f aca="false">$C1236*VLOOKUP($B1236,FoodDB!$A$2:$I$1016,7,0)</f>
        <v>0</v>
      </c>
      <c r="I1236" s="100" t="n">
        <f aca="false">$C1236*VLOOKUP($B1236,FoodDB!$A$2:$I$1016,8,0)</f>
        <v>0</v>
      </c>
      <c r="J1236" s="100" t="n">
        <f aca="false">$C1236*VLOOKUP($B1236,FoodDB!$A$2:$I$1016,9,0)</f>
        <v>0</v>
      </c>
      <c r="K1236" s="100"/>
      <c r="L1236" s="100"/>
      <c r="M1236" s="100"/>
      <c r="N1236" s="100"/>
      <c r="O1236" s="100"/>
      <c r="P1236" s="100"/>
      <c r="Q1236" s="100"/>
      <c r="R1236" s="100"/>
      <c r="S1236" s="100"/>
    </row>
    <row r="1237" customFormat="false" ht="15" hidden="false" customHeight="false" outlineLevel="0" collapsed="false">
      <c r="A1237" s="0" t="s">
        <v>98</v>
      </c>
      <c r="D1237" s="100"/>
      <c r="E1237" s="100"/>
      <c r="F1237" s="100"/>
      <c r="G1237" s="100" t="n">
        <f aca="false">SUM(G1230:G1236)</f>
        <v>0</v>
      </c>
      <c r="H1237" s="100" t="n">
        <f aca="false">SUM(H1230:H1236)</f>
        <v>0</v>
      </c>
      <c r="I1237" s="100" t="n">
        <f aca="false">SUM(I1230:I1236)</f>
        <v>0</v>
      </c>
      <c r="J1237" s="100" t="n">
        <f aca="false">SUM(G1237:I1237)</f>
        <v>0</v>
      </c>
      <c r="K1237" s="100"/>
      <c r="L1237" s="100"/>
      <c r="M1237" s="100"/>
      <c r="N1237" s="100"/>
      <c r="O1237" s="100"/>
      <c r="P1237" s="100"/>
      <c r="Q1237" s="100"/>
      <c r="R1237" s="100"/>
      <c r="S1237" s="100"/>
    </row>
    <row r="1238" customFormat="false" ht="15" hidden="false" customHeight="false" outlineLevel="0" collapsed="false">
      <c r="A1238" s="0" t="s">
        <v>102</v>
      </c>
      <c r="B1238" s="0" t="s">
        <v>103</v>
      </c>
      <c r="D1238" s="100"/>
      <c r="E1238" s="100"/>
      <c r="F1238" s="100"/>
      <c r="G1238" s="100" t="e">
        <f aca="false">VLOOKUP($A1230,LossChart!$A$3:$AB$105,14,0)</f>
        <v>#N/A</v>
      </c>
      <c r="H1238" s="100" t="e">
        <f aca="false">VLOOKUP($A1230,LossChart!$A$3:$AB$105,15,0)</f>
        <v>#N/A</v>
      </c>
      <c r="I1238" s="100" t="e">
        <f aca="false">VLOOKUP($A1230,LossChart!$A$3:$AB$105,16,0)</f>
        <v>#N/A</v>
      </c>
      <c r="J1238" s="100" t="e">
        <f aca="false">VLOOKUP($A1230,LossChart!$A$3:$AB$105,17,0)</f>
        <v>#N/A</v>
      </c>
      <c r="K1238" s="100"/>
      <c r="L1238" s="100"/>
      <c r="M1238" s="100"/>
      <c r="N1238" s="100"/>
      <c r="O1238" s="100"/>
      <c r="P1238" s="100"/>
      <c r="Q1238" s="100"/>
      <c r="R1238" s="100"/>
      <c r="S1238" s="100"/>
    </row>
    <row r="1239" customFormat="false" ht="15" hidden="false" customHeight="false" outlineLevel="0" collapsed="false">
      <c r="A1239" s="0" t="s">
        <v>104</v>
      </c>
      <c r="D1239" s="100"/>
      <c r="E1239" s="100"/>
      <c r="F1239" s="100"/>
      <c r="G1239" s="100" t="e">
        <f aca="false">G1238-G1237</f>
        <v>#N/A</v>
      </c>
      <c r="H1239" s="100" t="e">
        <f aca="false">H1238-H1237</f>
        <v>#N/A</v>
      </c>
      <c r="I1239" s="100" t="e">
        <f aca="false">I1238-I1237</f>
        <v>#N/A</v>
      </c>
      <c r="J1239" s="100" t="e">
        <f aca="false">J1238-J1237</f>
        <v>#N/A</v>
      </c>
      <c r="K1239" s="100"/>
      <c r="L1239" s="100"/>
      <c r="M1239" s="100"/>
      <c r="N1239" s="100"/>
      <c r="O1239" s="100"/>
      <c r="P1239" s="100"/>
      <c r="Q1239" s="100"/>
      <c r="R1239" s="100"/>
      <c r="S1239" s="100"/>
    </row>
    <row r="1241" customFormat="false" ht="60" hidden="false" customHeight="false" outlineLevel="0" collapsed="false">
      <c r="A1241" s="21" t="s">
        <v>63</v>
      </c>
      <c r="B1241" s="21" t="s">
        <v>93</v>
      </c>
      <c r="C1241" s="21" t="s">
        <v>94</v>
      </c>
      <c r="D1241" s="94" t="str">
        <f aca="false">FoodDB!$C$1</f>
        <v>Fat
(g)</v>
      </c>
      <c r="E1241" s="94" t="str">
        <f aca="false">FoodDB!$D$1</f>
        <v>Carbs
(g)</v>
      </c>
      <c r="F1241" s="94" t="str">
        <f aca="false">FoodDB!$E$1</f>
        <v>Protein
(g)</v>
      </c>
      <c r="G1241" s="94" t="str">
        <f aca="false">FoodDB!$F$1</f>
        <v>Fat
(Cal)</v>
      </c>
      <c r="H1241" s="94" t="str">
        <f aca="false">FoodDB!$G$1</f>
        <v>Carb
(Cal)</v>
      </c>
      <c r="I1241" s="94" t="str">
        <f aca="false">FoodDB!$H$1</f>
        <v>Protein
(Cal)</v>
      </c>
      <c r="J1241" s="94" t="str">
        <f aca="false">FoodDB!$I$1</f>
        <v>Total
Calories</v>
      </c>
      <c r="K1241" s="94"/>
      <c r="L1241" s="94" t="s">
        <v>110</v>
      </c>
      <c r="M1241" s="94" t="s">
        <v>111</v>
      </c>
      <c r="N1241" s="94" t="s">
        <v>112</v>
      </c>
      <c r="O1241" s="94" t="s">
        <v>113</v>
      </c>
      <c r="P1241" s="94" t="s">
        <v>118</v>
      </c>
      <c r="Q1241" s="94" t="s">
        <v>119</v>
      </c>
      <c r="R1241" s="94" t="s">
        <v>120</v>
      </c>
      <c r="S1241" s="94" t="s">
        <v>121</v>
      </c>
    </row>
    <row r="1242" customFormat="false" ht="15" hidden="false" customHeight="false" outlineLevel="0" collapsed="false">
      <c r="A1242" s="95" t="n">
        <f aca="false">A1230+1</f>
        <v>43097</v>
      </c>
      <c r="B1242" s="96" t="s">
        <v>108</v>
      </c>
      <c r="C1242" s="97" t="n">
        <v>1</v>
      </c>
      <c r="D1242" s="100" t="n">
        <f aca="false">$C1242*VLOOKUP($B1242,FoodDB!$A$2:$I$1016,3,0)</f>
        <v>0</v>
      </c>
      <c r="E1242" s="100" t="n">
        <f aca="false">$C1242*VLOOKUP($B1242,FoodDB!$A$2:$I$1016,4,0)</f>
        <v>0</v>
      </c>
      <c r="F1242" s="100" t="n">
        <f aca="false">$C1242*VLOOKUP($B1242,FoodDB!$A$2:$I$1016,5,0)</f>
        <v>0</v>
      </c>
      <c r="G1242" s="100" t="n">
        <f aca="false">$C1242*VLOOKUP($B1242,FoodDB!$A$2:$I$1016,6,0)</f>
        <v>0</v>
      </c>
      <c r="H1242" s="100" t="n">
        <f aca="false">$C1242*VLOOKUP($B1242,FoodDB!$A$2:$I$1016,7,0)</f>
        <v>0</v>
      </c>
      <c r="I1242" s="100" t="n">
        <f aca="false">$C1242*VLOOKUP($B1242,FoodDB!$A$2:$I$1016,8,0)</f>
        <v>0</v>
      </c>
      <c r="J1242" s="100" t="n">
        <f aca="false">$C1242*VLOOKUP($B1242,FoodDB!$A$2:$I$1016,9,0)</f>
        <v>0</v>
      </c>
      <c r="K1242" s="100"/>
      <c r="L1242" s="100" t="n">
        <f aca="false">SUM(G1242:G1248)</f>
        <v>0</v>
      </c>
      <c r="M1242" s="100" t="n">
        <f aca="false">SUM(H1242:H1248)</f>
        <v>0</v>
      </c>
      <c r="N1242" s="100" t="n">
        <f aca="false">SUM(I1242:I1248)</f>
        <v>0</v>
      </c>
      <c r="O1242" s="100" t="n">
        <f aca="false">SUM(L1242:N1242)</f>
        <v>0</v>
      </c>
      <c r="P1242" s="100" t="n">
        <f aca="false">VLOOKUP($A1242,LossChart!$A$3:$AB$999,14,0)-L1242</f>
        <v>863.934451943774</v>
      </c>
      <c r="Q1242" s="100" t="n">
        <f aca="false">VLOOKUP($A1242,LossChart!$A$3:$AB$999,15,0)-M1242</f>
        <v>116</v>
      </c>
      <c r="R1242" s="100" t="n">
        <f aca="false">VLOOKUP($A1242,LossChart!$A$3:$AB$999,16,0)-N1242</f>
        <v>477.304074136158</v>
      </c>
      <c r="S1242" s="100" t="n">
        <f aca="false">VLOOKUP($A1242,LossChart!$A$3:$AB$999,17,0)-O1242</f>
        <v>1457.23852607993</v>
      </c>
    </row>
    <row r="1243" customFormat="false" ht="15" hidden="false" customHeight="false" outlineLevel="0" collapsed="false">
      <c r="B1243" s="96" t="s">
        <v>108</v>
      </c>
      <c r="C1243" s="97" t="n">
        <v>1</v>
      </c>
      <c r="D1243" s="100" t="n">
        <f aca="false">$C1243*VLOOKUP($B1243,FoodDB!$A$2:$I$1016,3,0)</f>
        <v>0</v>
      </c>
      <c r="E1243" s="100" t="n">
        <f aca="false">$C1243*VLOOKUP($B1243,FoodDB!$A$2:$I$1016,4,0)</f>
        <v>0</v>
      </c>
      <c r="F1243" s="100" t="n">
        <f aca="false">$C1243*VLOOKUP($B1243,FoodDB!$A$2:$I$1016,5,0)</f>
        <v>0</v>
      </c>
      <c r="G1243" s="100" t="n">
        <f aca="false">$C1243*VLOOKUP($B1243,FoodDB!$A$2:$I$1016,6,0)</f>
        <v>0</v>
      </c>
      <c r="H1243" s="100" t="n">
        <f aca="false">$C1243*VLOOKUP($B1243,FoodDB!$A$2:$I$1016,7,0)</f>
        <v>0</v>
      </c>
      <c r="I1243" s="100" t="n">
        <f aca="false">$C1243*VLOOKUP($B1243,FoodDB!$A$2:$I$1016,8,0)</f>
        <v>0</v>
      </c>
      <c r="J1243" s="100" t="n">
        <f aca="false">$C1243*VLOOKUP($B1243,FoodDB!$A$2:$I$1016,9,0)</f>
        <v>0</v>
      </c>
      <c r="K1243" s="100"/>
      <c r="L1243" s="100"/>
      <c r="M1243" s="100"/>
      <c r="N1243" s="100"/>
      <c r="O1243" s="100"/>
      <c r="P1243" s="100"/>
      <c r="Q1243" s="100"/>
      <c r="R1243" s="100"/>
      <c r="S1243" s="100"/>
    </row>
    <row r="1244" customFormat="false" ht="15" hidden="false" customHeight="false" outlineLevel="0" collapsed="false">
      <c r="B1244" s="96" t="s">
        <v>108</v>
      </c>
      <c r="C1244" s="97" t="n">
        <v>1</v>
      </c>
      <c r="D1244" s="100" t="n">
        <f aca="false">$C1244*VLOOKUP($B1244,FoodDB!$A$2:$I$1016,3,0)</f>
        <v>0</v>
      </c>
      <c r="E1244" s="100" t="n">
        <f aca="false">$C1244*VLOOKUP($B1244,FoodDB!$A$2:$I$1016,4,0)</f>
        <v>0</v>
      </c>
      <c r="F1244" s="100" t="n">
        <f aca="false">$C1244*VLOOKUP($B1244,FoodDB!$A$2:$I$1016,5,0)</f>
        <v>0</v>
      </c>
      <c r="G1244" s="100" t="n">
        <f aca="false">$C1244*VLOOKUP($B1244,FoodDB!$A$2:$I$1016,6,0)</f>
        <v>0</v>
      </c>
      <c r="H1244" s="100" t="n">
        <f aca="false">$C1244*VLOOKUP($B1244,FoodDB!$A$2:$I$1016,7,0)</f>
        <v>0</v>
      </c>
      <c r="I1244" s="100" t="n">
        <f aca="false">$C1244*VLOOKUP($B1244,FoodDB!$A$2:$I$1016,8,0)</f>
        <v>0</v>
      </c>
      <c r="J1244" s="100" t="n">
        <f aca="false">$C1244*VLOOKUP($B1244,FoodDB!$A$2:$I$1016,9,0)</f>
        <v>0</v>
      </c>
      <c r="K1244" s="100"/>
      <c r="L1244" s="100"/>
      <c r="M1244" s="100"/>
      <c r="N1244" s="100"/>
      <c r="O1244" s="100"/>
      <c r="P1244" s="100"/>
      <c r="Q1244" s="100"/>
      <c r="R1244" s="100"/>
      <c r="S1244" s="100"/>
    </row>
    <row r="1245" customFormat="false" ht="15" hidden="false" customHeight="false" outlineLevel="0" collapsed="false">
      <c r="B1245" s="96" t="s">
        <v>108</v>
      </c>
      <c r="C1245" s="97" t="n">
        <v>1</v>
      </c>
      <c r="D1245" s="100" t="n">
        <f aca="false">$C1245*VLOOKUP($B1245,FoodDB!$A$2:$I$1016,3,0)</f>
        <v>0</v>
      </c>
      <c r="E1245" s="100" t="n">
        <f aca="false">$C1245*VLOOKUP($B1245,FoodDB!$A$2:$I$1016,4,0)</f>
        <v>0</v>
      </c>
      <c r="F1245" s="100" t="n">
        <f aca="false">$C1245*VLOOKUP($B1245,FoodDB!$A$2:$I$1016,5,0)</f>
        <v>0</v>
      </c>
      <c r="G1245" s="100" t="n">
        <f aca="false">$C1245*VLOOKUP($B1245,FoodDB!$A$2:$I$1016,6,0)</f>
        <v>0</v>
      </c>
      <c r="H1245" s="100" t="n">
        <f aca="false">$C1245*VLOOKUP($B1245,FoodDB!$A$2:$I$1016,7,0)</f>
        <v>0</v>
      </c>
      <c r="I1245" s="100" t="n">
        <f aca="false">$C1245*VLOOKUP($B1245,FoodDB!$A$2:$I$1016,8,0)</f>
        <v>0</v>
      </c>
      <c r="J1245" s="100" t="n">
        <f aca="false">$C1245*VLOOKUP($B1245,FoodDB!$A$2:$I$1016,9,0)</f>
        <v>0</v>
      </c>
      <c r="K1245" s="100"/>
      <c r="L1245" s="100"/>
      <c r="M1245" s="100"/>
      <c r="N1245" s="100"/>
      <c r="O1245" s="100"/>
      <c r="P1245" s="100"/>
      <c r="Q1245" s="100"/>
      <c r="R1245" s="100"/>
      <c r="S1245" s="100"/>
    </row>
    <row r="1246" customFormat="false" ht="15" hidden="false" customHeight="false" outlineLevel="0" collapsed="false">
      <c r="B1246" s="96" t="s">
        <v>108</v>
      </c>
      <c r="C1246" s="97" t="n">
        <v>1</v>
      </c>
      <c r="D1246" s="100" t="n">
        <f aca="false">$C1246*VLOOKUP($B1246,FoodDB!$A$2:$I$1016,3,0)</f>
        <v>0</v>
      </c>
      <c r="E1246" s="100" t="n">
        <f aca="false">$C1246*VLOOKUP($B1246,FoodDB!$A$2:$I$1016,4,0)</f>
        <v>0</v>
      </c>
      <c r="F1246" s="100" t="n">
        <f aca="false">$C1246*VLOOKUP($B1246,FoodDB!$A$2:$I$1016,5,0)</f>
        <v>0</v>
      </c>
      <c r="G1246" s="100" t="n">
        <f aca="false">$C1246*VLOOKUP($B1246,FoodDB!$A$2:$I$1016,6,0)</f>
        <v>0</v>
      </c>
      <c r="H1246" s="100" t="n">
        <f aca="false">$C1246*VLOOKUP($B1246,FoodDB!$A$2:$I$1016,7,0)</f>
        <v>0</v>
      </c>
      <c r="I1246" s="100" t="n">
        <f aca="false">$C1246*VLOOKUP($B1246,FoodDB!$A$2:$I$1016,8,0)</f>
        <v>0</v>
      </c>
      <c r="J1246" s="100" t="n">
        <f aca="false">$C1246*VLOOKUP($B1246,FoodDB!$A$2:$I$1016,9,0)</f>
        <v>0</v>
      </c>
      <c r="K1246" s="100"/>
      <c r="L1246" s="100"/>
      <c r="M1246" s="100"/>
      <c r="N1246" s="100"/>
      <c r="O1246" s="100"/>
      <c r="P1246" s="100"/>
      <c r="Q1246" s="100"/>
      <c r="R1246" s="100"/>
      <c r="S1246" s="100"/>
    </row>
    <row r="1247" customFormat="false" ht="15" hidden="false" customHeight="false" outlineLevel="0" collapsed="false">
      <c r="B1247" s="96" t="s">
        <v>108</v>
      </c>
      <c r="C1247" s="97" t="n">
        <v>1</v>
      </c>
      <c r="D1247" s="100" t="n">
        <f aca="false">$C1247*VLOOKUP($B1247,FoodDB!$A$2:$I$1016,3,0)</f>
        <v>0</v>
      </c>
      <c r="E1247" s="100" t="n">
        <f aca="false">$C1247*VLOOKUP($B1247,FoodDB!$A$2:$I$1016,4,0)</f>
        <v>0</v>
      </c>
      <c r="F1247" s="100" t="n">
        <f aca="false">$C1247*VLOOKUP($B1247,FoodDB!$A$2:$I$1016,5,0)</f>
        <v>0</v>
      </c>
      <c r="G1247" s="100" t="n">
        <f aca="false">$C1247*VLOOKUP($B1247,FoodDB!$A$2:$I$1016,6,0)</f>
        <v>0</v>
      </c>
      <c r="H1247" s="100" t="n">
        <f aca="false">$C1247*VLOOKUP($B1247,FoodDB!$A$2:$I$1016,7,0)</f>
        <v>0</v>
      </c>
      <c r="I1247" s="100" t="n">
        <f aca="false">$C1247*VLOOKUP($B1247,FoodDB!$A$2:$I$1016,8,0)</f>
        <v>0</v>
      </c>
      <c r="J1247" s="100" t="n">
        <f aca="false">$C1247*VLOOKUP($B1247,FoodDB!$A$2:$I$1016,9,0)</f>
        <v>0</v>
      </c>
      <c r="K1247" s="100"/>
      <c r="L1247" s="100"/>
      <c r="M1247" s="100"/>
      <c r="N1247" s="100"/>
      <c r="O1247" s="100"/>
      <c r="P1247" s="100"/>
      <c r="Q1247" s="100"/>
      <c r="R1247" s="100"/>
      <c r="S1247" s="100"/>
    </row>
    <row r="1248" customFormat="false" ht="15" hidden="false" customHeight="false" outlineLevel="0" collapsed="false">
      <c r="B1248" s="96" t="s">
        <v>108</v>
      </c>
      <c r="C1248" s="97" t="n">
        <v>1</v>
      </c>
      <c r="D1248" s="100" t="n">
        <f aca="false">$C1248*VLOOKUP($B1248,FoodDB!$A$2:$I$1016,3,0)</f>
        <v>0</v>
      </c>
      <c r="E1248" s="100" t="n">
        <f aca="false">$C1248*VLOOKUP($B1248,FoodDB!$A$2:$I$1016,4,0)</f>
        <v>0</v>
      </c>
      <c r="F1248" s="100" t="n">
        <f aca="false">$C1248*VLOOKUP($B1248,FoodDB!$A$2:$I$1016,5,0)</f>
        <v>0</v>
      </c>
      <c r="G1248" s="100" t="n">
        <f aca="false">$C1248*VLOOKUP($B1248,FoodDB!$A$2:$I$1016,6,0)</f>
        <v>0</v>
      </c>
      <c r="H1248" s="100" t="n">
        <f aca="false">$C1248*VLOOKUP($B1248,FoodDB!$A$2:$I$1016,7,0)</f>
        <v>0</v>
      </c>
      <c r="I1248" s="100" t="n">
        <f aca="false">$C1248*VLOOKUP($B1248,FoodDB!$A$2:$I$1016,8,0)</f>
        <v>0</v>
      </c>
      <c r="J1248" s="100" t="n">
        <f aca="false">$C1248*VLOOKUP($B1248,FoodDB!$A$2:$I$1016,9,0)</f>
        <v>0</v>
      </c>
      <c r="K1248" s="100"/>
      <c r="L1248" s="100"/>
      <c r="M1248" s="100"/>
      <c r="N1248" s="100"/>
      <c r="O1248" s="100"/>
      <c r="P1248" s="100"/>
      <c r="Q1248" s="100"/>
      <c r="R1248" s="100"/>
      <c r="S1248" s="100"/>
    </row>
    <row r="1249" customFormat="false" ht="15" hidden="false" customHeight="false" outlineLevel="0" collapsed="false">
      <c r="A1249" s="0" t="s">
        <v>98</v>
      </c>
      <c r="D1249" s="100"/>
      <c r="E1249" s="100"/>
      <c r="F1249" s="100"/>
      <c r="G1249" s="100" t="n">
        <f aca="false">SUM(G1242:G1248)</f>
        <v>0</v>
      </c>
      <c r="H1249" s="100" t="n">
        <f aca="false">SUM(H1242:H1248)</f>
        <v>0</v>
      </c>
      <c r="I1249" s="100" t="n">
        <f aca="false">SUM(I1242:I1248)</f>
        <v>0</v>
      </c>
      <c r="J1249" s="100" t="n">
        <f aca="false">SUM(G1249:I1249)</f>
        <v>0</v>
      </c>
      <c r="K1249" s="100"/>
      <c r="L1249" s="100"/>
      <c r="M1249" s="100"/>
      <c r="N1249" s="100"/>
      <c r="O1249" s="100"/>
      <c r="P1249" s="100"/>
      <c r="Q1249" s="100"/>
      <c r="R1249" s="100"/>
      <c r="S1249" s="100"/>
    </row>
    <row r="1250" customFormat="false" ht="15" hidden="false" customHeight="false" outlineLevel="0" collapsed="false">
      <c r="A1250" s="0" t="s">
        <v>102</v>
      </c>
      <c r="B1250" s="0" t="s">
        <v>103</v>
      </c>
      <c r="D1250" s="100"/>
      <c r="E1250" s="100"/>
      <c r="F1250" s="100"/>
      <c r="G1250" s="100" t="e">
        <f aca="false">VLOOKUP($A1242,LossChart!$A$3:$AB$105,14,0)</f>
        <v>#N/A</v>
      </c>
      <c r="H1250" s="100" t="e">
        <f aca="false">VLOOKUP($A1242,LossChart!$A$3:$AB$105,15,0)</f>
        <v>#N/A</v>
      </c>
      <c r="I1250" s="100" t="e">
        <f aca="false">VLOOKUP($A1242,LossChart!$A$3:$AB$105,16,0)</f>
        <v>#N/A</v>
      </c>
      <c r="J1250" s="100" t="e">
        <f aca="false">VLOOKUP($A1242,LossChart!$A$3:$AB$105,17,0)</f>
        <v>#N/A</v>
      </c>
      <c r="K1250" s="100"/>
      <c r="L1250" s="100"/>
      <c r="M1250" s="100"/>
      <c r="N1250" s="100"/>
      <c r="O1250" s="100"/>
      <c r="P1250" s="100"/>
      <c r="Q1250" s="100"/>
      <c r="R1250" s="100"/>
      <c r="S1250" s="100"/>
    </row>
    <row r="1251" customFormat="false" ht="15" hidden="false" customHeight="false" outlineLevel="0" collapsed="false">
      <c r="A1251" s="0" t="s">
        <v>104</v>
      </c>
      <c r="D1251" s="100"/>
      <c r="E1251" s="100"/>
      <c r="F1251" s="100"/>
      <c r="G1251" s="100" t="e">
        <f aca="false">G1250-G1249</f>
        <v>#N/A</v>
      </c>
      <c r="H1251" s="100" t="e">
        <f aca="false">H1250-H1249</f>
        <v>#N/A</v>
      </c>
      <c r="I1251" s="100" t="e">
        <f aca="false">I1250-I1249</f>
        <v>#N/A</v>
      </c>
      <c r="J1251" s="100" t="e">
        <f aca="false">J1250-J1249</f>
        <v>#N/A</v>
      </c>
      <c r="K1251" s="100"/>
      <c r="L1251" s="100"/>
      <c r="M1251" s="100"/>
      <c r="N1251" s="100"/>
      <c r="O1251" s="100"/>
      <c r="P1251" s="100"/>
      <c r="Q1251" s="100"/>
      <c r="R1251" s="100"/>
      <c r="S1251" s="100"/>
    </row>
    <row r="1253" customFormat="false" ht="60" hidden="false" customHeight="false" outlineLevel="0" collapsed="false">
      <c r="A1253" s="21" t="s">
        <v>63</v>
      </c>
      <c r="B1253" s="21" t="s">
        <v>93</v>
      </c>
      <c r="C1253" s="21" t="s">
        <v>94</v>
      </c>
      <c r="D1253" s="94" t="str">
        <f aca="false">FoodDB!$C$1</f>
        <v>Fat
(g)</v>
      </c>
      <c r="E1253" s="94" t="str">
        <f aca="false">FoodDB!$D$1</f>
        <v>Carbs
(g)</v>
      </c>
      <c r="F1253" s="94" t="str">
        <f aca="false">FoodDB!$E$1</f>
        <v>Protein
(g)</v>
      </c>
      <c r="G1253" s="94" t="str">
        <f aca="false">FoodDB!$F$1</f>
        <v>Fat
(Cal)</v>
      </c>
      <c r="H1253" s="94" t="str">
        <f aca="false">FoodDB!$G$1</f>
        <v>Carb
(Cal)</v>
      </c>
      <c r="I1253" s="94" t="str">
        <f aca="false">FoodDB!$H$1</f>
        <v>Protein
(Cal)</v>
      </c>
      <c r="J1253" s="94" t="str">
        <f aca="false">FoodDB!$I$1</f>
        <v>Total
Calories</v>
      </c>
      <c r="K1253" s="94"/>
      <c r="L1253" s="94" t="s">
        <v>110</v>
      </c>
      <c r="M1253" s="94" t="s">
        <v>111</v>
      </c>
      <c r="N1253" s="94" t="s">
        <v>112</v>
      </c>
      <c r="O1253" s="94" t="s">
        <v>113</v>
      </c>
      <c r="P1253" s="94" t="s">
        <v>118</v>
      </c>
      <c r="Q1253" s="94" t="s">
        <v>119</v>
      </c>
      <c r="R1253" s="94" t="s">
        <v>120</v>
      </c>
      <c r="S1253" s="94" t="s">
        <v>121</v>
      </c>
    </row>
    <row r="1254" customFormat="false" ht="15" hidden="false" customHeight="false" outlineLevel="0" collapsed="false">
      <c r="A1254" s="95" t="n">
        <f aca="false">A1242+1</f>
        <v>43098</v>
      </c>
      <c r="B1254" s="96" t="s">
        <v>108</v>
      </c>
      <c r="C1254" s="97" t="n">
        <v>1</v>
      </c>
      <c r="D1254" s="100" t="n">
        <f aca="false">$C1254*VLOOKUP($B1254,FoodDB!$A$2:$I$1016,3,0)</f>
        <v>0</v>
      </c>
      <c r="E1254" s="100" t="n">
        <f aca="false">$C1254*VLOOKUP($B1254,FoodDB!$A$2:$I$1016,4,0)</f>
        <v>0</v>
      </c>
      <c r="F1254" s="100" t="n">
        <f aca="false">$C1254*VLOOKUP($B1254,FoodDB!$A$2:$I$1016,5,0)</f>
        <v>0</v>
      </c>
      <c r="G1254" s="100" t="n">
        <f aca="false">$C1254*VLOOKUP($B1254,FoodDB!$A$2:$I$1016,6,0)</f>
        <v>0</v>
      </c>
      <c r="H1254" s="100" t="n">
        <f aca="false">$C1254*VLOOKUP($B1254,FoodDB!$A$2:$I$1016,7,0)</f>
        <v>0</v>
      </c>
      <c r="I1254" s="100" t="n">
        <f aca="false">$C1254*VLOOKUP($B1254,FoodDB!$A$2:$I$1016,8,0)</f>
        <v>0</v>
      </c>
      <c r="J1254" s="100" t="n">
        <f aca="false">$C1254*VLOOKUP($B1254,FoodDB!$A$2:$I$1016,9,0)</f>
        <v>0</v>
      </c>
      <c r="K1254" s="100"/>
      <c r="L1254" s="100" t="n">
        <f aca="false">SUM(G1254:G1260)</f>
        <v>0</v>
      </c>
      <c r="M1254" s="100" t="n">
        <f aca="false">SUM(H1254:H1260)</f>
        <v>0</v>
      </c>
      <c r="N1254" s="100" t="n">
        <f aca="false">SUM(I1254:I1260)</f>
        <v>0</v>
      </c>
      <c r="O1254" s="100" t="n">
        <f aca="false">SUM(L1254:N1254)</f>
        <v>0</v>
      </c>
      <c r="P1254" s="100" t="n">
        <f aca="false">VLOOKUP($A1254,LossChart!$A$3:$AB$999,14,0)-L1254</f>
        <v>867.466051435772</v>
      </c>
      <c r="Q1254" s="100" t="n">
        <f aca="false">VLOOKUP($A1254,LossChart!$A$3:$AB$999,15,0)-M1254</f>
        <v>116</v>
      </c>
      <c r="R1254" s="100" t="n">
        <f aca="false">VLOOKUP($A1254,LossChart!$A$3:$AB$999,16,0)-N1254</f>
        <v>477.304074136158</v>
      </c>
      <c r="S1254" s="100" t="n">
        <f aca="false">VLOOKUP($A1254,LossChart!$A$3:$AB$999,17,0)-O1254</f>
        <v>1460.77012557193</v>
      </c>
    </row>
    <row r="1255" customFormat="false" ht="15" hidden="false" customHeight="false" outlineLevel="0" collapsed="false">
      <c r="B1255" s="96" t="s">
        <v>108</v>
      </c>
      <c r="C1255" s="97" t="n">
        <v>1</v>
      </c>
      <c r="D1255" s="100" t="n">
        <f aca="false">$C1255*VLOOKUP($B1255,FoodDB!$A$2:$I$1016,3,0)</f>
        <v>0</v>
      </c>
      <c r="E1255" s="100" t="n">
        <f aca="false">$C1255*VLOOKUP($B1255,FoodDB!$A$2:$I$1016,4,0)</f>
        <v>0</v>
      </c>
      <c r="F1255" s="100" t="n">
        <f aca="false">$C1255*VLOOKUP($B1255,FoodDB!$A$2:$I$1016,5,0)</f>
        <v>0</v>
      </c>
      <c r="G1255" s="100" t="n">
        <f aca="false">$C1255*VLOOKUP($B1255,FoodDB!$A$2:$I$1016,6,0)</f>
        <v>0</v>
      </c>
      <c r="H1255" s="100" t="n">
        <f aca="false">$C1255*VLOOKUP($B1255,FoodDB!$A$2:$I$1016,7,0)</f>
        <v>0</v>
      </c>
      <c r="I1255" s="100" t="n">
        <f aca="false">$C1255*VLOOKUP($B1255,FoodDB!$A$2:$I$1016,8,0)</f>
        <v>0</v>
      </c>
      <c r="J1255" s="100" t="n">
        <f aca="false">$C1255*VLOOKUP($B1255,FoodDB!$A$2:$I$1016,9,0)</f>
        <v>0</v>
      </c>
      <c r="K1255" s="100"/>
      <c r="L1255" s="100"/>
      <c r="M1255" s="100"/>
      <c r="N1255" s="100"/>
      <c r="O1255" s="100"/>
      <c r="P1255" s="100"/>
      <c r="Q1255" s="100"/>
      <c r="R1255" s="100"/>
      <c r="S1255" s="100"/>
    </row>
    <row r="1256" customFormat="false" ht="15" hidden="false" customHeight="false" outlineLevel="0" collapsed="false">
      <c r="B1256" s="96" t="s">
        <v>108</v>
      </c>
      <c r="C1256" s="97" t="n">
        <v>1</v>
      </c>
      <c r="D1256" s="100" t="n">
        <f aca="false">$C1256*VLOOKUP($B1256,FoodDB!$A$2:$I$1016,3,0)</f>
        <v>0</v>
      </c>
      <c r="E1256" s="100" t="n">
        <f aca="false">$C1256*VLOOKUP($B1256,FoodDB!$A$2:$I$1016,4,0)</f>
        <v>0</v>
      </c>
      <c r="F1256" s="100" t="n">
        <f aca="false">$C1256*VLOOKUP($B1256,FoodDB!$A$2:$I$1016,5,0)</f>
        <v>0</v>
      </c>
      <c r="G1256" s="100" t="n">
        <f aca="false">$C1256*VLOOKUP($B1256,FoodDB!$A$2:$I$1016,6,0)</f>
        <v>0</v>
      </c>
      <c r="H1256" s="100" t="n">
        <f aca="false">$C1256*VLOOKUP($B1256,FoodDB!$A$2:$I$1016,7,0)</f>
        <v>0</v>
      </c>
      <c r="I1256" s="100" t="n">
        <f aca="false">$C1256*VLOOKUP($B1256,FoodDB!$A$2:$I$1016,8,0)</f>
        <v>0</v>
      </c>
      <c r="J1256" s="100" t="n">
        <f aca="false">$C1256*VLOOKUP($B1256,FoodDB!$A$2:$I$1016,9,0)</f>
        <v>0</v>
      </c>
      <c r="K1256" s="100"/>
      <c r="L1256" s="100"/>
      <c r="M1256" s="100"/>
      <c r="N1256" s="100"/>
      <c r="O1256" s="100"/>
      <c r="P1256" s="100"/>
      <c r="Q1256" s="100"/>
      <c r="R1256" s="100"/>
      <c r="S1256" s="100"/>
    </row>
    <row r="1257" customFormat="false" ht="15" hidden="false" customHeight="false" outlineLevel="0" collapsed="false">
      <c r="B1257" s="96" t="s">
        <v>108</v>
      </c>
      <c r="C1257" s="97" t="n">
        <v>1</v>
      </c>
      <c r="D1257" s="100" t="n">
        <f aca="false">$C1257*VLOOKUP($B1257,FoodDB!$A$2:$I$1016,3,0)</f>
        <v>0</v>
      </c>
      <c r="E1257" s="100" t="n">
        <f aca="false">$C1257*VLOOKUP($B1257,FoodDB!$A$2:$I$1016,4,0)</f>
        <v>0</v>
      </c>
      <c r="F1257" s="100" t="n">
        <f aca="false">$C1257*VLOOKUP($B1257,FoodDB!$A$2:$I$1016,5,0)</f>
        <v>0</v>
      </c>
      <c r="G1257" s="100" t="n">
        <f aca="false">$C1257*VLOOKUP($B1257,FoodDB!$A$2:$I$1016,6,0)</f>
        <v>0</v>
      </c>
      <c r="H1257" s="100" t="n">
        <f aca="false">$C1257*VLOOKUP($B1257,FoodDB!$A$2:$I$1016,7,0)</f>
        <v>0</v>
      </c>
      <c r="I1257" s="100" t="n">
        <f aca="false">$C1257*VLOOKUP($B1257,FoodDB!$A$2:$I$1016,8,0)</f>
        <v>0</v>
      </c>
      <c r="J1257" s="100" t="n">
        <f aca="false">$C1257*VLOOKUP($B1257,FoodDB!$A$2:$I$1016,9,0)</f>
        <v>0</v>
      </c>
      <c r="K1257" s="100"/>
      <c r="L1257" s="100"/>
      <c r="M1257" s="100"/>
      <c r="N1257" s="100"/>
      <c r="O1257" s="100"/>
      <c r="P1257" s="100"/>
      <c r="Q1257" s="100"/>
      <c r="R1257" s="100"/>
      <c r="S1257" s="100"/>
    </row>
    <row r="1258" customFormat="false" ht="15" hidden="false" customHeight="false" outlineLevel="0" collapsed="false">
      <c r="B1258" s="96" t="s">
        <v>108</v>
      </c>
      <c r="C1258" s="97" t="n">
        <v>1</v>
      </c>
      <c r="D1258" s="100" t="n">
        <f aca="false">$C1258*VLOOKUP($B1258,FoodDB!$A$2:$I$1016,3,0)</f>
        <v>0</v>
      </c>
      <c r="E1258" s="100" t="n">
        <f aca="false">$C1258*VLOOKUP($B1258,FoodDB!$A$2:$I$1016,4,0)</f>
        <v>0</v>
      </c>
      <c r="F1258" s="100" t="n">
        <f aca="false">$C1258*VLOOKUP($B1258,FoodDB!$A$2:$I$1016,5,0)</f>
        <v>0</v>
      </c>
      <c r="G1258" s="100" t="n">
        <f aca="false">$C1258*VLOOKUP($B1258,FoodDB!$A$2:$I$1016,6,0)</f>
        <v>0</v>
      </c>
      <c r="H1258" s="100" t="n">
        <f aca="false">$C1258*VLOOKUP($B1258,FoodDB!$A$2:$I$1016,7,0)</f>
        <v>0</v>
      </c>
      <c r="I1258" s="100" t="n">
        <f aca="false">$C1258*VLOOKUP($B1258,FoodDB!$A$2:$I$1016,8,0)</f>
        <v>0</v>
      </c>
      <c r="J1258" s="100" t="n">
        <f aca="false">$C1258*VLOOKUP($B1258,FoodDB!$A$2:$I$1016,9,0)</f>
        <v>0</v>
      </c>
      <c r="K1258" s="100"/>
      <c r="L1258" s="100"/>
      <c r="M1258" s="100"/>
      <c r="N1258" s="100"/>
      <c r="O1258" s="100"/>
      <c r="P1258" s="100"/>
      <c r="Q1258" s="100"/>
      <c r="R1258" s="100"/>
      <c r="S1258" s="100"/>
    </row>
    <row r="1259" customFormat="false" ht="15" hidden="false" customHeight="false" outlineLevel="0" collapsed="false">
      <c r="B1259" s="96" t="s">
        <v>108</v>
      </c>
      <c r="C1259" s="97" t="n">
        <v>1</v>
      </c>
      <c r="D1259" s="100" t="n">
        <f aca="false">$C1259*VLOOKUP($B1259,FoodDB!$A$2:$I$1016,3,0)</f>
        <v>0</v>
      </c>
      <c r="E1259" s="100" t="n">
        <f aca="false">$C1259*VLOOKUP($B1259,FoodDB!$A$2:$I$1016,4,0)</f>
        <v>0</v>
      </c>
      <c r="F1259" s="100" t="n">
        <f aca="false">$C1259*VLOOKUP($B1259,FoodDB!$A$2:$I$1016,5,0)</f>
        <v>0</v>
      </c>
      <c r="G1259" s="100" t="n">
        <f aca="false">$C1259*VLOOKUP($B1259,FoodDB!$A$2:$I$1016,6,0)</f>
        <v>0</v>
      </c>
      <c r="H1259" s="100" t="n">
        <f aca="false">$C1259*VLOOKUP($B1259,FoodDB!$A$2:$I$1016,7,0)</f>
        <v>0</v>
      </c>
      <c r="I1259" s="100" t="n">
        <f aca="false">$C1259*VLOOKUP($B1259,FoodDB!$A$2:$I$1016,8,0)</f>
        <v>0</v>
      </c>
      <c r="J1259" s="100" t="n">
        <f aca="false">$C1259*VLOOKUP($B1259,FoodDB!$A$2:$I$1016,9,0)</f>
        <v>0</v>
      </c>
      <c r="K1259" s="100"/>
      <c r="L1259" s="100"/>
      <c r="M1259" s="100"/>
      <c r="N1259" s="100"/>
      <c r="O1259" s="100"/>
      <c r="P1259" s="100"/>
      <c r="Q1259" s="100"/>
      <c r="R1259" s="100"/>
      <c r="S1259" s="100"/>
    </row>
    <row r="1260" customFormat="false" ht="15" hidden="false" customHeight="false" outlineLevel="0" collapsed="false">
      <c r="B1260" s="96" t="s">
        <v>108</v>
      </c>
      <c r="C1260" s="97" t="n">
        <v>1</v>
      </c>
      <c r="D1260" s="100" t="n">
        <f aca="false">$C1260*VLOOKUP($B1260,FoodDB!$A$2:$I$1016,3,0)</f>
        <v>0</v>
      </c>
      <c r="E1260" s="100" t="n">
        <f aca="false">$C1260*VLOOKUP($B1260,FoodDB!$A$2:$I$1016,4,0)</f>
        <v>0</v>
      </c>
      <c r="F1260" s="100" t="n">
        <f aca="false">$C1260*VLOOKUP($B1260,FoodDB!$A$2:$I$1016,5,0)</f>
        <v>0</v>
      </c>
      <c r="G1260" s="100" t="n">
        <f aca="false">$C1260*VLOOKUP($B1260,FoodDB!$A$2:$I$1016,6,0)</f>
        <v>0</v>
      </c>
      <c r="H1260" s="100" t="n">
        <f aca="false">$C1260*VLOOKUP($B1260,FoodDB!$A$2:$I$1016,7,0)</f>
        <v>0</v>
      </c>
      <c r="I1260" s="100" t="n">
        <f aca="false">$C1260*VLOOKUP($B1260,FoodDB!$A$2:$I$1016,8,0)</f>
        <v>0</v>
      </c>
      <c r="J1260" s="100" t="n">
        <f aca="false">$C1260*VLOOKUP($B1260,FoodDB!$A$2:$I$1016,9,0)</f>
        <v>0</v>
      </c>
      <c r="K1260" s="100"/>
      <c r="L1260" s="100"/>
      <c r="M1260" s="100"/>
      <c r="N1260" s="100"/>
      <c r="O1260" s="100"/>
      <c r="P1260" s="100"/>
      <c r="Q1260" s="100"/>
      <c r="R1260" s="100"/>
      <c r="S1260" s="100"/>
    </row>
    <row r="1261" customFormat="false" ht="15" hidden="false" customHeight="false" outlineLevel="0" collapsed="false">
      <c r="A1261" s="0" t="s">
        <v>98</v>
      </c>
      <c r="D1261" s="100"/>
      <c r="E1261" s="100"/>
      <c r="F1261" s="100"/>
      <c r="G1261" s="100" t="n">
        <f aca="false">SUM(G1254:G1260)</f>
        <v>0</v>
      </c>
      <c r="H1261" s="100" t="n">
        <f aca="false">SUM(H1254:H1260)</f>
        <v>0</v>
      </c>
      <c r="I1261" s="100" t="n">
        <f aca="false">SUM(I1254:I1260)</f>
        <v>0</v>
      </c>
      <c r="J1261" s="100" t="n">
        <f aca="false">SUM(G1261:I1261)</f>
        <v>0</v>
      </c>
      <c r="K1261" s="100"/>
      <c r="L1261" s="100"/>
      <c r="M1261" s="100"/>
      <c r="N1261" s="100"/>
      <c r="O1261" s="100"/>
      <c r="P1261" s="100"/>
      <c r="Q1261" s="100"/>
      <c r="R1261" s="100"/>
      <c r="S1261" s="100"/>
    </row>
    <row r="1262" customFormat="false" ht="15" hidden="false" customHeight="false" outlineLevel="0" collapsed="false">
      <c r="A1262" s="0" t="s">
        <v>102</v>
      </c>
      <c r="B1262" s="0" t="s">
        <v>103</v>
      </c>
      <c r="D1262" s="100"/>
      <c r="E1262" s="100"/>
      <c r="F1262" s="100"/>
      <c r="G1262" s="100" t="e">
        <f aca="false">VLOOKUP($A1254,LossChart!$A$3:$AB$105,14,0)</f>
        <v>#N/A</v>
      </c>
      <c r="H1262" s="100" t="e">
        <f aca="false">VLOOKUP($A1254,LossChart!$A$3:$AB$105,15,0)</f>
        <v>#N/A</v>
      </c>
      <c r="I1262" s="100" t="e">
        <f aca="false">VLOOKUP($A1254,LossChart!$A$3:$AB$105,16,0)</f>
        <v>#N/A</v>
      </c>
      <c r="J1262" s="100" t="e">
        <f aca="false">VLOOKUP($A1254,LossChart!$A$3:$AB$105,17,0)</f>
        <v>#N/A</v>
      </c>
      <c r="K1262" s="100"/>
      <c r="L1262" s="100"/>
      <c r="M1262" s="100"/>
      <c r="N1262" s="100"/>
      <c r="O1262" s="100"/>
      <c r="P1262" s="100"/>
      <c r="Q1262" s="100"/>
      <c r="R1262" s="100"/>
      <c r="S1262" s="100"/>
    </row>
    <row r="1263" customFormat="false" ht="15" hidden="false" customHeight="false" outlineLevel="0" collapsed="false">
      <c r="A1263" s="0" t="s">
        <v>104</v>
      </c>
      <c r="D1263" s="100"/>
      <c r="E1263" s="100"/>
      <c r="F1263" s="100"/>
      <c r="G1263" s="100" t="e">
        <f aca="false">G1262-G1261</f>
        <v>#N/A</v>
      </c>
      <c r="H1263" s="100" t="e">
        <f aca="false">H1262-H1261</f>
        <v>#N/A</v>
      </c>
      <c r="I1263" s="100" t="e">
        <f aca="false">I1262-I1261</f>
        <v>#N/A</v>
      </c>
      <c r="J1263" s="100" t="e">
        <f aca="false">J1262-J1261</f>
        <v>#N/A</v>
      </c>
      <c r="K1263" s="100"/>
      <c r="L1263" s="100"/>
      <c r="M1263" s="100"/>
      <c r="N1263" s="100"/>
      <c r="O1263" s="100"/>
      <c r="P1263" s="100"/>
      <c r="Q1263" s="100"/>
      <c r="R1263" s="100"/>
      <c r="S1263" s="100"/>
    </row>
    <row r="1265" customFormat="false" ht="60" hidden="false" customHeight="false" outlineLevel="0" collapsed="false">
      <c r="A1265" s="21" t="s">
        <v>63</v>
      </c>
      <c r="B1265" s="21" t="s">
        <v>93</v>
      </c>
      <c r="C1265" s="21" t="s">
        <v>94</v>
      </c>
      <c r="D1265" s="94" t="str">
        <f aca="false">FoodDB!$C$1</f>
        <v>Fat
(g)</v>
      </c>
      <c r="E1265" s="94" t="str">
        <f aca="false">FoodDB!$D$1</f>
        <v>Carbs
(g)</v>
      </c>
      <c r="F1265" s="94" t="str">
        <f aca="false">FoodDB!$E$1</f>
        <v>Protein
(g)</v>
      </c>
      <c r="G1265" s="94" t="str">
        <f aca="false">FoodDB!$F$1</f>
        <v>Fat
(Cal)</v>
      </c>
      <c r="H1265" s="94" t="str">
        <f aca="false">FoodDB!$G$1</f>
        <v>Carb
(Cal)</v>
      </c>
      <c r="I1265" s="94" t="str">
        <f aca="false">FoodDB!$H$1</f>
        <v>Protein
(Cal)</v>
      </c>
      <c r="J1265" s="94" t="str">
        <f aca="false">FoodDB!$I$1</f>
        <v>Total
Calories</v>
      </c>
      <c r="K1265" s="94"/>
      <c r="L1265" s="94" t="s">
        <v>110</v>
      </c>
      <c r="M1265" s="94" t="s">
        <v>111</v>
      </c>
      <c r="N1265" s="94" t="s">
        <v>112</v>
      </c>
      <c r="O1265" s="94" t="s">
        <v>113</v>
      </c>
      <c r="P1265" s="94" t="s">
        <v>118</v>
      </c>
      <c r="Q1265" s="94" t="s">
        <v>119</v>
      </c>
      <c r="R1265" s="94" t="s">
        <v>120</v>
      </c>
      <c r="S1265" s="94" t="s">
        <v>121</v>
      </c>
    </row>
    <row r="1266" customFormat="false" ht="15" hidden="false" customHeight="false" outlineLevel="0" collapsed="false">
      <c r="A1266" s="95" t="n">
        <f aca="false">A1254+1</f>
        <v>43099</v>
      </c>
      <c r="B1266" s="96" t="s">
        <v>108</v>
      </c>
      <c r="C1266" s="97" t="n">
        <v>1</v>
      </c>
      <c r="D1266" s="100" t="n">
        <f aca="false">$C1266*VLOOKUP($B1266,FoodDB!$A$2:$I$1016,3,0)</f>
        <v>0</v>
      </c>
      <c r="E1266" s="100" t="n">
        <f aca="false">$C1266*VLOOKUP($B1266,FoodDB!$A$2:$I$1016,4,0)</f>
        <v>0</v>
      </c>
      <c r="F1266" s="100" t="n">
        <f aca="false">$C1266*VLOOKUP($B1266,FoodDB!$A$2:$I$1016,5,0)</f>
        <v>0</v>
      </c>
      <c r="G1266" s="100" t="n">
        <f aca="false">$C1266*VLOOKUP($B1266,FoodDB!$A$2:$I$1016,6,0)</f>
        <v>0</v>
      </c>
      <c r="H1266" s="100" t="n">
        <f aca="false">$C1266*VLOOKUP($B1266,FoodDB!$A$2:$I$1016,7,0)</f>
        <v>0</v>
      </c>
      <c r="I1266" s="100" t="n">
        <f aca="false">$C1266*VLOOKUP($B1266,FoodDB!$A$2:$I$1016,8,0)</f>
        <v>0</v>
      </c>
      <c r="J1266" s="100" t="n">
        <f aca="false">$C1266*VLOOKUP($B1266,FoodDB!$A$2:$I$1016,9,0)</f>
        <v>0</v>
      </c>
      <c r="K1266" s="100"/>
      <c r="L1266" s="100" t="n">
        <f aca="false">SUM(G1266:G1272)</f>
        <v>0</v>
      </c>
      <c r="M1266" s="100" t="n">
        <f aca="false">SUM(H1266:H1272)</f>
        <v>0</v>
      </c>
      <c r="N1266" s="100" t="n">
        <f aca="false">SUM(I1266:I1272)</f>
        <v>0</v>
      </c>
      <c r="O1266" s="100" t="n">
        <f aca="false">SUM(L1266:N1266)</f>
        <v>0</v>
      </c>
      <c r="P1266" s="100" t="n">
        <f aca="false">VLOOKUP($A1266,LossChart!$A$3:$AB$999,14,0)-L1266</f>
        <v>870.966371046555</v>
      </c>
      <c r="Q1266" s="100" t="n">
        <f aca="false">VLOOKUP($A1266,LossChart!$A$3:$AB$999,15,0)-M1266</f>
        <v>116</v>
      </c>
      <c r="R1266" s="100" t="n">
        <f aca="false">VLOOKUP($A1266,LossChart!$A$3:$AB$999,16,0)-N1266</f>
        <v>477.304074136158</v>
      </c>
      <c r="S1266" s="100" t="n">
        <f aca="false">VLOOKUP($A1266,LossChart!$A$3:$AB$999,17,0)-O1266</f>
        <v>1464.27044518271</v>
      </c>
    </row>
    <row r="1267" customFormat="false" ht="15" hidden="false" customHeight="false" outlineLevel="0" collapsed="false">
      <c r="B1267" s="96" t="s">
        <v>108</v>
      </c>
      <c r="C1267" s="97" t="n">
        <v>1</v>
      </c>
      <c r="D1267" s="100" t="n">
        <f aca="false">$C1267*VLOOKUP($B1267,FoodDB!$A$2:$I$1016,3,0)</f>
        <v>0</v>
      </c>
      <c r="E1267" s="100" t="n">
        <f aca="false">$C1267*VLOOKUP($B1267,FoodDB!$A$2:$I$1016,4,0)</f>
        <v>0</v>
      </c>
      <c r="F1267" s="100" t="n">
        <f aca="false">$C1267*VLOOKUP($B1267,FoodDB!$A$2:$I$1016,5,0)</f>
        <v>0</v>
      </c>
      <c r="G1267" s="100" t="n">
        <f aca="false">$C1267*VLOOKUP($B1267,FoodDB!$A$2:$I$1016,6,0)</f>
        <v>0</v>
      </c>
      <c r="H1267" s="100" t="n">
        <f aca="false">$C1267*VLOOKUP($B1267,FoodDB!$A$2:$I$1016,7,0)</f>
        <v>0</v>
      </c>
      <c r="I1267" s="100" t="n">
        <f aca="false">$C1267*VLOOKUP($B1267,FoodDB!$A$2:$I$1016,8,0)</f>
        <v>0</v>
      </c>
      <c r="J1267" s="100" t="n">
        <f aca="false">$C1267*VLOOKUP($B1267,FoodDB!$A$2:$I$1016,9,0)</f>
        <v>0</v>
      </c>
      <c r="K1267" s="100"/>
      <c r="L1267" s="100"/>
      <c r="M1267" s="100"/>
      <c r="N1267" s="100"/>
      <c r="O1267" s="100"/>
      <c r="P1267" s="100"/>
      <c r="Q1267" s="100"/>
      <c r="R1267" s="100"/>
      <c r="S1267" s="100"/>
    </row>
    <row r="1268" customFormat="false" ht="15" hidden="false" customHeight="false" outlineLevel="0" collapsed="false">
      <c r="B1268" s="96" t="s">
        <v>108</v>
      </c>
      <c r="C1268" s="97" t="n">
        <v>1</v>
      </c>
      <c r="D1268" s="100" t="n">
        <f aca="false">$C1268*VLOOKUP($B1268,FoodDB!$A$2:$I$1016,3,0)</f>
        <v>0</v>
      </c>
      <c r="E1268" s="100" t="n">
        <f aca="false">$C1268*VLOOKUP($B1268,FoodDB!$A$2:$I$1016,4,0)</f>
        <v>0</v>
      </c>
      <c r="F1268" s="100" t="n">
        <f aca="false">$C1268*VLOOKUP($B1268,FoodDB!$A$2:$I$1016,5,0)</f>
        <v>0</v>
      </c>
      <c r="G1268" s="100" t="n">
        <f aca="false">$C1268*VLOOKUP($B1268,FoodDB!$A$2:$I$1016,6,0)</f>
        <v>0</v>
      </c>
      <c r="H1268" s="100" t="n">
        <f aca="false">$C1268*VLOOKUP($B1268,FoodDB!$A$2:$I$1016,7,0)</f>
        <v>0</v>
      </c>
      <c r="I1268" s="100" t="n">
        <f aca="false">$C1268*VLOOKUP($B1268,FoodDB!$A$2:$I$1016,8,0)</f>
        <v>0</v>
      </c>
      <c r="J1268" s="100" t="n">
        <f aca="false">$C1268*VLOOKUP($B1268,FoodDB!$A$2:$I$1016,9,0)</f>
        <v>0</v>
      </c>
      <c r="K1268" s="100"/>
      <c r="L1268" s="100"/>
      <c r="M1268" s="100"/>
      <c r="N1268" s="100"/>
      <c r="O1268" s="100"/>
      <c r="P1268" s="100"/>
      <c r="Q1268" s="100"/>
      <c r="R1268" s="100"/>
      <c r="S1268" s="100"/>
    </row>
    <row r="1269" customFormat="false" ht="15" hidden="false" customHeight="false" outlineLevel="0" collapsed="false">
      <c r="B1269" s="96" t="s">
        <v>108</v>
      </c>
      <c r="C1269" s="97" t="n">
        <v>1</v>
      </c>
      <c r="D1269" s="100" t="n">
        <f aca="false">$C1269*VLOOKUP($B1269,FoodDB!$A$2:$I$1016,3,0)</f>
        <v>0</v>
      </c>
      <c r="E1269" s="100" t="n">
        <f aca="false">$C1269*VLOOKUP($B1269,FoodDB!$A$2:$I$1016,4,0)</f>
        <v>0</v>
      </c>
      <c r="F1269" s="100" t="n">
        <f aca="false">$C1269*VLOOKUP($B1269,FoodDB!$A$2:$I$1016,5,0)</f>
        <v>0</v>
      </c>
      <c r="G1269" s="100" t="n">
        <f aca="false">$C1269*VLOOKUP($B1269,FoodDB!$A$2:$I$1016,6,0)</f>
        <v>0</v>
      </c>
      <c r="H1269" s="100" t="n">
        <f aca="false">$C1269*VLOOKUP($B1269,FoodDB!$A$2:$I$1016,7,0)</f>
        <v>0</v>
      </c>
      <c r="I1269" s="100" t="n">
        <f aca="false">$C1269*VLOOKUP($B1269,FoodDB!$A$2:$I$1016,8,0)</f>
        <v>0</v>
      </c>
      <c r="J1269" s="100" t="n">
        <f aca="false">$C1269*VLOOKUP($B1269,FoodDB!$A$2:$I$1016,9,0)</f>
        <v>0</v>
      </c>
      <c r="K1269" s="100"/>
      <c r="L1269" s="100"/>
      <c r="M1269" s="100"/>
      <c r="N1269" s="100"/>
      <c r="O1269" s="100"/>
      <c r="P1269" s="100"/>
      <c r="Q1269" s="100"/>
      <c r="R1269" s="100"/>
      <c r="S1269" s="100"/>
    </row>
    <row r="1270" customFormat="false" ht="15" hidden="false" customHeight="false" outlineLevel="0" collapsed="false">
      <c r="B1270" s="96" t="s">
        <v>108</v>
      </c>
      <c r="C1270" s="97" t="n">
        <v>1</v>
      </c>
      <c r="D1270" s="100" t="n">
        <f aca="false">$C1270*VLOOKUP($B1270,FoodDB!$A$2:$I$1016,3,0)</f>
        <v>0</v>
      </c>
      <c r="E1270" s="100" t="n">
        <f aca="false">$C1270*VLOOKUP($B1270,FoodDB!$A$2:$I$1016,4,0)</f>
        <v>0</v>
      </c>
      <c r="F1270" s="100" t="n">
        <f aca="false">$C1270*VLOOKUP($B1270,FoodDB!$A$2:$I$1016,5,0)</f>
        <v>0</v>
      </c>
      <c r="G1270" s="100" t="n">
        <f aca="false">$C1270*VLOOKUP($B1270,FoodDB!$A$2:$I$1016,6,0)</f>
        <v>0</v>
      </c>
      <c r="H1270" s="100" t="n">
        <f aca="false">$C1270*VLOOKUP($B1270,FoodDB!$A$2:$I$1016,7,0)</f>
        <v>0</v>
      </c>
      <c r="I1270" s="100" t="n">
        <f aca="false">$C1270*VLOOKUP($B1270,FoodDB!$A$2:$I$1016,8,0)</f>
        <v>0</v>
      </c>
      <c r="J1270" s="100" t="n">
        <f aca="false">$C1270*VLOOKUP($B1270,FoodDB!$A$2:$I$1016,9,0)</f>
        <v>0</v>
      </c>
      <c r="K1270" s="100"/>
      <c r="L1270" s="100"/>
      <c r="M1270" s="100"/>
      <c r="N1270" s="100"/>
      <c r="O1270" s="100"/>
      <c r="P1270" s="100"/>
      <c r="Q1270" s="100"/>
      <c r="R1270" s="100"/>
      <c r="S1270" s="100"/>
    </row>
    <row r="1271" customFormat="false" ht="15" hidden="false" customHeight="false" outlineLevel="0" collapsed="false">
      <c r="B1271" s="96" t="s">
        <v>108</v>
      </c>
      <c r="C1271" s="97" t="n">
        <v>1</v>
      </c>
      <c r="D1271" s="100" t="n">
        <f aca="false">$C1271*VLOOKUP($B1271,FoodDB!$A$2:$I$1016,3,0)</f>
        <v>0</v>
      </c>
      <c r="E1271" s="100" t="n">
        <f aca="false">$C1271*VLOOKUP($B1271,FoodDB!$A$2:$I$1016,4,0)</f>
        <v>0</v>
      </c>
      <c r="F1271" s="100" t="n">
        <f aca="false">$C1271*VLOOKUP($B1271,FoodDB!$A$2:$I$1016,5,0)</f>
        <v>0</v>
      </c>
      <c r="G1271" s="100" t="n">
        <f aca="false">$C1271*VLOOKUP($B1271,FoodDB!$A$2:$I$1016,6,0)</f>
        <v>0</v>
      </c>
      <c r="H1271" s="100" t="n">
        <f aca="false">$C1271*VLOOKUP($B1271,FoodDB!$A$2:$I$1016,7,0)</f>
        <v>0</v>
      </c>
      <c r="I1271" s="100" t="n">
        <f aca="false">$C1271*VLOOKUP($B1271,FoodDB!$A$2:$I$1016,8,0)</f>
        <v>0</v>
      </c>
      <c r="J1271" s="100" t="n">
        <f aca="false">$C1271*VLOOKUP($B1271,FoodDB!$A$2:$I$1016,9,0)</f>
        <v>0</v>
      </c>
      <c r="K1271" s="100"/>
      <c r="L1271" s="100"/>
      <c r="M1271" s="100"/>
      <c r="N1271" s="100"/>
      <c r="O1271" s="100"/>
      <c r="P1271" s="100"/>
      <c r="Q1271" s="100"/>
      <c r="R1271" s="100"/>
      <c r="S1271" s="100"/>
    </row>
    <row r="1272" customFormat="false" ht="15" hidden="false" customHeight="false" outlineLevel="0" collapsed="false">
      <c r="B1272" s="96" t="s">
        <v>108</v>
      </c>
      <c r="C1272" s="97" t="n">
        <v>1</v>
      </c>
      <c r="D1272" s="100" t="n">
        <f aca="false">$C1272*VLOOKUP($B1272,FoodDB!$A$2:$I$1016,3,0)</f>
        <v>0</v>
      </c>
      <c r="E1272" s="100" t="n">
        <f aca="false">$C1272*VLOOKUP($B1272,FoodDB!$A$2:$I$1016,4,0)</f>
        <v>0</v>
      </c>
      <c r="F1272" s="100" t="n">
        <f aca="false">$C1272*VLOOKUP($B1272,FoodDB!$A$2:$I$1016,5,0)</f>
        <v>0</v>
      </c>
      <c r="G1272" s="100" t="n">
        <f aca="false">$C1272*VLOOKUP($B1272,FoodDB!$A$2:$I$1016,6,0)</f>
        <v>0</v>
      </c>
      <c r="H1272" s="100" t="n">
        <f aca="false">$C1272*VLOOKUP($B1272,FoodDB!$A$2:$I$1016,7,0)</f>
        <v>0</v>
      </c>
      <c r="I1272" s="100" t="n">
        <f aca="false">$C1272*VLOOKUP($B1272,FoodDB!$A$2:$I$1016,8,0)</f>
        <v>0</v>
      </c>
      <c r="J1272" s="100" t="n">
        <f aca="false">$C1272*VLOOKUP($B1272,FoodDB!$A$2:$I$1016,9,0)</f>
        <v>0</v>
      </c>
      <c r="K1272" s="100"/>
      <c r="L1272" s="100"/>
      <c r="M1272" s="100"/>
      <c r="N1272" s="100"/>
      <c r="O1272" s="100"/>
      <c r="P1272" s="100"/>
      <c r="Q1272" s="100"/>
      <c r="R1272" s="100"/>
      <c r="S1272" s="100"/>
    </row>
    <row r="1273" customFormat="false" ht="15" hidden="false" customHeight="false" outlineLevel="0" collapsed="false">
      <c r="A1273" s="0" t="s">
        <v>98</v>
      </c>
      <c r="D1273" s="100"/>
      <c r="E1273" s="100"/>
      <c r="F1273" s="100"/>
      <c r="G1273" s="100" t="n">
        <f aca="false">SUM(G1266:G1272)</f>
        <v>0</v>
      </c>
      <c r="H1273" s="100" t="n">
        <f aca="false">SUM(H1266:H1272)</f>
        <v>0</v>
      </c>
      <c r="I1273" s="100" t="n">
        <f aca="false">SUM(I1266:I1272)</f>
        <v>0</v>
      </c>
      <c r="J1273" s="100" t="n">
        <f aca="false">SUM(G1273:I1273)</f>
        <v>0</v>
      </c>
      <c r="K1273" s="100"/>
      <c r="L1273" s="100"/>
      <c r="M1273" s="100"/>
      <c r="N1273" s="100"/>
      <c r="O1273" s="100"/>
      <c r="P1273" s="100"/>
      <c r="Q1273" s="100"/>
      <c r="R1273" s="100"/>
      <c r="S1273" s="100"/>
    </row>
    <row r="1274" customFormat="false" ht="15" hidden="false" customHeight="false" outlineLevel="0" collapsed="false">
      <c r="A1274" s="0" t="s">
        <v>102</v>
      </c>
      <c r="B1274" s="0" t="s">
        <v>103</v>
      </c>
      <c r="D1274" s="100"/>
      <c r="E1274" s="100"/>
      <c r="F1274" s="100"/>
      <c r="G1274" s="100" t="e">
        <f aca="false">VLOOKUP($A1266,LossChart!$A$3:$AB$105,14,0)</f>
        <v>#N/A</v>
      </c>
      <c r="H1274" s="100" t="e">
        <f aca="false">VLOOKUP($A1266,LossChart!$A$3:$AB$105,15,0)</f>
        <v>#N/A</v>
      </c>
      <c r="I1274" s="100" t="e">
        <f aca="false">VLOOKUP($A1266,LossChart!$A$3:$AB$105,16,0)</f>
        <v>#N/A</v>
      </c>
      <c r="J1274" s="100" t="e">
        <f aca="false">VLOOKUP($A1266,LossChart!$A$3:$AB$105,17,0)</f>
        <v>#N/A</v>
      </c>
      <c r="K1274" s="100"/>
      <c r="L1274" s="100"/>
      <c r="M1274" s="100"/>
      <c r="N1274" s="100"/>
      <c r="O1274" s="100"/>
      <c r="P1274" s="100"/>
      <c r="Q1274" s="100"/>
      <c r="R1274" s="100"/>
      <c r="S1274" s="100"/>
    </row>
    <row r="1275" customFormat="false" ht="15" hidden="false" customHeight="false" outlineLevel="0" collapsed="false">
      <c r="A1275" s="0" t="s">
        <v>104</v>
      </c>
      <c r="D1275" s="100"/>
      <c r="E1275" s="100"/>
      <c r="F1275" s="100"/>
      <c r="G1275" s="100" t="e">
        <f aca="false">G1274-G1273</f>
        <v>#N/A</v>
      </c>
      <c r="H1275" s="100" t="e">
        <f aca="false">H1274-H1273</f>
        <v>#N/A</v>
      </c>
      <c r="I1275" s="100" t="e">
        <f aca="false">I1274-I1273</f>
        <v>#N/A</v>
      </c>
      <c r="J1275" s="100" t="e">
        <f aca="false">J1274-J1273</f>
        <v>#N/A</v>
      </c>
      <c r="K1275" s="100"/>
      <c r="L1275" s="100"/>
      <c r="M1275" s="100"/>
      <c r="N1275" s="100"/>
      <c r="O1275" s="100"/>
      <c r="P1275" s="100"/>
      <c r="Q1275" s="100"/>
      <c r="R1275" s="100"/>
      <c r="S1275" s="100"/>
    </row>
    <row r="1277" customFormat="false" ht="60" hidden="false" customHeight="false" outlineLevel="0" collapsed="false">
      <c r="A1277" s="21" t="s">
        <v>63</v>
      </c>
      <c r="B1277" s="21" t="s">
        <v>93</v>
      </c>
      <c r="C1277" s="21" t="s">
        <v>94</v>
      </c>
      <c r="D1277" s="94" t="str">
        <f aca="false">FoodDB!$C$1</f>
        <v>Fat
(g)</v>
      </c>
      <c r="E1277" s="94" t="str">
        <f aca="false">FoodDB!$D$1</f>
        <v>Carbs
(g)</v>
      </c>
      <c r="F1277" s="94" t="str">
        <f aca="false">FoodDB!$E$1</f>
        <v>Protein
(g)</v>
      </c>
      <c r="G1277" s="94" t="str">
        <f aca="false">FoodDB!$F$1</f>
        <v>Fat
(Cal)</v>
      </c>
      <c r="H1277" s="94" t="str">
        <f aca="false">FoodDB!$G$1</f>
        <v>Carb
(Cal)</v>
      </c>
      <c r="I1277" s="94" t="str">
        <f aca="false">FoodDB!$H$1</f>
        <v>Protein
(Cal)</v>
      </c>
      <c r="J1277" s="94" t="str">
        <f aca="false">FoodDB!$I$1</f>
        <v>Total
Calories</v>
      </c>
      <c r="K1277" s="94"/>
      <c r="L1277" s="94" t="s">
        <v>110</v>
      </c>
      <c r="M1277" s="94" t="s">
        <v>111</v>
      </c>
      <c r="N1277" s="94" t="s">
        <v>112</v>
      </c>
      <c r="O1277" s="94" t="s">
        <v>113</v>
      </c>
      <c r="P1277" s="94" t="s">
        <v>118</v>
      </c>
      <c r="Q1277" s="94" t="s">
        <v>119</v>
      </c>
      <c r="R1277" s="94" t="s">
        <v>120</v>
      </c>
      <c r="S1277" s="94" t="s">
        <v>121</v>
      </c>
    </row>
    <row r="1278" customFormat="false" ht="15" hidden="false" customHeight="false" outlineLevel="0" collapsed="false">
      <c r="A1278" s="95" t="n">
        <f aca="false">A1266+1</f>
        <v>43100</v>
      </c>
      <c r="B1278" s="96" t="s">
        <v>108</v>
      </c>
      <c r="C1278" s="97" t="n">
        <v>1</v>
      </c>
      <c r="D1278" s="100" t="n">
        <f aca="false">$C1278*VLOOKUP($B1278,FoodDB!$A$2:$I$1016,3,0)</f>
        <v>0</v>
      </c>
      <c r="E1278" s="100" t="n">
        <f aca="false">$C1278*VLOOKUP($B1278,FoodDB!$A$2:$I$1016,4,0)</f>
        <v>0</v>
      </c>
      <c r="F1278" s="100" t="n">
        <f aca="false">$C1278*VLOOKUP($B1278,FoodDB!$A$2:$I$1016,5,0)</f>
        <v>0</v>
      </c>
      <c r="G1278" s="100" t="n">
        <f aca="false">$C1278*VLOOKUP($B1278,FoodDB!$A$2:$I$1016,6,0)</f>
        <v>0</v>
      </c>
      <c r="H1278" s="100" t="n">
        <f aca="false">$C1278*VLOOKUP($B1278,FoodDB!$A$2:$I$1016,7,0)</f>
        <v>0</v>
      </c>
      <c r="I1278" s="100" t="n">
        <f aca="false">$C1278*VLOOKUP($B1278,FoodDB!$A$2:$I$1016,8,0)</f>
        <v>0</v>
      </c>
      <c r="J1278" s="100" t="n">
        <f aca="false">$C1278*VLOOKUP($B1278,FoodDB!$A$2:$I$1016,9,0)</f>
        <v>0</v>
      </c>
      <c r="K1278" s="100"/>
      <c r="L1278" s="100" t="n">
        <f aca="false">SUM(G1278:G1284)</f>
        <v>0</v>
      </c>
      <c r="M1278" s="100" t="n">
        <f aca="false">SUM(H1278:H1284)</f>
        <v>0</v>
      </c>
      <c r="N1278" s="100" t="n">
        <f aca="false">SUM(I1278:I1284)</f>
        <v>0</v>
      </c>
      <c r="O1278" s="100" t="n">
        <f aca="false">SUM(L1278:N1278)</f>
        <v>0</v>
      </c>
      <c r="P1278" s="100" t="n">
        <f aca="false">VLOOKUP($A1278,LossChart!$A$3:$AB$999,14,0)-L1278</f>
        <v>874.4356878265</v>
      </c>
      <c r="Q1278" s="100" t="n">
        <f aca="false">VLOOKUP($A1278,LossChart!$A$3:$AB$999,15,0)-M1278</f>
        <v>116</v>
      </c>
      <c r="R1278" s="100" t="n">
        <f aca="false">VLOOKUP($A1278,LossChart!$A$3:$AB$999,16,0)-N1278</f>
        <v>477.304074136158</v>
      </c>
      <c r="S1278" s="100" t="n">
        <f aca="false">VLOOKUP($A1278,LossChart!$A$3:$AB$999,17,0)-O1278</f>
        <v>1467.73976196266</v>
      </c>
    </row>
    <row r="1279" customFormat="false" ht="15" hidden="false" customHeight="false" outlineLevel="0" collapsed="false">
      <c r="B1279" s="96" t="s">
        <v>108</v>
      </c>
      <c r="C1279" s="97" t="n">
        <v>1</v>
      </c>
      <c r="D1279" s="100" t="n">
        <f aca="false">$C1279*VLOOKUP($B1279,FoodDB!$A$2:$I$1016,3,0)</f>
        <v>0</v>
      </c>
      <c r="E1279" s="100" t="n">
        <f aca="false">$C1279*VLOOKUP($B1279,FoodDB!$A$2:$I$1016,4,0)</f>
        <v>0</v>
      </c>
      <c r="F1279" s="100" t="n">
        <f aca="false">$C1279*VLOOKUP($B1279,FoodDB!$A$2:$I$1016,5,0)</f>
        <v>0</v>
      </c>
      <c r="G1279" s="100" t="n">
        <f aca="false">$C1279*VLOOKUP($B1279,FoodDB!$A$2:$I$1016,6,0)</f>
        <v>0</v>
      </c>
      <c r="H1279" s="100" t="n">
        <f aca="false">$C1279*VLOOKUP($B1279,FoodDB!$A$2:$I$1016,7,0)</f>
        <v>0</v>
      </c>
      <c r="I1279" s="100" t="n">
        <f aca="false">$C1279*VLOOKUP($B1279,FoodDB!$A$2:$I$1016,8,0)</f>
        <v>0</v>
      </c>
      <c r="J1279" s="100" t="n">
        <f aca="false">$C1279*VLOOKUP($B1279,FoodDB!$A$2:$I$1016,9,0)</f>
        <v>0</v>
      </c>
      <c r="K1279" s="100"/>
      <c r="L1279" s="100"/>
      <c r="M1279" s="100"/>
      <c r="N1279" s="100"/>
      <c r="O1279" s="100"/>
      <c r="P1279" s="100"/>
      <c r="Q1279" s="100"/>
      <c r="R1279" s="100"/>
      <c r="S1279" s="100"/>
    </row>
    <row r="1280" customFormat="false" ht="15" hidden="false" customHeight="false" outlineLevel="0" collapsed="false">
      <c r="B1280" s="96" t="s">
        <v>108</v>
      </c>
      <c r="C1280" s="97" t="n">
        <v>1</v>
      </c>
      <c r="D1280" s="100" t="n">
        <f aca="false">$C1280*VLOOKUP($B1280,FoodDB!$A$2:$I$1016,3,0)</f>
        <v>0</v>
      </c>
      <c r="E1280" s="100" t="n">
        <f aca="false">$C1280*VLOOKUP($B1280,FoodDB!$A$2:$I$1016,4,0)</f>
        <v>0</v>
      </c>
      <c r="F1280" s="100" t="n">
        <f aca="false">$C1280*VLOOKUP($B1280,FoodDB!$A$2:$I$1016,5,0)</f>
        <v>0</v>
      </c>
      <c r="G1280" s="100" t="n">
        <f aca="false">$C1280*VLOOKUP($B1280,FoodDB!$A$2:$I$1016,6,0)</f>
        <v>0</v>
      </c>
      <c r="H1280" s="100" t="n">
        <f aca="false">$C1280*VLOOKUP($B1280,FoodDB!$A$2:$I$1016,7,0)</f>
        <v>0</v>
      </c>
      <c r="I1280" s="100" t="n">
        <f aca="false">$C1280*VLOOKUP($B1280,FoodDB!$A$2:$I$1016,8,0)</f>
        <v>0</v>
      </c>
      <c r="J1280" s="100" t="n">
        <f aca="false">$C1280*VLOOKUP($B1280,FoodDB!$A$2:$I$1016,9,0)</f>
        <v>0</v>
      </c>
      <c r="K1280" s="100"/>
      <c r="L1280" s="100"/>
      <c r="M1280" s="100"/>
      <c r="N1280" s="100"/>
      <c r="O1280" s="100"/>
      <c r="P1280" s="100"/>
      <c r="Q1280" s="100"/>
      <c r="R1280" s="100"/>
      <c r="S1280" s="100"/>
    </row>
    <row r="1281" customFormat="false" ht="15" hidden="false" customHeight="false" outlineLevel="0" collapsed="false">
      <c r="B1281" s="96" t="s">
        <v>108</v>
      </c>
      <c r="C1281" s="97" t="n">
        <v>1</v>
      </c>
      <c r="D1281" s="100" t="n">
        <f aca="false">$C1281*VLOOKUP($B1281,FoodDB!$A$2:$I$1016,3,0)</f>
        <v>0</v>
      </c>
      <c r="E1281" s="100" t="n">
        <f aca="false">$C1281*VLOOKUP($B1281,FoodDB!$A$2:$I$1016,4,0)</f>
        <v>0</v>
      </c>
      <c r="F1281" s="100" t="n">
        <f aca="false">$C1281*VLOOKUP($B1281,FoodDB!$A$2:$I$1016,5,0)</f>
        <v>0</v>
      </c>
      <c r="G1281" s="100" t="n">
        <f aca="false">$C1281*VLOOKUP($B1281,FoodDB!$A$2:$I$1016,6,0)</f>
        <v>0</v>
      </c>
      <c r="H1281" s="100" t="n">
        <f aca="false">$C1281*VLOOKUP($B1281,FoodDB!$A$2:$I$1016,7,0)</f>
        <v>0</v>
      </c>
      <c r="I1281" s="100" t="n">
        <f aca="false">$C1281*VLOOKUP($B1281,FoodDB!$A$2:$I$1016,8,0)</f>
        <v>0</v>
      </c>
      <c r="J1281" s="100" t="n">
        <f aca="false">$C1281*VLOOKUP($B1281,FoodDB!$A$2:$I$1016,9,0)</f>
        <v>0</v>
      </c>
      <c r="K1281" s="100"/>
      <c r="L1281" s="100"/>
      <c r="M1281" s="100"/>
      <c r="N1281" s="100"/>
      <c r="O1281" s="100"/>
      <c r="P1281" s="100"/>
      <c r="Q1281" s="100"/>
      <c r="R1281" s="100"/>
      <c r="S1281" s="100"/>
    </row>
    <row r="1282" customFormat="false" ht="15" hidden="false" customHeight="false" outlineLevel="0" collapsed="false">
      <c r="B1282" s="96" t="s">
        <v>108</v>
      </c>
      <c r="C1282" s="97" t="n">
        <v>1</v>
      </c>
      <c r="D1282" s="100" t="n">
        <f aca="false">$C1282*VLOOKUP($B1282,FoodDB!$A$2:$I$1016,3,0)</f>
        <v>0</v>
      </c>
      <c r="E1282" s="100" t="n">
        <f aca="false">$C1282*VLOOKUP($B1282,FoodDB!$A$2:$I$1016,4,0)</f>
        <v>0</v>
      </c>
      <c r="F1282" s="100" t="n">
        <f aca="false">$C1282*VLOOKUP($B1282,FoodDB!$A$2:$I$1016,5,0)</f>
        <v>0</v>
      </c>
      <c r="G1282" s="100" t="n">
        <f aca="false">$C1282*VLOOKUP($B1282,FoodDB!$A$2:$I$1016,6,0)</f>
        <v>0</v>
      </c>
      <c r="H1282" s="100" t="n">
        <f aca="false">$C1282*VLOOKUP($B1282,FoodDB!$A$2:$I$1016,7,0)</f>
        <v>0</v>
      </c>
      <c r="I1282" s="100" t="n">
        <f aca="false">$C1282*VLOOKUP($B1282,FoodDB!$A$2:$I$1016,8,0)</f>
        <v>0</v>
      </c>
      <c r="J1282" s="100" t="n">
        <f aca="false">$C1282*VLOOKUP($B1282,FoodDB!$A$2:$I$1016,9,0)</f>
        <v>0</v>
      </c>
      <c r="K1282" s="100"/>
      <c r="L1282" s="100"/>
      <c r="M1282" s="100"/>
      <c r="N1282" s="100"/>
      <c r="O1282" s="100"/>
      <c r="P1282" s="100"/>
      <c r="Q1282" s="100"/>
      <c r="R1282" s="100"/>
      <c r="S1282" s="100"/>
    </row>
    <row r="1283" customFormat="false" ht="15" hidden="false" customHeight="false" outlineLevel="0" collapsed="false">
      <c r="B1283" s="96" t="s">
        <v>108</v>
      </c>
      <c r="C1283" s="97" t="n">
        <v>1</v>
      </c>
      <c r="D1283" s="100" t="n">
        <f aca="false">$C1283*VLOOKUP($B1283,FoodDB!$A$2:$I$1016,3,0)</f>
        <v>0</v>
      </c>
      <c r="E1283" s="100" t="n">
        <f aca="false">$C1283*VLOOKUP($B1283,FoodDB!$A$2:$I$1016,4,0)</f>
        <v>0</v>
      </c>
      <c r="F1283" s="100" t="n">
        <f aca="false">$C1283*VLOOKUP($B1283,FoodDB!$A$2:$I$1016,5,0)</f>
        <v>0</v>
      </c>
      <c r="G1283" s="100" t="n">
        <f aca="false">$C1283*VLOOKUP($B1283,FoodDB!$A$2:$I$1016,6,0)</f>
        <v>0</v>
      </c>
      <c r="H1283" s="100" t="n">
        <f aca="false">$C1283*VLOOKUP($B1283,FoodDB!$A$2:$I$1016,7,0)</f>
        <v>0</v>
      </c>
      <c r="I1283" s="100" t="n">
        <f aca="false">$C1283*VLOOKUP($B1283,FoodDB!$A$2:$I$1016,8,0)</f>
        <v>0</v>
      </c>
      <c r="J1283" s="100" t="n">
        <f aca="false">$C1283*VLOOKUP($B1283,FoodDB!$A$2:$I$1016,9,0)</f>
        <v>0</v>
      </c>
      <c r="K1283" s="100"/>
      <c r="L1283" s="100"/>
      <c r="M1283" s="100"/>
      <c r="N1283" s="100"/>
      <c r="O1283" s="100"/>
      <c r="P1283" s="100"/>
      <c r="Q1283" s="100"/>
      <c r="R1283" s="100"/>
      <c r="S1283" s="100"/>
    </row>
    <row r="1284" customFormat="false" ht="15" hidden="false" customHeight="false" outlineLevel="0" collapsed="false">
      <c r="B1284" s="96" t="s">
        <v>108</v>
      </c>
      <c r="C1284" s="97" t="n">
        <v>1</v>
      </c>
      <c r="D1284" s="100" t="n">
        <f aca="false">$C1284*VLOOKUP($B1284,FoodDB!$A$2:$I$1016,3,0)</f>
        <v>0</v>
      </c>
      <c r="E1284" s="100" t="n">
        <f aca="false">$C1284*VLOOKUP($B1284,FoodDB!$A$2:$I$1016,4,0)</f>
        <v>0</v>
      </c>
      <c r="F1284" s="100" t="n">
        <f aca="false">$C1284*VLOOKUP($B1284,FoodDB!$A$2:$I$1016,5,0)</f>
        <v>0</v>
      </c>
      <c r="G1284" s="100" t="n">
        <f aca="false">$C1284*VLOOKUP($B1284,FoodDB!$A$2:$I$1016,6,0)</f>
        <v>0</v>
      </c>
      <c r="H1284" s="100" t="n">
        <f aca="false">$C1284*VLOOKUP($B1284,FoodDB!$A$2:$I$1016,7,0)</f>
        <v>0</v>
      </c>
      <c r="I1284" s="100" t="n">
        <f aca="false">$C1284*VLOOKUP($B1284,FoodDB!$A$2:$I$1016,8,0)</f>
        <v>0</v>
      </c>
      <c r="J1284" s="100" t="n">
        <f aca="false">$C1284*VLOOKUP($B1284,FoodDB!$A$2:$I$1016,9,0)</f>
        <v>0</v>
      </c>
      <c r="K1284" s="100"/>
      <c r="L1284" s="100"/>
      <c r="M1284" s="100"/>
      <c r="N1284" s="100"/>
      <c r="O1284" s="100"/>
      <c r="P1284" s="100"/>
      <c r="Q1284" s="100"/>
      <c r="R1284" s="100"/>
      <c r="S1284" s="100"/>
    </row>
    <row r="1285" customFormat="false" ht="15" hidden="false" customHeight="false" outlineLevel="0" collapsed="false">
      <c r="A1285" s="0" t="s">
        <v>98</v>
      </c>
      <c r="D1285" s="100"/>
      <c r="E1285" s="100"/>
      <c r="F1285" s="100"/>
      <c r="G1285" s="100" t="n">
        <f aca="false">SUM(G1278:G1284)</f>
        <v>0</v>
      </c>
      <c r="H1285" s="100" t="n">
        <f aca="false">SUM(H1278:H1284)</f>
        <v>0</v>
      </c>
      <c r="I1285" s="100" t="n">
        <f aca="false">SUM(I1278:I1284)</f>
        <v>0</v>
      </c>
      <c r="J1285" s="100" t="n">
        <f aca="false">SUM(G1285:I1285)</f>
        <v>0</v>
      </c>
      <c r="K1285" s="100"/>
      <c r="L1285" s="100"/>
      <c r="M1285" s="100"/>
      <c r="N1285" s="100"/>
      <c r="O1285" s="100"/>
      <c r="P1285" s="100"/>
      <c r="Q1285" s="100"/>
      <c r="R1285" s="100"/>
      <c r="S1285" s="100"/>
    </row>
    <row r="1286" customFormat="false" ht="15" hidden="false" customHeight="false" outlineLevel="0" collapsed="false">
      <c r="A1286" s="0" t="s">
        <v>102</v>
      </c>
      <c r="B1286" s="0" t="s">
        <v>103</v>
      </c>
      <c r="D1286" s="100"/>
      <c r="E1286" s="100"/>
      <c r="F1286" s="100"/>
      <c r="G1286" s="100" t="e">
        <f aca="false">VLOOKUP($A1278,LossChart!$A$3:$AB$105,14,0)</f>
        <v>#N/A</v>
      </c>
      <c r="H1286" s="100" t="e">
        <f aca="false">VLOOKUP($A1278,LossChart!$A$3:$AB$105,15,0)</f>
        <v>#N/A</v>
      </c>
      <c r="I1286" s="100" t="e">
        <f aca="false">VLOOKUP($A1278,LossChart!$A$3:$AB$105,16,0)</f>
        <v>#N/A</v>
      </c>
      <c r="J1286" s="100" t="e">
        <f aca="false">VLOOKUP($A1278,LossChart!$A$3:$AB$105,17,0)</f>
        <v>#N/A</v>
      </c>
      <c r="K1286" s="100"/>
      <c r="L1286" s="100"/>
      <c r="M1286" s="100"/>
      <c r="N1286" s="100"/>
      <c r="O1286" s="100"/>
      <c r="P1286" s="100"/>
      <c r="Q1286" s="100"/>
      <c r="R1286" s="100"/>
      <c r="S1286" s="100"/>
    </row>
    <row r="1287" customFormat="false" ht="15" hidden="false" customHeight="false" outlineLevel="0" collapsed="false">
      <c r="A1287" s="0" t="s">
        <v>104</v>
      </c>
      <c r="D1287" s="100"/>
      <c r="E1287" s="100"/>
      <c r="F1287" s="100"/>
      <c r="G1287" s="100" t="e">
        <f aca="false">G1286-G1285</f>
        <v>#N/A</v>
      </c>
      <c r="H1287" s="100" t="e">
        <f aca="false">H1286-H1285</f>
        <v>#N/A</v>
      </c>
      <c r="I1287" s="100" t="e">
        <f aca="false">I1286-I1285</f>
        <v>#N/A</v>
      </c>
      <c r="J1287" s="100" t="e">
        <f aca="false">J1286-J1285</f>
        <v>#N/A</v>
      </c>
      <c r="K1287" s="100"/>
      <c r="L1287" s="100"/>
      <c r="M1287" s="100"/>
      <c r="N1287" s="100"/>
      <c r="O1287" s="100"/>
      <c r="P1287" s="100"/>
      <c r="Q1287" s="100"/>
      <c r="R1287" s="100"/>
      <c r="S1287" s="100"/>
    </row>
    <row r="1289" customFormat="false" ht="60" hidden="false" customHeight="false" outlineLevel="0" collapsed="false">
      <c r="A1289" s="21" t="s">
        <v>63</v>
      </c>
      <c r="B1289" s="21" t="s">
        <v>93</v>
      </c>
      <c r="C1289" s="21" t="s">
        <v>94</v>
      </c>
      <c r="D1289" s="94" t="str">
        <f aca="false">FoodDB!$C$1</f>
        <v>Fat
(g)</v>
      </c>
      <c r="E1289" s="94" t="str">
        <f aca="false">FoodDB!$D$1</f>
        <v>Carbs
(g)</v>
      </c>
      <c r="F1289" s="94" t="str">
        <f aca="false">FoodDB!$E$1</f>
        <v>Protein
(g)</v>
      </c>
      <c r="G1289" s="94" t="str">
        <f aca="false">FoodDB!$F$1</f>
        <v>Fat
(Cal)</v>
      </c>
      <c r="H1289" s="94" t="str">
        <f aca="false">FoodDB!$G$1</f>
        <v>Carb
(Cal)</v>
      </c>
      <c r="I1289" s="94" t="str">
        <f aca="false">FoodDB!$H$1</f>
        <v>Protein
(Cal)</v>
      </c>
      <c r="J1289" s="94" t="str">
        <f aca="false">FoodDB!$I$1</f>
        <v>Total
Calories</v>
      </c>
      <c r="K1289" s="94"/>
      <c r="L1289" s="94" t="s">
        <v>110</v>
      </c>
      <c r="M1289" s="94" t="s">
        <v>111</v>
      </c>
      <c r="N1289" s="94" t="s">
        <v>112</v>
      </c>
      <c r="O1289" s="94" t="s">
        <v>113</v>
      </c>
      <c r="P1289" s="94" t="s">
        <v>118</v>
      </c>
      <c r="Q1289" s="94" t="s">
        <v>119</v>
      </c>
      <c r="R1289" s="94" t="s">
        <v>120</v>
      </c>
      <c r="S1289" s="94" t="s">
        <v>121</v>
      </c>
    </row>
    <row r="1290" customFormat="false" ht="15" hidden="false" customHeight="false" outlineLevel="0" collapsed="false">
      <c r="A1290" s="95" t="n">
        <f aca="false">A1278+1</f>
        <v>43101</v>
      </c>
      <c r="B1290" s="96" t="s">
        <v>108</v>
      </c>
      <c r="C1290" s="97" t="n">
        <v>1</v>
      </c>
      <c r="D1290" s="100" t="n">
        <f aca="false">$C1290*VLOOKUP($B1290,FoodDB!$A$2:$I$1016,3,0)</f>
        <v>0</v>
      </c>
      <c r="E1290" s="100" t="n">
        <f aca="false">$C1290*VLOOKUP($B1290,FoodDB!$A$2:$I$1016,4,0)</f>
        <v>0</v>
      </c>
      <c r="F1290" s="100" t="n">
        <f aca="false">$C1290*VLOOKUP($B1290,FoodDB!$A$2:$I$1016,5,0)</f>
        <v>0</v>
      </c>
      <c r="G1290" s="100" t="n">
        <f aca="false">$C1290*VLOOKUP($B1290,FoodDB!$A$2:$I$1016,6,0)</f>
        <v>0</v>
      </c>
      <c r="H1290" s="100" t="n">
        <f aca="false">$C1290*VLOOKUP($B1290,FoodDB!$A$2:$I$1016,7,0)</f>
        <v>0</v>
      </c>
      <c r="I1290" s="100" t="n">
        <f aca="false">$C1290*VLOOKUP($B1290,FoodDB!$A$2:$I$1016,8,0)</f>
        <v>0</v>
      </c>
      <c r="J1290" s="100" t="n">
        <f aca="false">$C1290*VLOOKUP($B1290,FoodDB!$A$2:$I$1016,9,0)</f>
        <v>0</v>
      </c>
      <c r="K1290" s="100"/>
      <c r="L1290" s="100" t="n">
        <f aca="false">SUM(G1290:G1296)</f>
        <v>0</v>
      </c>
      <c r="M1290" s="100" t="n">
        <f aca="false">SUM(H1290:H1296)</f>
        <v>0</v>
      </c>
      <c r="N1290" s="100" t="n">
        <f aca="false">SUM(I1290:I1296)</f>
        <v>0</v>
      </c>
      <c r="O1290" s="100" t="n">
        <f aca="false">SUM(L1290:N1290)</f>
        <v>0</v>
      </c>
      <c r="P1290" s="100" t="e">
        <f aca="false">VLOOKUP($A1290,LossChart!$A$3:$AB$999,14,0)-L1290</f>
        <v>#N/A</v>
      </c>
      <c r="Q1290" s="100" t="e">
        <f aca="false">VLOOKUP($A1290,LossChart!$A$3:$AB$999,15,0)-M1290</f>
        <v>#N/A</v>
      </c>
      <c r="R1290" s="100" t="e">
        <f aca="false">VLOOKUP($A1290,LossChart!$A$3:$AB$999,16,0)-N1290</f>
        <v>#N/A</v>
      </c>
      <c r="S1290" s="100" t="e">
        <f aca="false">VLOOKUP($A1290,LossChart!$A$3:$AB$999,17,0)-O1290</f>
        <v>#N/A</v>
      </c>
    </row>
    <row r="1291" customFormat="false" ht="15" hidden="false" customHeight="false" outlineLevel="0" collapsed="false">
      <c r="B1291" s="96" t="s">
        <v>108</v>
      </c>
      <c r="C1291" s="97" t="n">
        <v>1</v>
      </c>
      <c r="D1291" s="100" t="n">
        <f aca="false">$C1291*VLOOKUP($B1291,FoodDB!$A$2:$I$1016,3,0)</f>
        <v>0</v>
      </c>
      <c r="E1291" s="100" t="n">
        <f aca="false">$C1291*VLOOKUP($B1291,FoodDB!$A$2:$I$1016,4,0)</f>
        <v>0</v>
      </c>
      <c r="F1291" s="100" t="n">
        <f aca="false">$C1291*VLOOKUP($B1291,FoodDB!$A$2:$I$1016,5,0)</f>
        <v>0</v>
      </c>
      <c r="G1291" s="100" t="n">
        <f aca="false">$C1291*VLOOKUP($B1291,FoodDB!$A$2:$I$1016,6,0)</f>
        <v>0</v>
      </c>
      <c r="H1291" s="100" t="n">
        <f aca="false">$C1291*VLOOKUP($B1291,FoodDB!$A$2:$I$1016,7,0)</f>
        <v>0</v>
      </c>
      <c r="I1291" s="100" t="n">
        <f aca="false">$C1291*VLOOKUP($B1291,FoodDB!$A$2:$I$1016,8,0)</f>
        <v>0</v>
      </c>
      <c r="J1291" s="100" t="n">
        <f aca="false">$C1291*VLOOKUP($B1291,FoodDB!$A$2:$I$1016,9,0)</f>
        <v>0</v>
      </c>
      <c r="K1291" s="100"/>
      <c r="L1291" s="100"/>
      <c r="M1291" s="100"/>
      <c r="N1291" s="100"/>
      <c r="O1291" s="100"/>
      <c r="P1291" s="100"/>
      <c r="Q1291" s="100"/>
      <c r="R1291" s="100"/>
      <c r="S1291" s="100"/>
    </row>
    <row r="1292" customFormat="false" ht="15" hidden="false" customHeight="false" outlineLevel="0" collapsed="false">
      <c r="B1292" s="96" t="s">
        <v>108</v>
      </c>
      <c r="C1292" s="97" t="n">
        <v>1</v>
      </c>
      <c r="D1292" s="100" t="n">
        <f aca="false">$C1292*VLOOKUP($B1292,FoodDB!$A$2:$I$1016,3,0)</f>
        <v>0</v>
      </c>
      <c r="E1292" s="100" t="n">
        <f aca="false">$C1292*VLOOKUP($B1292,FoodDB!$A$2:$I$1016,4,0)</f>
        <v>0</v>
      </c>
      <c r="F1292" s="100" t="n">
        <f aca="false">$C1292*VLOOKUP($B1292,FoodDB!$A$2:$I$1016,5,0)</f>
        <v>0</v>
      </c>
      <c r="G1292" s="100" t="n">
        <f aca="false">$C1292*VLOOKUP($B1292,FoodDB!$A$2:$I$1016,6,0)</f>
        <v>0</v>
      </c>
      <c r="H1292" s="100" t="n">
        <f aca="false">$C1292*VLOOKUP($B1292,FoodDB!$A$2:$I$1016,7,0)</f>
        <v>0</v>
      </c>
      <c r="I1292" s="100" t="n">
        <f aca="false">$C1292*VLOOKUP($B1292,FoodDB!$A$2:$I$1016,8,0)</f>
        <v>0</v>
      </c>
      <c r="J1292" s="100" t="n">
        <f aca="false">$C1292*VLOOKUP($B1292,FoodDB!$A$2:$I$1016,9,0)</f>
        <v>0</v>
      </c>
      <c r="K1292" s="100"/>
      <c r="L1292" s="100"/>
      <c r="M1292" s="100"/>
      <c r="N1292" s="100"/>
      <c r="O1292" s="100"/>
      <c r="P1292" s="100"/>
      <c r="Q1292" s="100"/>
      <c r="R1292" s="100"/>
      <c r="S1292" s="100"/>
    </row>
    <row r="1293" customFormat="false" ht="15" hidden="false" customHeight="false" outlineLevel="0" collapsed="false">
      <c r="B1293" s="96" t="s">
        <v>108</v>
      </c>
      <c r="C1293" s="97" t="n">
        <v>1</v>
      </c>
      <c r="D1293" s="100" t="n">
        <f aca="false">$C1293*VLOOKUP($B1293,FoodDB!$A$2:$I$1016,3,0)</f>
        <v>0</v>
      </c>
      <c r="E1293" s="100" t="n">
        <f aca="false">$C1293*VLOOKUP($B1293,FoodDB!$A$2:$I$1016,4,0)</f>
        <v>0</v>
      </c>
      <c r="F1293" s="100" t="n">
        <f aca="false">$C1293*VLOOKUP($B1293,FoodDB!$A$2:$I$1016,5,0)</f>
        <v>0</v>
      </c>
      <c r="G1293" s="100" t="n">
        <f aca="false">$C1293*VLOOKUP($B1293,FoodDB!$A$2:$I$1016,6,0)</f>
        <v>0</v>
      </c>
      <c r="H1293" s="100" t="n">
        <f aca="false">$C1293*VLOOKUP($B1293,FoodDB!$A$2:$I$1016,7,0)</f>
        <v>0</v>
      </c>
      <c r="I1293" s="100" t="n">
        <f aca="false">$C1293*VLOOKUP($B1293,FoodDB!$A$2:$I$1016,8,0)</f>
        <v>0</v>
      </c>
      <c r="J1293" s="100" t="n">
        <f aca="false">$C1293*VLOOKUP($B1293,FoodDB!$A$2:$I$1016,9,0)</f>
        <v>0</v>
      </c>
      <c r="K1293" s="100"/>
      <c r="L1293" s="100"/>
      <c r="M1293" s="100"/>
      <c r="N1293" s="100"/>
      <c r="O1293" s="100"/>
      <c r="P1293" s="100"/>
      <c r="Q1293" s="100"/>
      <c r="R1293" s="100"/>
      <c r="S1293" s="100"/>
    </row>
    <row r="1294" customFormat="false" ht="15" hidden="false" customHeight="false" outlineLevel="0" collapsed="false">
      <c r="B1294" s="96" t="s">
        <v>108</v>
      </c>
      <c r="C1294" s="97" t="n">
        <v>1</v>
      </c>
      <c r="D1294" s="100" t="n">
        <f aca="false">$C1294*VLOOKUP($B1294,FoodDB!$A$2:$I$1016,3,0)</f>
        <v>0</v>
      </c>
      <c r="E1294" s="100" t="n">
        <f aca="false">$C1294*VLOOKUP($B1294,FoodDB!$A$2:$I$1016,4,0)</f>
        <v>0</v>
      </c>
      <c r="F1294" s="100" t="n">
        <f aca="false">$C1294*VLOOKUP($B1294,FoodDB!$A$2:$I$1016,5,0)</f>
        <v>0</v>
      </c>
      <c r="G1294" s="100" t="n">
        <f aca="false">$C1294*VLOOKUP($B1294,FoodDB!$A$2:$I$1016,6,0)</f>
        <v>0</v>
      </c>
      <c r="H1294" s="100" t="n">
        <f aca="false">$C1294*VLOOKUP($B1294,FoodDB!$A$2:$I$1016,7,0)</f>
        <v>0</v>
      </c>
      <c r="I1294" s="100" t="n">
        <f aca="false">$C1294*VLOOKUP($B1294,FoodDB!$A$2:$I$1016,8,0)</f>
        <v>0</v>
      </c>
      <c r="J1294" s="100" t="n">
        <f aca="false">$C1294*VLOOKUP($B1294,FoodDB!$A$2:$I$1016,9,0)</f>
        <v>0</v>
      </c>
      <c r="K1294" s="100"/>
      <c r="L1294" s="100"/>
      <c r="M1294" s="100"/>
      <c r="N1294" s="100"/>
      <c r="O1294" s="100"/>
      <c r="P1294" s="100"/>
      <c r="Q1294" s="100"/>
      <c r="R1294" s="100"/>
      <c r="S1294" s="100"/>
    </row>
    <row r="1295" customFormat="false" ht="15" hidden="false" customHeight="false" outlineLevel="0" collapsed="false">
      <c r="B1295" s="96" t="s">
        <v>108</v>
      </c>
      <c r="C1295" s="97" t="n">
        <v>1</v>
      </c>
      <c r="D1295" s="100" t="n">
        <f aca="false">$C1295*VLOOKUP($B1295,FoodDB!$A$2:$I$1016,3,0)</f>
        <v>0</v>
      </c>
      <c r="E1295" s="100" t="n">
        <f aca="false">$C1295*VLOOKUP($B1295,FoodDB!$A$2:$I$1016,4,0)</f>
        <v>0</v>
      </c>
      <c r="F1295" s="100" t="n">
        <f aca="false">$C1295*VLOOKUP($B1295,FoodDB!$A$2:$I$1016,5,0)</f>
        <v>0</v>
      </c>
      <c r="G1295" s="100" t="n">
        <f aca="false">$C1295*VLOOKUP($B1295,FoodDB!$A$2:$I$1016,6,0)</f>
        <v>0</v>
      </c>
      <c r="H1295" s="100" t="n">
        <f aca="false">$C1295*VLOOKUP($B1295,FoodDB!$A$2:$I$1016,7,0)</f>
        <v>0</v>
      </c>
      <c r="I1295" s="100" t="n">
        <f aca="false">$C1295*VLOOKUP($B1295,FoodDB!$A$2:$I$1016,8,0)</f>
        <v>0</v>
      </c>
      <c r="J1295" s="100" t="n">
        <f aca="false">$C1295*VLOOKUP($B1295,FoodDB!$A$2:$I$1016,9,0)</f>
        <v>0</v>
      </c>
      <c r="K1295" s="100"/>
      <c r="L1295" s="100"/>
      <c r="M1295" s="100"/>
      <c r="N1295" s="100"/>
      <c r="O1295" s="100"/>
      <c r="P1295" s="100"/>
      <c r="Q1295" s="100"/>
      <c r="R1295" s="100"/>
      <c r="S1295" s="100"/>
    </row>
    <row r="1296" customFormat="false" ht="15" hidden="false" customHeight="false" outlineLevel="0" collapsed="false">
      <c r="B1296" s="96" t="s">
        <v>108</v>
      </c>
      <c r="C1296" s="97" t="n">
        <v>1</v>
      </c>
      <c r="D1296" s="100" t="n">
        <f aca="false">$C1296*VLOOKUP($B1296,FoodDB!$A$2:$I$1016,3,0)</f>
        <v>0</v>
      </c>
      <c r="E1296" s="100" t="n">
        <f aca="false">$C1296*VLOOKUP($B1296,FoodDB!$A$2:$I$1016,4,0)</f>
        <v>0</v>
      </c>
      <c r="F1296" s="100" t="n">
        <f aca="false">$C1296*VLOOKUP($B1296,FoodDB!$A$2:$I$1016,5,0)</f>
        <v>0</v>
      </c>
      <c r="G1296" s="100" t="n">
        <f aca="false">$C1296*VLOOKUP($B1296,FoodDB!$A$2:$I$1016,6,0)</f>
        <v>0</v>
      </c>
      <c r="H1296" s="100" t="n">
        <f aca="false">$C1296*VLOOKUP($B1296,FoodDB!$A$2:$I$1016,7,0)</f>
        <v>0</v>
      </c>
      <c r="I1296" s="100" t="n">
        <f aca="false">$C1296*VLOOKUP($B1296,FoodDB!$A$2:$I$1016,8,0)</f>
        <v>0</v>
      </c>
      <c r="J1296" s="100" t="n">
        <f aca="false">$C1296*VLOOKUP($B1296,FoodDB!$A$2:$I$1016,9,0)</f>
        <v>0</v>
      </c>
      <c r="K1296" s="100"/>
      <c r="L1296" s="100"/>
      <c r="M1296" s="100"/>
      <c r="N1296" s="100"/>
      <c r="O1296" s="100"/>
      <c r="P1296" s="100"/>
      <c r="Q1296" s="100"/>
      <c r="R1296" s="100"/>
      <c r="S1296" s="100"/>
    </row>
    <row r="1297" customFormat="false" ht="15" hidden="false" customHeight="false" outlineLevel="0" collapsed="false">
      <c r="A1297" s="0" t="s">
        <v>98</v>
      </c>
      <c r="D1297" s="100"/>
      <c r="E1297" s="100"/>
      <c r="F1297" s="100"/>
      <c r="G1297" s="100" t="n">
        <f aca="false">SUM(G1290:G1296)</f>
        <v>0</v>
      </c>
      <c r="H1297" s="100" t="n">
        <f aca="false">SUM(H1290:H1296)</f>
        <v>0</v>
      </c>
      <c r="I1297" s="100" t="n">
        <f aca="false">SUM(I1290:I1296)</f>
        <v>0</v>
      </c>
      <c r="J1297" s="100" t="n">
        <f aca="false">SUM(G1297:I1297)</f>
        <v>0</v>
      </c>
      <c r="K1297" s="100"/>
      <c r="L1297" s="100"/>
      <c r="M1297" s="100"/>
      <c r="N1297" s="100"/>
      <c r="O1297" s="100"/>
      <c r="P1297" s="100"/>
      <c r="Q1297" s="100"/>
      <c r="R1297" s="100"/>
      <c r="S1297" s="100"/>
    </row>
    <row r="1298" customFormat="false" ht="15" hidden="false" customHeight="false" outlineLevel="0" collapsed="false">
      <c r="A1298" s="0" t="s">
        <v>102</v>
      </c>
      <c r="B1298" s="0" t="s">
        <v>103</v>
      </c>
      <c r="D1298" s="100"/>
      <c r="E1298" s="100"/>
      <c r="F1298" s="100"/>
      <c r="G1298" s="100" t="e">
        <f aca="false">VLOOKUP($A1290,LossChart!$A$3:$AB$105,14,0)</f>
        <v>#N/A</v>
      </c>
      <c r="H1298" s="100" t="e">
        <f aca="false">VLOOKUP($A1290,LossChart!$A$3:$AB$105,15,0)</f>
        <v>#N/A</v>
      </c>
      <c r="I1298" s="100" t="e">
        <f aca="false">VLOOKUP($A1290,LossChart!$A$3:$AB$105,16,0)</f>
        <v>#N/A</v>
      </c>
      <c r="J1298" s="100" t="e">
        <f aca="false">VLOOKUP($A1290,LossChart!$A$3:$AB$105,17,0)</f>
        <v>#N/A</v>
      </c>
      <c r="K1298" s="100"/>
      <c r="L1298" s="100"/>
      <c r="M1298" s="100"/>
      <c r="N1298" s="100"/>
      <c r="O1298" s="100"/>
      <c r="P1298" s="100"/>
      <c r="Q1298" s="100"/>
      <c r="R1298" s="100"/>
      <c r="S1298" s="100"/>
    </row>
    <row r="1299" customFormat="false" ht="15" hidden="false" customHeight="false" outlineLevel="0" collapsed="false">
      <c r="A1299" s="0" t="s">
        <v>104</v>
      </c>
      <c r="D1299" s="100"/>
      <c r="E1299" s="100"/>
      <c r="F1299" s="100"/>
      <c r="G1299" s="100" t="e">
        <f aca="false">G1298-G1297</f>
        <v>#N/A</v>
      </c>
      <c r="H1299" s="100" t="e">
        <f aca="false">H1298-H1297</f>
        <v>#N/A</v>
      </c>
      <c r="I1299" s="100" t="e">
        <f aca="false">I1298-I1297</f>
        <v>#N/A</v>
      </c>
      <c r="J1299" s="100" t="e">
        <f aca="false">J1298-J1297</f>
        <v>#N/A</v>
      </c>
      <c r="K1299" s="100"/>
      <c r="L1299" s="100"/>
      <c r="M1299" s="100"/>
      <c r="N1299" s="100"/>
      <c r="O1299" s="100"/>
      <c r="P1299" s="100"/>
      <c r="Q1299" s="100"/>
      <c r="R1299" s="100"/>
      <c r="S1299" s="100"/>
    </row>
  </sheetData>
  <dataValidations count="1">
    <dataValidation allowBlank="true" operator="equal" showDropDown="false" showErrorMessage="true" showInputMessage="false" sqref="B2:B5 B9:B10 B14:B16 B20:B23 B29:B33 B39:B43 B49:B55 B61:B67 B73:B79 B85:B91 B97:B103 B109:B115 B121:B127 B130:B136 B142:B148 B154:B161 B167:B174 B180:B186 B192:B198 B204:B213 B219:B228 B234:B240 B246:B252 B258:B264 B270:B276 B282:B288 B294:B300 B306:B312 B318:B324 B330:B336 B342:B348 B354:B360 B366:B372 B378:B384 B390:B396 B402:B408 B414:B420 B426:B432 B438:B444 B450:B456 B462:B468 B474:B480 B486:B492 B498:B504 B510:B516 B522:B528 B534:B540 B546:B552 B558:B564 B570:B576 B582:B588 B594:B600 B606:B612 B618:B624 B630:B636 B642:B648 B654:B660 B666:B672 B678:B684 B690:B696 B702:B708 B714:B720 B726:B732 B738:B744 B750:B756 B762:B768 B774:B780 B786:B792 B798:B804 B810:B816 B822:B828 B834:B840 B846:B852 B858:B864 B870:B876 B882:B888 B894:B900 B906:B912 B918:B924 B930:B936 B942:B948 B954:B960 B966:B972 B978:B984 B990:B996 B1002:B1008 B1014:B1020 B1026:B1032 B1038:B1044 B1050:B1056 B1062:B1068 B1074:B1080 B1086:B1092 B1098:B1104 B1110:B1116 B1122:B1128 B1134:B1140 B1146:B1152 B1158:B1164 B1170:B1176 B1182:B1188 B1194:B1200 B1206:B1212 B1218:B1224 B1230:B1236 B1242:B1248 B1254:B1260 B1266:B1272 B1278:B1284 B1290:B1296" type="list">
      <formula1>FoodDB!$A$2:$A$46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I22" activeCellId="0" sqref="I22"/>
    </sheetView>
  </sheetViews>
  <sheetFormatPr defaultRowHeight="15" zeroHeight="false" outlineLevelRow="0" outlineLevelCol="0"/>
  <cols>
    <col collapsed="false" customWidth="true" hidden="false" outlineLevel="0" max="1" min="1" style="33" width="20.86"/>
    <col collapsed="false" customWidth="true" hidden="false" outlineLevel="0" max="2" min="2" style="101" width="10.99"/>
    <col collapsed="false" customWidth="true" hidden="false" outlineLevel="0" max="3" min="3" style="33" width="5.14"/>
    <col collapsed="false" customWidth="true" hidden="false" outlineLevel="0" max="4" min="4" style="33" width="5.86"/>
    <col collapsed="false" customWidth="true" hidden="false" outlineLevel="0" max="5" min="5" style="33" width="12.14"/>
    <col collapsed="false" customWidth="true" hidden="false" outlineLevel="0" max="6" min="6" style="33" width="6.28"/>
    <col collapsed="false" customWidth="true" hidden="false" outlineLevel="0" max="7" min="7" style="33" width="5.14"/>
    <col collapsed="false" customWidth="true" hidden="false" outlineLevel="0" max="8" min="8" style="33" width="7.41"/>
    <col collapsed="false" customWidth="true" hidden="false" outlineLevel="0" max="9" min="9" style="33" width="8.86"/>
    <col collapsed="false" customWidth="true" hidden="false" outlineLevel="0" max="1025" min="10" style="33" width="11.57"/>
  </cols>
  <sheetData>
    <row r="1" customFormat="false" ht="45" hidden="false" customHeight="false" outlineLevel="0" collapsed="false">
      <c r="A1" s="102" t="s">
        <v>93</v>
      </c>
      <c r="B1" s="103" t="s">
        <v>136</v>
      </c>
      <c r="C1" s="104" t="s">
        <v>71</v>
      </c>
      <c r="D1" s="104" t="s">
        <v>137</v>
      </c>
      <c r="E1" s="104" t="s">
        <v>73</v>
      </c>
      <c r="F1" s="104" t="s">
        <v>138</v>
      </c>
      <c r="G1" s="104" t="s">
        <v>139</v>
      </c>
      <c r="H1" s="104" t="s">
        <v>140</v>
      </c>
      <c r="I1" s="105" t="s">
        <v>141</v>
      </c>
    </row>
    <row r="2" customFormat="false" ht="15" hidden="false" customHeight="false" outlineLevel="0" collapsed="false">
      <c r="A2" s="33" t="s">
        <v>108</v>
      </c>
      <c r="B2" s="101" t="n">
        <v>1</v>
      </c>
      <c r="C2" s="106" t="n">
        <v>0</v>
      </c>
      <c r="D2" s="106" t="n">
        <v>0</v>
      </c>
      <c r="E2" s="106" t="n">
        <v>0</v>
      </c>
      <c r="F2" s="106" t="n">
        <f aca="false">9*C2</f>
        <v>0</v>
      </c>
      <c r="G2" s="106" t="n">
        <f aca="false">4*D2</f>
        <v>0</v>
      </c>
      <c r="H2" s="106" t="n">
        <f aca="false">4*E2</f>
        <v>0</v>
      </c>
      <c r="I2" s="106" t="n">
        <f aca="false">SUM(F2:H2)</f>
        <v>0</v>
      </c>
    </row>
    <row r="3" customFormat="false" ht="15" hidden="false" customHeight="false" outlineLevel="0" collapsed="false">
      <c r="A3" s="33" t="s">
        <v>127</v>
      </c>
      <c r="B3" s="101" t="s">
        <v>142</v>
      </c>
      <c r="C3" s="106" t="n">
        <v>15</v>
      </c>
      <c r="D3" s="106" t="n">
        <v>2</v>
      </c>
      <c r="E3" s="106" t="n">
        <v>7</v>
      </c>
      <c r="F3" s="106" t="n">
        <f aca="false">9*C3</f>
        <v>135</v>
      </c>
      <c r="G3" s="106" t="n">
        <f aca="false">4*D3</f>
        <v>8</v>
      </c>
      <c r="H3" s="106" t="n">
        <f aca="false">4*E3</f>
        <v>28</v>
      </c>
      <c r="I3" s="106" t="n">
        <f aca="false">SUM(F3:H3)</f>
        <v>171</v>
      </c>
    </row>
    <row r="4" customFormat="false" ht="15" hidden="false" customHeight="false" outlineLevel="0" collapsed="false">
      <c r="A4" s="33" t="s">
        <v>106</v>
      </c>
      <c r="B4" s="101" t="s">
        <v>143</v>
      </c>
      <c r="C4" s="33" t="n">
        <v>0.1</v>
      </c>
      <c r="D4" s="33" t="n">
        <v>1.8</v>
      </c>
      <c r="E4" s="33" t="n">
        <v>2.2</v>
      </c>
      <c r="F4" s="106" t="n">
        <f aca="false">9*C4</f>
        <v>0.9</v>
      </c>
      <c r="G4" s="106" t="n">
        <f aca="false">4*D4</f>
        <v>7.2</v>
      </c>
      <c r="H4" s="106" t="n">
        <f aca="false">4*E4</f>
        <v>8.8</v>
      </c>
      <c r="I4" s="106" t="n">
        <f aca="false">SUM(F4:H4)</f>
        <v>16.9</v>
      </c>
    </row>
    <row r="5" customFormat="false" ht="15" hidden="false" customHeight="false" outlineLevel="0" collapsed="false">
      <c r="A5" s="33" t="s">
        <v>130</v>
      </c>
      <c r="B5" s="101" t="s">
        <v>143</v>
      </c>
      <c r="C5" s="33" t="n">
        <v>0</v>
      </c>
      <c r="D5" s="33" t="n">
        <v>5.35</v>
      </c>
      <c r="E5" s="33" t="n">
        <v>0</v>
      </c>
      <c r="F5" s="106" t="n">
        <f aca="false">9*C5</f>
        <v>0</v>
      </c>
      <c r="G5" s="106" t="n">
        <f aca="false">4*D5</f>
        <v>21.4</v>
      </c>
      <c r="H5" s="106" t="n">
        <f aca="false">4*E5</f>
        <v>0</v>
      </c>
      <c r="I5" s="106" t="n">
        <f aca="false">SUM(F5:H5)</f>
        <v>21.4</v>
      </c>
    </row>
    <row r="6" customFormat="false" ht="15" hidden="false" customHeight="false" outlineLevel="0" collapsed="false">
      <c r="A6" s="33" t="s">
        <v>96</v>
      </c>
      <c r="B6" s="101" t="s">
        <v>144</v>
      </c>
      <c r="C6" s="106" t="n">
        <f aca="false">4.5*0/14</f>
        <v>0</v>
      </c>
      <c r="D6" s="106" t="n">
        <f aca="false">4.5*2/14</f>
        <v>0.642857142857143</v>
      </c>
      <c r="E6" s="106" t="n">
        <f aca="false">4.5*1/14</f>
        <v>0.321428571428571</v>
      </c>
      <c r="F6" s="106" t="n">
        <f aca="false">9*C6</f>
        <v>0</v>
      </c>
      <c r="G6" s="106" t="n">
        <f aca="false">4*D6</f>
        <v>2.57142857142857</v>
      </c>
      <c r="H6" s="106" t="n">
        <f aca="false">4*E6</f>
        <v>1.28571428571429</v>
      </c>
      <c r="I6" s="106" t="n">
        <f aca="false">SUM(F6:H6)</f>
        <v>3.85714285714286</v>
      </c>
    </row>
    <row r="7" customFormat="false" ht="15" hidden="false" customHeight="false" outlineLevel="0" collapsed="false">
      <c r="A7" s="33" t="s">
        <v>109</v>
      </c>
      <c r="B7" s="101" t="s">
        <v>145</v>
      </c>
      <c r="C7" s="106" t="n">
        <v>12</v>
      </c>
      <c r="D7" s="106" t="n">
        <v>0</v>
      </c>
      <c r="E7" s="106" t="n">
        <v>0</v>
      </c>
      <c r="F7" s="106" t="n">
        <f aca="false">9*C7</f>
        <v>108</v>
      </c>
      <c r="G7" s="106" t="n">
        <f aca="false">4*D7</f>
        <v>0</v>
      </c>
      <c r="H7" s="106" t="n">
        <f aca="false">4*E7</f>
        <v>0</v>
      </c>
      <c r="I7" s="106" t="n">
        <f aca="false">SUM(F7:H7)</f>
        <v>108</v>
      </c>
    </row>
    <row r="8" customFormat="false" ht="15" hidden="false" customHeight="false" outlineLevel="0" collapsed="false">
      <c r="A8" s="33" t="s">
        <v>135</v>
      </c>
      <c r="B8" s="101" t="s">
        <v>146</v>
      </c>
      <c r="C8" s="106" t="n">
        <v>1.6</v>
      </c>
      <c r="D8" s="106" t="n">
        <f aca="false">29-12</f>
        <v>17</v>
      </c>
      <c r="E8" s="106" t="n">
        <v>11</v>
      </c>
      <c r="F8" s="106" t="n">
        <f aca="false">9*C8</f>
        <v>14.4</v>
      </c>
      <c r="G8" s="106" t="n">
        <f aca="false">4*D8</f>
        <v>68</v>
      </c>
      <c r="H8" s="106" t="n">
        <f aca="false">4*E8</f>
        <v>44</v>
      </c>
      <c r="I8" s="106" t="n">
        <f aca="false">SUM(F8:H8)</f>
        <v>126.4</v>
      </c>
    </row>
    <row r="9" customFormat="false" ht="15" hidden="false" customHeight="false" outlineLevel="0" collapsed="false">
      <c r="A9" s="107" t="s">
        <v>97</v>
      </c>
      <c r="B9" s="108" t="s">
        <v>145</v>
      </c>
      <c r="C9" s="106" t="n">
        <v>9</v>
      </c>
      <c r="D9" s="106" t="n">
        <v>2</v>
      </c>
      <c r="E9" s="109" t="n">
        <v>4.7</v>
      </c>
      <c r="F9" s="106" t="n">
        <f aca="false">9*C9</f>
        <v>81</v>
      </c>
      <c r="G9" s="106" t="n">
        <f aca="false">4*D9</f>
        <v>8</v>
      </c>
      <c r="H9" s="106" t="n">
        <f aca="false">4*E9</f>
        <v>18.8</v>
      </c>
      <c r="I9" s="106" t="n">
        <f aca="false">SUM(F9:H9)</f>
        <v>107.8</v>
      </c>
    </row>
    <row r="10" customFormat="false" ht="15" hidden="false" customHeight="false" outlineLevel="0" collapsed="false">
      <c r="A10" s="33" t="s">
        <v>126</v>
      </c>
      <c r="B10" s="101" t="s">
        <v>143</v>
      </c>
      <c r="C10" s="106" t="n">
        <v>3.6</v>
      </c>
      <c r="D10" s="106" t="n">
        <v>0</v>
      </c>
      <c r="E10" s="106" t="n">
        <v>31</v>
      </c>
      <c r="F10" s="106" t="n">
        <f aca="false">9*C10</f>
        <v>32.4</v>
      </c>
      <c r="G10" s="106" t="n">
        <f aca="false">4*D10</f>
        <v>0</v>
      </c>
      <c r="H10" s="106" t="n">
        <f aca="false">4*E10</f>
        <v>124</v>
      </c>
      <c r="I10" s="106" t="n">
        <f aca="false">SUM(F10:H10)</f>
        <v>156.4</v>
      </c>
    </row>
    <row r="11" customFormat="false" ht="15" hidden="false" customHeight="false" outlineLevel="0" collapsed="false">
      <c r="A11" s="33" t="s">
        <v>147</v>
      </c>
      <c r="B11" s="101" t="s">
        <v>148</v>
      </c>
      <c r="C11" s="106" t="n">
        <v>10</v>
      </c>
      <c r="D11" s="106" t="n">
        <v>0</v>
      </c>
      <c r="E11" s="106" t="n">
        <v>28</v>
      </c>
      <c r="F11" s="106" t="n">
        <f aca="false">9*C11</f>
        <v>90</v>
      </c>
      <c r="G11" s="106" t="n">
        <f aca="false">4*D11</f>
        <v>0</v>
      </c>
      <c r="H11" s="106" t="n">
        <f aca="false">4*E11</f>
        <v>112</v>
      </c>
      <c r="I11" s="106" t="n">
        <f aca="false">SUM(F11:H11)</f>
        <v>202</v>
      </c>
    </row>
    <row r="12" customFormat="false" ht="15" hidden="false" customHeight="false" outlineLevel="0" collapsed="false">
      <c r="A12" s="33" t="s">
        <v>149</v>
      </c>
      <c r="B12" s="101" t="n">
        <v>1</v>
      </c>
      <c r="C12" s="106" t="n">
        <v>8.3</v>
      </c>
      <c r="D12" s="106" t="n">
        <v>0</v>
      </c>
      <c r="E12" s="106" t="n">
        <v>11.46</v>
      </c>
      <c r="F12" s="106" t="n">
        <f aca="false">9*C12</f>
        <v>74.7</v>
      </c>
      <c r="G12" s="106" t="n">
        <f aca="false">4*D12</f>
        <v>0</v>
      </c>
      <c r="H12" s="106" t="n">
        <f aca="false">4*E12</f>
        <v>45.84</v>
      </c>
      <c r="I12" s="106" t="n">
        <f aca="false">SUM(F12:H12)</f>
        <v>120.54</v>
      </c>
    </row>
    <row r="13" customFormat="false" ht="15" hidden="false" customHeight="false" outlineLevel="0" collapsed="false">
      <c r="A13" s="33" t="s">
        <v>99</v>
      </c>
      <c r="B13" s="101" t="n">
        <v>1</v>
      </c>
      <c r="C13" s="106" t="n">
        <v>6.18</v>
      </c>
      <c r="D13" s="106" t="n">
        <v>0</v>
      </c>
      <c r="E13" s="106" t="n">
        <v>8.52</v>
      </c>
      <c r="F13" s="106" t="n">
        <f aca="false">9*C13</f>
        <v>55.62</v>
      </c>
      <c r="G13" s="106" t="n">
        <f aca="false">4*D13</f>
        <v>0</v>
      </c>
      <c r="H13" s="106" t="n">
        <f aca="false">4*E13</f>
        <v>34.08</v>
      </c>
      <c r="I13" s="106" t="n">
        <f aca="false">SUM(F13:H13)</f>
        <v>89.7</v>
      </c>
    </row>
    <row r="14" customFormat="false" ht="15" hidden="false" customHeight="false" outlineLevel="0" collapsed="false">
      <c r="A14" s="33" t="s">
        <v>150</v>
      </c>
      <c r="B14" s="101" t="n">
        <v>1</v>
      </c>
      <c r="C14" s="106" t="n">
        <v>5.4</v>
      </c>
      <c r="D14" s="106" t="n">
        <v>0</v>
      </c>
      <c r="E14" s="106" t="n">
        <v>7.46</v>
      </c>
      <c r="F14" s="106" t="n">
        <f aca="false">9*C14</f>
        <v>48.6</v>
      </c>
      <c r="G14" s="106" t="n">
        <f aca="false">4*D14</f>
        <v>0</v>
      </c>
      <c r="H14" s="106" t="n">
        <f aca="false">4*E14</f>
        <v>29.84</v>
      </c>
      <c r="I14" s="106" t="n">
        <f aca="false">SUM(F14:H14)</f>
        <v>78.44</v>
      </c>
    </row>
    <row r="15" customFormat="false" ht="15" hidden="false" customHeight="false" outlineLevel="0" collapsed="false">
      <c r="A15" s="33" t="s">
        <v>133</v>
      </c>
      <c r="B15" s="101" t="s">
        <v>151</v>
      </c>
      <c r="C15" s="106" t="n">
        <v>0</v>
      </c>
      <c r="D15" s="106" t="n">
        <v>0</v>
      </c>
      <c r="E15" s="106" t="n">
        <v>0</v>
      </c>
      <c r="F15" s="106" t="n">
        <f aca="false">9*C15</f>
        <v>0</v>
      </c>
      <c r="G15" s="106" t="n">
        <f aca="false">4*D15</f>
        <v>0</v>
      </c>
      <c r="H15" s="106" t="n">
        <f aca="false">4*E15</f>
        <v>0</v>
      </c>
      <c r="I15" s="106" t="n">
        <f aca="false">SUM(F15:H15)</f>
        <v>0</v>
      </c>
    </row>
    <row r="16" customFormat="false" ht="15" hidden="false" customHeight="false" outlineLevel="0" collapsed="false">
      <c r="A16" s="33" t="s">
        <v>125</v>
      </c>
      <c r="B16" s="101" t="s">
        <v>151</v>
      </c>
      <c r="C16" s="33" t="n">
        <v>1.5</v>
      </c>
      <c r="D16" s="33" t="n">
        <v>3</v>
      </c>
      <c r="E16" s="33" t="n">
        <v>25</v>
      </c>
      <c r="F16" s="106" t="n">
        <f aca="false">9*C16</f>
        <v>13.5</v>
      </c>
      <c r="G16" s="106" t="n">
        <f aca="false">4*D16</f>
        <v>12</v>
      </c>
      <c r="H16" s="106" t="n">
        <f aca="false">4*E16</f>
        <v>100</v>
      </c>
      <c r="I16" s="106" t="n">
        <f aca="false">SUM(F16:H16)</f>
        <v>125.5</v>
      </c>
    </row>
    <row r="17" customFormat="false" ht="15" hidden="false" customHeight="false" outlineLevel="0" collapsed="false">
      <c r="A17" s="33" t="s">
        <v>101</v>
      </c>
      <c r="B17" s="101" t="n">
        <v>1</v>
      </c>
      <c r="C17" s="106" t="n">
        <v>5</v>
      </c>
      <c r="D17" s="106" t="n">
        <v>0</v>
      </c>
      <c r="E17" s="106" t="n">
        <v>6</v>
      </c>
      <c r="F17" s="106" t="n">
        <f aca="false">9*C17</f>
        <v>45</v>
      </c>
      <c r="G17" s="106" t="n">
        <f aca="false">4*D17</f>
        <v>0</v>
      </c>
      <c r="H17" s="106" t="n">
        <f aca="false">4*E17</f>
        <v>24</v>
      </c>
      <c r="I17" s="106" t="n">
        <f aca="false">SUM(F17:H17)</f>
        <v>69</v>
      </c>
    </row>
    <row r="18" customFormat="false" ht="15" hidden="false" customHeight="false" outlineLevel="0" collapsed="false">
      <c r="A18" s="33" t="s">
        <v>107</v>
      </c>
      <c r="B18" s="101" t="n">
        <v>1</v>
      </c>
      <c r="C18" s="33" t="n">
        <v>0.5</v>
      </c>
      <c r="D18" s="33" t="n">
        <v>0</v>
      </c>
      <c r="E18" s="33" t="n">
        <v>0</v>
      </c>
      <c r="F18" s="106" t="n">
        <f aca="false">9*C18</f>
        <v>4.5</v>
      </c>
      <c r="G18" s="106" t="n">
        <f aca="false">4*D18</f>
        <v>0</v>
      </c>
      <c r="H18" s="106" t="n">
        <f aca="false">4*E18</f>
        <v>0</v>
      </c>
      <c r="I18" s="106" t="n">
        <f aca="false">SUM(F18:H18)</f>
        <v>4.5</v>
      </c>
    </row>
    <row r="19" customFormat="false" ht="15" hidden="false" customHeight="false" outlineLevel="0" collapsed="false">
      <c r="A19" s="33" t="s">
        <v>122</v>
      </c>
      <c r="B19" s="101" t="s">
        <v>143</v>
      </c>
      <c r="C19" s="33" t="n">
        <v>18</v>
      </c>
      <c r="D19" s="33" t="n">
        <v>0</v>
      </c>
      <c r="E19" s="33" t="n">
        <v>26</v>
      </c>
      <c r="F19" s="106" t="n">
        <f aca="false">9*C19</f>
        <v>162</v>
      </c>
      <c r="G19" s="106" t="n">
        <f aca="false">4*D19</f>
        <v>0</v>
      </c>
      <c r="H19" s="106" t="n">
        <f aca="false">4*E19</f>
        <v>104</v>
      </c>
      <c r="I19" s="106" t="n">
        <f aca="false">SUM(F19:H19)</f>
        <v>266</v>
      </c>
    </row>
    <row r="20" customFormat="false" ht="15" hidden="false" customHeight="false" outlineLevel="0" collapsed="false">
      <c r="A20" s="33" t="s">
        <v>95</v>
      </c>
      <c r="B20" s="101" t="s">
        <v>152</v>
      </c>
      <c r="C20" s="106" t="n">
        <v>0.5</v>
      </c>
      <c r="D20" s="106" t="n">
        <v>0</v>
      </c>
      <c r="E20" s="106" t="n">
        <v>50</v>
      </c>
      <c r="F20" s="106" t="n">
        <f aca="false">9*C20</f>
        <v>4.5</v>
      </c>
      <c r="G20" s="106" t="n">
        <f aca="false">4*D20</f>
        <v>0</v>
      </c>
      <c r="H20" s="106" t="n">
        <f aca="false">4*E20</f>
        <v>200</v>
      </c>
      <c r="I20" s="106" t="n">
        <f aca="false">SUM(F20:H20)</f>
        <v>204.5</v>
      </c>
    </row>
    <row r="21" customFormat="false" ht="15" hidden="false" customHeight="false" outlineLevel="0" collapsed="false">
      <c r="A21" s="33" t="s">
        <v>153</v>
      </c>
      <c r="B21" s="101" t="s">
        <v>154</v>
      </c>
      <c r="C21" s="106" t="n">
        <v>0</v>
      </c>
      <c r="D21" s="106" t="n">
        <v>0</v>
      </c>
      <c r="E21" s="106" t="n">
        <v>0</v>
      </c>
      <c r="F21" s="106" t="n">
        <f aca="false">9*C21</f>
        <v>0</v>
      </c>
      <c r="G21" s="106" t="n">
        <f aca="false">4*D21</f>
        <v>0</v>
      </c>
      <c r="H21" s="106" t="n">
        <f aca="false">4*E21</f>
        <v>0</v>
      </c>
      <c r="I21" s="106" t="n">
        <v>98</v>
      </c>
    </row>
    <row r="22" customFormat="false" ht="15" hidden="false" customHeight="false" outlineLevel="0" collapsed="false">
      <c r="A22" s="33" t="s">
        <v>100</v>
      </c>
      <c r="B22" s="101" t="s">
        <v>155</v>
      </c>
      <c r="C22" s="106" t="n">
        <v>0</v>
      </c>
      <c r="D22" s="106" t="n">
        <v>1</v>
      </c>
      <c r="E22" s="106" t="n">
        <v>0.6</v>
      </c>
      <c r="F22" s="106" t="n">
        <f aca="false">9*C22</f>
        <v>0</v>
      </c>
      <c r="G22" s="106" t="n">
        <f aca="false">4*D22</f>
        <v>4</v>
      </c>
      <c r="H22" s="106" t="n">
        <f aca="false">4*E22</f>
        <v>2.4</v>
      </c>
      <c r="I22" s="106" t="n">
        <f aca="false">SUM(F22:H22)</f>
        <v>6.4</v>
      </c>
    </row>
    <row r="23" customFormat="false" ht="15" hidden="false" customHeight="false" outlineLevel="0" collapsed="false">
      <c r="A23" s="33" t="s">
        <v>156</v>
      </c>
      <c r="B23" s="101" t="s">
        <v>145</v>
      </c>
      <c r="C23" s="106" t="n">
        <v>14</v>
      </c>
      <c r="D23" s="106" t="n">
        <v>0</v>
      </c>
      <c r="E23" s="106" t="n">
        <v>0</v>
      </c>
      <c r="F23" s="106" t="n">
        <f aca="false">9*C23</f>
        <v>126</v>
      </c>
      <c r="G23" s="106" t="n">
        <f aca="false">4*D23</f>
        <v>0</v>
      </c>
      <c r="H23" s="106" t="n">
        <f aca="false">4*E23</f>
        <v>0</v>
      </c>
      <c r="I23" s="106" t="n">
        <f aca="false">SUM(F23:H23)</f>
        <v>126</v>
      </c>
    </row>
    <row r="24" customFormat="false" ht="15" hidden="false" customHeight="false" outlineLevel="0" collapsed="false">
      <c r="A24" s="33" t="s">
        <v>134</v>
      </c>
      <c r="B24" s="101" t="s">
        <v>144</v>
      </c>
      <c r="C24" s="106" t="n">
        <v>14</v>
      </c>
      <c r="D24" s="106" t="n">
        <v>3</v>
      </c>
      <c r="E24" s="106" t="n">
        <v>7</v>
      </c>
      <c r="F24" s="106" t="n">
        <f aca="false">9*C24</f>
        <v>126</v>
      </c>
      <c r="G24" s="106" t="n">
        <f aca="false">4*D24</f>
        <v>12</v>
      </c>
      <c r="H24" s="106" t="n">
        <f aca="false">4*E24</f>
        <v>28</v>
      </c>
      <c r="I24" s="106" t="n">
        <f aca="false">SUM(F24:H24)</f>
        <v>166</v>
      </c>
    </row>
    <row r="25" customFormat="false" ht="15" hidden="false" customHeight="false" outlineLevel="0" collapsed="false">
      <c r="A25" s="33" t="s">
        <v>123</v>
      </c>
      <c r="B25" s="101" t="s">
        <v>157</v>
      </c>
      <c r="C25" s="106" t="n">
        <v>6</v>
      </c>
      <c r="D25" s="106" t="n">
        <v>0</v>
      </c>
      <c r="E25" s="106" t="n">
        <v>7</v>
      </c>
      <c r="F25" s="106" t="n">
        <f aca="false">9*C25</f>
        <v>54</v>
      </c>
      <c r="G25" s="106" t="n">
        <f aca="false">4*D25</f>
        <v>0</v>
      </c>
      <c r="H25" s="106" t="n">
        <f aca="false">4*E25</f>
        <v>28</v>
      </c>
      <c r="I25" s="106" t="n">
        <f aca="false">SUM(F25:H25)</f>
        <v>82</v>
      </c>
    </row>
    <row r="26" customFormat="false" ht="15" hidden="false" customHeight="false" outlineLevel="0" collapsed="false">
      <c r="A26" s="33" t="s">
        <v>131</v>
      </c>
      <c r="B26" s="101" t="s">
        <v>158</v>
      </c>
      <c r="C26" s="106" t="n">
        <v>7</v>
      </c>
      <c r="D26" s="106" t="n">
        <v>3</v>
      </c>
      <c r="E26" s="106" t="n">
        <v>1</v>
      </c>
      <c r="F26" s="106" t="n">
        <f aca="false">9*C26</f>
        <v>63</v>
      </c>
      <c r="G26" s="106" t="n">
        <f aca="false">4*D26</f>
        <v>12</v>
      </c>
      <c r="H26" s="106" t="n">
        <f aca="false">4*E26</f>
        <v>4</v>
      </c>
      <c r="I26" s="106" t="n">
        <f aca="false">SUM(F26:H26)</f>
        <v>79</v>
      </c>
    </row>
    <row r="27" customFormat="false" ht="15" hidden="false" customHeight="false" outlineLevel="0" collapsed="false">
      <c r="A27" s="33" t="s">
        <v>159</v>
      </c>
      <c r="B27" s="101" t="s">
        <v>160</v>
      </c>
      <c r="C27" s="106" t="n">
        <v>11</v>
      </c>
      <c r="D27" s="106" t="n">
        <v>0</v>
      </c>
      <c r="E27" s="106" t="n">
        <v>23</v>
      </c>
      <c r="F27" s="106" t="n">
        <f aca="false">9*C27</f>
        <v>99</v>
      </c>
      <c r="G27" s="106" t="n">
        <f aca="false">4*D27</f>
        <v>0</v>
      </c>
      <c r="H27" s="106" t="n">
        <f aca="false">4*E27</f>
        <v>92</v>
      </c>
      <c r="I27" s="106" t="n">
        <f aca="false">SUM(F27:H27)</f>
        <v>191</v>
      </c>
    </row>
    <row r="28" customFormat="false" ht="15" hidden="false" customHeight="false" outlineLevel="0" collapsed="false">
      <c r="A28" s="33" t="s">
        <v>128</v>
      </c>
      <c r="B28" s="101" t="s">
        <v>161</v>
      </c>
      <c r="C28" s="106" t="n">
        <v>0.2</v>
      </c>
      <c r="D28" s="106" t="n">
        <v>2.4</v>
      </c>
      <c r="E28" s="106" t="n">
        <v>0.8</v>
      </c>
      <c r="F28" s="106" t="n">
        <f aca="false">9*C28</f>
        <v>1.8</v>
      </c>
      <c r="G28" s="106" t="n">
        <f aca="false">4*D28</f>
        <v>9.6</v>
      </c>
      <c r="H28" s="106" t="n">
        <f aca="false">4*E28</f>
        <v>3.2</v>
      </c>
      <c r="I28" s="106" t="n">
        <f aca="false">SUM(F28:H28)</f>
        <v>14.6</v>
      </c>
    </row>
    <row r="29" customFormat="false" ht="15" hidden="false" customHeight="false" outlineLevel="0" collapsed="false">
      <c r="A29" s="33" t="s">
        <v>162</v>
      </c>
      <c r="B29" s="101" t="s">
        <v>163</v>
      </c>
      <c r="C29" s="106" t="n">
        <v>0.2</v>
      </c>
      <c r="D29" s="106" t="n">
        <v>3.3</v>
      </c>
      <c r="E29" s="106" t="n">
        <v>1.1</v>
      </c>
      <c r="F29" s="106" t="n">
        <f aca="false">9*C29</f>
        <v>1.8</v>
      </c>
      <c r="G29" s="106" t="n">
        <f aca="false">4*D29</f>
        <v>13.2</v>
      </c>
      <c r="H29" s="106" t="n">
        <f aca="false">4*E29</f>
        <v>4.4</v>
      </c>
      <c r="I29" s="106" t="n">
        <f aca="false">SUM(F29:H29)</f>
        <v>19.4</v>
      </c>
    </row>
    <row r="30" customFormat="false" ht="15" hidden="false" customHeight="false" outlineLevel="0" collapsed="false">
      <c r="A30" s="33" t="s">
        <v>164</v>
      </c>
      <c r="B30" s="101" t="s">
        <v>165</v>
      </c>
      <c r="C30" s="106" t="n">
        <v>0.4</v>
      </c>
      <c r="D30" s="106" t="n">
        <v>4.8</v>
      </c>
      <c r="E30" s="106" t="n">
        <v>1.6</v>
      </c>
      <c r="F30" s="106" t="n">
        <f aca="false">9*C30</f>
        <v>3.6</v>
      </c>
      <c r="G30" s="106" t="n">
        <f aca="false">4*D30</f>
        <v>19.2</v>
      </c>
      <c r="H30" s="106" t="n">
        <f aca="false">4*E30</f>
        <v>6.4</v>
      </c>
      <c r="I30" s="106" t="n">
        <f aca="false">SUM(F30:H30)</f>
        <v>29.2</v>
      </c>
    </row>
    <row r="31" customFormat="false" ht="15" hidden="false" customHeight="false" outlineLevel="0" collapsed="false">
      <c r="A31" s="33" t="s">
        <v>132</v>
      </c>
      <c r="B31" s="101" t="s">
        <v>166</v>
      </c>
      <c r="C31" s="33" t="n">
        <v>0.5</v>
      </c>
      <c r="D31" s="33" t="n">
        <v>1</v>
      </c>
      <c r="E31" s="33" t="n">
        <v>12</v>
      </c>
      <c r="F31" s="33" t="n">
        <f aca="false">9*C31</f>
        <v>4.5</v>
      </c>
      <c r="G31" s="33" t="n">
        <f aca="false">4*D31</f>
        <v>4</v>
      </c>
      <c r="H31" s="33" t="n">
        <f aca="false">4*E31</f>
        <v>48</v>
      </c>
      <c r="I31" s="33" t="n">
        <f aca="false">SUM(F31:H31)</f>
        <v>56.5</v>
      </c>
    </row>
    <row r="32" customFormat="false" ht="15" hidden="false" customHeight="false" outlineLevel="0" collapsed="false">
      <c r="A32" s="33" t="s">
        <v>167</v>
      </c>
      <c r="B32" s="101" t="s">
        <v>168</v>
      </c>
      <c r="C32" s="33" t="n">
        <v>5</v>
      </c>
      <c r="D32" s="33" t="n">
        <v>0</v>
      </c>
      <c r="E32" s="33" t="n">
        <v>25</v>
      </c>
      <c r="F32" s="33" t="n">
        <f aca="false">9*C32</f>
        <v>45</v>
      </c>
      <c r="G32" s="33" t="n">
        <f aca="false">4*D32</f>
        <v>0</v>
      </c>
      <c r="H32" s="33" t="n">
        <f aca="false">4*E32</f>
        <v>100</v>
      </c>
      <c r="I32" s="33" t="n">
        <f aca="false">SUM(F32:H32)</f>
        <v>145</v>
      </c>
    </row>
    <row r="33" customFormat="false" ht="15" hidden="false" customHeight="false" outlineLevel="0" collapsed="false">
      <c r="A33" s="33" t="s">
        <v>105</v>
      </c>
      <c r="B33" s="101" t="s">
        <v>169</v>
      </c>
      <c r="C33" s="106" t="n">
        <v>0.8</v>
      </c>
      <c r="D33" s="106" t="n">
        <v>0</v>
      </c>
      <c r="E33" s="106" t="n">
        <v>34</v>
      </c>
      <c r="F33" s="106" t="n">
        <f aca="false">9*C33</f>
        <v>7.2</v>
      </c>
      <c r="G33" s="106" t="n">
        <f aca="false">4*D33</f>
        <v>0</v>
      </c>
      <c r="H33" s="106" t="n">
        <f aca="false">4*E33</f>
        <v>136</v>
      </c>
      <c r="I33" s="106" t="n">
        <f aca="false">SUM(F33:H33)</f>
        <v>143.2</v>
      </c>
    </row>
    <row r="34" customFormat="false" ht="15" hidden="false" customHeight="false" outlineLevel="0" collapsed="false">
      <c r="A34" s="33" t="s">
        <v>124</v>
      </c>
      <c r="B34" s="101" t="s">
        <v>170</v>
      </c>
      <c r="C34" s="106" t="n">
        <v>0.5</v>
      </c>
      <c r="D34" s="106" t="n">
        <v>2</v>
      </c>
      <c r="E34" s="106" t="n">
        <v>10</v>
      </c>
      <c r="F34" s="106" t="n">
        <f aca="false">9*C34</f>
        <v>4.5</v>
      </c>
      <c r="G34" s="106" t="n">
        <f aca="false">4*D34</f>
        <v>8</v>
      </c>
      <c r="H34" s="106" t="n">
        <f aca="false">4*E34</f>
        <v>40</v>
      </c>
      <c r="I34" s="106" t="n">
        <f aca="false">SUM(F34:H34)</f>
        <v>52.5</v>
      </c>
    </row>
    <row r="35" customFormat="false" ht="15" hidden="false" customHeight="false" outlineLevel="0" collapsed="false">
      <c r="A35" s="33" t="s">
        <v>129</v>
      </c>
      <c r="B35" s="101" t="s">
        <v>171</v>
      </c>
      <c r="C35" s="33" t="n">
        <v>0.6</v>
      </c>
      <c r="D35" s="33" t="n">
        <v>4.9</v>
      </c>
      <c r="E35" s="33" t="n">
        <v>2.4</v>
      </c>
      <c r="F35" s="33" t="n">
        <f aca="false">9*C35</f>
        <v>5.4</v>
      </c>
      <c r="G35" s="33" t="n">
        <f aca="false">4*D35</f>
        <v>19.6</v>
      </c>
      <c r="H35" s="33" t="n">
        <f aca="false">4*E35</f>
        <v>9.6</v>
      </c>
      <c r="I35" s="33" t="n">
        <f aca="false">SUM(F35:H35)</f>
        <v>34.6</v>
      </c>
    </row>
  </sheetData>
  <autoFilter ref="A1:I2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6274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/>
  <cp:lastPrinted>1601-01-01T00:00:00Z</cp:lastPrinted>
  <dcterms:modified xsi:type="dcterms:W3CDTF">2017-10-10T20:23:11Z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