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635" activeTab="1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FoodDB!$A$1:$I$14</definedName>
    <definedName name="_xlnm._FilterDatabase" localSheetId="7" hidden="1">FoodDB!$A$1:$I$14</definedName>
  </definedNames>
  <calcPr calcId="145621" iterateDelta="1E-4"/>
</workbook>
</file>

<file path=xl/calcChain.xml><?xml version="1.0" encoding="utf-8"?>
<calcChain xmlns="http://schemas.openxmlformats.org/spreadsheetml/2006/main">
  <c r="B5" i="3" l="1"/>
  <c r="B11" i="3"/>
  <c r="B10" i="3"/>
  <c r="B9" i="3"/>
  <c r="B8" i="3"/>
  <c r="C2" i="8"/>
  <c r="D2" i="8"/>
  <c r="E2" i="8"/>
  <c r="H2" i="8" s="1"/>
  <c r="F2" i="8"/>
  <c r="G2" i="8"/>
  <c r="I2" i="8"/>
  <c r="D3" i="8"/>
  <c r="G3" i="8" s="1"/>
  <c r="F3" i="8"/>
  <c r="H3" i="8"/>
  <c r="I3" i="8"/>
  <c r="F4" i="8"/>
  <c r="G4" i="8"/>
  <c r="H4" i="8"/>
  <c r="I5" i="7" s="1"/>
  <c r="I4" i="8"/>
  <c r="J5" i="7" s="1"/>
  <c r="F5" i="8"/>
  <c r="G5" i="8"/>
  <c r="H5" i="8"/>
  <c r="I5" i="8"/>
  <c r="F6" i="8"/>
  <c r="G6" i="8"/>
  <c r="H6" i="8"/>
  <c r="I6" i="8"/>
  <c r="F7" i="8"/>
  <c r="G7" i="8"/>
  <c r="H7" i="8"/>
  <c r="I7" i="8"/>
  <c r="J10" i="7" s="1"/>
  <c r="F8" i="8"/>
  <c r="G8" i="8"/>
  <c r="H8" i="8"/>
  <c r="I8" i="8"/>
  <c r="F9" i="8"/>
  <c r="G9" i="8"/>
  <c r="H9" i="8"/>
  <c r="I9" i="8"/>
  <c r="F10" i="8"/>
  <c r="G22" i="7" s="1"/>
  <c r="G10" i="8"/>
  <c r="H10" i="8"/>
  <c r="I10" i="8"/>
  <c r="J22" i="7" s="1"/>
  <c r="F11" i="8"/>
  <c r="G9" i="7" s="1"/>
  <c r="G11" i="8"/>
  <c r="H11" i="8"/>
  <c r="I20" i="7" s="1"/>
  <c r="I11" i="8"/>
  <c r="F12" i="8"/>
  <c r="G12" i="8"/>
  <c r="H12" i="8"/>
  <c r="I29" i="7" s="1"/>
  <c r="I12" i="8"/>
  <c r="J29" i="7" s="1"/>
  <c r="F13" i="8"/>
  <c r="G15" i="7" s="1"/>
  <c r="G13" i="8"/>
  <c r="H13" i="8"/>
  <c r="I33" i="7" s="1"/>
  <c r="I13" i="8"/>
  <c r="J33" i="7" s="1"/>
  <c r="F14" i="8"/>
  <c r="G14" i="8"/>
  <c r="H14" i="8"/>
  <c r="I14" i="8"/>
  <c r="D1" i="7"/>
  <c r="E1" i="7"/>
  <c r="F1" i="7"/>
  <c r="G1" i="7"/>
  <c r="H1" i="7"/>
  <c r="I1" i="7"/>
  <c r="J1" i="7"/>
  <c r="D2" i="7"/>
  <c r="E2" i="7"/>
  <c r="F2" i="7"/>
  <c r="G2" i="7"/>
  <c r="H2" i="7"/>
  <c r="D3" i="7"/>
  <c r="E3" i="7"/>
  <c r="F3" i="7"/>
  <c r="H3" i="7"/>
  <c r="I3" i="7"/>
  <c r="D4" i="7"/>
  <c r="E4" i="7"/>
  <c r="F4" i="7"/>
  <c r="G4" i="7"/>
  <c r="H4" i="7"/>
  <c r="I4" i="7"/>
  <c r="J4" i="7"/>
  <c r="D5" i="7"/>
  <c r="E5" i="7"/>
  <c r="F5" i="7"/>
  <c r="G5" i="7"/>
  <c r="H5" i="7"/>
  <c r="H6" i="7"/>
  <c r="D8" i="7"/>
  <c r="E8" i="7"/>
  <c r="F8" i="7"/>
  <c r="G8" i="7"/>
  <c r="H8" i="7"/>
  <c r="I8" i="7"/>
  <c r="J8" i="7"/>
  <c r="D9" i="7"/>
  <c r="E9" i="7"/>
  <c r="F9" i="7"/>
  <c r="H9" i="7"/>
  <c r="H11" i="7" s="1"/>
  <c r="I9" i="7"/>
  <c r="I11" i="7" s="1"/>
  <c r="J9" i="7"/>
  <c r="D10" i="7"/>
  <c r="E10" i="7"/>
  <c r="F10" i="7"/>
  <c r="G10" i="7"/>
  <c r="H10" i="7"/>
  <c r="I10" i="7"/>
  <c r="G11" i="7"/>
  <c r="J11" i="7"/>
  <c r="D13" i="7"/>
  <c r="E13" i="7"/>
  <c r="F13" i="7"/>
  <c r="G13" i="7"/>
  <c r="H13" i="7"/>
  <c r="I13" i="7"/>
  <c r="J13" i="7"/>
  <c r="D14" i="7"/>
  <c r="E14" i="7"/>
  <c r="F14" i="7"/>
  <c r="G14" i="7"/>
  <c r="H14" i="7"/>
  <c r="H17" i="7" s="1"/>
  <c r="I14" i="7"/>
  <c r="D15" i="7"/>
  <c r="E15" i="7"/>
  <c r="F15" i="7"/>
  <c r="H15" i="7"/>
  <c r="I15" i="7"/>
  <c r="D16" i="7"/>
  <c r="E16" i="7"/>
  <c r="F16" i="7"/>
  <c r="G16" i="7"/>
  <c r="H16" i="7"/>
  <c r="I16" i="7"/>
  <c r="J16" i="7"/>
  <c r="G17" i="7"/>
  <c r="I17" i="7"/>
  <c r="D19" i="7"/>
  <c r="E19" i="7"/>
  <c r="F19" i="7"/>
  <c r="G19" i="7"/>
  <c r="H19" i="7"/>
  <c r="I19" i="7"/>
  <c r="J19" i="7"/>
  <c r="A20" i="7"/>
  <c r="A29" i="7" s="1"/>
  <c r="D20" i="7"/>
  <c r="E20" i="7"/>
  <c r="F20" i="7"/>
  <c r="G20" i="7"/>
  <c r="G24" i="7" s="1"/>
  <c r="H20" i="7"/>
  <c r="D21" i="7"/>
  <c r="E21" i="7"/>
  <c r="F21" i="7"/>
  <c r="G21" i="7"/>
  <c r="H21" i="7"/>
  <c r="I21" i="7"/>
  <c r="D22" i="7"/>
  <c r="E22" i="7"/>
  <c r="F22" i="7"/>
  <c r="H22" i="7"/>
  <c r="I22" i="7"/>
  <c r="I24" i="7" s="1"/>
  <c r="D23" i="7"/>
  <c r="E23" i="7"/>
  <c r="F23" i="7"/>
  <c r="G23" i="7"/>
  <c r="H23" i="7"/>
  <c r="I23" i="7"/>
  <c r="D28" i="7"/>
  <c r="E28" i="7"/>
  <c r="F28" i="7"/>
  <c r="G28" i="7"/>
  <c r="H28" i="7"/>
  <c r="I28" i="7"/>
  <c r="J28" i="7"/>
  <c r="D29" i="7"/>
  <c r="E29" i="7"/>
  <c r="F29" i="7"/>
  <c r="G29" i="7"/>
  <c r="H29" i="7"/>
  <c r="D30" i="7"/>
  <c r="E30" i="7"/>
  <c r="F30" i="7"/>
  <c r="G30" i="7"/>
  <c r="H30" i="7"/>
  <c r="H34" i="7" s="1"/>
  <c r="I30" i="7"/>
  <c r="D31" i="7"/>
  <c r="E31" i="7"/>
  <c r="F31" i="7"/>
  <c r="H31" i="7"/>
  <c r="I31" i="7"/>
  <c r="D32" i="7"/>
  <c r="E32" i="7"/>
  <c r="F32" i="7"/>
  <c r="G32" i="7"/>
  <c r="H32" i="7"/>
  <c r="I32" i="7"/>
  <c r="J32" i="7"/>
  <c r="D33" i="7"/>
  <c r="E33" i="7"/>
  <c r="F33" i="7"/>
  <c r="G33" i="7"/>
  <c r="H33" i="7"/>
  <c r="C3" i="9"/>
  <c r="B4" i="9"/>
  <c r="B5" i="9" s="1"/>
  <c r="B6" i="9" s="1"/>
  <c r="B7" i="9" s="1"/>
  <c r="B8" i="9" s="1"/>
  <c r="B9" i="9"/>
  <c r="B10" i="9" s="1"/>
  <c r="B11" i="9" s="1"/>
  <c r="B12" i="9" s="1"/>
  <c r="B13" i="9" s="1"/>
  <c r="B14" i="9" s="1"/>
  <c r="B15" i="9" s="1"/>
  <c r="B16" i="9"/>
  <c r="B17" i="9" s="1"/>
  <c r="B18" i="9" s="1"/>
  <c r="B19" i="9" s="1"/>
  <c r="B20" i="9" s="1"/>
  <c r="B21" i="9"/>
  <c r="B22" i="9" s="1"/>
  <c r="B23" i="9" s="1"/>
  <c r="B24" i="9" s="1"/>
  <c r="B25" i="9" s="1"/>
  <c r="B26" i="9" s="1"/>
  <c r="B27" i="9" s="1"/>
  <c r="B28" i="9" s="1"/>
  <c r="B29" i="9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/>
  <c r="B167" i="9" s="1"/>
  <c r="B168" i="9" s="1"/>
  <c r="B169" i="9" s="1"/>
  <c r="B170" i="9" s="1"/>
  <c r="B171" i="9" s="1"/>
  <c r="B172" i="9" s="1"/>
  <c r="B173" i="9" s="1"/>
  <c r="B174" i="9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S2" i="6"/>
  <c r="T2" i="6"/>
  <c r="U2" i="6"/>
  <c r="V2" i="6"/>
  <c r="W2" i="6"/>
  <c r="X2" i="6"/>
  <c r="Y2" i="6"/>
  <c r="Z2" i="6"/>
  <c r="C3" i="6"/>
  <c r="O3" i="6"/>
  <c r="T3" i="6"/>
  <c r="X3" i="6"/>
  <c r="B4" i="6"/>
  <c r="O4" i="6"/>
  <c r="X4" i="6" s="1"/>
  <c r="S4" i="6"/>
  <c r="T4" i="6"/>
  <c r="U4" i="6"/>
  <c r="V4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O5" i="6"/>
  <c r="H25" i="7" s="1"/>
  <c r="S5" i="6"/>
  <c r="T5" i="6"/>
  <c r="U5" i="6"/>
  <c r="X5" i="6"/>
  <c r="O6" i="6"/>
  <c r="S6" i="6"/>
  <c r="U6" i="6"/>
  <c r="O7" i="6"/>
  <c r="H35" i="7" s="1"/>
  <c r="H36" i="7" s="1"/>
  <c r="T7" i="6"/>
  <c r="X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B7" i="5"/>
  <c r="B8" i="5"/>
  <c r="B9" i="5"/>
  <c r="B10" i="5"/>
  <c r="C8" i="4"/>
  <c r="D8" i="4" s="1"/>
  <c r="C9" i="4"/>
  <c r="D9" i="4" s="1"/>
  <c r="C10" i="4"/>
  <c r="D10" i="4" s="1"/>
  <c r="C11" i="4"/>
  <c r="D11" i="4" s="1"/>
  <c r="C12" i="4"/>
  <c r="D12" i="4" s="1"/>
  <c r="B7" i="2"/>
  <c r="C10" i="2" s="1"/>
  <c r="B8" i="2"/>
  <c r="B13" i="2"/>
  <c r="D13" i="2" s="1"/>
  <c r="B14" i="2"/>
  <c r="D14" i="2" s="1"/>
  <c r="B15" i="2"/>
  <c r="D15" i="2" s="1"/>
  <c r="B16" i="2"/>
  <c r="D16" i="2" s="1"/>
  <c r="B17" i="2"/>
  <c r="D17" i="2" s="1"/>
  <c r="B14" i="3" l="1"/>
  <c r="B13" i="3"/>
  <c r="B4" i="4"/>
  <c r="D18" i="2"/>
  <c r="B4" i="5"/>
  <c r="B5" i="5" s="1"/>
  <c r="B4" i="3"/>
  <c r="B10" i="2"/>
  <c r="B11" i="2" s="1"/>
  <c r="H26" i="7"/>
  <c r="F3" i="9"/>
  <c r="E3" i="9"/>
  <c r="G3" i="9" s="1"/>
  <c r="J24" i="7"/>
  <c r="V6" i="6" s="1"/>
  <c r="G6" i="7"/>
  <c r="S3" i="6" s="1"/>
  <c r="J23" i="7"/>
  <c r="G3" i="7"/>
  <c r="G31" i="7"/>
  <c r="G34" i="7" s="1"/>
  <c r="H24" i="7"/>
  <c r="T6" i="6" s="1"/>
  <c r="X6" i="6" s="1"/>
  <c r="J21" i="7"/>
  <c r="J15" i="7"/>
  <c r="J2" i="7"/>
  <c r="J6" i="7" s="1"/>
  <c r="V3" i="6" s="1"/>
  <c r="J14" i="7"/>
  <c r="J30" i="7"/>
  <c r="J20" i="7"/>
  <c r="J3" i="7"/>
  <c r="J31" i="7"/>
  <c r="I2" i="7"/>
  <c r="I6" i="7" s="1"/>
  <c r="U3" i="6" s="1"/>
  <c r="I34" i="7"/>
  <c r="U7" i="6" s="1"/>
  <c r="B4" i="2" l="1"/>
  <c r="B5" i="2" s="1"/>
  <c r="G3" i="6" s="1"/>
  <c r="H3" i="9"/>
  <c r="C4" i="9" s="1"/>
  <c r="B6" i="3"/>
  <c r="B1" i="6" s="1"/>
  <c r="J34" i="7"/>
  <c r="V7" i="6" s="1"/>
  <c r="S7" i="6"/>
  <c r="J17" i="7"/>
  <c r="V5" i="6" s="1"/>
  <c r="B5" i="4" l="1"/>
  <c r="B6" i="4" s="1"/>
  <c r="M15" i="6" s="1"/>
  <c r="P15" i="6" s="1"/>
  <c r="D3" i="6"/>
  <c r="D103" i="6" s="1"/>
  <c r="F4" i="9"/>
  <c r="E4" i="9"/>
  <c r="G4" i="9" s="1"/>
  <c r="M42" i="6"/>
  <c r="P42" i="6" s="1"/>
  <c r="D89" i="6"/>
  <c r="D57" i="6"/>
  <c r="D13" i="6"/>
  <c r="D79" i="6"/>
  <c r="D29" i="6"/>
  <c r="D5" i="6"/>
  <c r="D88" i="6"/>
  <c r="D26" i="6"/>
  <c r="D82" i="6"/>
  <c r="D51" i="6"/>
  <c r="D42" i="6"/>
  <c r="D17" i="6"/>
  <c r="M62" i="6" l="1"/>
  <c r="P62" i="6" s="1"/>
  <c r="M45" i="6"/>
  <c r="P45" i="6" s="1"/>
  <c r="M36" i="6"/>
  <c r="P36" i="6" s="1"/>
  <c r="M14" i="6"/>
  <c r="P14" i="6" s="1"/>
  <c r="M101" i="6"/>
  <c r="P101" i="6" s="1"/>
  <c r="M71" i="6"/>
  <c r="P71" i="6" s="1"/>
  <c r="M12" i="6"/>
  <c r="P12" i="6" s="1"/>
  <c r="M23" i="6"/>
  <c r="P23" i="6" s="1"/>
  <c r="M80" i="6"/>
  <c r="P80" i="6" s="1"/>
  <c r="M94" i="6"/>
  <c r="P94" i="6" s="1"/>
  <c r="M19" i="6"/>
  <c r="P19" i="6" s="1"/>
  <c r="M10" i="6"/>
  <c r="P10" i="6" s="1"/>
  <c r="M66" i="6"/>
  <c r="P66" i="6" s="1"/>
  <c r="M16" i="6"/>
  <c r="P16" i="6" s="1"/>
  <c r="M68" i="6"/>
  <c r="P68" i="6" s="1"/>
  <c r="M64" i="6"/>
  <c r="P64" i="6" s="1"/>
  <c r="M41" i="6"/>
  <c r="P41" i="6" s="1"/>
  <c r="M56" i="6"/>
  <c r="P56" i="6" s="1"/>
  <c r="M85" i="6"/>
  <c r="P85" i="6" s="1"/>
  <c r="M49" i="6"/>
  <c r="P49" i="6" s="1"/>
  <c r="M83" i="6"/>
  <c r="P83" i="6" s="1"/>
  <c r="M38" i="6"/>
  <c r="P38" i="6" s="1"/>
  <c r="M79" i="6"/>
  <c r="P79" i="6" s="1"/>
  <c r="M59" i="6"/>
  <c r="P59" i="6" s="1"/>
  <c r="M44" i="6"/>
  <c r="P44" i="6" s="1"/>
  <c r="M55" i="6"/>
  <c r="P55" i="6" s="1"/>
  <c r="M17" i="6"/>
  <c r="P17" i="6" s="1"/>
  <c r="M67" i="6"/>
  <c r="P67" i="6" s="1"/>
  <c r="D69" i="6"/>
  <c r="D94" i="6"/>
  <c r="D96" i="6"/>
  <c r="D38" i="6"/>
  <c r="D28" i="6"/>
  <c r="D95" i="6"/>
  <c r="D67" i="6"/>
  <c r="D102" i="6"/>
  <c r="D74" i="6"/>
  <c r="D84" i="6"/>
  <c r="D104" i="6"/>
  <c r="D56" i="6"/>
  <c r="D91" i="6"/>
  <c r="D64" i="6"/>
  <c r="D35" i="6"/>
  <c r="D100" i="6"/>
  <c r="D55" i="6"/>
  <c r="D68" i="6"/>
  <c r="D36" i="6"/>
  <c r="D22" i="6"/>
  <c r="D66" i="6"/>
  <c r="D58" i="6"/>
  <c r="D52" i="6"/>
  <c r="D76" i="6"/>
  <c r="D44" i="6"/>
  <c r="D77" i="6"/>
  <c r="D61" i="6"/>
  <c r="D30" i="6"/>
  <c r="D43" i="6"/>
  <c r="D63" i="6"/>
  <c r="D24" i="6"/>
  <c r="D10" i="6"/>
  <c r="D99" i="6"/>
  <c r="D87" i="6"/>
  <c r="D97" i="6"/>
  <c r="D11" i="6"/>
  <c r="D59" i="6"/>
  <c r="D70" i="6"/>
  <c r="D32" i="6"/>
  <c r="D50" i="6"/>
  <c r="D83" i="6"/>
  <c r="D53" i="6"/>
  <c r="D20" i="6"/>
  <c r="E3" i="6"/>
  <c r="H3" i="6" s="1"/>
  <c r="I3" i="6" s="1"/>
  <c r="D4" i="6"/>
  <c r="D92" i="6"/>
  <c r="D60" i="6"/>
  <c r="D65" i="6"/>
  <c r="D15" i="6"/>
  <c r="D19" i="6"/>
  <c r="D12" i="6"/>
  <c r="D73" i="6"/>
  <c r="D81" i="6"/>
  <c r="D62" i="6"/>
  <c r="D6" i="6"/>
  <c r="D31" i="6"/>
  <c r="D8" i="6"/>
  <c r="D41" i="6"/>
  <c r="D101" i="6"/>
  <c r="D14" i="6"/>
  <c r="D105" i="6"/>
  <c r="D46" i="6"/>
  <c r="D27" i="6"/>
  <c r="D47" i="6"/>
  <c r="D16" i="6"/>
  <c r="D25" i="6"/>
  <c r="D85" i="6"/>
  <c r="M76" i="6"/>
  <c r="P76" i="6" s="1"/>
  <c r="M105" i="6"/>
  <c r="P105" i="6" s="1"/>
  <c r="M32" i="6"/>
  <c r="P32" i="6" s="1"/>
  <c r="M73" i="6"/>
  <c r="P73" i="6" s="1"/>
  <c r="M102" i="6"/>
  <c r="P102" i="6" s="1"/>
  <c r="M91" i="6"/>
  <c r="P91" i="6" s="1"/>
  <c r="M18" i="6"/>
  <c r="P18" i="6" s="1"/>
  <c r="M97" i="6"/>
  <c r="P97" i="6" s="1"/>
  <c r="M82" i="6"/>
  <c r="P82" i="6" s="1"/>
  <c r="M77" i="6"/>
  <c r="P77" i="6" s="1"/>
  <c r="D23" i="6"/>
  <c r="D49" i="6"/>
  <c r="D98" i="6"/>
  <c r="D9" i="6"/>
  <c r="D90" i="6"/>
  <c r="D54" i="6"/>
  <c r="D39" i="6"/>
  <c r="D33" i="6"/>
  <c r="D37" i="6"/>
  <c r="D21" i="6"/>
  <c r="D72" i="6"/>
  <c r="D78" i="6"/>
  <c r="D40" i="6"/>
  <c r="D34" i="6"/>
  <c r="D75" i="6"/>
  <c r="D45" i="6"/>
  <c r="D93" i="6"/>
  <c r="D7" i="6"/>
  <c r="D80" i="6"/>
  <c r="D86" i="6"/>
  <c r="D48" i="6"/>
  <c r="D18" i="6"/>
  <c r="D71" i="6"/>
  <c r="M3" i="6"/>
  <c r="P3" i="6" s="1"/>
  <c r="Y3" i="6" s="1"/>
  <c r="M40" i="6"/>
  <c r="P40" i="6" s="1"/>
  <c r="M21" i="6"/>
  <c r="P21" i="6" s="1"/>
  <c r="M63" i="6"/>
  <c r="P63" i="6" s="1"/>
  <c r="M92" i="6"/>
  <c r="P92" i="6" s="1"/>
  <c r="M103" i="6"/>
  <c r="P103" i="6" s="1"/>
  <c r="M96" i="6"/>
  <c r="P96" i="6" s="1"/>
  <c r="M95" i="6"/>
  <c r="P95" i="6" s="1"/>
  <c r="M5" i="6"/>
  <c r="P5" i="6" s="1"/>
  <c r="I25" i="7" s="1"/>
  <c r="I26" i="7" s="1"/>
  <c r="M43" i="6"/>
  <c r="P43" i="6" s="1"/>
  <c r="M70" i="6"/>
  <c r="P70" i="6" s="1"/>
  <c r="M61" i="6"/>
  <c r="P61" i="6" s="1"/>
  <c r="M69" i="6"/>
  <c r="P69" i="6" s="1"/>
  <c r="M8" i="6"/>
  <c r="P8" i="6" s="1"/>
  <c r="M33" i="6"/>
  <c r="P33" i="6" s="1"/>
  <c r="M98" i="6"/>
  <c r="P98" i="6" s="1"/>
  <c r="M99" i="6"/>
  <c r="P99" i="6" s="1"/>
  <c r="M9" i="6"/>
  <c r="P9" i="6" s="1"/>
  <c r="M47" i="6"/>
  <c r="P47" i="6" s="1"/>
  <c r="M54" i="6"/>
  <c r="P54" i="6" s="1"/>
  <c r="M84" i="6"/>
  <c r="P84" i="6" s="1"/>
  <c r="M88" i="6"/>
  <c r="P88" i="6" s="1"/>
  <c r="M52" i="6"/>
  <c r="P52" i="6" s="1"/>
  <c r="M30" i="6"/>
  <c r="P30" i="6" s="1"/>
  <c r="M57" i="6"/>
  <c r="P57" i="6" s="1"/>
  <c r="M27" i="6"/>
  <c r="P27" i="6" s="1"/>
  <c r="M78" i="6"/>
  <c r="P78" i="6" s="1"/>
  <c r="M6" i="6"/>
  <c r="P6" i="6" s="1"/>
  <c r="Y6" i="6" s="1"/>
  <c r="M29" i="6"/>
  <c r="P29" i="6" s="1"/>
  <c r="M34" i="6"/>
  <c r="P34" i="6" s="1"/>
  <c r="M7" i="6"/>
  <c r="P7" i="6" s="1"/>
  <c r="I35" i="7" s="1"/>
  <c r="I36" i="7" s="1"/>
  <c r="Y7" i="6" s="1"/>
  <c r="M81" i="6"/>
  <c r="P81" i="6" s="1"/>
  <c r="M35" i="6"/>
  <c r="P35" i="6" s="1"/>
  <c r="M90" i="6"/>
  <c r="P90" i="6" s="1"/>
  <c r="M60" i="6"/>
  <c r="P60" i="6" s="1"/>
  <c r="M37" i="6"/>
  <c r="P37" i="6" s="1"/>
  <c r="M58" i="6"/>
  <c r="P58" i="6" s="1"/>
  <c r="M31" i="6"/>
  <c r="P31" i="6" s="1"/>
  <c r="M48" i="6"/>
  <c r="P48" i="6" s="1"/>
  <c r="M100" i="6"/>
  <c r="P100" i="6" s="1"/>
  <c r="M87" i="6"/>
  <c r="P87" i="6" s="1"/>
  <c r="M104" i="6"/>
  <c r="P104" i="6" s="1"/>
  <c r="M72" i="6"/>
  <c r="P72" i="6" s="1"/>
  <c r="M20" i="6"/>
  <c r="P20" i="6" s="1"/>
  <c r="M46" i="6"/>
  <c r="P46" i="6" s="1"/>
  <c r="M89" i="6"/>
  <c r="P89" i="6" s="1"/>
  <c r="M25" i="6"/>
  <c r="P25" i="6" s="1"/>
  <c r="M11" i="6"/>
  <c r="P11" i="6" s="1"/>
  <c r="M86" i="6"/>
  <c r="P86" i="6" s="1"/>
  <c r="M24" i="6"/>
  <c r="P24" i="6" s="1"/>
  <c r="M75" i="6"/>
  <c r="P75" i="6" s="1"/>
  <c r="M13" i="6"/>
  <c r="P13" i="6" s="1"/>
  <c r="M50" i="6"/>
  <c r="P50" i="6" s="1"/>
  <c r="M39" i="6"/>
  <c r="P39" i="6" s="1"/>
  <c r="M22" i="6"/>
  <c r="P22" i="6" s="1"/>
  <c r="M65" i="6"/>
  <c r="P65" i="6" s="1"/>
  <c r="M51" i="6"/>
  <c r="P51" i="6" s="1"/>
  <c r="M4" i="6"/>
  <c r="P4" i="6" s="1"/>
  <c r="Y4" i="6" s="1"/>
  <c r="M74" i="6"/>
  <c r="P74" i="6" s="1"/>
  <c r="M28" i="6"/>
  <c r="P28" i="6" s="1"/>
  <c r="M53" i="6"/>
  <c r="P53" i="6" s="1"/>
  <c r="M93" i="6"/>
  <c r="P93" i="6" s="1"/>
  <c r="M26" i="6"/>
  <c r="P26" i="6" s="1"/>
  <c r="H4" i="9"/>
  <c r="C5" i="9" s="1"/>
  <c r="Y5" i="6"/>
  <c r="N3" i="6" l="1"/>
  <c r="K3" i="6" s="1"/>
  <c r="F5" i="9"/>
  <c r="E5" i="9"/>
  <c r="G5" i="9" s="1"/>
  <c r="H5" i="9" s="1"/>
  <c r="C6" i="9" s="1"/>
  <c r="W3" i="6" l="1"/>
  <c r="Z3" i="6" s="1"/>
  <c r="AA3" i="6" s="1"/>
  <c r="C4" i="6" s="1"/>
  <c r="G4" i="6" s="1"/>
  <c r="Q3" i="6"/>
  <c r="J3" i="6" s="1"/>
  <c r="E6" i="9"/>
  <c r="G6" i="9" s="1"/>
  <c r="H6" i="9" s="1"/>
  <c r="C7" i="9" s="1"/>
  <c r="F7" i="9" s="1"/>
  <c r="F6" i="9"/>
  <c r="E4" i="6" l="1"/>
  <c r="H4" i="6" s="1"/>
  <c r="I4" i="6" s="1"/>
  <c r="N4" i="6" s="1"/>
  <c r="K4" i="6" s="1"/>
  <c r="E7" i="9"/>
  <c r="G7" i="9" s="1"/>
  <c r="H7" i="9" s="1"/>
  <c r="C8" i="9" s="1"/>
  <c r="W4" i="6" l="1"/>
  <c r="Z4" i="6" s="1"/>
  <c r="AA4" i="6" s="1"/>
  <c r="C5" i="6" s="1"/>
  <c r="Q4" i="6"/>
  <c r="J4" i="6" s="1"/>
  <c r="E8" i="9"/>
  <c r="G8" i="9" s="1"/>
  <c r="H8" i="9" s="1"/>
  <c r="C9" i="9" s="1"/>
  <c r="F8" i="9"/>
  <c r="E5" i="6" l="1"/>
  <c r="H5" i="6" s="1"/>
  <c r="G5" i="6"/>
  <c r="I5" i="6" s="1"/>
  <c r="N5" i="6" s="1"/>
  <c r="K5" i="6" s="1"/>
  <c r="E9" i="9"/>
  <c r="G9" i="9" s="1"/>
  <c r="H9" i="9" s="1"/>
  <c r="C10" i="9" s="1"/>
  <c r="F9" i="9"/>
  <c r="W5" i="6" l="1"/>
  <c r="Z5" i="6" s="1"/>
  <c r="AA5" i="6" s="1"/>
  <c r="C6" i="6" s="1"/>
  <c r="G6" i="6" s="1"/>
  <c r="G25" i="7"/>
  <c r="G26" i="7" s="1"/>
  <c r="Q5" i="6"/>
  <c r="J25" i="7" s="1"/>
  <c r="J26" i="7" s="1"/>
  <c r="F10" i="9"/>
  <c r="E10" i="9"/>
  <c r="G10" i="9" s="1"/>
  <c r="E6" i="6"/>
  <c r="H6" i="6" s="1"/>
  <c r="J5" i="6" l="1"/>
  <c r="H10" i="9"/>
  <c r="C11" i="9" s="1"/>
  <c r="I6" i="6"/>
  <c r="N6" i="6" s="1"/>
  <c r="E11" i="9" l="1"/>
  <c r="G11" i="9" s="1"/>
  <c r="F11" i="9"/>
  <c r="K6" i="6"/>
  <c r="Q6" i="6"/>
  <c r="J6" i="6" s="1"/>
  <c r="W6" i="6"/>
  <c r="Z6" i="6" s="1"/>
  <c r="AA6" i="6" s="1"/>
  <c r="C7" i="6" s="1"/>
  <c r="H11" i="9" l="1"/>
  <c r="C12" i="9" s="1"/>
  <c r="G7" i="6"/>
  <c r="E7" i="6"/>
  <c r="H7" i="6" s="1"/>
  <c r="F12" i="9" l="1"/>
  <c r="E12" i="9"/>
  <c r="G12" i="9" s="1"/>
  <c r="I7" i="6"/>
  <c r="N7" i="6" s="1"/>
  <c r="H12" i="9" l="1"/>
  <c r="C13" i="9" s="1"/>
  <c r="G35" i="7"/>
  <c r="G36" i="7" s="1"/>
  <c r="W7" i="6" s="1"/>
  <c r="K7" i="6"/>
  <c r="Q7" i="6"/>
  <c r="F13" i="9" l="1"/>
  <c r="E13" i="9"/>
  <c r="G13" i="9" s="1"/>
  <c r="J35" i="7"/>
  <c r="J36" i="7" s="1"/>
  <c r="Z7" i="6" s="1"/>
  <c r="AA7" i="6" s="1"/>
  <c r="C8" i="6" s="1"/>
  <c r="J7" i="6"/>
  <c r="C14" i="9" l="1"/>
  <c r="H13" i="9"/>
  <c r="G8" i="6"/>
  <c r="E8" i="6"/>
  <c r="H8" i="6" s="1"/>
  <c r="AA8" i="6" s="1"/>
  <c r="C9" i="6" s="1"/>
  <c r="F14" i="9" l="1"/>
  <c r="E14" i="9"/>
  <c r="G14" i="9" s="1"/>
  <c r="E9" i="6"/>
  <c r="H9" i="6" s="1"/>
  <c r="AA9" i="6" s="1"/>
  <c r="C10" i="6" s="1"/>
  <c r="G9" i="6"/>
  <c r="I8" i="6"/>
  <c r="N8" i="6" s="1"/>
  <c r="C15" i="9" l="1"/>
  <c r="H14" i="9"/>
  <c r="Q8" i="6"/>
  <c r="J8" i="6" s="1"/>
  <c r="K8" i="6"/>
  <c r="I9" i="6"/>
  <c r="N9" i="6" s="1"/>
  <c r="E10" i="6"/>
  <c r="H10" i="6" s="1"/>
  <c r="AA10" i="6" s="1"/>
  <c r="C11" i="6" s="1"/>
  <c r="G10" i="6"/>
  <c r="E15" i="9" l="1"/>
  <c r="G15" i="9" s="1"/>
  <c r="F15" i="9"/>
  <c r="G11" i="6"/>
  <c r="E11" i="6"/>
  <c r="H11" i="6" s="1"/>
  <c r="AA11" i="6" s="1"/>
  <c r="C12" i="6" s="1"/>
  <c r="K9" i="6"/>
  <c r="Q9" i="6"/>
  <c r="J9" i="6" s="1"/>
  <c r="I10" i="6"/>
  <c r="N10" i="6" s="1"/>
  <c r="H15" i="9" l="1"/>
  <c r="C16" i="9" s="1"/>
  <c r="G12" i="6"/>
  <c r="E12" i="6"/>
  <c r="H12" i="6" s="1"/>
  <c r="AA12" i="6" s="1"/>
  <c r="C13" i="6" s="1"/>
  <c r="K10" i="6"/>
  <c r="Q10" i="6"/>
  <c r="J10" i="6" s="1"/>
  <c r="I11" i="6"/>
  <c r="N11" i="6" s="1"/>
  <c r="E16" i="9" l="1"/>
  <c r="G16" i="9" s="1"/>
  <c r="F16" i="9"/>
  <c r="E13" i="6"/>
  <c r="H13" i="6" s="1"/>
  <c r="AA13" i="6" s="1"/>
  <c r="C14" i="6" s="1"/>
  <c r="G13" i="6"/>
  <c r="K11" i="6"/>
  <c r="Q11" i="6"/>
  <c r="J11" i="6" s="1"/>
  <c r="I12" i="6"/>
  <c r="N12" i="6" s="1"/>
  <c r="H16" i="9" l="1"/>
  <c r="C17" i="9" s="1"/>
  <c r="I13" i="6"/>
  <c r="N13" i="6" s="1"/>
  <c r="E14" i="6"/>
  <c r="H14" i="6" s="1"/>
  <c r="AA14" i="6" s="1"/>
  <c r="C15" i="6" s="1"/>
  <c r="G14" i="6"/>
  <c r="Q12" i="6"/>
  <c r="J12" i="6" s="1"/>
  <c r="K12" i="6"/>
  <c r="E17" i="9" l="1"/>
  <c r="G17" i="9" s="1"/>
  <c r="F17" i="9"/>
  <c r="G15" i="6"/>
  <c r="E15" i="6"/>
  <c r="H15" i="6" s="1"/>
  <c r="AA15" i="6" s="1"/>
  <c r="C16" i="6" s="1"/>
  <c r="Q13" i="6"/>
  <c r="J13" i="6" s="1"/>
  <c r="K13" i="6"/>
  <c r="I14" i="6"/>
  <c r="N14" i="6" s="1"/>
  <c r="H17" i="9" l="1"/>
  <c r="C18" i="9" s="1"/>
  <c r="G16" i="6"/>
  <c r="E16" i="6"/>
  <c r="H16" i="6" s="1"/>
  <c r="AA16" i="6" s="1"/>
  <c r="C17" i="6" s="1"/>
  <c r="K14" i="6"/>
  <c r="Q14" i="6"/>
  <c r="J14" i="6" s="1"/>
  <c r="I15" i="6"/>
  <c r="N15" i="6" s="1"/>
  <c r="F18" i="9" l="1"/>
  <c r="E18" i="9"/>
  <c r="G18" i="9" s="1"/>
  <c r="I16" i="6"/>
  <c r="N16" i="6" s="1"/>
  <c r="K15" i="6"/>
  <c r="Q15" i="6"/>
  <c r="J15" i="6" s="1"/>
  <c r="E17" i="6"/>
  <c r="H17" i="6" s="1"/>
  <c r="AA17" i="6" s="1"/>
  <c r="C18" i="6" s="1"/>
  <c r="G17" i="6"/>
  <c r="H18" i="9" l="1"/>
  <c r="C19" i="9" s="1"/>
  <c r="G18" i="6"/>
  <c r="E18" i="6"/>
  <c r="H18" i="6" s="1"/>
  <c r="AA18" i="6" s="1"/>
  <c r="C19" i="6" s="1"/>
  <c r="I17" i="6"/>
  <c r="N17" i="6" s="1"/>
  <c r="Q16" i="6"/>
  <c r="J16" i="6" s="1"/>
  <c r="K16" i="6"/>
  <c r="F19" i="9" l="1"/>
  <c r="E19" i="9"/>
  <c r="G19" i="9" s="1"/>
  <c r="G19" i="6"/>
  <c r="E19" i="6"/>
  <c r="H19" i="6" s="1"/>
  <c r="AA19" i="6" s="1"/>
  <c r="C20" i="6" s="1"/>
  <c r="Q17" i="6"/>
  <c r="J17" i="6" s="1"/>
  <c r="K17" i="6"/>
  <c r="I18" i="6"/>
  <c r="N18" i="6" s="1"/>
  <c r="H19" i="9" l="1"/>
  <c r="C20" i="9" s="1"/>
  <c r="E20" i="6"/>
  <c r="H20" i="6" s="1"/>
  <c r="AA20" i="6" s="1"/>
  <c r="C21" i="6" s="1"/>
  <c r="G20" i="6"/>
  <c r="K18" i="6"/>
  <c r="Q18" i="6"/>
  <c r="J18" i="6" s="1"/>
  <c r="I19" i="6"/>
  <c r="N19" i="6" s="1"/>
  <c r="E20" i="9" l="1"/>
  <c r="G20" i="9" s="1"/>
  <c r="F20" i="9"/>
  <c r="E21" i="6"/>
  <c r="H21" i="6" s="1"/>
  <c r="AA21" i="6" s="1"/>
  <c r="C22" i="6" s="1"/>
  <c r="G21" i="6"/>
  <c r="I20" i="6"/>
  <c r="N20" i="6" s="1"/>
  <c r="Q19" i="6"/>
  <c r="J19" i="6" s="1"/>
  <c r="K19" i="6"/>
  <c r="H20" i="9" l="1"/>
  <c r="C21" i="9" s="1"/>
  <c r="K20" i="6"/>
  <c r="Q20" i="6"/>
  <c r="J20" i="6" s="1"/>
  <c r="I21" i="6"/>
  <c r="N21" i="6" s="1"/>
  <c r="G22" i="6"/>
  <c r="E22" i="6"/>
  <c r="H22" i="6" s="1"/>
  <c r="AA22" i="6" s="1"/>
  <c r="C23" i="6" s="1"/>
  <c r="E21" i="9" l="1"/>
  <c r="G21" i="9" s="1"/>
  <c r="F21" i="9"/>
  <c r="G23" i="6"/>
  <c r="E23" i="6"/>
  <c r="H23" i="6" s="1"/>
  <c r="AA23" i="6" s="1"/>
  <c r="C24" i="6" s="1"/>
  <c r="I22" i="6"/>
  <c r="N22" i="6" s="1"/>
  <c r="Q21" i="6"/>
  <c r="J21" i="6" s="1"/>
  <c r="K21" i="6"/>
  <c r="H21" i="9" l="1"/>
  <c r="C22" i="9" s="1"/>
  <c r="K22" i="6"/>
  <c r="Q22" i="6"/>
  <c r="J22" i="6" s="1"/>
  <c r="E24" i="6"/>
  <c r="H24" i="6" s="1"/>
  <c r="AA24" i="6" s="1"/>
  <c r="C25" i="6" s="1"/>
  <c r="G24" i="6"/>
  <c r="I23" i="6"/>
  <c r="N23" i="6" s="1"/>
  <c r="E22" i="9" l="1"/>
  <c r="G22" i="9" s="1"/>
  <c r="F22" i="9"/>
  <c r="E25" i="6"/>
  <c r="H25" i="6" s="1"/>
  <c r="AA25" i="6" s="1"/>
  <c r="C26" i="6" s="1"/>
  <c r="G25" i="6"/>
  <c r="Q23" i="6"/>
  <c r="J23" i="6" s="1"/>
  <c r="K23" i="6"/>
  <c r="I24" i="6"/>
  <c r="N24" i="6" s="1"/>
  <c r="H22" i="9" l="1"/>
  <c r="C23" i="9" s="1"/>
  <c r="F23" i="9" s="1"/>
  <c r="G26" i="6"/>
  <c r="E26" i="6"/>
  <c r="H26" i="6" s="1"/>
  <c r="AA26" i="6" s="1"/>
  <c r="C27" i="6" s="1"/>
  <c r="I25" i="6"/>
  <c r="N25" i="6" s="1"/>
  <c r="K24" i="6"/>
  <c r="Q24" i="6"/>
  <c r="J24" i="6" s="1"/>
  <c r="E23" i="9" l="1"/>
  <c r="G23" i="9" s="1"/>
  <c r="H23" i="9"/>
  <c r="C24" i="9" s="1"/>
  <c r="G27" i="6"/>
  <c r="E27" i="6"/>
  <c r="H27" i="6" s="1"/>
  <c r="AA27" i="6" s="1"/>
  <c r="C28" i="6" s="1"/>
  <c r="Q25" i="6"/>
  <c r="J25" i="6" s="1"/>
  <c r="K25" i="6"/>
  <c r="I26" i="6"/>
  <c r="N26" i="6" s="1"/>
  <c r="E24" i="9" l="1"/>
  <c r="G24" i="9" s="1"/>
  <c r="F24" i="9"/>
  <c r="E28" i="6"/>
  <c r="H28" i="6" s="1"/>
  <c r="AA28" i="6" s="1"/>
  <c r="C29" i="6" s="1"/>
  <c r="G28" i="6"/>
  <c r="K26" i="6"/>
  <c r="Q26" i="6"/>
  <c r="J26" i="6" s="1"/>
  <c r="I27" i="6"/>
  <c r="N27" i="6" s="1"/>
  <c r="H24" i="9" l="1"/>
  <c r="C25" i="9" s="1"/>
  <c r="E29" i="6"/>
  <c r="H29" i="6" s="1"/>
  <c r="AA29" i="6" s="1"/>
  <c r="C30" i="6" s="1"/>
  <c r="G29" i="6"/>
  <c r="Q27" i="6"/>
  <c r="J27" i="6" s="1"/>
  <c r="K27" i="6"/>
  <c r="I28" i="6"/>
  <c r="N28" i="6" s="1"/>
  <c r="E25" i="9" l="1"/>
  <c r="G25" i="9" s="1"/>
  <c r="F25" i="9"/>
  <c r="K28" i="6"/>
  <c r="Q28" i="6"/>
  <c r="J28" i="6" s="1"/>
  <c r="G30" i="6"/>
  <c r="E30" i="6"/>
  <c r="H30" i="6" s="1"/>
  <c r="AA30" i="6" s="1"/>
  <c r="C31" i="6" s="1"/>
  <c r="I29" i="6"/>
  <c r="N29" i="6" s="1"/>
  <c r="H25" i="9" l="1"/>
  <c r="C26" i="9" s="1"/>
  <c r="E26" i="9" s="1"/>
  <c r="G26" i="9" s="1"/>
  <c r="G31" i="6"/>
  <c r="E31" i="6"/>
  <c r="H31" i="6" s="1"/>
  <c r="AA31" i="6" s="1"/>
  <c r="C32" i="6" s="1"/>
  <c r="I30" i="6"/>
  <c r="N30" i="6" s="1"/>
  <c r="Q29" i="6"/>
  <c r="J29" i="6" s="1"/>
  <c r="K29" i="6"/>
  <c r="F26" i="9" l="1"/>
  <c r="H26" i="9"/>
  <c r="C27" i="9" s="1"/>
  <c r="E32" i="6"/>
  <c r="H32" i="6" s="1"/>
  <c r="AA32" i="6" s="1"/>
  <c r="C33" i="6" s="1"/>
  <c r="G32" i="6"/>
  <c r="I31" i="6"/>
  <c r="N31" i="6" s="1"/>
  <c r="K30" i="6"/>
  <c r="Q30" i="6"/>
  <c r="J30" i="6" s="1"/>
  <c r="F27" i="9" l="1"/>
  <c r="E27" i="9"/>
  <c r="G27" i="9" s="1"/>
  <c r="E33" i="6"/>
  <c r="H33" i="6" s="1"/>
  <c r="AA33" i="6" s="1"/>
  <c r="C34" i="6" s="1"/>
  <c r="G33" i="6"/>
  <c r="Q31" i="6"/>
  <c r="J31" i="6" s="1"/>
  <c r="K31" i="6"/>
  <c r="I32" i="6"/>
  <c r="N32" i="6" s="1"/>
  <c r="H27" i="9" l="1"/>
  <c r="C28" i="9" s="1"/>
  <c r="G34" i="6"/>
  <c r="E34" i="6"/>
  <c r="H34" i="6" s="1"/>
  <c r="AA34" i="6" s="1"/>
  <c r="C35" i="6" s="1"/>
  <c r="I33" i="6"/>
  <c r="N33" i="6" s="1"/>
  <c r="K32" i="6"/>
  <c r="Q32" i="6"/>
  <c r="J32" i="6" s="1"/>
  <c r="E28" i="9" l="1"/>
  <c r="G28" i="9" s="1"/>
  <c r="F28" i="9"/>
  <c r="G35" i="6"/>
  <c r="E35" i="6"/>
  <c r="H35" i="6" s="1"/>
  <c r="AA35" i="6" s="1"/>
  <c r="C36" i="6" s="1"/>
  <c r="Q33" i="6"/>
  <c r="J33" i="6" s="1"/>
  <c r="K33" i="6"/>
  <c r="I34" i="6"/>
  <c r="N34" i="6" s="1"/>
  <c r="H28" i="9" l="1"/>
  <c r="C29" i="9" s="1"/>
  <c r="E36" i="6"/>
  <c r="H36" i="6" s="1"/>
  <c r="AA36" i="6" s="1"/>
  <c r="C37" i="6" s="1"/>
  <c r="G36" i="6"/>
  <c r="K34" i="6"/>
  <c r="Q34" i="6"/>
  <c r="J34" i="6" s="1"/>
  <c r="I35" i="6"/>
  <c r="N35" i="6" s="1"/>
  <c r="F29" i="9" l="1"/>
  <c r="E29" i="9"/>
  <c r="G29" i="9" s="1"/>
  <c r="E37" i="6"/>
  <c r="H37" i="6" s="1"/>
  <c r="AA37" i="6" s="1"/>
  <c r="C38" i="6" s="1"/>
  <c r="G37" i="6"/>
  <c r="I36" i="6"/>
  <c r="N36" i="6" s="1"/>
  <c r="Q35" i="6"/>
  <c r="J35" i="6" s="1"/>
  <c r="K35" i="6"/>
  <c r="H29" i="9" l="1"/>
  <c r="C30" i="9" s="1"/>
  <c r="G38" i="6"/>
  <c r="E38" i="6"/>
  <c r="H38" i="6" s="1"/>
  <c r="AA38" i="6" s="1"/>
  <c r="C39" i="6" s="1"/>
  <c r="K36" i="6"/>
  <c r="Q36" i="6"/>
  <c r="J36" i="6" s="1"/>
  <c r="I37" i="6"/>
  <c r="N37" i="6" s="1"/>
  <c r="F30" i="9" l="1"/>
  <c r="E30" i="9"/>
  <c r="G30" i="9" s="1"/>
  <c r="G39" i="6"/>
  <c r="E39" i="6"/>
  <c r="H39" i="6" s="1"/>
  <c r="AA39" i="6" s="1"/>
  <c r="C40" i="6" s="1"/>
  <c r="I38" i="6"/>
  <c r="N38" i="6" s="1"/>
  <c r="Q37" i="6"/>
  <c r="J37" i="6" s="1"/>
  <c r="K37" i="6"/>
  <c r="H30" i="9" l="1"/>
  <c r="C31" i="9" s="1"/>
  <c r="E40" i="6"/>
  <c r="H40" i="6" s="1"/>
  <c r="AA40" i="6" s="1"/>
  <c r="C41" i="6" s="1"/>
  <c r="G40" i="6"/>
  <c r="I39" i="6"/>
  <c r="N39" i="6" s="1"/>
  <c r="K38" i="6"/>
  <c r="Q38" i="6"/>
  <c r="J38" i="6" s="1"/>
  <c r="F31" i="9" l="1"/>
  <c r="E31" i="9"/>
  <c r="G31" i="9" s="1"/>
  <c r="E41" i="6"/>
  <c r="H41" i="6" s="1"/>
  <c r="AA41" i="6" s="1"/>
  <c r="C42" i="6" s="1"/>
  <c r="G41" i="6"/>
  <c r="Q39" i="6"/>
  <c r="J39" i="6" s="1"/>
  <c r="K39" i="6"/>
  <c r="I40" i="6"/>
  <c r="N40" i="6" s="1"/>
  <c r="H31" i="9" l="1"/>
  <c r="C32" i="9" s="1"/>
  <c r="G42" i="6"/>
  <c r="E42" i="6"/>
  <c r="H42" i="6" s="1"/>
  <c r="AA42" i="6" s="1"/>
  <c r="C43" i="6" s="1"/>
  <c r="K40" i="6"/>
  <c r="Q40" i="6"/>
  <c r="J40" i="6" s="1"/>
  <c r="I41" i="6"/>
  <c r="N41" i="6" s="1"/>
  <c r="E32" i="9" l="1"/>
  <c r="G32" i="9" s="1"/>
  <c r="F32" i="9"/>
  <c r="G43" i="6"/>
  <c r="E43" i="6"/>
  <c r="H43" i="6" s="1"/>
  <c r="AA43" i="6" s="1"/>
  <c r="C44" i="6" s="1"/>
  <c r="I42" i="6"/>
  <c r="N42" i="6" s="1"/>
  <c r="Q41" i="6"/>
  <c r="J41" i="6" s="1"/>
  <c r="K41" i="6"/>
  <c r="C33" i="9" l="1"/>
  <c r="H32" i="9"/>
  <c r="K42" i="6"/>
  <c r="Q42" i="6"/>
  <c r="J42" i="6" s="1"/>
  <c r="E44" i="6"/>
  <c r="H44" i="6" s="1"/>
  <c r="AA44" i="6" s="1"/>
  <c r="C45" i="6" s="1"/>
  <c r="G44" i="6"/>
  <c r="I43" i="6"/>
  <c r="N43" i="6" s="1"/>
  <c r="F33" i="9" l="1"/>
  <c r="E33" i="9"/>
  <c r="G33" i="9" s="1"/>
  <c r="Q43" i="6"/>
  <c r="J43" i="6" s="1"/>
  <c r="K43" i="6"/>
  <c r="E45" i="6"/>
  <c r="H45" i="6" s="1"/>
  <c r="AA45" i="6" s="1"/>
  <c r="C46" i="6" s="1"/>
  <c r="G45" i="6"/>
  <c r="I44" i="6"/>
  <c r="N44" i="6" s="1"/>
  <c r="C34" i="9" l="1"/>
  <c r="H33" i="9"/>
  <c r="I45" i="6"/>
  <c r="N45" i="6" s="1"/>
  <c r="G46" i="6"/>
  <c r="E46" i="6"/>
  <c r="H46" i="6" s="1"/>
  <c r="AA46" i="6" s="1"/>
  <c r="C47" i="6" s="1"/>
  <c r="K44" i="6"/>
  <c r="Q44" i="6"/>
  <c r="J44" i="6" s="1"/>
  <c r="E34" i="9" l="1"/>
  <c r="G34" i="9" s="1"/>
  <c r="F34" i="9"/>
  <c r="G47" i="6"/>
  <c r="E47" i="6"/>
  <c r="H47" i="6" s="1"/>
  <c r="AA47" i="6" s="1"/>
  <c r="C48" i="6" s="1"/>
  <c r="Q45" i="6"/>
  <c r="J45" i="6" s="1"/>
  <c r="K45" i="6"/>
  <c r="I46" i="6"/>
  <c r="N46" i="6" s="1"/>
  <c r="H34" i="9" l="1"/>
  <c r="C35" i="9" s="1"/>
  <c r="E48" i="6"/>
  <c r="H48" i="6" s="1"/>
  <c r="AA48" i="6" s="1"/>
  <c r="C49" i="6" s="1"/>
  <c r="G48" i="6"/>
  <c r="K46" i="6"/>
  <c r="Q46" i="6"/>
  <c r="J46" i="6" s="1"/>
  <c r="I47" i="6"/>
  <c r="N47" i="6" s="1"/>
  <c r="E35" i="9" l="1"/>
  <c r="G35" i="9" s="1"/>
  <c r="F35" i="9"/>
  <c r="Q47" i="6"/>
  <c r="J47" i="6" s="1"/>
  <c r="K47" i="6"/>
  <c r="E49" i="6"/>
  <c r="H49" i="6" s="1"/>
  <c r="AA49" i="6" s="1"/>
  <c r="C50" i="6" s="1"/>
  <c r="G49" i="6"/>
  <c r="I48" i="6"/>
  <c r="N48" i="6" s="1"/>
  <c r="C36" i="9" l="1"/>
  <c r="H35" i="9"/>
  <c r="G50" i="6"/>
  <c r="E50" i="6"/>
  <c r="H50" i="6" s="1"/>
  <c r="AA50" i="6" s="1"/>
  <c r="C51" i="6" s="1"/>
  <c r="K48" i="6"/>
  <c r="Q48" i="6"/>
  <c r="J48" i="6" s="1"/>
  <c r="I49" i="6"/>
  <c r="N49" i="6" s="1"/>
  <c r="E36" i="9" l="1"/>
  <c r="G36" i="9" s="1"/>
  <c r="H36" i="9" s="1"/>
  <c r="C37" i="9" s="1"/>
  <c r="F36" i="9"/>
  <c r="Q49" i="6"/>
  <c r="J49" i="6" s="1"/>
  <c r="K49" i="6"/>
  <c r="G51" i="6"/>
  <c r="E51" i="6"/>
  <c r="H51" i="6" s="1"/>
  <c r="AA51" i="6" s="1"/>
  <c r="C52" i="6" s="1"/>
  <c r="I50" i="6"/>
  <c r="N50" i="6" s="1"/>
  <c r="F37" i="9" l="1"/>
  <c r="E37" i="9"/>
  <c r="G37" i="9" s="1"/>
  <c r="I51" i="6"/>
  <c r="N51" i="6" s="1"/>
  <c r="K50" i="6"/>
  <c r="Q50" i="6"/>
  <c r="J50" i="6" s="1"/>
  <c r="E52" i="6"/>
  <c r="H52" i="6" s="1"/>
  <c r="AA52" i="6" s="1"/>
  <c r="C53" i="6" s="1"/>
  <c r="G52" i="6"/>
  <c r="H37" i="9" l="1"/>
  <c r="C38" i="9" s="1"/>
  <c r="I52" i="6"/>
  <c r="N52" i="6" s="1"/>
  <c r="Q51" i="6"/>
  <c r="J51" i="6" s="1"/>
  <c r="K51" i="6"/>
  <c r="E53" i="6"/>
  <c r="H53" i="6" s="1"/>
  <c r="AA53" i="6" s="1"/>
  <c r="C54" i="6" s="1"/>
  <c r="G53" i="6"/>
  <c r="F38" i="9" l="1"/>
  <c r="E38" i="9"/>
  <c r="G38" i="9" s="1"/>
  <c r="G54" i="6"/>
  <c r="E54" i="6"/>
  <c r="H54" i="6" s="1"/>
  <c r="AA54" i="6" s="1"/>
  <c r="C55" i="6" s="1"/>
  <c r="K52" i="6"/>
  <c r="Q52" i="6"/>
  <c r="J52" i="6" s="1"/>
  <c r="I53" i="6"/>
  <c r="N53" i="6" s="1"/>
  <c r="H38" i="9" l="1"/>
  <c r="C39" i="9" s="1"/>
  <c r="G55" i="6"/>
  <c r="E55" i="6"/>
  <c r="H55" i="6" s="1"/>
  <c r="AA55" i="6" s="1"/>
  <c r="C56" i="6" s="1"/>
  <c r="I54" i="6"/>
  <c r="N54" i="6" s="1"/>
  <c r="Q53" i="6"/>
  <c r="J53" i="6" s="1"/>
  <c r="K53" i="6"/>
  <c r="F39" i="9" l="1"/>
  <c r="E39" i="9"/>
  <c r="G39" i="9" s="1"/>
  <c r="E56" i="6"/>
  <c r="H56" i="6" s="1"/>
  <c r="AA56" i="6" s="1"/>
  <c r="C57" i="6" s="1"/>
  <c r="G56" i="6"/>
  <c r="K54" i="6"/>
  <c r="Q54" i="6"/>
  <c r="J54" i="6" s="1"/>
  <c r="I55" i="6"/>
  <c r="N55" i="6" s="1"/>
  <c r="H39" i="9" l="1"/>
  <c r="C40" i="9" s="1"/>
  <c r="Q55" i="6"/>
  <c r="J55" i="6" s="1"/>
  <c r="K55" i="6"/>
  <c r="E57" i="6"/>
  <c r="H57" i="6" s="1"/>
  <c r="AA57" i="6" s="1"/>
  <c r="C58" i="6" s="1"/>
  <c r="G57" i="6"/>
  <c r="I56" i="6"/>
  <c r="N56" i="6" s="1"/>
  <c r="F40" i="9" l="1"/>
  <c r="E40" i="9"/>
  <c r="G40" i="9" s="1"/>
  <c r="G58" i="6"/>
  <c r="E58" i="6"/>
  <c r="H58" i="6" s="1"/>
  <c r="AA58" i="6" s="1"/>
  <c r="C59" i="6" s="1"/>
  <c r="I57" i="6"/>
  <c r="N57" i="6" s="1"/>
  <c r="K56" i="6"/>
  <c r="Q56" i="6"/>
  <c r="J56" i="6" s="1"/>
  <c r="H40" i="9" l="1"/>
  <c r="C41" i="9" s="1"/>
  <c r="F41" i="9" s="1"/>
  <c r="G59" i="6"/>
  <c r="E59" i="6"/>
  <c r="H59" i="6" s="1"/>
  <c r="AA59" i="6" s="1"/>
  <c r="C60" i="6" s="1"/>
  <c r="Q57" i="6"/>
  <c r="J57" i="6" s="1"/>
  <c r="K57" i="6"/>
  <c r="I58" i="6"/>
  <c r="N58" i="6" s="1"/>
  <c r="E41" i="9" l="1"/>
  <c r="G41" i="9" s="1"/>
  <c r="H41" i="9" s="1"/>
  <c r="C42" i="9" s="1"/>
  <c r="K58" i="6"/>
  <c r="Q58" i="6"/>
  <c r="J58" i="6" s="1"/>
  <c r="I59" i="6"/>
  <c r="N59" i="6" s="1"/>
  <c r="E60" i="6"/>
  <c r="H60" i="6" s="1"/>
  <c r="AA60" i="6" s="1"/>
  <c r="C61" i="6" s="1"/>
  <c r="G60" i="6"/>
  <c r="F42" i="9" l="1"/>
  <c r="E42" i="9"/>
  <c r="G42" i="9" s="1"/>
  <c r="E61" i="6"/>
  <c r="H61" i="6" s="1"/>
  <c r="AA61" i="6" s="1"/>
  <c r="C62" i="6" s="1"/>
  <c r="G61" i="6"/>
  <c r="Q59" i="6"/>
  <c r="J59" i="6" s="1"/>
  <c r="K59" i="6"/>
  <c r="I60" i="6"/>
  <c r="N60" i="6" s="1"/>
  <c r="C43" i="9" l="1"/>
  <c r="H42" i="9"/>
  <c r="G62" i="6"/>
  <c r="E62" i="6"/>
  <c r="H62" i="6" s="1"/>
  <c r="AA62" i="6" s="1"/>
  <c r="C63" i="6" s="1"/>
  <c r="K60" i="6"/>
  <c r="Q60" i="6"/>
  <c r="J60" i="6" s="1"/>
  <c r="I61" i="6"/>
  <c r="N61" i="6" s="1"/>
  <c r="F43" i="9" l="1"/>
  <c r="E43" i="9"/>
  <c r="G43" i="9" s="1"/>
  <c r="I62" i="6"/>
  <c r="N62" i="6" s="1"/>
  <c r="Q61" i="6"/>
  <c r="J61" i="6" s="1"/>
  <c r="K61" i="6"/>
  <c r="G63" i="6"/>
  <c r="E63" i="6"/>
  <c r="H63" i="6" s="1"/>
  <c r="AA63" i="6" s="1"/>
  <c r="C64" i="6" s="1"/>
  <c r="H43" i="9" l="1"/>
  <c r="C44" i="9" s="1"/>
  <c r="E64" i="6"/>
  <c r="H64" i="6" s="1"/>
  <c r="AA64" i="6" s="1"/>
  <c r="C65" i="6" s="1"/>
  <c r="G64" i="6"/>
  <c r="I63" i="6"/>
  <c r="N63" i="6" s="1"/>
  <c r="K62" i="6"/>
  <c r="Q62" i="6"/>
  <c r="J62" i="6" s="1"/>
  <c r="E44" i="9" l="1"/>
  <c r="G44" i="9" s="1"/>
  <c r="F44" i="9"/>
  <c r="E65" i="6"/>
  <c r="H65" i="6" s="1"/>
  <c r="AA65" i="6" s="1"/>
  <c r="C66" i="6" s="1"/>
  <c r="G65" i="6"/>
  <c r="Q63" i="6"/>
  <c r="J63" i="6" s="1"/>
  <c r="K63" i="6"/>
  <c r="I64" i="6"/>
  <c r="N64" i="6" s="1"/>
  <c r="C45" i="9" l="1"/>
  <c r="H44" i="9"/>
  <c r="G66" i="6"/>
  <c r="E66" i="6"/>
  <c r="H66" i="6" s="1"/>
  <c r="AA66" i="6" s="1"/>
  <c r="C67" i="6" s="1"/>
  <c r="K64" i="6"/>
  <c r="Q64" i="6"/>
  <c r="J64" i="6" s="1"/>
  <c r="I65" i="6"/>
  <c r="N65" i="6" s="1"/>
  <c r="E45" i="9" l="1"/>
  <c r="G45" i="9" s="1"/>
  <c r="F45" i="9"/>
  <c r="E67" i="6"/>
  <c r="H67" i="6" s="1"/>
  <c r="AA67" i="6" s="1"/>
  <c r="C68" i="6" s="1"/>
  <c r="G67" i="6"/>
  <c r="I66" i="6"/>
  <c r="N66" i="6" s="1"/>
  <c r="Q65" i="6"/>
  <c r="J65" i="6" s="1"/>
  <c r="K65" i="6"/>
  <c r="H45" i="9" l="1"/>
  <c r="C46" i="9" s="1"/>
  <c r="G68" i="6"/>
  <c r="E68" i="6"/>
  <c r="H68" i="6" s="1"/>
  <c r="AA68" i="6" s="1"/>
  <c r="C69" i="6" s="1"/>
  <c r="K66" i="6"/>
  <c r="Q66" i="6"/>
  <c r="J66" i="6" s="1"/>
  <c r="I67" i="6"/>
  <c r="N67" i="6" s="1"/>
  <c r="E46" i="9" l="1"/>
  <c r="G46" i="9" s="1"/>
  <c r="F46" i="9"/>
  <c r="E69" i="6"/>
  <c r="H69" i="6" s="1"/>
  <c r="AA69" i="6" s="1"/>
  <c r="C70" i="6" s="1"/>
  <c r="G69" i="6"/>
  <c r="I68" i="6"/>
  <c r="N68" i="6" s="1"/>
  <c r="Q67" i="6"/>
  <c r="J67" i="6" s="1"/>
  <c r="K67" i="6"/>
  <c r="C47" i="9" l="1"/>
  <c r="H46" i="9"/>
  <c r="G70" i="6"/>
  <c r="E70" i="6"/>
  <c r="H70" i="6" s="1"/>
  <c r="AA70" i="6" s="1"/>
  <c r="C71" i="6" s="1"/>
  <c r="K68" i="6"/>
  <c r="Q68" i="6"/>
  <c r="J68" i="6" s="1"/>
  <c r="I69" i="6"/>
  <c r="N69" i="6" s="1"/>
  <c r="E47" i="9" l="1"/>
  <c r="G47" i="9" s="1"/>
  <c r="F47" i="9"/>
  <c r="E71" i="6"/>
  <c r="H71" i="6" s="1"/>
  <c r="AA71" i="6" s="1"/>
  <c r="C72" i="6" s="1"/>
  <c r="G71" i="6"/>
  <c r="Q69" i="6"/>
  <c r="J69" i="6" s="1"/>
  <c r="K69" i="6"/>
  <c r="I70" i="6"/>
  <c r="N70" i="6" s="1"/>
  <c r="C48" i="9" l="1"/>
  <c r="H47" i="9"/>
  <c r="G72" i="6"/>
  <c r="E72" i="6"/>
  <c r="H72" i="6" s="1"/>
  <c r="AA72" i="6" s="1"/>
  <c r="C73" i="6" s="1"/>
  <c r="K70" i="6"/>
  <c r="Q70" i="6"/>
  <c r="J70" i="6" s="1"/>
  <c r="I71" i="6"/>
  <c r="N71" i="6" s="1"/>
  <c r="E48" i="9" l="1"/>
  <c r="G48" i="9" s="1"/>
  <c r="F48" i="9"/>
  <c r="E73" i="6"/>
  <c r="H73" i="6" s="1"/>
  <c r="AA73" i="6" s="1"/>
  <c r="C74" i="6" s="1"/>
  <c r="G73" i="6"/>
  <c r="I72" i="6"/>
  <c r="N72" i="6" s="1"/>
  <c r="Q71" i="6"/>
  <c r="J71" i="6" s="1"/>
  <c r="K71" i="6"/>
  <c r="H48" i="9" l="1"/>
  <c r="C49" i="9" s="1"/>
  <c r="G74" i="6"/>
  <c r="E74" i="6"/>
  <c r="H74" i="6" s="1"/>
  <c r="AA74" i="6" s="1"/>
  <c r="C75" i="6" s="1"/>
  <c r="I73" i="6"/>
  <c r="N73" i="6" s="1"/>
  <c r="K72" i="6"/>
  <c r="Q72" i="6"/>
  <c r="J72" i="6" s="1"/>
  <c r="E49" i="9" l="1"/>
  <c r="G49" i="9" s="1"/>
  <c r="F49" i="9"/>
  <c r="Q73" i="6"/>
  <c r="J73" i="6" s="1"/>
  <c r="K73" i="6"/>
  <c r="I74" i="6"/>
  <c r="N74" i="6" s="1"/>
  <c r="E75" i="6"/>
  <c r="H75" i="6" s="1"/>
  <c r="AA75" i="6" s="1"/>
  <c r="C76" i="6" s="1"/>
  <c r="G75" i="6"/>
  <c r="H49" i="9" l="1"/>
  <c r="C50" i="9" s="1"/>
  <c r="G76" i="6"/>
  <c r="E76" i="6"/>
  <c r="H76" i="6" s="1"/>
  <c r="AA76" i="6" s="1"/>
  <c r="C77" i="6" s="1"/>
  <c r="K74" i="6"/>
  <c r="Q74" i="6"/>
  <c r="J74" i="6" s="1"/>
  <c r="I75" i="6"/>
  <c r="N75" i="6" s="1"/>
  <c r="E50" i="9" l="1"/>
  <c r="G50" i="9" s="1"/>
  <c r="F50" i="9"/>
  <c r="Q75" i="6"/>
  <c r="J75" i="6" s="1"/>
  <c r="K75" i="6"/>
  <c r="I76" i="6"/>
  <c r="N76" i="6" s="1"/>
  <c r="E77" i="6"/>
  <c r="H77" i="6" s="1"/>
  <c r="AA77" i="6" s="1"/>
  <c r="C78" i="6" s="1"/>
  <c r="G77" i="6"/>
  <c r="H50" i="9" l="1"/>
  <c r="C51" i="9" s="1"/>
  <c r="G78" i="6"/>
  <c r="E78" i="6"/>
  <c r="H78" i="6" s="1"/>
  <c r="AA78" i="6" s="1"/>
  <c r="C79" i="6" s="1"/>
  <c r="K76" i="6"/>
  <c r="Q76" i="6"/>
  <c r="J76" i="6" s="1"/>
  <c r="I77" i="6"/>
  <c r="N77" i="6" s="1"/>
  <c r="F51" i="9" l="1"/>
  <c r="E51" i="9"/>
  <c r="G51" i="9" s="1"/>
  <c r="E79" i="6"/>
  <c r="H79" i="6" s="1"/>
  <c r="AA79" i="6" s="1"/>
  <c r="C80" i="6" s="1"/>
  <c r="G79" i="6"/>
  <c r="I78" i="6"/>
  <c r="N78" i="6" s="1"/>
  <c r="Q77" i="6"/>
  <c r="J77" i="6" s="1"/>
  <c r="K77" i="6"/>
  <c r="H51" i="9" l="1"/>
  <c r="C52" i="9" s="1"/>
  <c r="G80" i="6"/>
  <c r="E80" i="6"/>
  <c r="H80" i="6" s="1"/>
  <c r="AA80" i="6" s="1"/>
  <c r="C81" i="6" s="1"/>
  <c r="I79" i="6"/>
  <c r="N79" i="6" s="1"/>
  <c r="K78" i="6"/>
  <c r="Q78" i="6"/>
  <c r="J78" i="6" s="1"/>
  <c r="E52" i="9" l="1"/>
  <c r="G52" i="9" s="1"/>
  <c r="F52" i="9"/>
  <c r="Q79" i="6"/>
  <c r="J79" i="6" s="1"/>
  <c r="K79" i="6"/>
  <c r="I80" i="6"/>
  <c r="N80" i="6" s="1"/>
  <c r="E81" i="6"/>
  <c r="H81" i="6" s="1"/>
  <c r="AA81" i="6" s="1"/>
  <c r="C82" i="6" s="1"/>
  <c r="G81" i="6"/>
  <c r="H52" i="9" l="1"/>
  <c r="C53" i="9" s="1"/>
  <c r="G82" i="6"/>
  <c r="E82" i="6"/>
  <c r="H82" i="6" s="1"/>
  <c r="AA82" i="6" s="1"/>
  <c r="C83" i="6" s="1"/>
  <c r="K80" i="6"/>
  <c r="Q80" i="6"/>
  <c r="J80" i="6" s="1"/>
  <c r="I81" i="6"/>
  <c r="N81" i="6" s="1"/>
  <c r="E53" i="9" l="1"/>
  <c r="G53" i="9" s="1"/>
  <c r="F53" i="9"/>
  <c r="Q81" i="6"/>
  <c r="J81" i="6" s="1"/>
  <c r="K81" i="6"/>
  <c r="E83" i="6"/>
  <c r="H83" i="6" s="1"/>
  <c r="AA83" i="6" s="1"/>
  <c r="C84" i="6" s="1"/>
  <c r="G83" i="6"/>
  <c r="I82" i="6"/>
  <c r="N82" i="6" s="1"/>
  <c r="H53" i="9" l="1"/>
  <c r="C54" i="9" s="1"/>
  <c r="G84" i="6"/>
  <c r="E84" i="6"/>
  <c r="H84" i="6" s="1"/>
  <c r="AA84" i="6" s="1"/>
  <c r="C85" i="6" s="1"/>
  <c r="K82" i="6"/>
  <c r="Q82" i="6"/>
  <c r="J82" i="6" s="1"/>
  <c r="I83" i="6"/>
  <c r="N83" i="6" s="1"/>
  <c r="F54" i="9" l="1"/>
  <c r="E54" i="9"/>
  <c r="G54" i="9" s="1"/>
  <c r="Q83" i="6"/>
  <c r="J83" i="6" s="1"/>
  <c r="K83" i="6"/>
  <c r="E85" i="6"/>
  <c r="H85" i="6" s="1"/>
  <c r="AA85" i="6" s="1"/>
  <c r="C86" i="6" s="1"/>
  <c r="G85" i="6"/>
  <c r="I84" i="6"/>
  <c r="N84" i="6" s="1"/>
  <c r="H54" i="9" l="1"/>
  <c r="C55" i="9" s="1"/>
  <c r="E55" i="9" s="1"/>
  <c r="G55" i="9" s="1"/>
  <c r="G86" i="6"/>
  <c r="E86" i="6"/>
  <c r="H86" i="6" s="1"/>
  <c r="AA86" i="6" s="1"/>
  <c r="C87" i="6" s="1"/>
  <c r="K84" i="6"/>
  <c r="Q84" i="6"/>
  <c r="J84" i="6" s="1"/>
  <c r="I85" i="6"/>
  <c r="N85" i="6" s="1"/>
  <c r="F55" i="9" l="1"/>
  <c r="H55" i="9" s="1"/>
  <c r="C56" i="9" s="1"/>
  <c r="Q85" i="6"/>
  <c r="J85" i="6" s="1"/>
  <c r="K85" i="6"/>
  <c r="E87" i="6"/>
  <c r="H87" i="6" s="1"/>
  <c r="AA87" i="6" s="1"/>
  <c r="C88" i="6" s="1"/>
  <c r="G87" i="6"/>
  <c r="I86" i="6"/>
  <c r="N86" i="6" s="1"/>
  <c r="E56" i="9" l="1"/>
  <c r="G56" i="9" s="1"/>
  <c r="F56" i="9"/>
  <c r="G88" i="6"/>
  <c r="E88" i="6"/>
  <c r="H88" i="6" s="1"/>
  <c r="AA88" i="6" s="1"/>
  <c r="C89" i="6" s="1"/>
  <c r="I87" i="6"/>
  <c r="N87" i="6" s="1"/>
  <c r="K86" i="6"/>
  <c r="Q86" i="6"/>
  <c r="J86" i="6" s="1"/>
  <c r="H56" i="9" l="1"/>
  <c r="C57" i="9" s="1"/>
  <c r="Q87" i="6"/>
  <c r="J87" i="6" s="1"/>
  <c r="K87" i="6"/>
  <c r="I88" i="6"/>
  <c r="N88" i="6" s="1"/>
  <c r="E89" i="6"/>
  <c r="H89" i="6" s="1"/>
  <c r="AA89" i="6" s="1"/>
  <c r="C90" i="6" s="1"/>
  <c r="G89" i="6"/>
  <c r="E57" i="9" l="1"/>
  <c r="G57" i="9" s="1"/>
  <c r="F57" i="9"/>
  <c r="G90" i="6"/>
  <c r="E90" i="6"/>
  <c r="H90" i="6" s="1"/>
  <c r="AA90" i="6" s="1"/>
  <c r="C91" i="6" s="1"/>
  <c r="I89" i="6"/>
  <c r="N89" i="6" s="1"/>
  <c r="K88" i="6"/>
  <c r="Q88" i="6"/>
  <c r="J88" i="6" s="1"/>
  <c r="H57" i="9" l="1"/>
  <c r="C58" i="9" s="1"/>
  <c r="E91" i="6"/>
  <c r="H91" i="6" s="1"/>
  <c r="AA91" i="6" s="1"/>
  <c r="C92" i="6" s="1"/>
  <c r="G91" i="6"/>
  <c r="I90" i="6"/>
  <c r="N90" i="6" s="1"/>
  <c r="Q89" i="6"/>
  <c r="J89" i="6" s="1"/>
  <c r="K89" i="6"/>
  <c r="F58" i="9" l="1"/>
  <c r="E58" i="9"/>
  <c r="G58" i="9" s="1"/>
  <c r="G92" i="6"/>
  <c r="E92" i="6"/>
  <c r="H92" i="6" s="1"/>
  <c r="AA92" i="6" s="1"/>
  <c r="C93" i="6" s="1"/>
  <c r="K90" i="6"/>
  <c r="Q90" i="6"/>
  <c r="J90" i="6" s="1"/>
  <c r="I91" i="6"/>
  <c r="N91" i="6" s="1"/>
  <c r="H58" i="9" l="1"/>
  <c r="C59" i="9" s="1"/>
  <c r="E93" i="6"/>
  <c r="H93" i="6" s="1"/>
  <c r="AA93" i="6" s="1"/>
  <c r="C94" i="6" s="1"/>
  <c r="G93" i="6"/>
  <c r="Q91" i="6"/>
  <c r="J91" i="6" s="1"/>
  <c r="K91" i="6"/>
  <c r="I92" i="6"/>
  <c r="N92" i="6" s="1"/>
  <c r="F59" i="9" l="1"/>
  <c r="E59" i="9"/>
  <c r="G59" i="9" s="1"/>
  <c r="G94" i="6"/>
  <c r="E94" i="6"/>
  <c r="H94" i="6" s="1"/>
  <c r="AA94" i="6" s="1"/>
  <c r="C95" i="6" s="1"/>
  <c r="I93" i="6"/>
  <c r="N93" i="6" s="1"/>
  <c r="K92" i="6"/>
  <c r="Q92" i="6"/>
  <c r="J92" i="6" s="1"/>
  <c r="H59" i="9" l="1"/>
  <c r="C60" i="9" s="1"/>
  <c r="E95" i="6"/>
  <c r="H95" i="6" s="1"/>
  <c r="AA95" i="6" s="1"/>
  <c r="C96" i="6" s="1"/>
  <c r="G95" i="6"/>
  <c r="Q93" i="6"/>
  <c r="J93" i="6" s="1"/>
  <c r="K93" i="6"/>
  <c r="I94" i="6"/>
  <c r="N94" i="6" s="1"/>
  <c r="E60" i="9" l="1"/>
  <c r="G60" i="9" s="1"/>
  <c r="F60" i="9"/>
  <c r="G96" i="6"/>
  <c r="E96" i="6"/>
  <c r="H96" i="6" s="1"/>
  <c r="AA96" i="6" s="1"/>
  <c r="C97" i="6" s="1"/>
  <c r="K94" i="6"/>
  <c r="Q94" i="6"/>
  <c r="J94" i="6" s="1"/>
  <c r="I95" i="6"/>
  <c r="N95" i="6" s="1"/>
  <c r="H60" i="9" l="1"/>
  <c r="C61" i="9" s="1"/>
  <c r="E97" i="6"/>
  <c r="H97" i="6" s="1"/>
  <c r="AA97" i="6" s="1"/>
  <c r="C98" i="6" s="1"/>
  <c r="G97" i="6"/>
  <c r="Q95" i="6"/>
  <c r="J95" i="6" s="1"/>
  <c r="K95" i="6"/>
  <c r="I96" i="6"/>
  <c r="N96" i="6" s="1"/>
  <c r="E61" i="9" l="1"/>
  <c r="G61" i="9" s="1"/>
  <c r="F61" i="9"/>
  <c r="G98" i="6"/>
  <c r="E98" i="6"/>
  <c r="H98" i="6" s="1"/>
  <c r="AA98" i="6" s="1"/>
  <c r="C99" i="6" s="1"/>
  <c r="K96" i="6"/>
  <c r="Q96" i="6"/>
  <c r="J96" i="6" s="1"/>
  <c r="I97" i="6"/>
  <c r="N97" i="6" s="1"/>
  <c r="H61" i="9" l="1"/>
  <c r="C62" i="9" s="1"/>
  <c r="E99" i="6"/>
  <c r="H99" i="6" s="1"/>
  <c r="AA99" i="6" s="1"/>
  <c r="C100" i="6" s="1"/>
  <c r="G99" i="6"/>
  <c r="Q97" i="6"/>
  <c r="J97" i="6" s="1"/>
  <c r="K97" i="6"/>
  <c r="I98" i="6"/>
  <c r="N98" i="6" s="1"/>
  <c r="F62" i="9" l="1"/>
  <c r="E62" i="9"/>
  <c r="G62" i="9" s="1"/>
  <c r="G100" i="6"/>
  <c r="E100" i="6"/>
  <c r="H100" i="6" s="1"/>
  <c r="AA100" i="6" s="1"/>
  <c r="C101" i="6" s="1"/>
  <c r="K98" i="6"/>
  <c r="Q98" i="6"/>
  <c r="J98" i="6" s="1"/>
  <c r="I99" i="6"/>
  <c r="N99" i="6" s="1"/>
  <c r="H62" i="9" l="1"/>
  <c r="C63" i="9" s="1"/>
  <c r="E63" i="9" s="1"/>
  <c r="G63" i="9" s="1"/>
  <c r="E101" i="6"/>
  <c r="H101" i="6" s="1"/>
  <c r="AA101" i="6" s="1"/>
  <c r="C102" i="6" s="1"/>
  <c r="G101" i="6"/>
  <c r="I100" i="6"/>
  <c r="N100" i="6" s="1"/>
  <c r="Q99" i="6"/>
  <c r="J99" i="6" s="1"/>
  <c r="K99" i="6"/>
  <c r="H63" i="9" l="1"/>
  <c r="C64" i="9" s="1"/>
  <c r="E64" i="9" s="1"/>
  <c r="G64" i="9" s="1"/>
  <c r="F63" i="9"/>
  <c r="K100" i="6"/>
  <c r="Q100" i="6"/>
  <c r="J100" i="6" s="1"/>
  <c r="G102" i="6"/>
  <c r="E102" i="6"/>
  <c r="H102" i="6" s="1"/>
  <c r="AA102" i="6" s="1"/>
  <c r="C103" i="6" s="1"/>
  <c r="I101" i="6"/>
  <c r="N101" i="6" s="1"/>
  <c r="F64" i="9" l="1"/>
  <c r="H64" i="9" s="1"/>
  <c r="C65" i="9" s="1"/>
  <c r="E103" i="6"/>
  <c r="H103" i="6" s="1"/>
  <c r="AA103" i="6" s="1"/>
  <c r="C104" i="6" s="1"/>
  <c r="G103" i="6"/>
  <c r="Q101" i="6"/>
  <c r="J101" i="6" s="1"/>
  <c r="K101" i="6"/>
  <c r="I102" i="6"/>
  <c r="N102" i="6" s="1"/>
  <c r="E65" i="9" l="1"/>
  <c r="G65" i="9" s="1"/>
  <c r="F65" i="9"/>
  <c r="G104" i="6"/>
  <c r="E104" i="6"/>
  <c r="H104" i="6" s="1"/>
  <c r="AA104" i="6" s="1"/>
  <c r="C105" i="6" s="1"/>
  <c r="I103" i="6"/>
  <c r="N103" i="6" s="1"/>
  <c r="K102" i="6"/>
  <c r="Q102" i="6"/>
  <c r="J102" i="6" s="1"/>
  <c r="H65" i="9" l="1"/>
  <c r="C66" i="9" s="1"/>
  <c r="K103" i="6"/>
  <c r="Q103" i="6"/>
  <c r="J103" i="6" s="1"/>
  <c r="I104" i="6"/>
  <c r="N104" i="6" s="1"/>
  <c r="E105" i="6"/>
  <c r="H105" i="6" s="1"/>
  <c r="AA105" i="6" s="1"/>
  <c r="G105" i="6"/>
  <c r="F66" i="9" l="1"/>
  <c r="E66" i="9"/>
  <c r="G66" i="9" s="1"/>
  <c r="K104" i="6"/>
  <c r="Q104" i="6"/>
  <c r="J104" i="6" s="1"/>
  <c r="I105" i="6"/>
  <c r="N105" i="6" s="1"/>
  <c r="H66" i="9" l="1"/>
  <c r="C67" i="9" s="1"/>
  <c r="Q105" i="6"/>
  <c r="J105" i="6" s="1"/>
  <c r="K105" i="6"/>
  <c r="E67" i="9" l="1"/>
  <c r="G67" i="9" s="1"/>
  <c r="F67" i="9"/>
  <c r="H67" i="9" l="1"/>
  <c r="C68" i="9" s="1"/>
  <c r="E68" i="9" l="1"/>
  <c r="G68" i="9" s="1"/>
  <c r="F68" i="9"/>
  <c r="H68" i="9" l="1"/>
  <c r="C69" i="9" s="1"/>
  <c r="F69" i="9" l="1"/>
  <c r="E69" i="9"/>
  <c r="G69" i="9" s="1"/>
  <c r="H69" i="9" l="1"/>
  <c r="C70" i="9" s="1"/>
  <c r="F70" i="9" l="1"/>
  <c r="E70" i="9"/>
  <c r="G70" i="9" s="1"/>
  <c r="H70" i="9" l="1"/>
  <c r="C71" i="9" s="1"/>
  <c r="F71" i="9" l="1"/>
  <c r="E71" i="9"/>
  <c r="G71" i="9" s="1"/>
  <c r="H71" i="9" l="1"/>
  <c r="C72" i="9" s="1"/>
  <c r="E72" i="9" l="1"/>
  <c r="G72" i="9" s="1"/>
  <c r="F72" i="9"/>
  <c r="H72" i="9" l="1"/>
  <c r="C73" i="9" s="1"/>
  <c r="E73" i="9" l="1"/>
  <c r="G73" i="9" s="1"/>
  <c r="F73" i="9"/>
  <c r="H73" i="9" l="1"/>
  <c r="C74" i="9" s="1"/>
  <c r="E74" i="9" l="1"/>
  <c r="G74" i="9" s="1"/>
  <c r="F74" i="9"/>
  <c r="H74" i="9" l="1"/>
  <c r="C75" i="9" s="1"/>
  <c r="E75" i="9" l="1"/>
  <c r="G75" i="9" s="1"/>
  <c r="F75" i="9"/>
  <c r="H75" i="9" l="1"/>
  <c r="C76" i="9" s="1"/>
  <c r="F76" i="9" l="1"/>
  <c r="E76" i="9"/>
  <c r="G76" i="9" s="1"/>
  <c r="H76" i="9" l="1"/>
  <c r="C77" i="9" s="1"/>
  <c r="F77" i="9" s="1"/>
  <c r="E77" i="9" l="1"/>
  <c r="G77" i="9" s="1"/>
  <c r="H77" i="9" s="1"/>
  <c r="C78" i="9" s="1"/>
  <c r="E78" i="9" s="1"/>
  <c r="G78" i="9" s="1"/>
  <c r="F78" i="9" l="1"/>
  <c r="H78" i="9" s="1"/>
  <c r="C79" i="9" s="1"/>
  <c r="E79" i="9" l="1"/>
  <c r="G79" i="9" s="1"/>
  <c r="F79" i="9"/>
  <c r="H79" i="9" l="1"/>
  <c r="C80" i="9" s="1"/>
  <c r="E80" i="9" l="1"/>
  <c r="G80" i="9" s="1"/>
  <c r="F80" i="9"/>
  <c r="H80" i="9" l="1"/>
  <c r="C81" i="9" s="1"/>
  <c r="F81" i="9" l="1"/>
  <c r="E81" i="9"/>
  <c r="G81" i="9" s="1"/>
  <c r="H81" i="9" l="1"/>
  <c r="C82" i="9" s="1"/>
  <c r="E82" i="9" l="1"/>
  <c r="G82" i="9" s="1"/>
  <c r="F82" i="9"/>
  <c r="H82" i="9" l="1"/>
  <c r="C83" i="9" s="1"/>
  <c r="E83" i="9" l="1"/>
  <c r="G83" i="9" s="1"/>
  <c r="F83" i="9"/>
  <c r="H83" i="9" l="1"/>
  <c r="C84" i="9" s="1"/>
  <c r="F84" i="9" l="1"/>
  <c r="E84" i="9"/>
  <c r="G84" i="9" s="1"/>
  <c r="H84" i="9" l="1"/>
  <c r="C85" i="9" s="1"/>
  <c r="E85" i="9" l="1"/>
  <c r="G85" i="9" s="1"/>
  <c r="F85" i="9"/>
  <c r="H85" i="9" l="1"/>
  <c r="C86" i="9" s="1"/>
  <c r="E86" i="9" l="1"/>
  <c r="G86" i="9" s="1"/>
  <c r="F86" i="9"/>
  <c r="H86" i="9" l="1"/>
  <c r="C87" i="9" s="1"/>
  <c r="E87" i="9" l="1"/>
  <c r="G87" i="9" s="1"/>
  <c r="F87" i="9"/>
  <c r="H87" i="9" l="1"/>
  <c r="C88" i="9" s="1"/>
  <c r="F88" i="9" l="1"/>
  <c r="E88" i="9"/>
  <c r="G88" i="9" s="1"/>
  <c r="H88" i="9" l="1"/>
  <c r="C89" i="9" s="1"/>
  <c r="E89" i="9" l="1"/>
  <c r="G89" i="9" s="1"/>
  <c r="F89" i="9"/>
  <c r="H89" i="9" l="1"/>
  <c r="C90" i="9" s="1"/>
  <c r="E90" i="9" l="1"/>
  <c r="G90" i="9" s="1"/>
  <c r="F90" i="9"/>
  <c r="H90" i="9" l="1"/>
  <c r="C91" i="9" s="1"/>
  <c r="E91" i="9" l="1"/>
  <c r="G91" i="9" s="1"/>
  <c r="F91" i="9"/>
  <c r="H91" i="9" l="1"/>
  <c r="C92" i="9" s="1"/>
  <c r="E92" i="9" l="1"/>
  <c r="G92" i="9" s="1"/>
  <c r="F92" i="9"/>
  <c r="H92" i="9" l="1"/>
  <c r="C93" i="9" s="1"/>
  <c r="F93" i="9" l="1"/>
  <c r="E93" i="9"/>
  <c r="G93" i="9" s="1"/>
  <c r="H93" i="9" l="1"/>
  <c r="C94" i="9" s="1"/>
  <c r="E94" i="9" l="1"/>
  <c r="G94" i="9" s="1"/>
  <c r="F94" i="9"/>
  <c r="H94" i="9" l="1"/>
  <c r="C95" i="9" s="1"/>
  <c r="F95" i="9" l="1"/>
  <c r="E95" i="9"/>
  <c r="G95" i="9" s="1"/>
  <c r="H95" i="9" l="1"/>
  <c r="C96" i="9" s="1"/>
  <c r="F96" i="9" l="1"/>
  <c r="E96" i="9"/>
  <c r="G96" i="9" s="1"/>
  <c r="H96" i="9" l="1"/>
  <c r="C97" i="9" s="1"/>
  <c r="E97" i="9" l="1"/>
  <c r="G97" i="9" s="1"/>
  <c r="F97" i="9"/>
  <c r="H97" i="9" l="1"/>
  <c r="C98" i="9" s="1"/>
  <c r="E98" i="9" l="1"/>
  <c r="G98" i="9" s="1"/>
  <c r="F98" i="9"/>
  <c r="H98" i="9" l="1"/>
  <c r="C99" i="9" s="1"/>
  <c r="E99" i="9" l="1"/>
  <c r="G99" i="9" s="1"/>
  <c r="F99" i="9"/>
  <c r="H99" i="9" l="1"/>
  <c r="C100" i="9" s="1"/>
  <c r="F100" i="9" l="1"/>
  <c r="E100" i="9"/>
  <c r="G100" i="9" s="1"/>
  <c r="H100" i="9" l="1"/>
  <c r="C101" i="9" s="1"/>
  <c r="E101" i="9" l="1"/>
  <c r="G101" i="9" s="1"/>
  <c r="F101" i="9"/>
  <c r="H101" i="9" l="1"/>
  <c r="C102" i="9" s="1"/>
  <c r="F102" i="9" l="1"/>
  <c r="E102" i="9"/>
  <c r="G102" i="9" s="1"/>
  <c r="H102" i="9" l="1"/>
  <c r="C103" i="9" s="1"/>
  <c r="F103" i="9" s="1"/>
  <c r="E103" i="9" l="1"/>
  <c r="G103" i="9" s="1"/>
  <c r="H103" i="9" s="1"/>
  <c r="C104" i="9" s="1"/>
  <c r="E104" i="9" s="1"/>
  <c r="G104" i="9" s="1"/>
  <c r="F104" i="9" l="1"/>
  <c r="H104" i="9" s="1"/>
  <c r="C105" i="9" s="1"/>
  <c r="E105" i="9" l="1"/>
  <c r="G105" i="9" s="1"/>
  <c r="F105" i="9"/>
  <c r="H105" i="9" l="1"/>
  <c r="C106" i="9" s="1"/>
  <c r="E106" i="9" l="1"/>
  <c r="G106" i="9" s="1"/>
  <c r="F106" i="9"/>
  <c r="H106" i="9" l="1"/>
  <c r="C107" i="9" s="1"/>
  <c r="E107" i="9" l="1"/>
  <c r="G107" i="9" s="1"/>
  <c r="F107" i="9"/>
  <c r="H107" i="9" l="1"/>
  <c r="C108" i="9" s="1"/>
  <c r="E108" i="9" l="1"/>
  <c r="G108" i="9" s="1"/>
  <c r="F108" i="9"/>
  <c r="H108" i="9" l="1"/>
  <c r="C109" i="9" s="1"/>
  <c r="E109" i="9" l="1"/>
  <c r="G109" i="9" s="1"/>
  <c r="F109" i="9"/>
  <c r="H109" i="9" l="1"/>
  <c r="C110" i="9" s="1"/>
  <c r="F110" i="9" l="1"/>
  <c r="E110" i="9"/>
  <c r="G110" i="9" s="1"/>
  <c r="H110" i="9" l="1"/>
  <c r="C111" i="9" s="1"/>
  <c r="F111" i="9" s="1"/>
  <c r="E111" i="9" l="1"/>
  <c r="G111" i="9" s="1"/>
  <c r="H111" i="9" s="1"/>
  <c r="C112" i="9" s="1"/>
  <c r="F112" i="9" s="1"/>
  <c r="E112" i="9" l="1"/>
  <c r="G112" i="9" s="1"/>
  <c r="H112" i="9" s="1"/>
  <c r="C113" i="9" s="1"/>
  <c r="E113" i="9" s="1"/>
  <c r="G113" i="9" s="1"/>
  <c r="F113" i="9" l="1"/>
  <c r="H113" i="9" s="1"/>
  <c r="C114" i="9" s="1"/>
  <c r="F114" i="9" l="1"/>
  <c r="E114" i="9"/>
  <c r="G114" i="9" s="1"/>
  <c r="H114" i="9" l="1"/>
  <c r="C115" i="9" s="1"/>
  <c r="F115" i="9" l="1"/>
  <c r="E115" i="9"/>
  <c r="G115" i="9" s="1"/>
  <c r="H115" i="9" s="1"/>
  <c r="C116" i="9" s="1"/>
  <c r="E116" i="9" l="1"/>
  <c r="G116" i="9" s="1"/>
  <c r="F116" i="9"/>
  <c r="H116" i="9" l="1"/>
  <c r="C117" i="9" s="1"/>
  <c r="E117" i="9" l="1"/>
  <c r="G117" i="9" s="1"/>
  <c r="F117" i="9"/>
  <c r="H117" i="9" l="1"/>
  <c r="C118" i="9" s="1"/>
  <c r="F118" i="9" l="1"/>
  <c r="E118" i="9"/>
  <c r="G118" i="9" s="1"/>
  <c r="H118" i="9" l="1"/>
  <c r="C119" i="9" s="1"/>
  <c r="E119" i="9" l="1"/>
  <c r="G119" i="9" s="1"/>
  <c r="F119" i="9"/>
  <c r="H119" i="9" l="1"/>
  <c r="C120" i="9" s="1"/>
  <c r="E120" i="9"/>
  <c r="G120" i="9" s="1"/>
  <c r="F120" i="9"/>
  <c r="H120" i="9" l="1"/>
  <c r="C121" i="9" s="1"/>
  <c r="F121" i="9" s="1"/>
  <c r="E121" i="9" l="1"/>
  <c r="G121" i="9" s="1"/>
  <c r="H121" i="9" s="1"/>
  <c r="C122" i="9" s="1"/>
  <c r="F122" i="9" l="1"/>
  <c r="E122" i="9"/>
  <c r="G122" i="9" s="1"/>
  <c r="H122" i="9" l="1"/>
  <c r="C123" i="9" s="1"/>
  <c r="E123" i="9" s="1"/>
  <c r="G123" i="9" s="1"/>
  <c r="F123" i="9" l="1"/>
  <c r="H123" i="9" s="1"/>
  <c r="C124" i="9" s="1"/>
  <c r="E124" i="9" l="1"/>
  <c r="G124" i="9" s="1"/>
  <c r="H124" i="9" s="1"/>
  <c r="C125" i="9" s="1"/>
  <c r="F124" i="9"/>
  <c r="F125" i="9" l="1"/>
  <c r="E125" i="9"/>
  <c r="G125" i="9" s="1"/>
  <c r="H125" i="9" l="1"/>
  <c r="C126" i="9" s="1"/>
  <c r="F126" i="9" l="1"/>
  <c r="E126" i="9"/>
  <c r="G126" i="9" s="1"/>
  <c r="H126" i="9" s="1"/>
  <c r="C127" i="9" s="1"/>
  <c r="F127" i="9" l="1"/>
  <c r="E127" i="9"/>
  <c r="G127" i="9" s="1"/>
  <c r="H127" i="9" l="1"/>
  <c r="C128" i="9" s="1"/>
  <c r="F128" i="9" l="1"/>
  <c r="E128" i="9"/>
  <c r="G128" i="9" s="1"/>
  <c r="H128" i="9" l="1"/>
  <c r="C129" i="9" s="1"/>
  <c r="F129" i="9" s="1"/>
  <c r="E129" i="9" l="1"/>
  <c r="G129" i="9" s="1"/>
  <c r="H129" i="9" s="1"/>
  <c r="C130" i="9" s="1"/>
  <c r="E130" i="9" s="1"/>
  <c r="G130" i="9" s="1"/>
  <c r="F130" i="9" l="1"/>
  <c r="H130" i="9" s="1"/>
  <c r="C131" i="9" s="1"/>
  <c r="E131" i="9" l="1"/>
  <c r="G131" i="9" s="1"/>
  <c r="F131" i="9"/>
  <c r="H131" i="9" l="1"/>
  <c r="C132" i="9" s="1"/>
  <c r="F132" i="9" l="1"/>
  <c r="E132" i="9"/>
  <c r="G132" i="9" s="1"/>
  <c r="H132" i="9" l="1"/>
  <c r="C133" i="9" s="1"/>
  <c r="F133" i="9" l="1"/>
  <c r="E133" i="9"/>
  <c r="G133" i="9" s="1"/>
  <c r="H133" i="9" l="1"/>
  <c r="C134" i="9" s="1"/>
  <c r="E134" i="9" l="1"/>
  <c r="G134" i="9" s="1"/>
  <c r="F134" i="9"/>
  <c r="H134" i="9" l="1"/>
  <c r="C135" i="9" s="1"/>
  <c r="E135" i="9" l="1"/>
  <c r="G135" i="9" s="1"/>
  <c r="F135" i="9"/>
  <c r="H135" i="9" l="1"/>
  <c r="C136" i="9" s="1"/>
  <c r="F136" i="9" l="1"/>
  <c r="E136" i="9"/>
  <c r="G136" i="9" s="1"/>
  <c r="H136" i="9" l="1"/>
  <c r="C137" i="9" s="1"/>
  <c r="F137" i="9" l="1"/>
  <c r="E137" i="9"/>
  <c r="G137" i="9" s="1"/>
  <c r="H137" i="9" s="1"/>
  <c r="C138" i="9" s="1"/>
  <c r="E138" i="9" l="1"/>
  <c r="G138" i="9" s="1"/>
  <c r="F138" i="9"/>
  <c r="H138" i="9" l="1"/>
  <c r="C139" i="9" s="1"/>
  <c r="E139" i="9" l="1"/>
  <c r="G139" i="9" s="1"/>
  <c r="F139" i="9"/>
  <c r="H139" i="9" l="1"/>
  <c r="C140" i="9" s="1"/>
  <c r="F140" i="9" l="1"/>
  <c r="E140" i="9"/>
  <c r="G140" i="9" s="1"/>
  <c r="H140" i="9" l="1"/>
  <c r="C141" i="9" s="1"/>
  <c r="F141" i="9" l="1"/>
  <c r="E141" i="9"/>
  <c r="G141" i="9" s="1"/>
  <c r="H141" i="9" s="1"/>
  <c r="C142" i="9" s="1"/>
  <c r="F142" i="9" l="1"/>
  <c r="E142" i="9"/>
  <c r="G142" i="9" s="1"/>
  <c r="H142" i="9" l="1"/>
  <c r="C143" i="9" s="1"/>
  <c r="E143" i="9" l="1"/>
  <c r="G143" i="9" s="1"/>
  <c r="F143" i="9"/>
  <c r="H143" i="9" l="1"/>
  <c r="C144" i="9" s="1"/>
  <c r="F144" i="9" l="1"/>
  <c r="E144" i="9"/>
  <c r="G144" i="9" s="1"/>
  <c r="H144" i="9" l="1"/>
  <c r="C145" i="9" s="1"/>
  <c r="F145" i="9" l="1"/>
  <c r="E145" i="9"/>
  <c r="G145" i="9" s="1"/>
  <c r="H145" i="9" l="1"/>
  <c r="C146" i="9" s="1"/>
  <c r="F146" i="9" l="1"/>
  <c r="E146" i="9"/>
  <c r="G146" i="9" s="1"/>
  <c r="C147" i="9" l="1"/>
  <c r="H146" i="9"/>
  <c r="C148" i="9" l="1"/>
  <c r="F147" i="9"/>
  <c r="E147" i="9"/>
  <c r="G147" i="9" s="1"/>
  <c r="H147" i="9" s="1"/>
  <c r="F148" i="9" l="1"/>
  <c r="E148" i="9"/>
  <c r="G148" i="9" s="1"/>
  <c r="H148" i="9" l="1"/>
  <c r="C149" i="9" s="1"/>
  <c r="F149" i="9" l="1"/>
  <c r="E149" i="9"/>
  <c r="G149" i="9" s="1"/>
  <c r="H149" i="9" l="1"/>
  <c r="C150" i="9" s="1"/>
  <c r="F150" i="9" l="1"/>
  <c r="E150" i="9"/>
  <c r="G150" i="9" s="1"/>
  <c r="H150" i="9" s="1"/>
  <c r="C151" i="9" s="1"/>
  <c r="E151" i="9" l="1"/>
  <c r="G151" i="9" s="1"/>
  <c r="F151" i="9"/>
  <c r="H151" i="9" l="1"/>
  <c r="C152" i="9" s="1"/>
  <c r="F152" i="9" l="1"/>
  <c r="E152" i="9"/>
  <c r="G152" i="9" s="1"/>
  <c r="H152" i="9" l="1"/>
  <c r="C153" i="9" s="1"/>
  <c r="F153" i="9" l="1"/>
  <c r="E153" i="9"/>
  <c r="G153" i="9" s="1"/>
  <c r="H153" i="9" l="1"/>
  <c r="C154" i="9" s="1"/>
  <c r="F154" i="9" l="1"/>
  <c r="E154" i="9"/>
  <c r="G154" i="9" s="1"/>
  <c r="H154" i="9" s="1"/>
  <c r="C155" i="9" s="1"/>
  <c r="E155" i="9" l="1"/>
  <c r="G155" i="9" s="1"/>
  <c r="F155" i="9"/>
  <c r="H155" i="9" l="1"/>
  <c r="C156" i="9" s="1"/>
  <c r="E156" i="9" l="1"/>
  <c r="G156" i="9" s="1"/>
  <c r="H156" i="9" s="1"/>
  <c r="C157" i="9" s="1"/>
  <c r="F156" i="9"/>
  <c r="E157" i="9" l="1"/>
  <c r="G157" i="9" s="1"/>
  <c r="F157" i="9"/>
  <c r="H157" i="9" l="1"/>
  <c r="C158" i="9" s="1"/>
  <c r="F158" i="9" l="1"/>
  <c r="E158" i="9"/>
  <c r="G158" i="9" s="1"/>
  <c r="H158" i="9" l="1"/>
  <c r="C159" i="9" s="1"/>
  <c r="E159" i="9" l="1"/>
  <c r="G159" i="9" s="1"/>
  <c r="F159" i="9"/>
  <c r="H159" i="9" l="1"/>
  <c r="C160" i="9" s="1"/>
  <c r="F160" i="9" l="1"/>
  <c r="E160" i="9"/>
  <c r="G160" i="9" s="1"/>
  <c r="H160" i="9" l="1"/>
  <c r="C161" i="9" s="1"/>
  <c r="F161" i="9" l="1"/>
  <c r="E161" i="9"/>
  <c r="G161" i="9" s="1"/>
  <c r="H161" i="9" l="1"/>
  <c r="C162" i="9" s="1"/>
  <c r="F162" i="9" l="1"/>
  <c r="E162" i="9"/>
  <c r="G162" i="9" s="1"/>
  <c r="H162" i="9" l="1"/>
  <c r="C163" i="9" s="1"/>
  <c r="F163" i="9" l="1"/>
  <c r="E163" i="9"/>
  <c r="G163" i="9" s="1"/>
  <c r="H163" i="9" l="1"/>
  <c r="C164" i="9" s="1"/>
  <c r="E164" i="9" l="1"/>
  <c r="G164" i="9" s="1"/>
  <c r="F164" i="9"/>
  <c r="H164" i="9" l="1"/>
  <c r="C165" i="9" s="1"/>
  <c r="F165" i="9" l="1"/>
  <c r="E165" i="9"/>
  <c r="G165" i="9" s="1"/>
  <c r="H165" i="9" l="1"/>
  <c r="C166" i="9" s="1"/>
  <c r="F166" i="9" l="1"/>
  <c r="E166" i="9"/>
  <c r="G166" i="9" s="1"/>
  <c r="H166" i="9" l="1"/>
  <c r="C167" i="9" s="1"/>
  <c r="F167" i="9" l="1"/>
  <c r="E167" i="9"/>
  <c r="G167" i="9" s="1"/>
  <c r="H167" i="9" l="1"/>
  <c r="C168" i="9" s="1"/>
  <c r="E168" i="9" l="1"/>
  <c r="G168" i="9" s="1"/>
  <c r="F168" i="9"/>
  <c r="H168" i="9" l="1"/>
  <c r="C169" i="9" s="1"/>
  <c r="F169" i="9" l="1"/>
  <c r="E169" i="9"/>
  <c r="G169" i="9" s="1"/>
  <c r="H169" i="9" l="1"/>
  <c r="C170" i="9" s="1"/>
  <c r="F170" i="9" l="1"/>
  <c r="E170" i="9"/>
  <c r="G170" i="9" s="1"/>
  <c r="H170" i="9" l="1"/>
  <c r="C171" i="9" s="1"/>
  <c r="E171" i="9" l="1"/>
  <c r="G171" i="9" s="1"/>
  <c r="F171" i="9"/>
  <c r="H171" i="9" l="1"/>
  <c r="C172" i="9" s="1"/>
  <c r="F172" i="9" l="1"/>
  <c r="E172" i="9"/>
  <c r="G172" i="9" s="1"/>
  <c r="H172" i="9" l="1"/>
  <c r="C173" i="9" s="1"/>
  <c r="F173" i="9" l="1"/>
  <c r="E173" i="9"/>
  <c r="G173" i="9" s="1"/>
  <c r="H173" i="9" l="1"/>
  <c r="C174" i="9" s="1"/>
  <c r="E174" i="9" l="1"/>
  <c r="G174" i="9" s="1"/>
  <c r="F174" i="9"/>
  <c r="H174" i="9" l="1"/>
  <c r="C175" i="9" s="1"/>
  <c r="E175" i="9" l="1"/>
  <c r="G175" i="9" s="1"/>
  <c r="F175" i="9"/>
  <c r="H175" i="9" l="1"/>
  <c r="C176" i="9" s="1"/>
  <c r="F176" i="9" l="1"/>
  <c r="E176" i="9"/>
  <c r="G176" i="9" s="1"/>
  <c r="H176" i="9" l="1"/>
  <c r="C177" i="9" s="1"/>
  <c r="E177" i="9" l="1"/>
  <c r="G177" i="9" s="1"/>
  <c r="F177" i="9"/>
  <c r="H177" i="9" l="1"/>
  <c r="C178" i="9" s="1"/>
  <c r="E178" i="9" l="1"/>
  <c r="G178" i="9" s="1"/>
  <c r="F178" i="9"/>
  <c r="H178" i="9" l="1"/>
  <c r="C179" i="9" s="1"/>
  <c r="E179" i="9" l="1"/>
  <c r="G179" i="9" s="1"/>
  <c r="F179" i="9"/>
  <c r="H179" i="9" l="1"/>
  <c r="C180" i="9" s="1"/>
  <c r="F180" i="9" l="1"/>
  <c r="E180" i="9"/>
  <c r="G180" i="9" s="1"/>
  <c r="H180" i="9" l="1"/>
  <c r="C181" i="9" s="1"/>
  <c r="E181" i="9" l="1"/>
  <c r="G181" i="9" s="1"/>
  <c r="F181" i="9"/>
  <c r="H181" i="9" l="1"/>
  <c r="C182" i="9" s="1"/>
  <c r="F182" i="9" l="1"/>
  <c r="E182" i="9"/>
  <c r="G182" i="9" s="1"/>
  <c r="H182" i="9" l="1"/>
  <c r="C183" i="9" s="1"/>
  <c r="F183" i="9" l="1"/>
  <c r="E183" i="9"/>
  <c r="G183" i="9" s="1"/>
  <c r="H183" i="9" l="1"/>
  <c r="C184" i="9" s="1"/>
  <c r="E184" i="9" l="1"/>
  <c r="G184" i="9" s="1"/>
  <c r="F184" i="9"/>
  <c r="H184" i="9" l="1"/>
  <c r="C185" i="9" s="1"/>
  <c r="F185" i="9" l="1"/>
  <c r="E185" i="9"/>
  <c r="G185" i="9" s="1"/>
  <c r="H185" i="9" l="1"/>
  <c r="C186" i="9" s="1"/>
  <c r="E186" i="9" l="1"/>
  <c r="G186" i="9" s="1"/>
  <c r="F186" i="9"/>
  <c r="H186" i="9" l="1"/>
  <c r="C187" i="9" s="1"/>
  <c r="E187" i="9" l="1"/>
  <c r="G187" i="9" s="1"/>
  <c r="F187" i="9"/>
  <c r="H187" i="9" l="1"/>
  <c r="C188" i="9" s="1"/>
  <c r="E188" i="9" l="1"/>
  <c r="G188" i="9" s="1"/>
  <c r="H188" i="9" s="1"/>
  <c r="C189" i="9" s="1"/>
  <c r="F188" i="9"/>
  <c r="F189" i="9" l="1"/>
  <c r="E189" i="9"/>
  <c r="G189" i="9" s="1"/>
  <c r="H189" i="9" l="1"/>
  <c r="C190" i="9" s="1"/>
  <c r="F190" i="9" l="1"/>
  <c r="E190" i="9"/>
  <c r="G190" i="9" s="1"/>
  <c r="H190" i="9" l="1"/>
  <c r="C191" i="9" s="1"/>
  <c r="F191" i="9" l="1"/>
  <c r="E191" i="9"/>
  <c r="G191" i="9" s="1"/>
  <c r="H191" i="9" l="1"/>
  <c r="C192" i="9" s="1"/>
  <c r="F192" i="9" l="1"/>
  <c r="E192" i="9"/>
  <c r="G192" i="9" s="1"/>
  <c r="H192" i="9" l="1"/>
  <c r="C193" i="9" s="1"/>
  <c r="F193" i="9" l="1"/>
  <c r="E193" i="9"/>
  <c r="G193" i="9" s="1"/>
  <c r="H193" i="9" l="1"/>
  <c r="C194" i="9" s="1"/>
  <c r="F194" i="9" l="1"/>
  <c r="E194" i="9"/>
  <c r="G194" i="9" s="1"/>
  <c r="H194" i="9" l="1"/>
  <c r="C195" i="9" s="1"/>
  <c r="F195" i="9" l="1"/>
  <c r="E195" i="9"/>
  <c r="G195" i="9" s="1"/>
  <c r="H195" i="9" l="1"/>
  <c r="C196" i="9" s="1"/>
  <c r="E196" i="9" l="1"/>
  <c r="G196" i="9" s="1"/>
  <c r="F196" i="9"/>
  <c r="H196" i="9" l="1"/>
  <c r="C197" i="9" s="1"/>
  <c r="E197" i="9" l="1"/>
  <c r="G197" i="9" s="1"/>
  <c r="F197" i="9"/>
  <c r="H197" i="9" l="1"/>
  <c r="C198" i="9" s="1"/>
  <c r="E198" i="9" l="1"/>
  <c r="G198" i="9" s="1"/>
  <c r="F198" i="9"/>
  <c r="H198" i="9" l="1"/>
  <c r="C199" i="9" s="1"/>
  <c r="F199" i="9"/>
  <c r="E199" i="9"/>
  <c r="G199" i="9" s="1"/>
  <c r="H199" i="9" l="1"/>
  <c r="C200" i="9" s="1"/>
  <c r="E200" i="9" l="1"/>
  <c r="G200" i="9" s="1"/>
  <c r="F200" i="9"/>
  <c r="H200" i="9" l="1"/>
  <c r="C201" i="9" s="1"/>
  <c r="E201" i="9" l="1"/>
  <c r="G201" i="9" s="1"/>
  <c r="F201" i="9"/>
  <c r="H201" i="9" l="1"/>
  <c r="C202" i="9" s="1"/>
  <c r="F202" i="9" l="1"/>
  <c r="E202" i="9"/>
  <c r="G202" i="9" s="1"/>
  <c r="H202" i="9" s="1"/>
  <c r="C203" i="9" s="1"/>
  <c r="E203" i="9" l="1"/>
  <c r="G203" i="9" s="1"/>
  <c r="F203" i="9"/>
  <c r="H203" i="9" l="1"/>
  <c r="C204" i="9" s="1"/>
  <c r="E204" i="9" l="1"/>
  <c r="G204" i="9" s="1"/>
  <c r="H204" i="9" s="1"/>
  <c r="C205" i="9" s="1"/>
  <c r="F204" i="9"/>
  <c r="F205" i="9" l="1"/>
  <c r="E205" i="9"/>
  <c r="G205" i="9" s="1"/>
  <c r="H205" i="9" l="1"/>
  <c r="C206" i="9" s="1"/>
  <c r="F206" i="9" l="1"/>
  <c r="E206" i="9"/>
  <c r="G206" i="9" s="1"/>
  <c r="H206" i="9" l="1"/>
  <c r="C207" i="9" s="1"/>
  <c r="E207" i="9" l="1"/>
  <c r="G207" i="9" s="1"/>
  <c r="F207" i="9"/>
  <c r="H207" i="9" l="1"/>
  <c r="C208" i="9" s="1"/>
  <c r="E208" i="9" l="1"/>
  <c r="G208" i="9" s="1"/>
  <c r="F208" i="9"/>
  <c r="H208" i="9" l="1"/>
  <c r="C209" i="9" s="1"/>
  <c r="E209" i="9" s="1"/>
  <c r="G209" i="9" s="1"/>
  <c r="F209" i="9"/>
  <c r="H209" i="9" l="1"/>
  <c r="C210" i="9" s="1"/>
  <c r="F210" i="9" l="1"/>
  <c r="E210" i="9"/>
  <c r="G210" i="9" s="1"/>
  <c r="H210" i="9" l="1"/>
  <c r="C211" i="9" s="1"/>
  <c r="E211" i="9" l="1"/>
  <c r="G211" i="9" s="1"/>
  <c r="F211" i="9"/>
  <c r="H211" i="9" l="1"/>
  <c r="C212" i="9" s="1"/>
  <c r="E212" i="9" l="1"/>
  <c r="G212" i="9" s="1"/>
  <c r="F212" i="9"/>
  <c r="H212" i="9" l="1"/>
  <c r="C213" i="9" s="1"/>
  <c r="F213" i="9" l="1"/>
  <c r="E213" i="9"/>
  <c r="G213" i="9" s="1"/>
  <c r="H213" i="9" l="1"/>
  <c r="C214" i="9" s="1"/>
  <c r="F214" i="9" l="1"/>
  <c r="E214" i="9"/>
  <c r="G214" i="9" s="1"/>
  <c r="H214" i="9" l="1"/>
  <c r="C215" i="9" s="1"/>
  <c r="E215" i="9" s="1"/>
  <c r="G215" i="9" s="1"/>
  <c r="F215" i="9"/>
  <c r="H215" i="9" l="1"/>
  <c r="C216" i="9" s="1"/>
  <c r="F216" i="9" l="1"/>
  <c r="E216" i="9"/>
  <c r="G216" i="9" s="1"/>
  <c r="H216" i="9" l="1"/>
  <c r="C217" i="9" s="1"/>
  <c r="F217" i="9" l="1"/>
  <c r="E217" i="9"/>
  <c r="G217" i="9" s="1"/>
  <c r="H217" i="9" l="1"/>
  <c r="C218" i="9" s="1"/>
  <c r="E218" i="9" l="1"/>
  <c r="G218" i="9" s="1"/>
  <c r="H218" i="9" s="1"/>
  <c r="C219" i="9" s="1"/>
  <c r="F218" i="9"/>
  <c r="E219" i="9" l="1"/>
  <c r="G219" i="9" s="1"/>
  <c r="F219" i="9"/>
  <c r="H219" i="9" l="1"/>
  <c r="C220" i="9" s="1"/>
  <c r="E220" i="9" l="1"/>
  <c r="G220" i="9" s="1"/>
  <c r="H220" i="9" s="1"/>
  <c r="C221" i="9" s="1"/>
  <c r="F220" i="9"/>
  <c r="F221" i="9" l="1"/>
  <c r="E221" i="9"/>
  <c r="G221" i="9" s="1"/>
  <c r="H221" i="9" l="1"/>
  <c r="C222" i="9" s="1"/>
  <c r="F222" i="9" l="1"/>
  <c r="E222" i="9"/>
  <c r="G222" i="9" s="1"/>
  <c r="H222" i="9" l="1"/>
  <c r="C223" i="9" s="1"/>
  <c r="F223" i="9" l="1"/>
  <c r="E223" i="9"/>
  <c r="G223" i="9" s="1"/>
  <c r="H223" i="9" l="1"/>
  <c r="C224" i="9" s="1"/>
  <c r="F224" i="9" l="1"/>
  <c r="E224" i="9"/>
  <c r="G224" i="9" s="1"/>
  <c r="H224" i="9" l="1"/>
  <c r="C225" i="9" s="1"/>
  <c r="F225" i="9" l="1"/>
  <c r="E225" i="9"/>
  <c r="G225" i="9" s="1"/>
  <c r="H225" i="9" l="1"/>
  <c r="C226" i="9" s="1"/>
  <c r="E226" i="9" l="1"/>
  <c r="G226" i="9" s="1"/>
  <c r="F226" i="9"/>
  <c r="H226" i="9" l="1"/>
  <c r="C227" i="9" s="1"/>
  <c r="E227" i="9" s="1"/>
  <c r="G227" i="9" s="1"/>
  <c r="F227" i="9"/>
  <c r="H227" i="9" l="1"/>
  <c r="C228" i="9" s="1"/>
  <c r="F228" i="9" l="1"/>
  <c r="E228" i="9"/>
  <c r="G228" i="9" s="1"/>
  <c r="H228" i="9" l="1"/>
  <c r="C229" i="9" s="1"/>
  <c r="F229" i="9" l="1"/>
  <c r="E229" i="9"/>
  <c r="G229" i="9" s="1"/>
  <c r="H229" i="9" l="1"/>
  <c r="C230" i="9" s="1"/>
  <c r="F230" i="9" l="1"/>
  <c r="E230" i="9"/>
  <c r="G230" i="9" s="1"/>
  <c r="H230" i="9" l="1"/>
  <c r="C231" i="9" s="1"/>
  <c r="F231" i="9" l="1"/>
  <c r="E231" i="9"/>
  <c r="G231" i="9" s="1"/>
  <c r="H231" i="9" l="1"/>
  <c r="C232" i="9" s="1"/>
  <c r="F232" i="9" l="1"/>
  <c r="E232" i="9"/>
  <c r="G232" i="9" s="1"/>
  <c r="H232" i="9" s="1"/>
  <c r="C233" i="9" s="1"/>
  <c r="F233" i="9" l="1"/>
  <c r="E233" i="9"/>
  <c r="G233" i="9" s="1"/>
  <c r="H233" i="9" l="1"/>
  <c r="C234" i="9" s="1"/>
  <c r="F234" i="9" l="1"/>
  <c r="E234" i="9"/>
  <c r="G234" i="9" s="1"/>
  <c r="H234" i="9" l="1"/>
  <c r="C235" i="9" s="1"/>
  <c r="F235" i="9" l="1"/>
  <c r="E235" i="9"/>
  <c r="G235" i="9" s="1"/>
  <c r="H235" i="9" l="1"/>
  <c r="C236" i="9" s="1"/>
  <c r="F236" i="9" l="1"/>
  <c r="E236" i="9"/>
  <c r="G236" i="9" s="1"/>
  <c r="H236" i="9" s="1"/>
  <c r="C237" i="9" s="1"/>
  <c r="F237" i="9" l="1"/>
  <c r="E237" i="9"/>
  <c r="G237" i="9" s="1"/>
  <c r="H237" i="9" l="1"/>
  <c r="C238" i="9" s="1"/>
  <c r="E238" i="9" l="1"/>
  <c r="G238" i="9" s="1"/>
  <c r="F238" i="9"/>
  <c r="H238" i="9" l="1"/>
  <c r="C239" i="9" s="1"/>
  <c r="F239" i="9"/>
  <c r="E239" i="9"/>
  <c r="G239" i="9" s="1"/>
  <c r="H239" i="9" l="1"/>
  <c r="C240" i="9" s="1"/>
  <c r="F240" i="9" l="1"/>
  <c r="E240" i="9"/>
  <c r="G240" i="9" s="1"/>
  <c r="H240" i="9" l="1"/>
  <c r="C241" i="9" s="1"/>
  <c r="F241" i="9" l="1"/>
  <c r="E241" i="9"/>
  <c r="G241" i="9" s="1"/>
  <c r="H241" i="9" l="1"/>
  <c r="C242" i="9" s="1"/>
  <c r="F242" i="9" l="1"/>
  <c r="E242" i="9"/>
  <c r="G242" i="9" s="1"/>
  <c r="H242" i="9" l="1"/>
  <c r="C243" i="9" s="1"/>
  <c r="F243" i="9" l="1"/>
  <c r="E243" i="9"/>
  <c r="G243" i="9" s="1"/>
  <c r="H243" i="9" l="1"/>
  <c r="C244" i="9" s="1"/>
  <c r="F244" i="9" l="1"/>
  <c r="E244" i="9"/>
  <c r="G244" i="9" s="1"/>
  <c r="H244" i="9" l="1"/>
  <c r="C245" i="9" s="1"/>
  <c r="F245" i="9" l="1"/>
  <c r="E245" i="9"/>
  <c r="G245" i="9" s="1"/>
  <c r="H245" i="9" l="1"/>
  <c r="C246" i="9" s="1"/>
  <c r="E246" i="9" l="1"/>
  <c r="G246" i="9" s="1"/>
  <c r="H246" i="9" s="1"/>
  <c r="C247" i="9" s="1"/>
  <c r="F246" i="9"/>
  <c r="F247" i="9" l="1"/>
  <c r="E247" i="9"/>
  <c r="G247" i="9" s="1"/>
  <c r="H247" i="9" l="1"/>
  <c r="C248" i="9" s="1"/>
  <c r="F248" i="9" l="1"/>
  <c r="E248" i="9"/>
  <c r="G248" i="9" s="1"/>
  <c r="H248" i="9" l="1"/>
  <c r="C249" i="9" s="1"/>
  <c r="F249" i="9" l="1"/>
  <c r="E249" i="9"/>
  <c r="G249" i="9" s="1"/>
  <c r="H249" i="9" l="1"/>
  <c r="C250" i="9" s="1"/>
  <c r="E250" i="9" l="1"/>
  <c r="G250" i="9" s="1"/>
  <c r="F250" i="9"/>
  <c r="H250" i="9" l="1"/>
  <c r="C251" i="9" s="1"/>
  <c r="E251" i="9" s="1"/>
  <c r="G251" i="9" s="1"/>
  <c r="F251" i="9"/>
  <c r="H251" i="9" l="1"/>
  <c r="C252" i="9" s="1"/>
  <c r="F252" i="9" l="1"/>
  <c r="E252" i="9"/>
  <c r="G252" i="9" s="1"/>
  <c r="H252" i="9" l="1"/>
  <c r="C253" i="9" s="1"/>
  <c r="E253" i="9" s="1"/>
  <c r="G253" i="9" s="1"/>
  <c r="F253" i="9"/>
  <c r="H253" i="9" l="1"/>
  <c r="C254" i="9" s="1"/>
  <c r="F254" i="9" l="1"/>
  <c r="E254" i="9"/>
  <c r="G254" i="9" s="1"/>
  <c r="H254" i="9" l="1"/>
  <c r="C255" i="9" s="1"/>
  <c r="F255" i="9" l="1"/>
  <c r="E255" i="9"/>
  <c r="G255" i="9" s="1"/>
  <c r="H255" i="9" l="1"/>
  <c r="C256" i="9" s="1"/>
  <c r="F256" i="9" l="1"/>
  <c r="E256" i="9"/>
  <c r="G256" i="9" s="1"/>
  <c r="H256" i="9" l="1"/>
  <c r="C257" i="9" s="1"/>
  <c r="F257" i="9" l="1"/>
  <c r="E257" i="9"/>
  <c r="G257" i="9" s="1"/>
  <c r="H257" i="9" l="1"/>
  <c r="C258" i="9" s="1"/>
  <c r="F258" i="9" l="1"/>
  <c r="E258" i="9"/>
  <c r="G258" i="9" s="1"/>
  <c r="H258" i="9" l="1"/>
  <c r="C259" i="9" s="1"/>
  <c r="F259" i="9" l="1"/>
  <c r="E259" i="9"/>
  <c r="G259" i="9" s="1"/>
  <c r="H259" i="9" l="1"/>
  <c r="C260" i="9" s="1"/>
  <c r="F260" i="9" l="1"/>
  <c r="E260" i="9"/>
  <c r="G260" i="9" s="1"/>
  <c r="H260" i="9" l="1"/>
  <c r="C261" i="9" s="1"/>
  <c r="F261" i="9" l="1"/>
  <c r="E261" i="9"/>
  <c r="G261" i="9" s="1"/>
  <c r="H261" i="9" l="1"/>
  <c r="C262" i="9" s="1"/>
  <c r="F262" i="9" l="1"/>
  <c r="E262" i="9"/>
  <c r="G262" i="9" s="1"/>
  <c r="H262" i="9" l="1"/>
  <c r="C263" i="9" s="1"/>
  <c r="F263" i="9" l="1"/>
  <c r="E263" i="9"/>
  <c r="G263" i="9" s="1"/>
  <c r="H263" i="9" l="1"/>
  <c r="C264" i="9" s="1"/>
  <c r="F264" i="9" l="1"/>
  <c r="E264" i="9"/>
  <c r="G264" i="9" s="1"/>
  <c r="H264" i="9" l="1"/>
  <c r="C265" i="9" s="1"/>
  <c r="F265" i="9" l="1"/>
  <c r="E265" i="9"/>
  <c r="G265" i="9" s="1"/>
  <c r="H265" i="9" l="1"/>
  <c r="C266" i="9" s="1"/>
  <c r="E266" i="9" l="1"/>
  <c r="G266" i="9" s="1"/>
  <c r="F266" i="9"/>
  <c r="H266" i="9" l="1"/>
  <c r="C267" i="9" s="1"/>
  <c r="E267" i="9" s="1"/>
  <c r="G267" i="9" s="1"/>
  <c r="F267" i="9"/>
  <c r="H267" i="9" l="1"/>
  <c r="C268" i="9" s="1"/>
  <c r="F268" i="9" l="1"/>
  <c r="E268" i="9"/>
  <c r="G268" i="9" s="1"/>
  <c r="H268" i="9" l="1"/>
  <c r="C269" i="9" s="1"/>
  <c r="F269" i="9" l="1"/>
  <c r="E269" i="9"/>
  <c r="G269" i="9" s="1"/>
  <c r="H269" i="9" l="1"/>
  <c r="C270" i="9" s="1"/>
  <c r="F270" i="9" l="1"/>
  <c r="E270" i="9"/>
  <c r="G270" i="9" s="1"/>
  <c r="H270" i="9" l="1"/>
  <c r="C271" i="9" s="1"/>
  <c r="F271" i="9" l="1"/>
  <c r="E271" i="9"/>
  <c r="G271" i="9" s="1"/>
  <c r="H271" i="9" l="1"/>
  <c r="C272" i="9" s="1"/>
  <c r="F272" i="9" l="1"/>
  <c r="E272" i="9"/>
  <c r="G272" i="9" s="1"/>
  <c r="H272" i="9" l="1"/>
  <c r="C273" i="9" s="1"/>
  <c r="F273" i="9"/>
  <c r="E273" i="9"/>
  <c r="G273" i="9" s="1"/>
  <c r="H273" i="9" s="1"/>
  <c r="C274" i="9" s="1"/>
  <c r="F274" i="9" l="1"/>
  <c r="E274" i="9"/>
  <c r="G274" i="9" s="1"/>
  <c r="H274" i="9" l="1"/>
  <c r="C275" i="9" s="1"/>
  <c r="F275" i="9" l="1"/>
  <c r="E275" i="9"/>
  <c r="G275" i="9" s="1"/>
  <c r="H275" i="9" l="1"/>
  <c r="C276" i="9" s="1"/>
  <c r="F276" i="9" l="1"/>
  <c r="E276" i="9"/>
  <c r="G276" i="9" s="1"/>
  <c r="H276" i="9" l="1"/>
  <c r="C277" i="9" s="1"/>
  <c r="F277" i="9" l="1"/>
  <c r="E277" i="9"/>
  <c r="G277" i="9" s="1"/>
  <c r="H277" i="9" l="1"/>
  <c r="C278" i="9" s="1"/>
  <c r="F278" i="9" l="1"/>
  <c r="E278" i="9"/>
  <c r="G278" i="9" s="1"/>
  <c r="H278" i="9" l="1"/>
  <c r="C279" i="9" s="1"/>
  <c r="F279" i="9" l="1"/>
  <c r="E279" i="9"/>
  <c r="G279" i="9" s="1"/>
  <c r="H279" i="9" s="1"/>
  <c r="C280" i="9" s="1"/>
  <c r="F280" i="9" l="1"/>
  <c r="E280" i="9"/>
  <c r="G280" i="9" s="1"/>
  <c r="H280" i="9" l="1"/>
  <c r="C281" i="9" s="1"/>
  <c r="E281" i="9" l="1"/>
  <c r="G281" i="9" s="1"/>
  <c r="F281" i="9"/>
  <c r="H281" i="9" l="1"/>
  <c r="C282" i="9" s="1"/>
  <c r="F282" i="9" l="1"/>
  <c r="E282" i="9"/>
  <c r="G282" i="9" s="1"/>
  <c r="H282" i="9" l="1"/>
  <c r="C283" i="9" s="1"/>
  <c r="F283" i="9" l="1"/>
  <c r="E283" i="9"/>
  <c r="G283" i="9" s="1"/>
  <c r="H283" i="9" l="1"/>
  <c r="C284" i="9" s="1"/>
  <c r="F284" i="9" l="1"/>
  <c r="E284" i="9"/>
  <c r="G284" i="9" s="1"/>
  <c r="H284" i="9" l="1"/>
  <c r="C285" i="9" s="1"/>
  <c r="E285" i="9" l="1"/>
  <c r="G285" i="9" s="1"/>
  <c r="F285" i="9"/>
  <c r="H285" i="9" l="1"/>
  <c r="C286" i="9" s="1"/>
  <c r="F286" i="9" l="1"/>
  <c r="E286" i="9"/>
  <c r="G286" i="9" s="1"/>
  <c r="H286" i="9" l="1"/>
  <c r="C287" i="9" s="1"/>
  <c r="F287" i="9" l="1"/>
  <c r="E287" i="9"/>
  <c r="G287" i="9" s="1"/>
  <c r="H287" i="9" s="1"/>
  <c r="C288" i="9" s="1"/>
  <c r="F288" i="9" l="1"/>
  <c r="E288" i="9"/>
  <c r="G288" i="9" s="1"/>
  <c r="H288" i="9" l="1"/>
  <c r="C289" i="9" s="1"/>
  <c r="E289" i="9" l="1"/>
  <c r="G289" i="9" s="1"/>
  <c r="F289" i="9"/>
  <c r="H289" i="9" l="1"/>
  <c r="C290" i="9" s="1"/>
  <c r="F290" i="9" s="1"/>
  <c r="E290" i="9" l="1"/>
  <c r="G290" i="9" s="1"/>
  <c r="H290" i="9"/>
  <c r="C291" i="9" s="1"/>
  <c r="F291" i="9" l="1"/>
  <c r="E291" i="9"/>
  <c r="G291" i="9" s="1"/>
  <c r="H291" i="9" s="1"/>
  <c r="C292" i="9" s="1"/>
  <c r="F292" i="9" l="1"/>
  <c r="E292" i="9"/>
  <c r="G292" i="9" s="1"/>
  <c r="H292" i="9" l="1"/>
  <c r="C293" i="9" s="1"/>
  <c r="F293" i="9" l="1"/>
  <c r="E293" i="9"/>
  <c r="G293" i="9" s="1"/>
  <c r="H293" i="9" s="1"/>
  <c r="C294" i="9" s="1"/>
  <c r="F294" i="9" l="1"/>
  <c r="E294" i="9"/>
  <c r="G294" i="9" s="1"/>
  <c r="H294" i="9" l="1"/>
  <c r="C295" i="9" s="1"/>
  <c r="F295" i="9" l="1"/>
  <c r="E295" i="9"/>
  <c r="G295" i="9" s="1"/>
  <c r="H295" i="9" s="1"/>
  <c r="C296" i="9"/>
  <c r="F296" i="9" l="1"/>
  <c r="E296" i="9"/>
  <c r="G296" i="9" s="1"/>
  <c r="H296" i="9" l="1"/>
  <c r="C297" i="9" s="1"/>
  <c r="E297" i="9" l="1"/>
  <c r="G297" i="9" s="1"/>
  <c r="F297" i="9"/>
  <c r="H297" i="9" l="1"/>
  <c r="C298" i="9" s="1"/>
  <c r="F298" i="9" l="1"/>
  <c r="E298" i="9"/>
  <c r="G298" i="9" s="1"/>
  <c r="H298" i="9" l="1"/>
  <c r="C299" i="9" s="1"/>
  <c r="F299" i="9" l="1"/>
  <c r="E299" i="9"/>
  <c r="G299" i="9" s="1"/>
  <c r="H299" i="9" l="1"/>
  <c r="C300" i="9" s="1"/>
  <c r="F300" i="9" l="1"/>
  <c r="E300" i="9"/>
  <c r="G300" i="9" s="1"/>
  <c r="H300" i="9" l="1"/>
  <c r="C301" i="9" s="1"/>
  <c r="E301" i="9" l="1"/>
  <c r="G301" i="9" s="1"/>
  <c r="F301" i="9"/>
  <c r="H301" i="9" l="1"/>
  <c r="C302" i="9" s="1"/>
  <c r="F302" i="9" l="1"/>
  <c r="E302" i="9"/>
  <c r="G302" i="9" s="1"/>
  <c r="H302" i="9" l="1"/>
  <c r="C303" i="9" s="1"/>
  <c r="F303" i="9" l="1"/>
  <c r="E303" i="9"/>
  <c r="G303" i="9" s="1"/>
  <c r="H303" i="9" l="1"/>
  <c r="C304" i="9" s="1"/>
  <c r="F304" i="9" l="1"/>
  <c r="E304" i="9"/>
  <c r="G304" i="9" s="1"/>
  <c r="H304" i="9" l="1"/>
  <c r="C305" i="9" s="1"/>
  <c r="E305" i="9" l="1"/>
  <c r="G305" i="9" s="1"/>
  <c r="F305" i="9"/>
  <c r="H305" i="9" l="1"/>
  <c r="C306" i="9" s="1"/>
  <c r="F306" i="9" l="1"/>
  <c r="E306" i="9"/>
  <c r="G306" i="9" s="1"/>
  <c r="H306" i="9" l="1"/>
  <c r="C307" i="9" s="1"/>
  <c r="F307" i="9" l="1"/>
  <c r="E307" i="9"/>
  <c r="G307" i="9" s="1"/>
  <c r="H307" i="9" l="1"/>
  <c r="C308" i="9" s="1"/>
  <c r="F308" i="9" l="1"/>
  <c r="E308" i="9"/>
  <c r="G308" i="9" s="1"/>
  <c r="H308" i="9" l="1"/>
  <c r="C309" i="9" s="1"/>
  <c r="E309" i="9" l="1"/>
  <c r="G309" i="9" s="1"/>
  <c r="F309" i="9"/>
  <c r="H309" i="9" l="1"/>
  <c r="C310" i="9" s="1"/>
  <c r="F310" i="9" l="1"/>
  <c r="E310" i="9"/>
  <c r="G310" i="9" s="1"/>
  <c r="H310" i="9" l="1"/>
  <c r="C311" i="9" s="1"/>
  <c r="F311" i="9" l="1"/>
  <c r="E311" i="9"/>
  <c r="G311" i="9" s="1"/>
  <c r="H311" i="9" l="1"/>
  <c r="C312" i="9" s="1"/>
  <c r="F312" i="9" l="1"/>
  <c r="E312" i="9"/>
  <c r="G312" i="9" s="1"/>
  <c r="H312" i="9" l="1"/>
  <c r="C313" i="9" s="1"/>
  <c r="E313" i="9" l="1"/>
  <c r="G313" i="9" s="1"/>
  <c r="F313" i="9"/>
  <c r="H313" i="9" l="1"/>
  <c r="C314" i="9" s="1"/>
  <c r="F314" i="9"/>
  <c r="E314" i="9"/>
  <c r="G314" i="9" s="1"/>
  <c r="H314" i="9" l="1"/>
  <c r="C315" i="9" s="1"/>
  <c r="F315" i="9" l="1"/>
  <c r="E315" i="9"/>
  <c r="G315" i="9" s="1"/>
  <c r="H315" i="9" l="1"/>
  <c r="C316" i="9" s="1"/>
  <c r="F316" i="9" l="1"/>
  <c r="E316" i="9"/>
  <c r="G316" i="9" s="1"/>
  <c r="H316" i="9" l="1"/>
  <c r="C317" i="9" s="1"/>
  <c r="E317" i="9" l="1"/>
  <c r="G317" i="9" s="1"/>
  <c r="F317" i="9"/>
  <c r="H317" i="9" l="1"/>
  <c r="C318" i="9" s="1"/>
  <c r="F318" i="9" l="1"/>
  <c r="E318" i="9"/>
  <c r="G318" i="9" s="1"/>
  <c r="H318" i="9" l="1"/>
  <c r="C319" i="9" s="1"/>
  <c r="F319" i="9" l="1"/>
  <c r="E319" i="9"/>
  <c r="G319" i="9" s="1"/>
  <c r="H319" i="9" l="1"/>
  <c r="C320" i="9" s="1"/>
  <c r="F320" i="9" l="1"/>
  <c r="E320" i="9"/>
  <c r="G320" i="9" s="1"/>
  <c r="H320" i="9" l="1"/>
  <c r="C321" i="9" s="1"/>
  <c r="E321" i="9" l="1"/>
  <c r="G321" i="9" s="1"/>
  <c r="F321" i="9"/>
  <c r="H321" i="9" l="1"/>
  <c r="C322" i="9" s="1"/>
  <c r="F322" i="9"/>
  <c r="E322" i="9"/>
  <c r="G322" i="9" s="1"/>
  <c r="H322" i="9" l="1"/>
  <c r="C323" i="9" s="1"/>
  <c r="E323" i="9" l="1"/>
  <c r="G323" i="9" s="1"/>
  <c r="F323" i="9"/>
  <c r="H323" i="9" l="1"/>
  <c r="C324" i="9" s="1"/>
  <c r="F324" i="9" l="1"/>
  <c r="E324" i="9"/>
  <c r="G324" i="9" s="1"/>
  <c r="H324" i="9" l="1"/>
  <c r="C325" i="9" s="1"/>
  <c r="F325" i="9" l="1"/>
  <c r="E325" i="9"/>
  <c r="G325" i="9" s="1"/>
  <c r="H325" i="9" s="1"/>
  <c r="C326" i="9" s="1"/>
  <c r="F326" i="9" l="1"/>
  <c r="E326" i="9"/>
  <c r="G326" i="9" s="1"/>
  <c r="H326" i="9" l="1"/>
  <c r="C327" i="9" s="1"/>
  <c r="F327" i="9" l="1"/>
  <c r="E327" i="9"/>
  <c r="G327" i="9" s="1"/>
  <c r="H327" i="9" l="1"/>
  <c r="C328" i="9" s="1"/>
  <c r="F328" i="9" l="1"/>
  <c r="E328" i="9"/>
  <c r="G328" i="9" s="1"/>
  <c r="H328" i="9" l="1"/>
  <c r="C329" i="9" s="1"/>
  <c r="E329" i="9" l="1"/>
  <c r="G329" i="9" s="1"/>
  <c r="F329" i="9"/>
  <c r="H329" i="9" l="1"/>
  <c r="C330" i="9" s="1"/>
  <c r="F330" i="9" l="1"/>
  <c r="E330" i="9"/>
  <c r="G330" i="9" s="1"/>
  <c r="H330" i="9" l="1"/>
  <c r="C331" i="9" s="1"/>
  <c r="F331" i="9" l="1"/>
  <c r="E331" i="9"/>
  <c r="G331" i="9" s="1"/>
  <c r="H331" i="9" l="1"/>
  <c r="C332" i="9" s="1"/>
  <c r="F332" i="9" l="1"/>
  <c r="E332" i="9"/>
  <c r="G332" i="9" s="1"/>
  <c r="H332" i="9" l="1"/>
  <c r="C333" i="9" s="1"/>
  <c r="E333" i="9" l="1"/>
  <c r="G333" i="9" s="1"/>
  <c r="F333" i="9"/>
  <c r="H333" i="9" l="1"/>
  <c r="C334" i="9" s="1"/>
  <c r="F334" i="9" l="1"/>
  <c r="E334" i="9"/>
  <c r="G334" i="9" s="1"/>
  <c r="H334" i="9" l="1"/>
  <c r="C335" i="9" s="1"/>
  <c r="F335" i="9" l="1"/>
  <c r="E335" i="9"/>
  <c r="G335" i="9" s="1"/>
  <c r="H335" i="9" s="1"/>
  <c r="C336" i="9" s="1"/>
  <c r="F336" i="9" l="1"/>
  <c r="E336" i="9"/>
  <c r="G336" i="9" s="1"/>
  <c r="H336" i="9" l="1"/>
  <c r="C337" i="9" s="1"/>
  <c r="E337" i="9" l="1"/>
  <c r="G337" i="9" s="1"/>
  <c r="F337" i="9"/>
  <c r="H337" i="9" l="1"/>
  <c r="C338" i="9" s="1"/>
  <c r="F338" i="9" l="1"/>
  <c r="E338" i="9"/>
  <c r="G338" i="9" s="1"/>
  <c r="H338" i="9" l="1"/>
  <c r="C339" i="9" s="1"/>
  <c r="E339" i="9" l="1"/>
  <c r="G339" i="9" s="1"/>
  <c r="F339" i="9"/>
  <c r="H339" i="9" l="1"/>
  <c r="C340" i="9" s="1"/>
  <c r="F340" i="9" l="1"/>
  <c r="E340" i="9"/>
  <c r="G340" i="9" s="1"/>
  <c r="H340" i="9" l="1"/>
  <c r="C341" i="9" s="1"/>
  <c r="F341" i="9" l="1"/>
  <c r="E341" i="9"/>
  <c r="G341" i="9" s="1"/>
  <c r="H341" i="9" s="1"/>
  <c r="C342" i="9" s="1"/>
  <c r="F342" i="9" l="1"/>
  <c r="E342" i="9"/>
  <c r="G342" i="9" s="1"/>
  <c r="H342" i="9" l="1"/>
  <c r="C343" i="9" s="1"/>
  <c r="F343" i="9" l="1"/>
  <c r="E343" i="9"/>
  <c r="G343" i="9" s="1"/>
  <c r="H343" i="9" l="1"/>
  <c r="C344" i="9" s="1"/>
  <c r="F344" i="9" l="1"/>
  <c r="E344" i="9"/>
  <c r="G344" i="9" s="1"/>
  <c r="H344" i="9" l="1"/>
  <c r="C345" i="9" s="1"/>
  <c r="E345" i="9" l="1"/>
  <c r="G345" i="9" s="1"/>
  <c r="F345" i="9"/>
  <c r="H345" i="9" l="1"/>
  <c r="C346" i="9" s="1"/>
  <c r="F346" i="9" l="1"/>
  <c r="E346" i="9"/>
  <c r="G346" i="9" s="1"/>
  <c r="H346" i="9" l="1"/>
  <c r="C347" i="9" s="1"/>
  <c r="F347" i="9" l="1"/>
  <c r="E347" i="9"/>
  <c r="G347" i="9" s="1"/>
  <c r="H347" i="9" s="1"/>
  <c r="C348" i="9" s="1"/>
  <c r="F348" i="9" l="1"/>
  <c r="E348" i="9"/>
  <c r="G348" i="9" s="1"/>
  <c r="H348" i="9" l="1"/>
  <c r="C349" i="9" s="1"/>
  <c r="F349" i="9" l="1"/>
  <c r="E349" i="9"/>
  <c r="G349" i="9" s="1"/>
  <c r="H349" i="9" l="1"/>
  <c r="C350" i="9" s="1"/>
  <c r="F350" i="9" l="1"/>
  <c r="E350" i="9"/>
  <c r="G350" i="9" s="1"/>
  <c r="H350" i="9" l="1"/>
  <c r="C351" i="9" s="1"/>
  <c r="F351" i="9" l="1"/>
  <c r="E351" i="9"/>
  <c r="G351" i="9" s="1"/>
  <c r="H351" i="9" l="1"/>
  <c r="C352" i="9" s="1"/>
  <c r="F352" i="9" l="1"/>
  <c r="E352" i="9"/>
  <c r="G352" i="9" s="1"/>
  <c r="H352" i="9" l="1"/>
  <c r="C353" i="9" s="1"/>
  <c r="E353" i="9" l="1"/>
  <c r="G353" i="9" s="1"/>
  <c r="F353" i="9"/>
  <c r="H353" i="9" l="1"/>
  <c r="C354" i="9" s="1"/>
  <c r="F354" i="9" l="1"/>
  <c r="E354" i="9"/>
  <c r="G354" i="9" s="1"/>
  <c r="H354" i="9" l="1"/>
  <c r="C355" i="9" s="1"/>
  <c r="F355" i="9" l="1"/>
  <c r="E355" i="9"/>
  <c r="G355" i="9" s="1"/>
  <c r="H355" i="9" l="1"/>
  <c r="C356" i="9" s="1"/>
  <c r="F356" i="9" l="1"/>
  <c r="E356" i="9"/>
  <c r="G356" i="9" s="1"/>
  <c r="H356" i="9" l="1"/>
  <c r="C357" i="9" s="1"/>
  <c r="E357" i="9" l="1"/>
  <c r="G357" i="9" s="1"/>
  <c r="F357" i="9"/>
  <c r="H357" i="9" l="1"/>
  <c r="C358" i="9" s="1"/>
  <c r="F358" i="9" l="1"/>
  <c r="E358" i="9"/>
  <c r="G358" i="9" s="1"/>
  <c r="H358" i="9" l="1"/>
  <c r="C359" i="9" s="1"/>
  <c r="F359" i="9" l="1"/>
  <c r="E359" i="9"/>
  <c r="G359" i="9" s="1"/>
  <c r="H359" i="9" l="1"/>
  <c r="C360" i="9" s="1"/>
  <c r="F360" i="9" l="1"/>
  <c r="E360" i="9"/>
  <c r="G360" i="9" s="1"/>
  <c r="H360" i="9" l="1"/>
  <c r="C361" i="9" s="1"/>
  <c r="E361" i="9" l="1"/>
  <c r="G361" i="9" s="1"/>
  <c r="F361" i="9"/>
  <c r="H361" i="9" l="1"/>
  <c r="C362" i="9" s="1"/>
  <c r="F362" i="9" l="1"/>
  <c r="E362" i="9"/>
  <c r="G362" i="9" s="1"/>
  <c r="H362" i="9" l="1"/>
  <c r="C363" i="9" s="1"/>
  <c r="E363" i="9" l="1"/>
  <c r="G363" i="9" s="1"/>
  <c r="F363" i="9"/>
  <c r="H363" i="9" l="1"/>
  <c r="C364" i="9" s="1"/>
  <c r="F364" i="9" l="1"/>
  <c r="E364" i="9"/>
  <c r="G364" i="9" s="1"/>
  <c r="H364" i="9" l="1"/>
  <c r="C365" i="9" s="1"/>
  <c r="E365" i="9" l="1"/>
  <c r="G365" i="9" s="1"/>
  <c r="F365" i="9"/>
  <c r="H365" i="9" l="1"/>
  <c r="C366" i="9" s="1"/>
  <c r="F366" i="9" l="1"/>
  <c r="E366" i="9"/>
  <c r="G366" i="9" s="1"/>
  <c r="H366" i="9" l="1"/>
  <c r="C367" i="9" s="1"/>
  <c r="F367" i="9" l="1"/>
  <c r="E367" i="9"/>
  <c r="G367" i="9" s="1"/>
  <c r="H367" i="9" s="1"/>
  <c r="C368" i="9" s="1"/>
  <c r="F368" i="9" l="1"/>
  <c r="E368" i="9"/>
  <c r="G368" i="9" s="1"/>
  <c r="H368" i="9" l="1"/>
  <c r="C369" i="9" s="1"/>
  <c r="E369" i="9" l="1"/>
  <c r="G369" i="9" s="1"/>
  <c r="F369" i="9"/>
  <c r="H369" i="9" l="1"/>
  <c r="C370" i="9" s="1"/>
  <c r="F370" i="9" l="1"/>
  <c r="E370" i="9"/>
  <c r="G370" i="9" s="1"/>
  <c r="H370" i="9" l="1"/>
  <c r="C371" i="9" s="1"/>
  <c r="E371" i="9" l="1"/>
  <c r="G371" i="9" s="1"/>
  <c r="F371" i="9"/>
  <c r="H371" i="9" l="1"/>
  <c r="C372" i="9" s="1"/>
  <c r="F372" i="9" l="1"/>
  <c r="E372" i="9"/>
  <c r="G372" i="9" s="1"/>
  <c r="H372" i="9" l="1"/>
  <c r="C373" i="9" s="1"/>
  <c r="F373" i="9" l="1"/>
  <c r="E373" i="9"/>
  <c r="G373" i="9" s="1"/>
  <c r="H373" i="9" s="1"/>
  <c r="C374" i="9" s="1"/>
  <c r="F374" i="9" l="1"/>
  <c r="E374" i="9"/>
  <c r="G374" i="9" s="1"/>
  <c r="H374" i="9" l="1"/>
  <c r="C375" i="9" s="1"/>
  <c r="F375" i="9" l="1"/>
  <c r="E375" i="9"/>
  <c r="G375" i="9" s="1"/>
  <c r="H375" i="9" l="1"/>
  <c r="C376" i="9" s="1"/>
  <c r="F376" i="9" l="1"/>
  <c r="E376" i="9"/>
  <c r="G376" i="9" s="1"/>
  <c r="H376" i="9" l="1"/>
  <c r="C377" i="9" s="1"/>
  <c r="E377" i="9" l="1"/>
  <c r="G377" i="9" s="1"/>
  <c r="F377" i="9"/>
  <c r="H377" i="9" l="1"/>
  <c r="C378" i="9" s="1"/>
  <c r="F378" i="9" l="1"/>
  <c r="E378" i="9"/>
  <c r="G378" i="9" s="1"/>
  <c r="H378" i="9" l="1"/>
  <c r="C379" i="9" s="1"/>
  <c r="E379" i="9" l="1"/>
  <c r="G379" i="9" s="1"/>
  <c r="F379" i="9"/>
  <c r="H379" i="9" l="1"/>
  <c r="C380" i="9" s="1"/>
  <c r="F380" i="9" l="1"/>
  <c r="E380" i="9"/>
  <c r="G380" i="9" s="1"/>
  <c r="H380" i="9" l="1"/>
  <c r="C381" i="9" s="1"/>
  <c r="F381" i="9" l="1"/>
  <c r="E381" i="9"/>
  <c r="G381" i="9" s="1"/>
  <c r="H381" i="9" l="1"/>
  <c r="C382" i="9" s="1"/>
  <c r="E382" i="9" l="1"/>
  <c r="G382" i="9" s="1"/>
  <c r="F382" i="9"/>
  <c r="H382" i="9" l="1"/>
  <c r="C383" i="9" s="1"/>
  <c r="F383" i="9" l="1"/>
  <c r="E383" i="9"/>
  <c r="G383" i="9" s="1"/>
  <c r="H383" i="9" l="1"/>
  <c r="C384" i="9" s="1"/>
  <c r="E384" i="9" l="1"/>
  <c r="G384" i="9" s="1"/>
  <c r="F384" i="9"/>
  <c r="H384" i="9" l="1"/>
  <c r="C385" i="9" s="1"/>
  <c r="F385" i="9" l="1"/>
  <c r="E385" i="9"/>
  <c r="G385" i="9" s="1"/>
  <c r="H385" i="9" l="1"/>
  <c r="C386" i="9" s="1"/>
  <c r="E386" i="9" l="1"/>
  <c r="G386" i="9" s="1"/>
  <c r="F386" i="9"/>
  <c r="H386" i="9" l="1"/>
  <c r="C387" i="9" s="1"/>
  <c r="F387" i="9" l="1"/>
  <c r="E387" i="9"/>
  <c r="G387" i="9" s="1"/>
  <c r="H387" i="9" l="1"/>
  <c r="C388" i="9" s="1"/>
  <c r="E388" i="9" l="1"/>
  <c r="G388" i="9" s="1"/>
  <c r="F388" i="9"/>
  <c r="H388" i="9" l="1"/>
</calcChain>
</file>

<file path=xl/sharedStrings.xml><?xml version="1.0" encoding="utf-8"?>
<sst xmlns="http://schemas.openxmlformats.org/spreadsheetml/2006/main" count="203" uniqueCount="119">
  <si>
    <t>Enter your starting numbers</t>
  </si>
  <si>
    <t>Enter your Goal</t>
  </si>
  <si>
    <t>Select Gender</t>
  </si>
  <si>
    <t>Male</t>
  </si>
  <si>
    <t>Body Fat %</t>
  </si>
  <si>
    <t>%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</si>
  <si>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</si>
  <si>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</si>
  <si>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</si>
  <si>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</si>
  <si>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</si>
  <si>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</si>
  <si>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</si>
  <si>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</si>
  <si>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</si>
  <si>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</si>
  <si>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</si>
  <si>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</si>
  <si>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</si>
  <si>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TDEE Calculation</t>
  </si>
  <si>
    <t>http://www.superskinnyme.com/calculate-tdee.html</t>
  </si>
  <si>
    <t>TDEE</t>
  </si>
  <si>
    <t>cals/day</t>
  </si>
  <si>
    <t>Cals/lb/day (@start)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</si>
  <si>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</si>
  <si>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</si>
  <si>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</si>
  <si>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</si>
  <si>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</si>
  <si>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</si>
  <si>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</si>
  <si>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</si>
  <si>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</si>
  <si>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</si>
  <si>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</si>
  <si>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 xml:space="preserve"> Body Fat Calculator</t>
  </si>
  <si>
    <t>Current Fat%</t>
  </si>
  <si>
    <t>(From measurement worksheet)</t>
  </si>
  <si>
    <t>Calculated for male</t>
  </si>
  <si>
    <t>Calculated for female</t>
  </si>
  <si>
    <t>Starting Weight</t>
  </si>
  <si>
    <t>Conserve LBM</t>
  </si>
  <si>
    <t>Calculated for gender selected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</si>
  <si>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</si>
  <si>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</si>
  <si>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</si>
  <si>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</si>
  <si>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</si>
  <si>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</si>
  <si>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</si>
  <si>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</si>
  <si>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</si>
  <si>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Height</t>
  </si>
  <si>
    <t>in</t>
  </si>
  <si>
    <t>Body Fat (Goal)</t>
  </si>
  <si>
    <t>Max LBM</t>
  </si>
  <si>
    <t>Weight w/ Body Fat</t>
  </si>
  <si>
    <t>Goal Weight</t>
  </si>
  <si>
    <t>Calculated Needs</t>
  </si>
  <si>
    <t>Food Calories (FoodLog Actuals)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</si>
  <si>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</si>
  <si>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</si>
  <si>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</si>
  <si>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</si>
  <si>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</si>
  <si>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</si>
  <si>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</si>
  <si>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</si>
  <si>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</si>
  <si>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</si>
  <si>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</si>
  <si>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</si>
  <si>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</si>
  <si>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</si>
  <si>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</si>
  <si>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BMI</t>
  </si>
  <si>
    <t>Fat%</t>
  </si>
  <si>
    <t>H2O%</t>
  </si>
  <si>
    <t>Muscle%</t>
  </si>
  <si>
    <t>Calories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</si>
  <si>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</si>
  <si>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</si>
  <si>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</si>
  <si>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</si>
  <si>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</si>
  <si>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</si>
  <si>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</si>
  <si>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</si>
  <si>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</si>
  <si>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</si>
  <si>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</si>
  <si>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</si>
  <si>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</si>
  <si>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Size</t>
  </si>
  <si>
    <t xml:space="preserve"> Carbs
(g)</t>
  </si>
  <si>
    <t>Fat
(Cal)</t>
  </si>
  <si>
    <t>Carb
(Cal)</t>
  </si>
  <si>
    <t>Protein
(Cal)</t>
  </si>
  <si>
    <t>Total
Calories</t>
  </si>
  <si>
    <t>1 oz</t>
  </si>
  <si>
    <t>Cauliflower</t>
  </si>
  <si>
    <t>1 med head</t>
  </si>
  <si>
    <t>1T</t>
  </si>
  <si>
    <t>Chicken Breast</t>
  </si>
  <si>
    <t>100g</t>
  </si>
  <si>
    <t>Chicken Thigh</t>
  </si>
  <si>
    <t>116g</t>
  </si>
  <si>
    <t>Chicken Wing (Large)</t>
  </si>
  <si>
    <t>Chicken Wing (Small)</t>
  </si>
  <si>
    <t>2 Scoops</t>
  </si>
  <si>
    <t>4 oz</t>
  </si>
  <si>
    <t>2 oz</t>
  </si>
  <si>
    <t>MCT Oil</t>
  </si>
  <si>
    <t>Air</t>
  </si>
  <si>
    <t>Max Body Fat
(Cals Avail)</t>
  </si>
  <si>
    <t>Wt loss
(lbs)</t>
  </si>
  <si>
    <t>Net (Calc – actual)</t>
  </si>
  <si>
    <t>cals/lb-day</t>
  </si>
  <si>
    <t>Calc
Weight
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</si>
</sst>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TRUE&quot;;&quot;TRUE&quot;;&quot;FALSE&quot;"/>
    <numFmt numFmtId="165" formatCode="0.0"/>
    <numFmt numFmtId="166" formatCode="yyyy\-mm\-dd"/>
    <numFmt numFmtId="167" formatCode="0.0%"/>
    <numFmt numFmtId="168" formatCode="#,##0.0"/>
  </numFmts>
  <fonts count="22" x14ac:knownFonts="1">
    <font>
      <sz val="11"/>
      <color indexed="8"/>
      <name val="Calibri"/>
      <family val="2"/>
      <charset val="1"/>
    </font>
    <font>
      <b/>
      <sz val="24"/>
      <color indexed="8"/>
      <name val="Calibri"/>
      <family val="2"/>
      <charset val="1"/>
    </font>
    <font>
      <sz val="18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0"/>
      <color indexed="63"/>
      <name val="Calibri"/>
      <family val="2"/>
      <charset val="1"/>
    </font>
    <font>
      <i/>
      <sz val="10"/>
      <color indexed="23"/>
      <name val="Calibri"/>
      <family val="2"/>
      <charset val="1"/>
    </font>
    <font>
      <sz val="10"/>
      <color indexed="17"/>
      <name val="Calibri"/>
      <family val="2"/>
      <charset val="1"/>
    </font>
    <font>
      <sz val="10"/>
      <color indexed="19"/>
      <name val="Calibri"/>
      <family val="2"/>
      <charset val="1"/>
    </font>
    <font>
      <sz val="10"/>
      <color indexed="10"/>
      <name val="Calibri"/>
      <family val="2"/>
      <charset val="1"/>
    </font>
    <font>
      <b/>
      <sz val="10"/>
      <color indexed="9"/>
      <name val="Calibri"/>
      <family val="2"/>
      <charset val="1"/>
    </font>
    <font>
      <b/>
      <sz val="10"/>
      <color indexed="8"/>
      <name val="Calibri"/>
      <family val="2"/>
      <charset val="1"/>
    </font>
    <font>
      <sz val="10"/>
      <color indexed="9"/>
      <name val="Calibri"/>
      <family val="2"/>
      <charset val="1"/>
    </font>
    <font>
      <b/>
      <sz val="14"/>
      <color indexed="8"/>
      <name val="Calibri"/>
      <family val="2"/>
      <charset val="1"/>
    </font>
    <font>
      <b/>
      <u/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11"/>
      <color indexed="8"/>
      <name val="Calibri"/>
      <family val="2"/>
      <charset val="1"/>
    </font>
    <font>
      <b/>
      <sz val="14"/>
      <color indexed="8"/>
      <name val="Calibri"/>
      <family val="2"/>
    </font>
    <font>
      <u/>
      <sz val="8"/>
      <color indexed="12"/>
      <name val="Courier New"/>
      <family val="3"/>
    </font>
    <font>
      <sz val="11"/>
      <color theme="0"/>
      <name val="Calibri"/>
      <family val="2"/>
      <charset val="1"/>
    </font>
    <font>
      <b/>
      <u/>
      <sz val="11"/>
      <color indexed="8"/>
      <name val="Calibri"/>
      <family val="2"/>
    </font>
    <font>
      <sz val="11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3"/>
        <bgColor indexed="3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/>
    <xf numFmtId="0" fontId="15" fillId="0" borderId="0" applyNumberFormat="0" applyFill="0" applyBorder="0" applyProtection="0"/>
    <xf numFmtId="0" fontId="1" fillId="0" borderId="0" applyNumberFormat="0" applyFill="0" applyBorder="0" applyProtection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16" fillId="0" borderId="0" applyNumberFormat="0" applyFill="0" applyBorder="0" applyProtection="0"/>
    <xf numFmtId="0" fontId="4" fillId="2" borderId="1" applyNumberFormat="0" applyProtection="0"/>
    <xf numFmtId="0" fontId="5" fillId="0" borderId="0" applyNumberFormat="0" applyFill="0" applyBorder="0" applyProtection="0"/>
    <xf numFmtId="0" fontId="16" fillId="0" borderId="0" applyNumberFormat="0" applyFill="0" applyBorder="0" applyProtection="0"/>
    <xf numFmtId="0" fontId="6" fillId="3" borderId="0" applyNumberFormat="0" applyBorder="0" applyProtection="0"/>
    <xf numFmtId="0" fontId="7" fillId="2" borderId="0" applyNumberFormat="0" applyBorder="0" applyProtection="0"/>
    <xf numFmtId="0" fontId="8" fillId="4" borderId="0" applyNumberFormat="0" applyBorder="0" applyProtection="0"/>
    <xf numFmtId="0" fontId="8" fillId="0" borderId="0" applyNumberFormat="0" applyFill="0" applyBorder="0" applyProtection="0"/>
    <xf numFmtId="0" fontId="9" fillId="5" borderId="0" applyNumberFormat="0" applyBorder="0" applyProtection="0"/>
    <xf numFmtId="0" fontId="10" fillId="0" borderId="0" applyNumberFormat="0" applyFill="0" applyBorder="0" applyProtection="0"/>
    <xf numFmtId="0" fontId="11" fillId="6" borderId="0" applyNumberFormat="0" applyBorder="0" applyProtection="0"/>
    <xf numFmtId="0" fontId="11" fillId="7" borderId="0" applyNumberFormat="0" applyBorder="0" applyProtection="0"/>
    <xf numFmtId="0" fontId="10" fillId="8" borderId="0" applyNumberFormat="0" applyBorder="0" applyProtection="0"/>
    <xf numFmtId="0" fontId="16" fillId="0" borderId="0"/>
  </cellStyleXfs>
  <cellXfs count="141">
    <xf numFmtId="0" fontId="0" fillId="0" borderId="0" xfId="0"/>
    <xf numFmtId="0" fontId="0" fillId="0" borderId="0" xfId="0" applyProtection="1"/>
    <xf numFmtId="0" fontId="12" fillId="0" borderId="0" xfId="0" applyFont="1" applyProtection="1"/>
    <xf numFmtId="0" fontId="0" fillId="9" borderId="0" xfId="0" applyFont="1" applyFill="1" applyProtection="1">
      <protection locked="0"/>
    </xf>
    <xf numFmtId="0" fontId="0" fillId="9" borderId="0" xfId="0" applyFill="1" applyProtection="1">
      <protection locked="0"/>
    </xf>
    <xf numFmtId="0" fontId="0" fillId="0" borderId="0" xfId="0" applyFont="1" applyProtection="1"/>
    <xf numFmtId="0" fontId="14" fillId="0" borderId="0" xfId="0" applyFont="1"/>
    <xf numFmtId="164" fontId="0" fillId="0" borderId="0" xfId="0" applyNumberFormat="1"/>
    <xf numFmtId="0" fontId="14" fillId="0" borderId="0" xfId="0" applyFont="1" applyProtection="1"/>
    <xf numFmtId="165" fontId="14" fillId="0" borderId="0" xfId="0" applyNumberFormat="1" applyFont="1" applyProtection="1"/>
    <xf numFmtId="165" fontId="0" fillId="0" borderId="0" xfId="0" applyNumberFormat="1"/>
    <xf numFmtId="0" fontId="0" fillId="0" borderId="0" xfId="18" applyFont="1"/>
    <xf numFmtId="1" fontId="14" fillId="0" borderId="0" xfId="18" applyNumberFormat="1" applyFont="1"/>
    <xf numFmtId="1" fontId="13" fillId="0" borderId="0" xfId="18" applyNumberFormat="1" applyFont="1"/>
    <xf numFmtId="0" fontId="0" fillId="0" borderId="0" xfId="0" applyProtection="1">
      <protection locked="0"/>
    </xf>
    <xf numFmtId="165" fontId="13" fillId="0" borderId="0" xfId="0" applyNumberFormat="1" applyFont="1"/>
    <xf numFmtId="0" fontId="14" fillId="0" borderId="0" xfId="0" applyFont="1" applyBorder="1"/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6" fontId="0" fillId="0" borderId="7" xfId="0" applyNumberFormat="1" applyBorder="1"/>
    <xf numFmtId="0" fontId="0" fillId="0" borderId="8" xfId="0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6" fontId="0" fillId="0" borderId="10" xfId="0" applyNumberFormat="1" applyBorder="1"/>
    <xf numFmtId="0" fontId="0" fillId="0" borderId="11" xfId="0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0" xfId="0" applyNumberFormat="1" applyBorder="1"/>
    <xf numFmtId="165" fontId="0" fillId="0" borderId="11" xfId="0" applyNumberFormat="1" applyFont="1" applyBorder="1"/>
    <xf numFmtId="165" fontId="0" fillId="0" borderId="12" xfId="0" applyNumberFormat="1" applyFont="1" applyBorder="1"/>
    <xf numFmtId="165" fontId="0" fillId="0" borderId="0" xfId="0" applyNumberFormat="1" applyFont="1" applyBorder="1"/>
    <xf numFmtId="165" fontId="0" fillId="0" borderId="10" xfId="0" applyNumberFormat="1" applyFont="1" applyBorder="1"/>
    <xf numFmtId="0" fontId="0" fillId="0" borderId="13" xfId="0" applyBorder="1"/>
    <xf numFmtId="165" fontId="0" fillId="0" borderId="13" xfId="0" applyNumberFormat="1" applyBorder="1"/>
    <xf numFmtId="165" fontId="0" fillId="0" borderId="13" xfId="0" applyNumberFormat="1" applyFont="1" applyBorder="1"/>
    <xf numFmtId="165" fontId="0" fillId="0" borderId="14" xfId="0" applyNumberFormat="1" applyFont="1" applyBorder="1"/>
    <xf numFmtId="165" fontId="0" fillId="0" borderId="15" xfId="0" applyNumberFormat="1" applyFont="1" applyBorder="1"/>
    <xf numFmtId="165" fontId="0" fillId="0" borderId="14" xfId="0" applyNumberFormat="1" applyBorder="1"/>
    <xf numFmtId="0" fontId="14" fillId="0" borderId="0" xfId="0" applyFont="1" applyAlignment="1">
      <alignment wrapText="1"/>
    </xf>
    <xf numFmtId="166" fontId="0" fillId="0" borderId="0" xfId="0" applyNumberFormat="1"/>
    <xf numFmtId="0" fontId="0" fillId="9" borderId="0" xfId="0" applyFont="1" applyFill="1"/>
    <xf numFmtId="0" fontId="0" fillId="9" borderId="0" xfId="0" applyFill="1"/>
    <xf numFmtId="10" fontId="0" fillId="0" borderId="0" xfId="0" applyNumberFormat="1"/>
    <xf numFmtId="167" fontId="0" fillId="0" borderId="0" xfId="0" applyNumberFormat="1"/>
    <xf numFmtId="0" fontId="14" fillId="0" borderId="0" xfId="0" applyFont="1" applyBorder="1" applyAlignment="1"/>
    <xf numFmtId="0" fontId="14" fillId="0" borderId="0" xfId="0" applyFont="1" applyBorder="1" applyAlignment="1">
      <alignment wrapText="1"/>
    </xf>
    <xf numFmtId="0" fontId="14" fillId="0" borderId="0" xfId="0" applyFont="1" applyBorder="1" applyProtection="1">
      <protection locked="0"/>
    </xf>
    <xf numFmtId="0" fontId="14" fillId="0" borderId="0" xfId="0" applyFont="1" applyAlignment="1" applyProtection="1">
      <alignment wrapText="1"/>
      <protection locked="0"/>
    </xf>
    <xf numFmtId="165" fontId="0" fillId="0" borderId="0" xfId="0" applyNumberFormat="1" applyFont="1" applyProtection="1">
      <protection locked="0"/>
    </xf>
    <xf numFmtId="165" fontId="0" fillId="0" borderId="0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0" fontId="17" fillId="0" borderId="0" xfId="18" applyFont="1"/>
    <xf numFmtId="0" fontId="18" fillId="0" borderId="0" xfId="1" applyNumberFormat="1" applyFont="1" applyFill="1" applyBorder="1" applyAlignment="1" applyProtection="1"/>
    <xf numFmtId="1" fontId="13" fillId="0" borderId="0" xfId="0" applyNumberFormat="1" applyFont="1"/>
    <xf numFmtId="0" fontId="19" fillId="0" borderId="0" xfId="0" applyFont="1"/>
    <xf numFmtId="0" fontId="15" fillId="0" borderId="0" xfId="1"/>
    <xf numFmtId="0" fontId="17" fillId="0" borderId="0" xfId="0" applyFont="1"/>
    <xf numFmtId="2" fontId="13" fillId="0" borderId="0" xfId="0" applyNumberFormat="1" applyFont="1"/>
    <xf numFmtId="0" fontId="20" fillId="0" borderId="0" xfId="0" applyFont="1" applyProtection="1"/>
    <xf numFmtId="0" fontId="19" fillId="0" borderId="0" xfId="0" applyFont="1" applyProtection="1"/>
    <xf numFmtId="165" fontId="19" fillId="0" borderId="0" xfId="0" applyNumberFormat="1" applyFont="1" applyProtection="1"/>
    <xf numFmtId="164" fontId="19" fillId="0" borderId="0" xfId="0" applyNumberFormat="1" applyFont="1"/>
    <xf numFmtId="0" fontId="20" fillId="0" borderId="0" xfId="0" applyFont="1"/>
    <xf numFmtId="165" fontId="20" fillId="0" borderId="0" xfId="0" applyNumberFormat="1" applyFont="1"/>
    <xf numFmtId="0" fontId="19" fillId="0" borderId="0" xfId="18" applyFont="1"/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0" fillId="0" borderId="16" xfId="0" applyBorder="1"/>
    <xf numFmtId="165" fontId="0" fillId="0" borderId="16" xfId="0" applyNumberFormat="1" applyBorder="1"/>
    <xf numFmtId="165" fontId="0" fillId="0" borderId="16" xfId="0" applyNumberFormat="1" applyFont="1" applyBorder="1"/>
    <xf numFmtId="166" fontId="0" fillId="0" borderId="20" xfId="0" applyNumberFormat="1" applyBorder="1"/>
    <xf numFmtId="165" fontId="0" fillId="0" borderId="21" xfId="0" applyNumberFormat="1" applyBorder="1"/>
    <xf numFmtId="166" fontId="0" fillId="0" borderId="22" xfId="0" applyNumberFormat="1" applyBorder="1"/>
    <xf numFmtId="0" fontId="0" fillId="0" borderId="23" xfId="0" applyBorder="1"/>
    <xf numFmtId="165" fontId="0" fillId="0" borderId="23" xfId="0" applyNumberFormat="1" applyBorder="1"/>
    <xf numFmtId="165" fontId="0" fillId="0" borderId="23" xfId="0" applyNumberFormat="1" applyFont="1" applyBorder="1"/>
    <xf numFmtId="165" fontId="0" fillId="0" borderId="24" xfId="0" applyNumberFormat="1" applyBorder="1"/>
    <xf numFmtId="166" fontId="0" fillId="0" borderId="25" xfId="0" applyNumberFormat="1" applyBorder="1"/>
    <xf numFmtId="0" fontId="0" fillId="0" borderId="26" xfId="0" applyBorder="1"/>
    <xf numFmtId="165" fontId="0" fillId="0" borderId="26" xfId="0" applyNumberFormat="1" applyBorder="1"/>
    <xf numFmtId="165" fontId="0" fillId="0" borderId="27" xfId="0" applyNumberFormat="1" applyBorder="1"/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14" fillId="0" borderId="4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4" fillId="0" borderId="6" xfId="0" applyFont="1" applyBorder="1" applyAlignment="1" applyProtection="1">
      <alignment horizontal="center" vertical="center" wrapText="1"/>
    </xf>
    <xf numFmtId="168" fontId="0" fillId="0" borderId="0" xfId="0" applyNumberFormat="1" applyProtection="1">
      <protection locked="0"/>
    </xf>
    <xf numFmtId="168" fontId="0" fillId="0" borderId="0" xfId="0" applyNumberFormat="1" applyFont="1" applyProtection="1">
      <protection locked="0"/>
    </xf>
    <xf numFmtId="0" fontId="14" fillId="0" borderId="31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9" xfId="0" applyFont="1" applyBorder="1" applyAlignment="1" applyProtection="1">
      <alignment horizontal="center"/>
      <protection locked="0"/>
    </xf>
    <xf numFmtId="0" fontId="14" fillId="0" borderId="30" xfId="0" applyFont="1" applyBorder="1" applyAlignment="1" applyProtection="1">
      <alignment horizontal="center"/>
      <protection locked="0"/>
    </xf>
    <xf numFmtId="0" fontId="14" fillId="0" borderId="32" xfId="0" applyFont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 vertical="center" wrapText="1"/>
      <protection locked="0"/>
    </xf>
    <xf numFmtId="0" fontId="14" fillId="0" borderId="34" xfId="0" applyFont="1" applyBorder="1" applyAlignment="1" applyProtection="1">
      <alignment horizontal="center" vertical="center" wrapText="1"/>
      <protection locked="0"/>
    </xf>
    <xf numFmtId="0" fontId="14" fillId="0" borderId="35" xfId="0" applyFont="1" applyBorder="1" applyAlignment="1" applyProtection="1">
      <alignment horizontal="center" vertical="center" wrapText="1"/>
      <protection locked="0"/>
    </xf>
    <xf numFmtId="0" fontId="14" fillId="0" borderId="36" xfId="0" applyFont="1" applyBorder="1" applyAlignment="1" applyProtection="1">
      <alignment horizontal="center" vertical="center" wrapText="1"/>
      <protection locked="0"/>
    </xf>
    <xf numFmtId="0" fontId="14" fillId="0" borderId="37" xfId="0" applyFont="1" applyBorder="1" applyAlignment="1" applyProtection="1">
      <alignment horizontal="center" vertical="center" wrapText="1"/>
      <protection locked="0"/>
    </xf>
    <xf numFmtId="165" fontId="0" fillId="0" borderId="16" xfId="0" applyNumberFormat="1" applyFont="1" applyBorder="1" applyProtection="1">
      <protection locked="0"/>
    </xf>
    <xf numFmtId="165" fontId="0" fillId="0" borderId="16" xfId="0" applyNumberFormat="1" applyBorder="1" applyProtection="1">
      <protection locked="0"/>
    </xf>
    <xf numFmtId="0" fontId="0" fillId="0" borderId="16" xfId="0" applyBorder="1" applyProtection="1">
      <protection locked="0"/>
    </xf>
    <xf numFmtId="165" fontId="0" fillId="0" borderId="17" xfId="0" applyNumberFormat="1" applyFont="1" applyBorder="1" applyProtection="1">
      <protection locked="0"/>
    </xf>
    <xf numFmtId="165" fontId="0" fillId="0" borderId="18" xfId="0" applyNumberFormat="1" applyFont="1" applyBorder="1" applyProtection="1">
      <protection locked="0"/>
    </xf>
    <xf numFmtId="165" fontId="0" fillId="0" borderId="20" xfId="0" applyNumberForma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165" fontId="0" fillId="0" borderId="38" xfId="0" applyNumberFormat="1" applyFont="1" applyBorder="1" applyProtection="1">
      <protection locked="0"/>
    </xf>
    <xf numFmtId="165" fontId="0" fillId="0" borderId="39" xfId="0" applyNumberFormat="1" applyFont="1" applyBorder="1" applyProtection="1">
      <protection locked="0"/>
    </xf>
    <xf numFmtId="165" fontId="0" fillId="0" borderId="39" xfId="0" applyNumberFormat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14" fillId="0" borderId="41" xfId="0" applyFont="1" applyBorder="1" applyAlignment="1">
      <alignment horizontal="center" vertical="center" wrapText="1"/>
    </xf>
    <xf numFmtId="165" fontId="0" fillId="0" borderId="17" xfId="0" applyNumberFormat="1" applyBorder="1"/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165" fontId="0" fillId="0" borderId="20" xfId="0" applyNumberFormat="1" applyBorder="1"/>
    <xf numFmtId="165" fontId="0" fillId="0" borderId="22" xfId="0" applyNumberFormat="1" applyBorder="1"/>
    <xf numFmtId="0" fontId="21" fillId="0" borderId="0" xfId="0" applyFont="1"/>
    <xf numFmtId="165" fontId="21" fillId="0" borderId="0" xfId="0" applyNumberFormat="1" applyFont="1"/>
    <xf numFmtId="0" fontId="21" fillId="0" borderId="0" xfId="0" applyFont="1" applyProtection="1">
      <protection hidden="1"/>
    </xf>
    <xf numFmtId="1" fontId="21" fillId="0" borderId="0" xfId="0" applyNumberFormat="1" applyFont="1" applyProtection="1">
      <protection hidden="1"/>
    </xf>
    <xf numFmtId="164" fontId="21" fillId="0" borderId="0" xfId="0" applyNumberFormat="1" applyFont="1" applyProtection="1">
      <protection hidden="1"/>
    </xf>
  </cellXfs>
  <cellStyles count="19">
    <cellStyle name="Accent" xfId="14"/>
    <cellStyle name="Accent 1" xfId="15"/>
    <cellStyle name="Accent 2" xfId="16"/>
    <cellStyle name="Accent 3" xfId="17"/>
    <cellStyle name="Bad" xfId="11" builtinId="27" customBuiltin="1"/>
    <cellStyle name="Error" xfId="13"/>
    <cellStyle name="Footnote" xfId="7"/>
    <cellStyle name="Good" xfId="9" builtinId="26" customBuiltin="1"/>
    <cellStyle name="Heading" xfId="2"/>
    <cellStyle name="Heading 1" xfId="3" builtinId="16" customBuiltin="1"/>
    <cellStyle name="Heading 2" xfId="4" builtinId="17" customBuiltin="1"/>
    <cellStyle name="Hyperlink" xfId="1" builtinId="8"/>
    <cellStyle name="Neutral" xfId="10" builtinId="28" customBuiltin="1"/>
    <cellStyle name="Normal" xfId="0" builtinId="0"/>
    <cellStyle name="Normal 2" xfId="18"/>
    <cellStyle name="Note" xfId="6" builtinId="10" customBuiltin="1"/>
    <cellStyle name="Status" xfId="8"/>
    <cellStyle name="Text" xfId="5"/>
    <cellStyle name="Warning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perskinnyme.com/calculate-tde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60" zoomScaleNormal="160" workbookViewId="0">
      <selection activeCell="B12" sqref="B12"/>
    </sheetView>
  </sheetViews>
  <sheetFormatPr defaultColWidth="8.7109375"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6384" width="8.7109375" style="1"/>
  </cols>
  <sheetData>
    <row r="1" spans="1:3" ht="18.75" x14ac:dyDescent="0.3">
      <c r="A1" s="2" t="s">
        <v>0</v>
      </c>
    </row>
    <row r="3" spans="1:3" x14ac:dyDescent="0.25">
      <c r="A3" s="1" t="s">
        <v>2</v>
      </c>
      <c r="B3" s="3" t="s">
        <v>3</v>
      </c>
    </row>
    <row r="4" spans="1:3" x14ac:dyDescent="0.25">
      <c r="A4" s="1" t="s">
        <v>6</v>
      </c>
      <c r="B4" s="4">
        <v>57</v>
      </c>
      <c r="C4" s="1" t="s">
        <v>7</v>
      </c>
    </row>
    <row r="5" spans="1:3" x14ac:dyDescent="0.25">
      <c r="A5" s="1" t="s">
        <v>8</v>
      </c>
      <c r="B5" s="4">
        <v>203.3</v>
      </c>
      <c r="C5" s="1" t="s">
        <v>9</v>
      </c>
    </row>
    <row r="6" spans="1:3" x14ac:dyDescent="0.25">
      <c r="A6" s="1" t="s">
        <v>10</v>
      </c>
      <c r="B6" s="4">
        <v>70.5</v>
      </c>
      <c r="C6" s="1" t="s">
        <v>11</v>
      </c>
    </row>
    <row r="7" spans="1:3" x14ac:dyDescent="0.25">
      <c r="A7" s="1" t="s">
        <v>12</v>
      </c>
      <c r="B7" s="4">
        <v>16</v>
      </c>
      <c r="C7" s="5" t="s">
        <v>11</v>
      </c>
    </row>
    <row r="8" spans="1:3" x14ac:dyDescent="0.25">
      <c r="A8" s="1" t="s">
        <v>13</v>
      </c>
      <c r="B8" s="4">
        <v>40</v>
      </c>
      <c r="C8" s="5" t="s">
        <v>11</v>
      </c>
    </row>
    <row r="9" spans="1:3" x14ac:dyDescent="0.25">
      <c r="A9" s="1" t="s">
        <v>14</v>
      </c>
      <c r="B9" s="4">
        <v>9</v>
      </c>
      <c r="C9" s="5" t="s">
        <v>11</v>
      </c>
    </row>
    <row r="10" spans="1:3" x14ac:dyDescent="0.25">
      <c r="A10" s="1" t="s">
        <v>15</v>
      </c>
      <c r="B10" s="4">
        <v>7</v>
      </c>
      <c r="C10" s="5" t="s">
        <v>11</v>
      </c>
    </row>
    <row r="11" spans="1:3" x14ac:dyDescent="0.25">
      <c r="A11" s="1" t="s">
        <v>16</v>
      </c>
      <c r="B11" s="4"/>
      <c r="C11" s="5" t="s">
        <v>11</v>
      </c>
    </row>
    <row r="12" spans="1:3" x14ac:dyDescent="0.25">
      <c r="A12" s="1" t="s">
        <v>17</v>
      </c>
      <c r="B12" s="3" t="s">
        <v>18</v>
      </c>
    </row>
    <row r="14" spans="1:3" ht="18.75" x14ac:dyDescent="0.3">
      <c r="A14" s="2" t="s">
        <v>1</v>
      </c>
    </row>
    <row r="16" spans="1:3" x14ac:dyDescent="0.25">
      <c r="A16" s="1" t="s">
        <v>4</v>
      </c>
      <c r="B16" s="4">
        <v>15</v>
      </c>
      <c r="C16" s="1" t="s">
        <v>5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60" zoomScaleNormal="160" workbookViewId="0">
      <selection activeCell="B10" sqref="B10"/>
    </sheetView>
  </sheetViews>
  <sheetFormatPr defaultColWidth="8.7109375" defaultRowHeight="15" x14ac:dyDescent="0.25"/>
  <cols>
    <col min="1" max="1" width="19.28515625" customWidth="1"/>
    <col min="2" max="3" width="8.7109375" customWidth="1"/>
    <col min="4" max="4" width="6.28515625" customWidth="1"/>
  </cols>
  <sheetData>
    <row r="1" spans="1:9" ht="18.75" x14ac:dyDescent="0.3">
      <c r="A1" s="65" t="s">
        <v>19</v>
      </c>
    </row>
    <row r="2" spans="1:9" x14ac:dyDescent="0.25">
      <c r="A2" s="64" t="s">
        <v>20</v>
      </c>
    </row>
    <row r="4" spans="1:9" x14ac:dyDescent="0.25">
      <c r="A4" t="s">
        <v>21</v>
      </c>
      <c r="B4" s="62">
        <f>$B$11*$D$18</f>
        <v>2529.6625000000004</v>
      </c>
      <c r="C4" t="s">
        <v>22</v>
      </c>
    </row>
    <row r="5" spans="1:9" x14ac:dyDescent="0.25">
      <c r="A5" t="s">
        <v>23</v>
      </c>
      <c r="B5" s="66">
        <f>$B$4/Measured!B5</f>
        <v>12.443002951303493</v>
      </c>
      <c r="C5" t="s">
        <v>117</v>
      </c>
    </row>
    <row r="7" spans="1:9" x14ac:dyDescent="0.25">
      <c r="A7" s="136" t="s">
        <v>24</v>
      </c>
      <c r="B7" s="137">
        <f>Measured!B6*2.54</f>
        <v>179.07</v>
      </c>
      <c r="C7" s="136" t="s">
        <v>25</v>
      </c>
      <c r="D7" s="136"/>
      <c r="E7" s="136"/>
    </row>
    <row r="8" spans="1:9" x14ac:dyDescent="0.25">
      <c r="A8" s="136" t="s">
        <v>26</v>
      </c>
      <c r="B8" s="137">
        <f>Measured!B5/2.2</f>
        <v>92.409090909090907</v>
      </c>
      <c r="C8" s="136" t="s">
        <v>25</v>
      </c>
      <c r="D8" s="136"/>
      <c r="E8" s="136"/>
    </row>
    <row r="9" spans="1:9" x14ac:dyDescent="0.25">
      <c r="A9" s="138"/>
      <c r="B9" s="138" t="s">
        <v>3</v>
      </c>
      <c r="C9" s="138" t="s">
        <v>27</v>
      </c>
      <c r="D9" s="138"/>
      <c r="E9" s="136"/>
    </row>
    <row r="10" spans="1:9" x14ac:dyDescent="0.25">
      <c r="A10" s="138" t="s">
        <v>28</v>
      </c>
      <c r="B10" s="139">
        <f>66+(13.7*$B$8)+(5*$B$7)-(6.8*Measured!$B$4)</f>
        <v>1839.7545454545457</v>
      </c>
      <c r="C10" s="139">
        <f>655+(9.6*$B$8)+(1.8*$B$7)-(4.7*Measured!$B$4)</f>
        <v>1596.5532727272725</v>
      </c>
      <c r="D10" s="138"/>
      <c r="E10" s="136"/>
    </row>
    <row r="11" spans="1:9" x14ac:dyDescent="0.25">
      <c r="A11" s="138" t="s">
        <v>29</v>
      </c>
      <c r="B11" s="139">
        <f>IF(Measured!$B$3="Male",$B$10,$C$10)</f>
        <v>1839.7545454545457</v>
      </c>
      <c r="C11" s="139"/>
      <c r="D11" s="138"/>
      <c r="E11" s="136"/>
    </row>
    <row r="12" spans="1:9" x14ac:dyDescent="0.25">
      <c r="A12" s="138"/>
      <c r="B12" s="138"/>
      <c r="C12" s="138"/>
      <c r="D12" s="138"/>
      <c r="E12" s="136"/>
    </row>
    <row r="13" spans="1:9" x14ac:dyDescent="0.25">
      <c r="A13" s="138" t="s">
        <v>30</v>
      </c>
      <c r="B13" s="140" t="b">
        <f>IF(Measured!$B$12=$A13,TRUE)</f>
        <v>0</v>
      </c>
      <c r="C13" s="138">
        <v>1.2</v>
      </c>
      <c r="D13" s="138">
        <f t="shared" ref="D13:D17" si="0">IF(B13,C13,0)</f>
        <v>0</v>
      </c>
      <c r="E13" s="136"/>
      <c r="I13" s="7"/>
    </row>
    <row r="14" spans="1:9" x14ac:dyDescent="0.25">
      <c r="A14" s="138" t="s">
        <v>18</v>
      </c>
      <c r="B14" s="140" t="b">
        <f>IF(Measured!$B$12=$A14,TRUE)</f>
        <v>1</v>
      </c>
      <c r="C14" s="138">
        <v>1.375</v>
      </c>
      <c r="D14" s="138">
        <f t="shared" si="0"/>
        <v>1.375</v>
      </c>
      <c r="E14" s="136"/>
      <c r="I14" s="7"/>
    </row>
    <row r="15" spans="1:9" x14ac:dyDescent="0.25">
      <c r="A15" s="138" t="s">
        <v>31</v>
      </c>
      <c r="B15" s="140" t="b">
        <f>IF(Measured!$B$12=$A15,TRUE)</f>
        <v>0</v>
      </c>
      <c r="C15" s="138">
        <v>1.55</v>
      </c>
      <c r="D15" s="138">
        <f t="shared" si="0"/>
        <v>0</v>
      </c>
      <c r="E15" s="136"/>
      <c r="I15" s="7"/>
    </row>
    <row r="16" spans="1:9" x14ac:dyDescent="0.25">
      <c r="A16" s="138" t="s">
        <v>32</v>
      </c>
      <c r="B16" s="140" t="b">
        <f>IF(Measured!$B$12=$A16,TRUE)</f>
        <v>0</v>
      </c>
      <c r="C16" s="138">
        <v>1.7250000000000001</v>
      </c>
      <c r="D16" s="138">
        <f t="shared" si="0"/>
        <v>0</v>
      </c>
      <c r="E16" s="136"/>
      <c r="I16" s="7"/>
    </row>
    <row r="17" spans="1:9" x14ac:dyDescent="0.25">
      <c r="A17" s="138" t="s">
        <v>33</v>
      </c>
      <c r="B17" s="140" t="b">
        <f>IF(Measured!$B$12=$A17,TRUE)</f>
        <v>0</v>
      </c>
      <c r="C17" s="138">
        <v>1.9</v>
      </c>
      <c r="D17" s="138">
        <f t="shared" si="0"/>
        <v>0</v>
      </c>
      <c r="E17" s="136"/>
      <c r="I17" s="7"/>
    </row>
    <row r="18" spans="1:9" x14ac:dyDescent="0.25">
      <c r="A18" s="138"/>
      <c r="B18" s="138"/>
      <c r="C18" s="138"/>
      <c r="D18" s="138">
        <f>MAX(D13:D17)</f>
        <v>1.375</v>
      </c>
      <c r="E18" s="136"/>
    </row>
    <row r="19" spans="1:9" x14ac:dyDescent="0.25">
      <c r="A19" s="136"/>
      <c r="B19" s="136"/>
      <c r="C19" s="136"/>
      <c r="D19" s="136"/>
      <c r="E19" s="136"/>
    </row>
    <row r="20" spans="1:9" x14ac:dyDescent="0.25">
      <c r="A20" s="136"/>
      <c r="B20" s="136"/>
      <c r="C20" s="136"/>
      <c r="D20" s="136"/>
      <c r="E20" s="136"/>
    </row>
  </sheetData>
  <hyperlinks>
    <hyperlink ref="A2" r:id="rId1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2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60" zoomScaleNormal="160" workbookViewId="0">
      <selection activeCell="B4" sqref="B4"/>
    </sheetView>
  </sheetViews>
  <sheetFormatPr defaultColWidth="8.7109375"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6384" width="8.7109375" style="1"/>
  </cols>
  <sheetData>
    <row r="1" spans="1:5" ht="18.75" x14ac:dyDescent="0.3">
      <c r="A1" s="2" t="s">
        <v>34</v>
      </c>
    </row>
    <row r="2" spans="1:5" x14ac:dyDescent="0.25">
      <c r="A2" s="1" t="s">
        <v>35</v>
      </c>
    </row>
    <row r="4" spans="1:5" x14ac:dyDescent="0.25">
      <c r="A4" s="8" t="s">
        <v>36</v>
      </c>
      <c r="B4" s="9">
        <f>IF(Measured!$B$3="Male",$B$13,$B$14)</f>
        <v>27.022954956420669</v>
      </c>
    </row>
    <row r="5" spans="1:5" x14ac:dyDescent="0.25">
      <c r="A5" s="1" t="s">
        <v>40</v>
      </c>
      <c r="B5" s="67">
        <f>Measured!$B$5</f>
        <v>203.3</v>
      </c>
      <c r="C5" s="1" t="s">
        <v>9</v>
      </c>
      <c r="D5" s="1" t="s">
        <v>37</v>
      </c>
    </row>
    <row r="6" spans="1:5" x14ac:dyDescent="0.25">
      <c r="A6" s="1" t="s">
        <v>41</v>
      </c>
      <c r="B6" s="67">
        <f>$B$5*(1-($B$4/100))</f>
        <v>148.3623325735968</v>
      </c>
      <c r="C6" s="1" t="s">
        <v>9</v>
      </c>
      <c r="D6" s="1" t="s">
        <v>42</v>
      </c>
    </row>
    <row r="8" spans="1:5" x14ac:dyDescent="0.25">
      <c r="A8" s="68" t="s">
        <v>10</v>
      </c>
      <c r="B8" s="68">
        <f>Measured!$B$6</f>
        <v>70.5</v>
      </c>
      <c r="C8" s="68" t="s">
        <v>37</v>
      </c>
      <c r="D8" s="68"/>
      <c r="E8" s="68"/>
    </row>
    <row r="9" spans="1:5" x14ac:dyDescent="0.25">
      <c r="A9" s="68" t="s">
        <v>12</v>
      </c>
      <c r="B9" s="68">
        <f>Measured!$B$7</f>
        <v>16</v>
      </c>
      <c r="C9" s="68" t="s">
        <v>37</v>
      </c>
      <c r="D9" s="68"/>
      <c r="E9" s="68"/>
    </row>
    <row r="10" spans="1:5" x14ac:dyDescent="0.25">
      <c r="A10" s="68" t="s">
        <v>13</v>
      </c>
      <c r="B10" s="68">
        <f>Measured!$B$8</f>
        <v>40</v>
      </c>
      <c r="C10" s="68" t="s">
        <v>37</v>
      </c>
      <c r="D10" s="68"/>
      <c r="E10" s="68"/>
    </row>
    <row r="11" spans="1:5" x14ac:dyDescent="0.25">
      <c r="A11" s="68" t="s">
        <v>16</v>
      </c>
      <c r="B11" s="68">
        <f>Measured!$B$11</f>
        <v>0</v>
      </c>
      <c r="C11" s="68" t="s">
        <v>37</v>
      </c>
      <c r="D11" s="68"/>
      <c r="E11" s="68"/>
    </row>
    <row r="12" spans="1:5" x14ac:dyDescent="0.25">
      <c r="A12" s="68"/>
      <c r="B12" s="68"/>
      <c r="C12" s="68"/>
      <c r="D12" s="68"/>
      <c r="E12" s="68"/>
    </row>
    <row r="13" spans="1:5" x14ac:dyDescent="0.25">
      <c r="A13" s="68" t="s">
        <v>3</v>
      </c>
      <c r="B13" s="69">
        <f>86.01*(LOG10($B$10-$B$9))-70.041*LOG10($B$8)+37.76</f>
        <v>27.022954956420669</v>
      </c>
      <c r="C13" s="68" t="s">
        <v>38</v>
      </c>
      <c r="D13" s="68"/>
      <c r="E13" s="68"/>
    </row>
    <row r="14" spans="1:5" x14ac:dyDescent="0.25">
      <c r="A14" s="68" t="s">
        <v>27</v>
      </c>
      <c r="B14" s="69">
        <f>163.205*LOG10($B$11+$B$10-$B$9)-97.684*LOG10($B$8)-78.387</f>
        <v>-33.668130000645107</v>
      </c>
      <c r="C14" s="68" t="s">
        <v>39</v>
      </c>
      <c r="D14" s="68"/>
      <c r="E14" s="68"/>
    </row>
  </sheetData>
  <sheetProtection sheet="1" objects="1" scenario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60" zoomScaleNormal="160" workbookViewId="0">
      <selection activeCell="B4" sqref="B4"/>
    </sheetView>
  </sheetViews>
  <sheetFormatPr defaultColWidth="8.7109375"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</cols>
  <sheetData>
    <row r="1" spans="1:4" x14ac:dyDescent="0.25">
      <c r="A1" s="6" t="s">
        <v>43</v>
      </c>
    </row>
    <row r="2" spans="1:4" x14ac:dyDescent="0.25">
      <c r="A2" t="s">
        <v>44</v>
      </c>
    </row>
    <row r="4" spans="1:4" x14ac:dyDescent="0.25">
      <c r="A4" t="s">
        <v>45</v>
      </c>
      <c r="B4" s="71">
        <f>MAX(D8:D12)</f>
        <v>0.8</v>
      </c>
      <c r="C4" t="s">
        <v>46</v>
      </c>
    </row>
    <row r="5" spans="1:4" x14ac:dyDescent="0.25">
      <c r="A5" t="s">
        <v>47</v>
      </c>
      <c r="B5" s="72">
        <f>BF_DoD!B6</f>
        <v>148.3623325735968</v>
      </c>
      <c r="C5" t="s">
        <v>48</v>
      </c>
    </row>
    <row r="6" spans="1:4" x14ac:dyDescent="0.25">
      <c r="A6" t="s">
        <v>43</v>
      </c>
      <c r="B6" s="72">
        <f>B5*B4</f>
        <v>118.68986605887744</v>
      </c>
      <c r="C6" t="s">
        <v>49</v>
      </c>
    </row>
    <row r="8" spans="1:4" x14ac:dyDescent="0.25">
      <c r="A8" s="63" t="s">
        <v>30</v>
      </c>
      <c r="B8" s="63">
        <v>0.69</v>
      </c>
      <c r="C8" s="70" t="b">
        <f>IF(A8=Measured!$B$12,1,FALSE)</f>
        <v>0</v>
      </c>
      <c r="D8" s="63">
        <f t="shared" ref="D8:D12" si="0">IF(C8=1,B8,0)</f>
        <v>0</v>
      </c>
    </row>
    <row r="9" spans="1:4" x14ac:dyDescent="0.25">
      <c r="A9" s="63" t="s">
        <v>18</v>
      </c>
      <c r="B9" s="63">
        <v>0.8</v>
      </c>
      <c r="C9" s="70">
        <f>IF(A9=Measured!$B$12,1,FALSE)</f>
        <v>1</v>
      </c>
      <c r="D9" s="63">
        <f t="shared" si="0"/>
        <v>0.8</v>
      </c>
    </row>
    <row r="10" spans="1:4" x14ac:dyDescent="0.25">
      <c r="A10" s="63" t="s">
        <v>31</v>
      </c>
      <c r="B10" s="63">
        <v>0.9</v>
      </c>
      <c r="C10" s="70" t="b">
        <f>IF(A10=Measured!$B$12,1,FALSE)</f>
        <v>0</v>
      </c>
      <c r="D10" s="63">
        <f t="shared" si="0"/>
        <v>0</v>
      </c>
    </row>
    <row r="11" spans="1:4" x14ac:dyDescent="0.25">
      <c r="A11" s="63" t="s">
        <v>32</v>
      </c>
      <c r="B11" s="63">
        <v>1</v>
      </c>
      <c r="C11" s="70" t="b">
        <f>IF(A11=Measured!$B$12,1,FALSE)</f>
        <v>0</v>
      </c>
      <c r="D11" s="63">
        <f t="shared" si="0"/>
        <v>0</v>
      </c>
    </row>
    <row r="12" spans="1:4" x14ac:dyDescent="0.25">
      <c r="A12" s="63" t="s">
        <v>33</v>
      </c>
      <c r="B12" s="63">
        <v>1.2</v>
      </c>
      <c r="C12" s="70" t="b">
        <f>IF(A12=Measured!$B$12,1,FALSE)</f>
        <v>0</v>
      </c>
      <c r="D12" s="63">
        <f t="shared" si="0"/>
        <v>0</v>
      </c>
    </row>
  </sheetData>
  <sheetProtection sheet="1" objects="1" scenarios="1"/>
  <hyperlinks>
    <hyperlink ref="A2" r:id="rId1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A4" sqref="A4"/>
    </sheetView>
  </sheetViews>
  <sheetFormatPr defaultColWidth="8.7109375" defaultRowHeight="15" x14ac:dyDescent="0.25"/>
  <cols>
    <col min="1" max="1" width="17.140625" customWidth="1"/>
    <col min="2" max="2" width="8.7109375" customWidth="1"/>
    <col min="3" max="3" width="3.85546875" customWidth="1"/>
  </cols>
  <sheetData>
    <row r="1" spans="1:3" ht="18.75" x14ac:dyDescent="0.3">
      <c r="A1" s="60" t="s">
        <v>50</v>
      </c>
      <c r="B1" s="11"/>
      <c r="C1" s="11"/>
    </row>
    <row r="2" spans="1:3" x14ac:dyDescent="0.25">
      <c r="A2" s="61" t="s">
        <v>51</v>
      </c>
      <c r="B2" s="11"/>
      <c r="C2" s="11"/>
    </row>
    <row r="4" spans="1:3" x14ac:dyDescent="0.25">
      <c r="A4" s="11" t="s">
        <v>55</v>
      </c>
      <c r="B4" s="12">
        <f>(B7^1.5)*((SQRT(B9)/22.667) + (SQRT(B8)/17.0104))*((B10/224)+1)</f>
        <v>185.10902667969179</v>
      </c>
      <c r="C4" s="11" t="s">
        <v>9</v>
      </c>
    </row>
    <row r="5" spans="1:3" x14ac:dyDescent="0.25">
      <c r="A5" s="11" t="s">
        <v>56</v>
      </c>
      <c r="B5" s="13">
        <f>(1+(B10/100))*B4</f>
        <v>212.87538068164554</v>
      </c>
      <c r="C5" s="11" t="s">
        <v>9</v>
      </c>
    </row>
    <row r="7" spans="1:3" x14ac:dyDescent="0.25">
      <c r="A7" s="73" t="s">
        <v>52</v>
      </c>
      <c r="B7" s="73">
        <f>Measured!B6</f>
        <v>70.5</v>
      </c>
      <c r="C7" s="73" t="s">
        <v>53</v>
      </c>
    </row>
    <row r="8" spans="1:3" x14ac:dyDescent="0.25">
      <c r="A8" s="73" t="s">
        <v>14</v>
      </c>
      <c r="B8" s="73">
        <f>Measured!B9</f>
        <v>9</v>
      </c>
      <c r="C8" s="73" t="s">
        <v>53</v>
      </c>
    </row>
    <row r="9" spans="1:3" x14ac:dyDescent="0.25">
      <c r="A9" s="73" t="s">
        <v>15</v>
      </c>
      <c r="B9" s="73">
        <f>Measured!B10</f>
        <v>7</v>
      </c>
      <c r="C9" s="73" t="s">
        <v>53</v>
      </c>
    </row>
    <row r="10" spans="1:3" x14ac:dyDescent="0.25">
      <c r="A10" s="73" t="s">
        <v>54</v>
      </c>
      <c r="B10" s="73">
        <f>Measured!B16</f>
        <v>15</v>
      </c>
      <c r="C10" s="73" t="s">
        <v>5</v>
      </c>
    </row>
  </sheetData>
  <sheetProtection sheet="1" objects="1" scenarios="1"/>
  <hyperlinks>
    <hyperlink ref="A2" r:id="rId1"/>
  </hyperlinks>
  <pageMargins left="0.7" right="0.7" top="0.75" bottom="0.75" header="0.51180555555555551" footer="0.51180555555555551"/>
  <pageSetup firstPageNumber="0" orientation="portrait" horizontalDpi="300" vertic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zoomScale="160" zoomScaleNormal="160" workbookViewId="0">
      <selection activeCell="A5" sqref="A5"/>
    </sheetView>
  </sheetViews>
  <sheetFormatPr defaultColWidth="8.7109375" defaultRowHeight="15" x14ac:dyDescent="0.25"/>
  <cols>
    <col min="1" max="1" width="12.14062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4.855468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14" customWidth="1"/>
    <col min="20" max="20" width="5.140625" style="14" customWidth="1"/>
    <col min="21" max="21" width="7.5703125" style="14" customWidth="1"/>
    <col min="22" max="22" width="8.140625" style="14" customWidth="1"/>
    <col min="23" max="23" width="6.5703125" style="14" customWidth="1"/>
    <col min="24" max="24" width="5.5703125" style="14" customWidth="1"/>
    <col min="25" max="25" width="7.5703125" style="14" customWidth="1"/>
    <col min="26" max="26" width="8.140625" style="14" customWidth="1"/>
    <col min="27" max="27" width="7.5703125" customWidth="1"/>
    <col min="28" max="28" width="7" style="14" customWidth="1"/>
    <col min="29" max="29" width="5.140625" style="14" customWidth="1"/>
    <col min="30" max="30" width="5.28515625" style="14" customWidth="1"/>
    <col min="31" max="31" width="6.28515625" style="14" customWidth="1"/>
    <col min="32" max="32" width="7.42578125" style="14" customWidth="1"/>
    <col min="33" max="33" width="7.28515625" style="14" customWidth="1"/>
  </cols>
  <sheetData>
    <row r="1" spans="1:33" ht="15.75" thickBot="1" x14ac:dyDescent="0.3">
      <c r="A1" s="6" t="s">
        <v>57</v>
      </c>
      <c r="B1" s="15">
        <f>BF_DoD!B6*(1+(Measured!B16/100))</f>
        <v>170.61668245963631</v>
      </c>
      <c r="C1" s="16"/>
      <c r="D1" s="16"/>
      <c r="E1" s="16"/>
      <c r="F1" s="16"/>
      <c r="G1" s="74" t="s">
        <v>58</v>
      </c>
      <c r="H1" s="74"/>
      <c r="I1" s="74"/>
      <c r="J1" s="74"/>
      <c r="K1" s="74"/>
      <c r="L1" s="74"/>
      <c r="M1" s="74"/>
      <c r="N1" s="74"/>
      <c r="O1" s="74"/>
      <c r="P1" s="74"/>
      <c r="Q1" s="74"/>
      <c r="S1" s="75" t="s">
        <v>59</v>
      </c>
      <c r="T1" s="75"/>
      <c r="U1" s="75"/>
      <c r="V1" s="104"/>
      <c r="W1" s="105" t="s">
        <v>116</v>
      </c>
      <c r="X1" s="106"/>
      <c r="Y1" s="106"/>
      <c r="Z1" s="107"/>
      <c r="AB1" s="105" t="s">
        <v>60</v>
      </c>
      <c r="AC1" s="106"/>
      <c r="AD1" s="106"/>
      <c r="AE1" s="106"/>
      <c r="AF1" s="106"/>
      <c r="AG1" s="107"/>
    </row>
    <row r="2" spans="1:33" s="25" customFormat="1" ht="45.75" thickBot="1" x14ac:dyDescent="0.3">
      <c r="A2" s="17" t="s">
        <v>61</v>
      </c>
      <c r="B2" s="18" t="s">
        <v>62</v>
      </c>
      <c r="C2" s="18" t="s">
        <v>8</v>
      </c>
      <c r="D2" s="18" t="s">
        <v>47</v>
      </c>
      <c r="E2" s="19" t="s">
        <v>63</v>
      </c>
      <c r="F2" s="20"/>
      <c r="G2" s="21" t="s">
        <v>64</v>
      </c>
      <c r="H2" s="22" t="s">
        <v>65</v>
      </c>
      <c r="I2" s="22" t="s">
        <v>66</v>
      </c>
      <c r="J2" s="22" t="s">
        <v>67</v>
      </c>
      <c r="K2" s="22" t="s">
        <v>68</v>
      </c>
      <c r="L2" s="22" t="s">
        <v>69</v>
      </c>
      <c r="M2" s="22" t="s">
        <v>70</v>
      </c>
      <c r="N2" s="22" t="s">
        <v>71</v>
      </c>
      <c r="O2" s="22" t="s">
        <v>72</v>
      </c>
      <c r="P2" s="22" t="s">
        <v>73</v>
      </c>
      <c r="Q2" s="23" t="s">
        <v>74</v>
      </c>
      <c r="R2" s="24"/>
      <c r="S2" s="108" t="str">
        <f>FoodLog!$G$1</f>
        <v>Fat
(Cal)</v>
      </c>
      <c r="T2" s="109" t="str">
        <f>FoodLog!$H$1</f>
        <v>Carb
(Cal)</v>
      </c>
      <c r="U2" s="109" t="str">
        <f>FoodLog!$I$1</f>
        <v>Protein
(Cal)</v>
      </c>
      <c r="V2" s="110" t="str">
        <f>FoodLog!$J$1</f>
        <v>Total
Calories</v>
      </c>
      <c r="W2" s="111" t="str">
        <f>FoodLog!$G$1</f>
        <v>Fat
(Cal)</v>
      </c>
      <c r="X2" s="112" t="str">
        <f>FoodLog!$H$1</f>
        <v>Carb
(Cal)</v>
      </c>
      <c r="Y2" s="112" t="str">
        <f>FoodLog!$I$1</f>
        <v>Protein
(Cal)</v>
      </c>
      <c r="Z2" s="113" t="str">
        <f>FoodLog!$J$1</f>
        <v>Total
Calories</v>
      </c>
      <c r="AA2" s="130" t="s">
        <v>118</v>
      </c>
      <c r="AB2" s="111" t="s">
        <v>8</v>
      </c>
      <c r="AC2" s="112" t="s">
        <v>75</v>
      </c>
      <c r="AD2" s="112" t="s">
        <v>76</v>
      </c>
      <c r="AE2" s="112" t="s">
        <v>77</v>
      </c>
      <c r="AF2" s="112" t="s">
        <v>78</v>
      </c>
      <c r="AG2" s="113" t="s">
        <v>79</v>
      </c>
    </row>
    <row r="3" spans="1:33" x14ac:dyDescent="0.25">
      <c r="A3" s="26">
        <v>42992</v>
      </c>
      <c r="B3" s="27">
        <v>1</v>
      </c>
      <c r="C3" s="28">
        <f>Measured!B5</f>
        <v>203.3</v>
      </c>
      <c r="D3" s="28">
        <f>BF_DoD!B6</f>
        <v>148.3623325735968</v>
      </c>
      <c r="E3" s="29">
        <f t="shared" ref="E3:E105" si="0">C3-D3</f>
        <v>54.937667426403209</v>
      </c>
      <c r="F3" s="30"/>
      <c r="G3" s="31">
        <f>C3*TDEE!$B$5</f>
        <v>2529.6625000000004</v>
      </c>
      <c r="H3" s="28">
        <f>E3*31</f>
        <v>1703.0676902184996</v>
      </c>
      <c r="I3" s="28">
        <f>G3-H3</f>
        <v>826.59480978150077</v>
      </c>
      <c r="J3" s="28">
        <f t="shared" ref="J3:J105" si="1">($G3-$Q3)/3500</f>
        <v>0.48659076863385703</v>
      </c>
      <c r="K3" s="28">
        <f t="shared" ref="K3:K105" si="2">N3/9</f>
        <v>30.203927282887889</v>
      </c>
      <c r="L3" s="28">
        <v>20</v>
      </c>
      <c r="M3" s="28">
        <f>Protein_Amt!$B$6</f>
        <v>118.68986605887744</v>
      </c>
      <c r="N3" s="28">
        <f t="shared" ref="N3:N105" si="3">MAX(0,I3-(O3+P3))</f>
        <v>271.835345545991</v>
      </c>
      <c r="O3" s="28">
        <f t="shared" ref="O3:O105" si="4">4*L3</f>
        <v>80</v>
      </c>
      <c r="P3" s="28">
        <f t="shared" ref="P3:P105" si="5">4*M3</f>
        <v>474.75946423550977</v>
      </c>
      <c r="Q3" s="29">
        <f t="shared" ref="Q3:Q105" si="6">SUM(N3:P3)</f>
        <v>826.59480978150077</v>
      </c>
      <c r="S3" s="117">
        <f>FoodLog!G6</f>
        <v>171</v>
      </c>
      <c r="T3" s="118">
        <f>FoodLog!H6</f>
        <v>52</v>
      </c>
      <c r="U3" s="118">
        <f>FoodLog!I6</f>
        <v>455.6</v>
      </c>
      <c r="V3" s="118">
        <f>FoodLog!J6</f>
        <v>678.6</v>
      </c>
      <c r="W3" s="118">
        <f t="shared" ref="W3:W6" si="7">-N3+S3</f>
        <v>-100.835345545991</v>
      </c>
      <c r="X3" s="118">
        <f t="shared" ref="X3:X6" si="8">-O3+T3</f>
        <v>-28</v>
      </c>
      <c r="Y3" s="118">
        <f t="shared" ref="Y3:Y6" si="9">-P3+U3</f>
        <v>-19.159464235509745</v>
      </c>
      <c r="Z3" s="125">
        <f t="shared" ref="Z3:Z6" si="10">SUM(W3:Y3)</f>
        <v>-147.99480978150075</v>
      </c>
      <c r="AA3" s="131">
        <f t="shared" ref="AA3:AA105" si="11">($H3-Z3)/3500</f>
        <v>0.5288750000000001</v>
      </c>
      <c r="AB3" s="132">
        <v>202.8</v>
      </c>
      <c r="AC3" s="132">
        <v>27.8</v>
      </c>
      <c r="AD3" s="132">
        <v>32</v>
      </c>
      <c r="AE3" s="132">
        <v>36.9</v>
      </c>
      <c r="AF3" s="132">
        <v>27.6</v>
      </c>
      <c r="AG3" s="133">
        <v>2238</v>
      </c>
    </row>
    <row r="4" spans="1:33" x14ac:dyDescent="0.25">
      <c r="A4" s="32">
        <v>42993</v>
      </c>
      <c r="B4" s="33">
        <f t="shared" ref="B4:B105" si="12">B3+1</f>
        <v>2</v>
      </c>
      <c r="C4" s="34">
        <f t="shared" ref="C4:C105" si="13">C3-AA3</f>
        <v>202.77112500000001</v>
      </c>
      <c r="D4" s="34">
        <f t="shared" ref="D4:D105" si="14">$D$3</f>
        <v>148.3623325735968</v>
      </c>
      <c r="E4" s="35">
        <f t="shared" si="0"/>
        <v>54.40879242640321</v>
      </c>
      <c r="F4" s="30"/>
      <c r="G4" s="36">
        <f>C4*TDEE!$B$5</f>
        <v>2523.0817068141296</v>
      </c>
      <c r="H4" s="34">
        <f t="shared" ref="H4:H104" si="15">$E4*31</f>
        <v>1686.6725652184996</v>
      </c>
      <c r="I4" s="34">
        <f t="shared" ref="I4:I104" si="16">$G4-$H4</f>
        <v>836.40914159562999</v>
      </c>
      <c r="J4" s="28">
        <f t="shared" si="1"/>
        <v>0.48190644720528558</v>
      </c>
      <c r="K4" s="34">
        <f t="shared" si="2"/>
        <v>31.294408595568914</v>
      </c>
      <c r="L4" s="34">
        <v>20</v>
      </c>
      <c r="M4" s="28">
        <f>Protein_Amt!$B$6</f>
        <v>118.68986605887744</v>
      </c>
      <c r="N4" s="34">
        <f t="shared" si="3"/>
        <v>281.64967736012022</v>
      </c>
      <c r="O4" s="34">
        <f t="shared" si="4"/>
        <v>80</v>
      </c>
      <c r="P4" s="34">
        <f t="shared" si="5"/>
        <v>474.75946423550977</v>
      </c>
      <c r="Q4" s="35">
        <f t="shared" si="6"/>
        <v>836.40914159562999</v>
      </c>
      <c r="S4" s="119">
        <f>FoodLog!G11</f>
        <v>173.60999999999999</v>
      </c>
      <c r="T4" s="115">
        <f>FoodLog!H11</f>
        <v>0</v>
      </c>
      <c r="U4" s="115">
        <f>FoodLog!I11</f>
        <v>402.24</v>
      </c>
      <c r="V4" s="115">
        <f>FoodLog!J11</f>
        <v>575.84999999999991</v>
      </c>
      <c r="W4" s="114">
        <f t="shared" si="7"/>
        <v>-108.03967736012024</v>
      </c>
      <c r="X4" s="114">
        <f t="shared" si="8"/>
        <v>-80</v>
      </c>
      <c r="Y4" s="114">
        <f t="shared" si="9"/>
        <v>-72.519464235509759</v>
      </c>
      <c r="Z4" s="126">
        <f t="shared" si="10"/>
        <v>-260.55914159562997</v>
      </c>
      <c r="AA4" s="134">
        <f t="shared" si="11"/>
        <v>0.55635191623260849</v>
      </c>
      <c r="AB4" s="116">
        <v>200.2</v>
      </c>
      <c r="AC4" s="116"/>
      <c r="AD4" s="116"/>
      <c r="AE4" s="116"/>
      <c r="AF4" s="116"/>
      <c r="AG4" s="121"/>
    </row>
    <row r="5" spans="1:33" x14ac:dyDescent="0.25">
      <c r="A5" s="32">
        <v>42994</v>
      </c>
      <c r="B5" s="33">
        <f t="shared" si="12"/>
        <v>3</v>
      </c>
      <c r="C5" s="34">
        <f t="shared" si="13"/>
        <v>202.2147730837674</v>
      </c>
      <c r="D5" s="34">
        <f t="shared" si="14"/>
        <v>148.3623325735968</v>
      </c>
      <c r="E5" s="35">
        <f t="shared" si="0"/>
        <v>53.852440510170595</v>
      </c>
      <c r="F5" s="30"/>
      <c r="G5" s="36">
        <f>C5*TDEE!$B$5</f>
        <v>2516.1590182784839</v>
      </c>
      <c r="H5" s="34">
        <f t="shared" si="15"/>
        <v>1669.4256558152883</v>
      </c>
      <c r="I5" s="34">
        <f t="shared" si="16"/>
        <v>846.73336246319559</v>
      </c>
      <c r="J5" s="28">
        <f t="shared" si="1"/>
        <v>0.47697875880436807</v>
      </c>
      <c r="K5" s="34">
        <f t="shared" si="2"/>
        <v>32.441544247520646</v>
      </c>
      <c r="L5" s="34">
        <v>20</v>
      </c>
      <c r="M5" s="28">
        <f>Protein_Amt!$B$6</f>
        <v>118.68986605887744</v>
      </c>
      <c r="N5" s="34">
        <f t="shared" si="3"/>
        <v>291.97389822768582</v>
      </c>
      <c r="O5" s="34">
        <f t="shared" si="4"/>
        <v>80</v>
      </c>
      <c r="P5" s="34">
        <f t="shared" si="5"/>
        <v>474.75946423550977</v>
      </c>
      <c r="Q5" s="35">
        <f t="shared" si="6"/>
        <v>846.73336246319559</v>
      </c>
      <c r="S5" s="119">
        <f>FoodLog!G17</f>
        <v>282.59999999999997</v>
      </c>
      <c r="T5" s="115">
        <f>FoodLog!H17</f>
        <v>28</v>
      </c>
      <c r="U5" s="115">
        <f>FoodLog!I17</f>
        <v>387.2</v>
      </c>
      <c r="V5" s="115">
        <f>FoodLog!J17</f>
        <v>697.8</v>
      </c>
      <c r="W5" s="114">
        <f t="shared" si="7"/>
        <v>-9.3738982276858565</v>
      </c>
      <c r="X5" s="114">
        <f t="shared" si="8"/>
        <v>-52</v>
      </c>
      <c r="Y5" s="114">
        <f t="shared" si="9"/>
        <v>-87.559464235509779</v>
      </c>
      <c r="Z5" s="126">
        <f t="shared" si="10"/>
        <v>-148.93336246319564</v>
      </c>
      <c r="AA5" s="134">
        <f t="shared" si="11"/>
        <v>0.5195311480795668</v>
      </c>
      <c r="AB5" s="116">
        <v>198.4</v>
      </c>
      <c r="AC5" s="116"/>
      <c r="AD5" s="116"/>
      <c r="AE5" s="116"/>
      <c r="AF5" s="116"/>
      <c r="AG5" s="121"/>
    </row>
    <row r="6" spans="1:33" x14ac:dyDescent="0.25">
      <c r="A6" s="32">
        <v>42995</v>
      </c>
      <c r="B6" s="33">
        <f t="shared" si="12"/>
        <v>4</v>
      </c>
      <c r="C6" s="34">
        <f t="shared" si="13"/>
        <v>201.69524193568782</v>
      </c>
      <c r="D6" s="34">
        <f t="shared" si="14"/>
        <v>148.3623325735968</v>
      </c>
      <c r="E6" s="35">
        <f t="shared" si="0"/>
        <v>53.332909362091016</v>
      </c>
      <c r="F6" s="30"/>
      <c r="G6" s="36">
        <f>C6*TDEE!$B$5</f>
        <v>2509.6944906696353</v>
      </c>
      <c r="H6" s="34">
        <f t="shared" si="15"/>
        <v>1653.3201902248215</v>
      </c>
      <c r="I6" s="34">
        <f t="shared" si="16"/>
        <v>856.3743004448138</v>
      </c>
      <c r="J6" s="28">
        <f t="shared" si="1"/>
        <v>0.47237719720709187</v>
      </c>
      <c r="K6" s="34">
        <f t="shared" si="2"/>
        <v>33.512759578811561</v>
      </c>
      <c r="L6" s="34">
        <v>20</v>
      </c>
      <c r="M6" s="28">
        <f>Protein_Amt!$B$6</f>
        <v>118.68986605887744</v>
      </c>
      <c r="N6" s="34">
        <f t="shared" si="3"/>
        <v>301.61483620930403</v>
      </c>
      <c r="O6" s="34">
        <f t="shared" si="4"/>
        <v>80</v>
      </c>
      <c r="P6" s="34">
        <f t="shared" si="5"/>
        <v>474.75946423550977</v>
      </c>
      <c r="Q6" s="35">
        <f t="shared" si="6"/>
        <v>856.3743004448138</v>
      </c>
      <c r="S6" s="119">
        <f>FoodLog!G24</f>
        <v>175.85999999999999</v>
      </c>
      <c r="T6" s="115">
        <f>FoodLog!H24</f>
        <v>56</v>
      </c>
      <c r="U6" s="115">
        <f>FoodLog!I24</f>
        <v>535.84</v>
      </c>
      <c r="V6" s="115">
        <f>FoodLog!J24</f>
        <v>767.7</v>
      </c>
      <c r="W6" s="114">
        <f t="shared" si="7"/>
        <v>-125.75483620930405</v>
      </c>
      <c r="X6" s="114">
        <f t="shared" si="8"/>
        <v>-24</v>
      </c>
      <c r="Y6" s="114">
        <f t="shared" si="9"/>
        <v>61.080535764490264</v>
      </c>
      <c r="Z6" s="126">
        <f t="shared" si="10"/>
        <v>-88.674300444813781</v>
      </c>
      <c r="AA6" s="134">
        <f t="shared" si="11"/>
        <v>0.49771271161989578</v>
      </c>
      <c r="AB6" s="116">
        <v>199.4</v>
      </c>
      <c r="AC6" s="116"/>
      <c r="AD6" s="116"/>
      <c r="AE6" s="116"/>
      <c r="AF6" s="116"/>
      <c r="AG6" s="121"/>
    </row>
    <row r="7" spans="1:33" x14ac:dyDescent="0.25">
      <c r="A7" s="32">
        <v>42996</v>
      </c>
      <c r="B7" s="33">
        <f t="shared" si="12"/>
        <v>5</v>
      </c>
      <c r="C7" s="34">
        <f t="shared" si="13"/>
        <v>201.19752922406792</v>
      </c>
      <c r="D7" s="34">
        <f t="shared" si="14"/>
        <v>148.3623325735968</v>
      </c>
      <c r="E7" s="35">
        <f t="shared" si="0"/>
        <v>52.835196650471119</v>
      </c>
      <c r="F7" s="30"/>
      <c r="G7" s="36">
        <f>C7*TDEE!$B$5</f>
        <v>2503.5014499300478</v>
      </c>
      <c r="H7" s="34">
        <f t="shared" si="15"/>
        <v>1637.8910961646047</v>
      </c>
      <c r="I7" s="34">
        <f t="shared" si="16"/>
        <v>865.61035376544305</v>
      </c>
      <c r="J7" s="28">
        <f t="shared" si="1"/>
        <v>0.46796888461845848</v>
      </c>
      <c r="K7" s="34">
        <f t="shared" si="2"/>
        <v>34.538987725548139</v>
      </c>
      <c r="L7" s="34">
        <v>20</v>
      </c>
      <c r="M7" s="28">
        <f>Protein_Amt!$B$6</f>
        <v>118.68986605887744</v>
      </c>
      <c r="N7" s="34">
        <f t="shared" si="3"/>
        <v>310.85088952993328</v>
      </c>
      <c r="O7" s="34">
        <f t="shared" si="4"/>
        <v>80</v>
      </c>
      <c r="P7" s="34">
        <f t="shared" si="5"/>
        <v>474.75946423550977</v>
      </c>
      <c r="Q7" s="35">
        <f t="shared" si="6"/>
        <v>865.61035376544305</v>
      </c>
      <c r="S7" s="119">
        <f>FoodLog!G34</f>
        <v>235.62</v>
      </c>
      <c r="T7" s="115">
        <f>FoodLog!H34</f>
        <v>58.857142857142861</v>
      </c>
      <c r="U7" s="115">
        <f>FoodLog!I34</f>
        <v>531.74857142857138</v>
      </c>
      <c r="V7" s="115">
        <f>FoodLog!J34</f>
        <v>826.22571428571428</v>
      </c>
      <c r="W7" s="115">
        <f>FoodLog!G36</f>
        <v>75.230889529933279</v>
      </c>
      <c r="X7" s="115">
        <f>FoodLog!H36</f>
        <v>21.142857142857139</v>
      </c>
      <c r="Y7" s="115">
        <f>FoodLog!I36</f>
        <v>-56.989107193061614</v>
      </c>
      <c r="Z7" s="127">
        <f>FoodLog!J36</f>
        <v>39.384639479728776</v>
      </c>
      <c r="AA7" s="134">
        <f t="shared" si="11"/>
        <v>0.45671613048139315</v>
      </c>
      <c r="AB7" s="116">
        <v>200.3</v>
      </c>
      <c r="AC7" s="116">
        <v>27.7</v>
      </c>
      <c r="AD7" s="116">
        <v>32</v>
      </c>
      <c r="AE7" s="116"/>
      <c r="AF7" s="116"/>
      <c r="AG7" s="121"/>
    </row>
    <row r="8" spans="1:33" x14ac:dyDescent="0.25">
      <c r="A8" s="32">
        <v>42997</v>
      </c>
      <c r="B8" s="33">
        <f t="shared" si="12"/>
        <v>6</v>
      </c>
      <c r="C8" s="34">
        <f t="shared" si="13"/>
        <v>200.74081309358652</v>
      </c>
      <c r="D8" s="34">
        <f t="shared" si="14"/>
        <v>148.3623325735968</v>
      </c>
      <c r="E8" s="35">
        <f t="shared" si="0"/>
        <v>52.378480519989722</v>
      </c>
      <c r="F8" s="30"/>
      <c r="G8" s="36">
        <f>C8*TDEE!$B$5</f>
        <v>2497.81852977056</v>
      </c>
      <c r="H8" s="34">
        <f t="shared" si="15"/>
        <v>1623.7328961196813</v>
      </c>
      <c r="I8" s="34">
        <f t="shared" si="16"/>
        <v>874.08563365087866</v>
      </c>
      <c r="J8" s="28">
        <f t="shared" si="1"/>
        <v>0.46392368460562322</v>
      </c>
      <c r="K8" s="34">
        <f t="shared" si="2"/>
        <v>35.480685490596542</v>
      </c>
      <c r="L8" s="34">
        <v>20</v>
      </c>
      <c r="M8" s="28">
        <f>Protein_Amt!$B$6</f>
        <v>118.68986605887744</v>
      </c>
      <c r="N8" s="34">
        <f t="shared" si="3"/>
        <v>319.32616941536889</v>
      </c>
      <c r="O8" s="34">
        <f t="shared" si="4"/>
        <v>80</v>
      </c>
      <c r="P8" s="34">
        <f t="shared" si="5"/>
        <v>474.75946423550977</v>
      </c>
      <c r="Q8" s="35">
        <f t="shared" si="6"/>
        <v>874.08563365087866</v>
      </c>
      <c r="S8" s="120"/>
      <c r="T8" s="116"/>
      <c r="U8" s="116"/>
      <c r="V8" s="116"/>
      <c r="W8" s="116"/>
      <c r="X8" s="116"/>
      <c r="Y8" s="116"/>
      <c r="Z8" s="128"/>
      <c r="AA8" s="134">
        <f t="shared" si="11"/>
        <v>0.46392368460562322</v>
      </c>
      <c r="AB8" s="116">
        <v>200.4</v>
      </c>
      <c r="AC8" s="116"/>
      <c r="AD8" s="116"/>
      <c r="AE8" s="116"/>
      <c r="AF8" s="116"/>
      <c r="AG8" s="121"/>
    </row>
    <row r="9" spans="1:33" x14ac:dyDescent="0.25">
      <c r="A9" s="32">
        <v>42998</v>
      </c>
      <c r="B9" s="33">
        <f t="shared" si="12"/>
        <v>7</v>
      </c>
      <c r="C9" s="34">
        <f t="shared" si="13"/>
        <v>200.27688940898091</v>
      </c>
      <c r="D9" s="34">
        <f t="shared" si="14"/>
        <v>148.3623325735968</v>
      </c>
      <c r="E9" s="35">
        <f t="shared" si="0"/>
        <v>51.914556835384104</v>
      </c>
      <c r="F9" s="30"/>
      <c r="G9" s="36">
        <f>C9*TDEE!$B$5</f>
        <v>2492.0459259938325</v>
      </c>
      <c r="H9" s="34">
        <f t="shared" si="15"/>
        <v>1609.3512618969073</v>
      </c>
      <c r="I9" s="34">
        <f t="shared" si="16"/>
        <v>882.69466409692518</v>
      </c>
      <c r="J9" s="28">
        <f t="shared" si="1"/>
        <v>0.45981464625625923</v>
      </c>
      <c r="K9" s="34">
        <f t="shared" si="2"/>
        <v>36.43724442904616</v>
      </c>
      <c r="L9" s="34">
        <v>20</v>
      </c>
      <c r="M9" s="28">
        <f>Protein_Amt!$B$6</f>
        <v>118.68986605887744</v>
      </c>
      <c r="N9" s="34">
        <f t="shared" si="3"/>
        <v>327.93519986141541</v>
      </c>
      <c r="O9" s="34">
        <f t="shared" si="4"/>
        <v>80</v>
      </c>
      <c r="P9" s="34">
        <f t="shared" si="5"/>
        <v>474.75946423550977</v>
      </c>
      <c r="Q9" s="35">
        <f t="shared" si="6"/>
        <v>882.69466409692518</v>
      </c>
      <c r="S9" s="120"/>
      <c r="T9" s="116"/>
      <c r="U9" s="116"/>
      <c r="V9" s="116"/>
      <c r="W9" s="116"/>
      <c r="X9" s="116"/>
      <c r="Y9" s="116"/>
      <c r="Z9" s="128"/>
      <c r="AA9" s="134">
        <f t="shared" si="11"/>
        <v>0.45981464625625923</v>
      </c>
      <c r="AB9" s="116"/>
      <c r="AC9" s="116"/>
      <c r="AD9" s="116"/>
      <c r="AE9" s="116"/>
      <c r="AF9" s="116"/>
      <c r="AG9" s="121"/>
    </row>
    <row r="10" spans="1:33" x14ac:dyDescent="0.25">
      <c r="A10" s="32">
        <v>42999</v>
      </c>
      <c r="B10" s="33">
        <f t="shared" si="12"/>
        <v>8</v>
      </c>
      <c r="C10" s="34">
        <f t="shared" si="13"/>
        <v>199.81707476272464</v>
      </c>
      <c r="D10" s="34">
        <f t="shared" si="14"/>
        <v>148.3623325735968</v>
      </c>
      <c r="E10" s="35">
        <f t="shared" si="0"/>
        <v>51.454742189127842</v>
      </c>
      <c r="F10" s="30"/>
      <c r="G10" s="36">
        <f>C10*TDEE!$B$5</f>
        <v>2486.3244509934134</v>
      </c>
      <c r="H10" s="34">
        <f t="shared" si="15"/>
        <v>1595.097007862963</v>
      </c>
      <c r="I10" s="34">
        <f t="shared" si="16"/>
        <v>891.22744313045041</v>
      </c>
      <c r="J10" s="28">
        <f t="shared" si="1"/>
        <v>0.45574200224656086</v>
      </c>
      <c r="K10" s="34">
        <f t="shared" si="2"/>
        <v>37.385330988326736</v>
      </c>
      <c r="L10" s="34">
        <v>20</v>
      </c>
      <c r="M10" s="28">
        <f>Protein_Amt!$B$6</f>
        <v>118.68986605887744</v>
      </c>
      <c r="N10" s="34">
        <f t="shared" si="3"/>
        <v>336.46797889494064</v>
      </c>
      <c r="O10" s="34">
        <f t="shared" si="4"/>
        <v>80</v>
      </c>
      <c r="P10" s="34">
        <f t="shared" si="5"/>
        <v>474.75946423550977</v>
      </c>
      <c r="Q10" s="35">
        <f t="shared" si="6"/>
        <v>891.22744313045041</v>
      </c>
      <c r="S10" s="120"/>
      <c r="T10" s="116"/>
      <c r="U10" s="116"/>
      <c r="V10" s="116"/>
      <c r="W10" s="116"/>
      <c r="X10" s="116"/>
      <c r="Y10" s="116"/>
      <c r="Z10" s="128"/>
      <c r="AA10" s="134">
        <f t="shared" si="11"/>
        <v>0.45574200224656086</v>
      </c>
      <c r="AB10" s="116"/>
      <c r="AC10" s="116"/>
      <c r="AD10" s="116"/>
      <c r="AE10" s="116"/>
      <c r="AF10" s="116"/>
      <c r="AG10" s="121"/>
    </row>
    <row r="11" spans="1:33" x14ac:dyDescent="0.25">
      <c r="A11" s="32">
        <v>43000</v>
      </c>
      <c r="B11" s="33">
        <f t="shared" si="12"/>
        <v>9</v>
      </c>
      <c r="C11" s="34">
        <f t="shared" si="13"/>
        <v>199.36133276047809</v>
      </c>
      <c r="D11" s="34">
        <f t="shared" si="14"/>
        <v>148.3623325735968</v>
      </c>
      <c r="E11" s="35">
        <f t="shared" si="0"/>
        <v>50.99900018688129</v>
      </c>
      <c r="F11" s="30"/>
      <c r="G11" s="36">
        <f>C11*TDEE!$B$5</f>
        <v>2480.6536519144265</v>
      </c>
      <c r="H11" s="34">
        <f t="shared" si="15"/>
        <v>1580.9690057933199</v>
      </c>
      <c r="I11" s="34">
        <f t="shared" si="16"/>
        <v>899.68464612110665</v>
      </c>
      <c r="J11" s="28">
        <f t="shared" si="1"/>
        <v>0.45170543022666282</v>
      </c>
      <c r="K11" s="34">
        <f t="shared" si="2"/>
        <v>38.325020209510768</v>
      </c>
      <c r="L11" s="34">
        <v>20</v>
      </c>
      <c r="M11" s="28">
        <f>Protein_Amt!$B$6</f>
        <v>118.68986605887744</v>
      </c>
      <c r="N11" s="34">
        <f t="shared" si="3"/>
        <v>344.92518188559688</v>
      </c>
      <c r="O11" s="34">
        <f t="shared" si="4"/>
        <v>80</v>
      </c>
      <c r="P11" s="34">
        <f t="shared" si="5"/>
        <v>474.75946423550977</v>
      </c>
      <c r="Q11" s="35">
        <f t="shared" si="6"/>
        <v>899.68464612110665</v>
      </c>
      <c r="S11" s="120"/>
      <c r="T11" s="116"/>
      <c r="U11" s="116"/>
      <c r="V11" s="116"/>
      <c r="W11" s="116"/>
      <c r="X11" s="116"/>
      <c r="Y11" s="116"/>
      <c r="Z11" s="128"/>
      <c r="AA11" s="134">
        <f t="shared" si="11"/>
        <v>0.45170543022666282</v>
      </c>
      <c r="AB11" s="116"/>
      <c r="AC11" s="116"/>
      <c r="AD11" s="116"/>
      <c r="AE11" s="116"/>
      <c r="AF11" s="116"/>
      <c r="AG11" s="121"/>
    </row>
    <row r="12" spans="1:33" x14ac:dyDescent="0.25">
      <c r="A12" s="32">
        <v>43001</v>
      </c>
      <c r="B12" s="33">
        <f t="shared" si="12"/>
        <v>10</v>
      </c>
      <c r="C12" s="34">
        <f t="shared" si="13"/>
        <v>198.90962733025142</v>
      </c>
      <c r="D12" s="34">
        <f t="shared" si="14"/>
        <v>148.3623325735968</v>
      </c>
      <c r="E12" s="35">
        <f t="shared" si="0"/>
        <v>50.547294756654622</v>
      </c>
      <c r="F12" s="30"/>
      <c r="G12" s="36">
        <f>C12*TDEE!$B$5</f>
        <v>2475.0330799129965</v>
      </c>
      <c r="H12" s="34">
        <f t="shared" si="15"/>
        <v>1566.9661374562934</v>
      </c>
      <c r="I12" s="34">
        <f t="shared" si="16"/>
        <v>908.06694245670315</v>
      </c>
      <c r="J12" s="28">
        <f t="shared" si="1"/>
        <v>0.44770461070179812</v>
      </c>
      <c r="K12" s="34">
        <f t="shared" si="2"/>
        <v>39.256386469021486</v>
      </c>
      <c r="L12" s="34">
        <v>20</v>
      </c>
      <c r="M12" s="28">
        <f>Protein_Amt!$B$6</f>
        <v>118.68986605887744</v>
      </c>
      <c r="N12" s="34">
        <f t="shared" si="3"/>
        <v>353.30747822119338</v>
      </c>
      <c r="O12" s="34">
        <f t="shared" si="4"/>
        <v>80</v>
      </c>
      <c r="P12" s="34">
        <f t="shared" si="5"/>
        <v>474.75946423550977</v>
      </c>
      <c r="Q12" s="35">
        <f t="shared" si="6"/>
        <v>908.06694245670315</v>
      </c>
      <c r="S12" s="120"/>
      <c r="T12" s="116"/>
      <c r="U12" s="116"/>
      <c r="V12" s="116"/>
      <c r="W12" s="116"/>
      <c r="X12" s="116"/>
      <c r="Y12" s="116"/>
      <c r="Z12" s="128"/>
      <c r="AA12" s="134">
        <f t="shared" si="11"/>
        <v>0.44770461070179812</v>
      </c>
      <c r="AB12" s="116"/>
      <c r="AC12" s="116"/>
      <c r="AD12" s="116"/>
      <c r="AE12" s="116"/>
      <c r="AF12" s="116"/>
      <c r="AG12" s="121"/>
    </row>
    <row r="13" spans="1:33" x14ac:dyDescent="0.25">
      <c r="A13" s="32">
        <v>43002</v>
      </c>
      <c r="B13" s="33">
        <f t="shared" si="12"/>
        <v>11</v>
      </c>
      <c r="C13" s="34">
        <f t="shared" si="13"/>
        <v>198.46192271954962</v>
      </c>
      <c r="D13" s="34">
        <f t="shared" si="14"/>
        <v>148.3623325735968</v>
      </c>
      <c r="E13" s="35">
        <f t="shared" si="0"/>
        <v>50.099590145952817</v>
      </c>
      <c r="F13" s="30"/>
      <c r="G13" s="36">
        <f>C13*TDEE!$B$5</f>
        <v>2469.4622901207217</v>
      </c>
      <c r="H13" s="34">
        <f t="shared" si="15"/>
        <v>1553.0872945245374</v>
      </c>
      <c r="I13" s="34">
        <f t="shared" si="16"/>
        <v>916.37499559618436</v>
      </c>
      <c r="J13" s="28">
        <f t="shared" si="1"/>
        <v>0.44373922700701068</v>
      </c>
      <c r="K13" s="34">
        <f t="shared" si="2"/>
        <v>40.179503484519401</v>
      </c>
      <c r="L13" s="34">
        <v>20</v>
      </c>
      <c r="M13" s="28">
        <f>Protein_Amt!$B$6</f>
        <v>118.68986605887744</v>
      </c>
      <c r="N13" s="34">
        <f t="shared" si="3"/>
        <v>361.61553136067459</v>
      </c>
      <c r="O13" s="34">
        <f t="shared" si="4"/>
        <v>80</v>
      </c>
      <c r="P13" s="34">
        <f t="shared" si="5"/>
        <v>474.75946423550977</v>
      </c>
      <c r="Q13" s="35">
        <f t="shared" si="6"/>
        <v>916.37499559618436</v>
      </c>
      <c r="S13" s="120"/>
      <c r="T13" s="116"/>
      <c r="U13" s="116"/>
      <c r="V13" s="116"/>
      <c r="W13" s="116"/>
      <c r="X13" s="116"/>
      <c r="Y13" s="116"/>
      <c r="Z13" s="128"/>
      <c r="AA13" s="134">
        <f t="shared" si="11"/>
        <v>0.44373922700701068</v>
      </c>
      <c r="AB13" s="116"/>
      <c r="AC13" s="116"/>
      <c r="AD13" s="116"/>
      <c r="AE13" s="116"/>
      <c r="AF13" s="116"/>
      <c r="AG13" s="121"/>
    </row>
    <row r="14" spans="1:33" x14ac:dyDescent="0.25">
      <c r="A14" s="32">
        <v>43003</v>
      </c>
      <c r="B14" s="33">
        <f t="shared" si="12"/>
        <v>12</v>
      </c>
      <c r="C14" s="34">
        <f t="shared" si="13"/>
        <v>198.01818349254262</v>
      </c>
      <c r="D14" s="34">
        <f t="shared" si="14"/>
        <v>148.3623325735968</v>
      </c>
      <c r="E14" s="35">
        <f t="shared" si="0"/>
        <v>49.655850918945816</v>
      </c>
      <c r="F14" s="30"/>
      <c r="G14" s="36">
        <f>C14*TDEE!$B$5</f>
        <v>2463.9408416094643</v>
      </c>
      <c r="H14" s="34">
        <f t="shared" si="15"/>
        <v>1539.3313784873203</v>
      </c>
      <c r="I14" s="34">
        <f t="shared" si="16"/>
        <v>924.60946312214401</v>
      </c>
      <c r="J14" s="28">
        <f t="shared" si="1"/>
        <v>0.43980896528209151</v>
      </c>
      <c r="K14" s="34">
        <f t="shared" si="2"/>
        <v>41.094444320737139</v>
      </c>
      <c r="L14" s="34">
        <v>20</v>
      </c>
      <c r="M14" s="28">
        <f>Protein_Amt!$B$6</f>
        <v>118.68986605887744</v>
      </c>
      <c r="N14" s="34">
        <f t="shared" si="3"/>
        <v>369.84999888663424</v>
      </c>
      <c r="O14" s="34">
        <f t="shared" si="4"/>
        <v>80</v>
      </c>
      <c r="P14" s="34">
        <f t="shared" si="5"/>
        <v>474.75946423550977</v>
      </c>
      <c r="Q14" s="35">
        <f t="shared" si="6"/>
        <v>924.60946312214401</v>
      </c>
      <c r="S14" s="120"/>
      <c r="T14" s="116"/>
      <c r="U14" s="116"/>
      <c r="V14" s="116"/>
      <c r="W14" s="116"/>
      <c r="X14" s="116"/>
      <c r="Y14" s="116"/>
      <c r="Z14" s="128"/>
      <c r="AA14" s="134">
        <f t="shared" si="11"/>
        <v>0.43980896528209151</v>
      </c>
      <c r="AB14" s="116"/>
      <c r="AC14" s="116"/>
      <c r="AD14" s="116"/>
      <c r="AE14" s="116"/>
      <c r="AF14" s="116"/>
      <c r="AG14" s="121"/>
    </row>
    <row r="15" spans="1:33" x14ac:dyDescent="0.25">
      <c r="A15" s="32">
        <v>43004</v>
      </c>
      <c r="B15" s="33">
        <f t="shared" si="12"/>
        <v>13</v>
      </c>
      <c r="C15" s="34">
        <f t="shared" si="13"/>
        <v>197.57837452726054</v>
      </c>
      <c r="D15" s="34">
        <f t="shared" si="14"/>
        <v>148.3623325735968</v>
      </c>
      <c r="E15" s="35">
        <f t="shared" si="0"/>
        <v>49.216041953663733</v>
      </c>
      <c r="F15" s="30"/>
      <c r="G15" s="36">
        <f>C15*TDEE!$B$5</f>
        <v>2458.4682973564495</v>
      </c>
      <c r="H15" s="34">
        <f t="shared" si="15"/>
        <v>1525.6973005635757</v>
      </c>
      <c r="I15" s="34">
        <f t="shared" si="16"/>
        <v>932.7709967928738</v>
      </c>
      <c r="J15" s="28">
        <f t="shared" si="1"/>
        <v>0.43591351444673593</v>
      </c>
      <c r="K15" s="34">
        <f t="shared" si="2"/>
        <v>42.001281395262673</v>
      </c>
      <c r="L15" s="34">
        <v>20</v>
      </c>
      <c r="M15" s="28">
        <f>Protein_Amt!$B$6</f>
        <v>118.68986605887744</v>
      </c>
      <c r="N15" s="34">
        <f t="shared" si="3"/>
        <v>378.01153255736403</v>
      </c>
      <c r="O15" s="34">
        <f t="shared" si="4"/>
        <v>80</v>
      </c>
      <c r="P15" s="34">
        <f t="shared" si="5"/>
        <v>474.75946423550977</v>
      </c>
      <c r="Q15" s="35">
        <f t="shared" si="6"/>
        <v>932.7709967928738</v>
      </c>
      <c r="S15" s="120"/>
      <c r="T15" s="116"/>
      <c r="U15" s="116"/>
      <c r="V15" s="116"/>
      <c r="W15" s="116"/>
      <c r="X15" s="116"/>
      <c r="Y15" s="116"/>
      <c r="Z15" s="128"/>
      <c r="AA15" s="134">
        <f t="shared" si="11"/>
        <v>0.43591351444673593</v>
      </c>
      <c r="AB15" s="116"/>
      <c r="AC15" s="116"/>
      <c r="AD15" s="116"/>
      <c r="AE15" s="116"/>
      <c r="AF15" s="116"/>
      <c r="AG15" s="121"/>
    </row>
    <row r="16" spans="1:33" x14ac:dyDescent="0.25">
      <c r="A16" s="32">
        <v>43005</v>
      </c>
      <c r="B16" s="33">
        <f t="shared" si="12"/>
        <v>14</v>
      </c>
      <c r="C16" s="34">
        <f t="shared" si="13"/>
        <v>197.14246101281381</v>
      </c>
      <c r="D16" s="34">
        <f t="shared" si="14"/>
        <v>148.3623325735968</v>
      </c>
      <c r="E16" s="35">
        <f t="shared" si="0"/>
        <v>48.780128439217009</v>
      </c>
      <c r="F16" s="30"/>
      <c r="G16" s="36">
        <f>C16*TDEE!$B$5</f>
        <v>2453.044224209676</v>
      </c>
      <c r="H16" s="34">
        <f t="shared" si="15"/>
        <v>1512.1839816157274</v>
      </c>
      <c r="I16" s="34">
        <f t="shared" si="16"/>
        <v>940.86024259394867</v>
      </c>
      <c r="J16" s="28">
        <f t="shared" si="1"/>
        <v>0.43205256617592208</v>
      </c>
      <c r="K16" s="34">
        <f t="shared" si="2"/>
        <v>42.900086484270986</v>
      </c>
      <c r="L16" s="34">
        <v>20</v>
      </c>
      <c r="M16" s="28">
        <f>Protein_Amt!$B$6</f>
        <v>118.68986605887744</v>
      </c>
      <c r="N16" s="34">
        <f t="shared" si="3"/>
        <v>386.1007783584389</v>
      </c>
      <c r="O16" s="34">
        <f t="shared" si="4"/>
        <v>80</v>
      </c>
      <c r="P16" s="34">
        <f t="shared" si="5"/>
        <v>474.75946423550977</v>
      </c>
      <c r="Q16" s="35">
        <f t="shared" si="6"/>
        <v>940.86024259394867</v>
      </c>
      <c r="S16" s="120"/>
      <c r="T16" s="116"/>
      <c r="U16" s="116"/>
      <c r="V16" s="116"/>
      <c r="W16" s="116"/>
      <c r="X16" s="116"/>
      <c r="Y16" s="116"/>
      <c r="Z16" s="128"/>
      <c r="AA16" s="134">
        <f t="shared" si="11"/>
        <v>0.43205256617592208</v>
      </c>
      <c r="AB16" s="116"/>
      <c r="AC16" s="116"/>
      <c r="AD16" s="116"/>
      <c r="AE16" s="116"/>
      <c r="AF16" s="116"/>
      <c r="AG16" s="121"/>
    </row>
    <row r="17" spans="1:33" x14ac:dyDescent="0.25">
      <c r="A17" s="32">
        <v>43006</v>
      </c>
      <c r="B17" s="33">
        <f t="shared" si="12"/>
        <v>15</v>
      </c>
      <c r="C17" s="34">
        <f t="shared" si="13"/>
        <v>196.7104084466379</v>
      </c>
      <c r="D17" s="34">
        <f t="shared" si="14"/>
        <v>148.3623325735968</v>
      </c>
      <c r="E17" s="35">
        <f t="shared" si="0"/>
        <v>48.348075873041097</v>
      </c>
      <c r="F17" s="30"/>
      <c r="G17" s="36">
        <f>C17*TDEE!$B$5</f>
        <v>2447.6681928536309</v>
      </c>
      <c r="H17" s="34">
        <f t="shared" si="15"/>
        <v>1498.790352064274</v>
      </c>
      <c r="I17" s="34">
        <f t="shared" si="16"/>
        <v>948.87784078935692</v>
      </c>
      <c r="J17" s="28">
        <f t="shared" si="1"/>
        <v>0.42822581487550687</v>
      </c>
      <c r="K17" s="34">
        <f t="shared" si="2"/>
        <v>43.79093072820524</v>
      </c>
      <c r="L17" s="34">
        <v>20</v>
      </c>
      <c r="M17" s="28">
        <f>Protein_Amt!$B$6</f>
        <v>118.68986605887744</v>
      </c>
      <c r="N17" s="34">
        <f t="shared" si="3"/>
        <v>394.11837655384716</v>
      </c>
      <c r="O17" s="34">
        <f t="shared" si="4"/>
        <v>80</v>
      </c>
      <c r="P17" s="34">
        <f t="shared" si="5"/>
        <v>474.75946423550977</v>
      </c>
      <c r="Q17" s="35">
        <f t="shared" si="6"/>
        <v>948.87784078935692</v>
      </c>
      <c r="S17" s="120"/>
      <c r="T17" s="116"/>
      <c r="U17" s="116"/>
      <c r="V17" s="116"/>
      <c r="W17" s="116"/>
      <c r="X17" s="116"/>
      <c r="Y17" s="116"/>
      <c r="Z17" s="128"/>
      <c r="AA17" s="134">
        <f t="shared" si="11"/>
        <v>0.42822581487550687</v>
      </c>
      <c r="AB17" s="116"/>
      <c r="AC17" s="116"/>
      <c r="AD17" s="116"/>
      <c r="AE17" s="116"/>
      <c r="AF17" s="116"/>
      <c r="AG17" s="121"/>
    </row>
    <row r="18" spans="1:33" x14ac:dyDescent="0.25">
      <c r="A18" s="32">
        <v>43007</v>
      </c>
      <c r="B18" s="33">
        <f t="shared" si="12"/>
        <v>16</v>
      </c>
      <c r="C18" s="34">
        <f t="shared" si="13"/>
        <v>196.2821826317624</v>
      </c>
      <c r="D18" s="34">
        <f t="shared" si="14"/>
        <v>148.3623325735968</v>
      </c>
      <c r="E18" s="35">
        <f t="shared" si="0"/>
        <v>47.919850058165594</v>
      </c>
      <c r="F18" s="30"/>
      <c r="G18" s="36">
        <f>C18*TDEE!$B$5</f>
        <v>2442.3397777753107</v>
      </c>
      <c r="H18" s="34">
        <f t="shared" si="15"/>
        <v>1485.5153518031334</v>
      </c>
      <c r="I18" s="34">
        <f t="shared" si="16"/>
        <v>956.82442597217732</v>
      </c>
      <c r="J18" s="28">
        <f t="shared" si="1"/>
        <v>0.42443295765803812</v>
      </c>
      <c r="K18" s="34">
        <f t="shared" si="2"/>
        <v>44.673884637407504</v>
      </c>
      <c r="L18" s="34">
        <v>20</v>
      </c>
      <c r="M18" s="28">
        <f>Protein_Amt!$B$6</f>
        <v>118.68986605887744</v>
      </c>
      <c r="N18" s="34">
        <f t="shared" si="3"/>
        <v>402.06496173666756</v>
      </c>
      <c r="O18" s="34">
        <f t="shared" si="4"/>
        <v>80</v>
      </c>
      <c r="P18" s="34">
        <f t="shared" si="5"/>
        <v>474.75946423550977</v>
      </c>
      <c r="Q18" s="35">
        <f t="shared" si="6"/>
        <v>956.82442597217732</v>
      </c>
      <c r="S18" s="120"/>
      <c r="T18" s="116"/>
      <c r="U18" s="116"/>
      <c r="V18" s="116"/>
      <c r="W18" s="116"/>
      <c r="X18" s="116"/>
      <c r="Y18" s="116"/>
      <c r="Z18" s="128"/>
      <c r="AA18" s="134">
        <f t="shared" si="11"/>
        <v>0.42443295765803812</v>
      </c>
      <c r="AB18" s="116"/>
      <c r="AC18" s="116"/>
      <c r="AD18" s="116"/>
      <c r="AE18" s="116"/>
      <c r="AF18" s="116"/>
      <c r="AG18" s="121"/>
    </row>
    <row r="19" spans="1:33" x14ac:dyDescent="0.25">
      <c r="A19" s="32">
        <v>43008</v>
      </c>
      <c r="B19" s="33">
        <f t="shared" si="12"/>
        <v>17</v>
      </c>
      <c r="C19" s="34">
        <f t="shared" si="13"/>
        <v>195.85774967410435</v>
      </c>
      <c r="D19" s="34">
        <f t="shared" si="14"/>
        <v>148.3623325735968</v>
      </c>
      <c r="E19" s="35">
        <f t="shared" si="0"/>
        <v>47.495417100507552</v>
      </c>
      <c r="F19" s="30"/>
      <c r="G19" s="36">
        <f>C19*TDEE!$B$5</f>
        <v>2437.0585572305413</v>
      </c>
      <c r="H19" s="34">
        <f t="shared" si="15"/>
        <v>1472.3579301157342</v>
      </c>
      <c r="I19" s="34">
        <f t="shared" si="16"/>
        <v>964.70062711480705</v>
      </c>
      <c r="J19" s="28">
        <f t="shared" si="1"/>
        <v>0.42067369431878121</v>
      </c>
      <c r="K19" s="34">
        <f t="shared" si="2"/>
        <v>45.549018097699701</v>
      </c>
      <c r="L19" s="34">
        <v>20</v>
      </c>
      <c r="M19" s="28">
        <f>Protein_Amt!$B$6</f>
        <v>118.68986605887744</v>
      </c>
      <c r="N19" s="34">
        <f t="shared" si="3"/>
        <v>409.94116287929728</v>
      </c>
      <c r="O19" s="34">
        <f t="shared" si="4"/>
        <v>80</v>
      </c>
      <c r="P19" s="34">
        <f t="shared" si="5"/>
        <v>474.75946423550977</v>
      </c>
      <c r="Q19" s="35">
        <f t="shared" si="6"/>
        <v>964.70062711480705</v>
      </c>
      <c r="S19" s="120"/>
      <c r="T19" s="116"/>
      <c r="U19" s="116"/>
      <c r="V19" s="116"/>
      <c r="W19" s="116"/>
      <c r="X19" s="116"/>
      <c r="Y19" s="116"/>
      <c r="Z19" s="128"/>
      <c r="AA19" s="134">
        <f t="shared" si="11"/>
        <v>0.42067369431878121</v>
      </c>
      <c r="AB19" s="116"/>
      <c r="AC19" s="116"/>
      <c r="AD19" s="116"/>
      <c r="AE19" s="116"/>
      <c r="AF19" s="116"/>
      <c r="AG19" s="121"/>
    </row>
    <row r="20" spans="1:33" x14ac:dyDescent="0.25">
      <c r="A20" s="32">
        <v>43009</v>
      </c>
      <c r="B20" s="33">
        <f t="shared" si="12"/>
        <v>18</v>
      </c>
      <c r="C20" s="34">
        <f t="shared" si="13"/>
        <v>195.43707597978556</v>
      </c>
      <c r="D20" s="34">
        <f t="shared" si="14"/>
        <v>148.3623325735968</v>
      </c>
      <c r="E20" s="35">
        <f t="shared" si="0"/>
        <v>47.074743406188759</v>
      </c>
      <c r="F20" s="30"/>
      <c r="G20" s="36">
        <f>C20*TDEE!$B$5</f>
        <v>2431.8241132105968</v>
      </c>
      <c r="H20" s="34">
        <f t="shared" si="15"/>
        <v>1459.3170455918516</v>
      </c>
      <c r="I20" s="34">
        <f t="shared" si="16"/>
        <v>972.50706761874517</v>
      </c>
      <c r="J20" s="28">
        <f t="shared" si="1"/>
        <v>0.41694772731195762</v>
      </c>
      <c r="K20" s="34">
        <f t="shared" si="2"/>
        <v>46.416400375915046</v>
      </c>
      <c r="L20" s="34">
        <v>20</v>
      </c>
      <c r="M20" s="28">
        <f>Protein_Amt!$B$6</f>
        <v>118.68986605887744</v>
      </c>
      <c r="N20" s="34">
        <f t="shared" si="3"/>
        <v>417.7476033832354</v>
      </c>
      <c r="O20" s="34">
        <f t="shared" si="4"/>
        <v>80</v>
      </c>
      <c r="P20" s="34">
        <f t="shared" si="5"/>
        <v>474.75946423550977</v>
      </c>
      <c r="Q20" s="35">
        <f t="shared" si="6"/>
        <v>972.50706761874517</v>
      </c>
      <c r="S20" s="120"/>
      <c r="T20" s="116"/>
      <c r="U20" s="116"/>
      <c r="V20" s="116"/>
      <c r="W20" s="116"/>
      <c r="X20" s="116"/>
      <c r="Y20" s="116"/>
      <c r="Z20" s="128"/>
      <c r="AA20" s="134">
        <f t="shared" si="11"/>
        <v>0.41694772731195762</v>
      </c>
      <c r="AB20" s="116"/>
      <c r="AC20" s="116"/>
      <c r="AD20" s="116"/>
      <c r="AE20" s="116"/>
      <c r="AF20" s="116"/>
      <c r="AG20" s="121"/>
    </row>
    <row r="21" spans="1:33" x14ac:dyDescent="0.25">
      <c r="A21" s="32">
        <v>43010</v>
      </c>
      <c r="B21" s="33">
        <f t="shared" si="12"/>
        <v>19</v>
      </c>
      <c r="C21" s="34">
        <f t="shared" si="13"/>
        <v>195.0201282524736</v>
      </c>
      <c r="D21" s="34">
        <f t="shared" si="14"/>
        <v>148.3623325735968</v>
      </c>
      <c r="E21" s="35">
        <f t="shared" si="0"/>
        <v>46.657795678876795</v>
      </c>
      <c r="F21" s="30"/>
      <c r="G21" s="36">
        <f>C21*TDEE!$B$5</f>
        <v>2426.6360314091148</v>
      </c>
      <c r="H21" s="34">
        <f t="shared" si="15"/>
        <v>1446.3916660451807</v>
      </c>
      <c r="I21" s="34">
        <f t="shared" si="16"/>
        <v>980.24436536393409</v>
      </c>
      <c r="J21" s="28">
        <f t="shared" si="1"/>
        <v>0.4132547617271945</v>
      </c>
      <c r="K21" s="34">
        <f t="shared" si="2"/>
        <v>47.276100125380481</v>
      </c>
      <c r="L21" s="34">
        <v>20</v>
      </c>
      <c r="M21" s="28">
        <f>Protein_Amt!$B$6</f>
        <v>118.68986605887744</v>
      </c>
      <c r="N21" s="34">
        <f t="shared" si="3"/>
        <v>425.48490112842433</v>
      </c>
      <c r="O21" s="34">
        <f t="shared" si="4"/>
        <v>80</v>
      </c>
      <c r="P21" s="34">
        <f t="shared" si="5"/>
        <v>474.75946423550977</v>
      </c>
      <c r="Q21" s="35">
        <f t="shared" si="6"/>
        <v>980.24436536393409</v>
      </c>
      <c r="S21" s="120"/>
      <c r="T21" s="116"/>
      <c r="U21" s="116"/>
      <c r="V21" s="116"/>
      <c r="W21" s="116"/>
      <c r="X21" s="116"/>
      <c r="Y21" s="116"/>
      <c r="Z21" s="128"/>
      <c r="AA21" s="134">
        <f t="shared" si="11"/>
        <v>0.4132547617271945</v>
      </c>
      <c r="AB21" s="116"/>
      <c r="AC21" s="116"/>
      <c r="AD21" s="116"/>
      <c r="AE21" s="116"/>
      <c r="AF21" s="116"/>
      <c r="AG21" s="121"/>
    </row>
    <row r="22" spans="1:33" x14ac:dyDescent="0.25">
      <c r="A22" s="32">
        <v>43011</v>
      </c>
      <c r="B22" s="33">
        <f t="shared" si="12"/>
        <v>20</v>
      </c>
      <c r="C22" s="34">
        <f t="shared" si="13"/>
        <v>194.60687349074641</v>
      </c>
      <c r="D22" s="34">
        <f t="shared" si="14"/>
        <v>148.3623325735968</v>
      </c>
      <c r="E22" s="35">
        <f t="shared" si="0"/>
        <v>46.244540917149607</v>
      </c>
      <c r="F22" s="30"/>
      <c r="G22" s="36">
        <f>C22*TDEE!$B$5</f>
        <v>2421.493901189303</v>
      </c>
      <c r="H22" s="34">
        <f t="shared" si="15"/>
        <v>1433.5807684316378</v>
      </c>
      <c r="I22" s="34">
        <f t="shared" si="16"/>
        <v>987.91313275766515</v>
      </c>
      <c r="J22" s="28">
        <f t="shared" si="1"/>
        <v>0.40959450526618224</v>
      </c>
      <c r="K22" s="34">
        <f t="shared" si="2"/>
        <v>48.128185391350598</v>
      </c>
      <c r="L22" s="34">
        <v>20</v>
      </c>
      <c r="M22" s="28">
        <f>Protein_Amt!$B$6</f>
        <v>118.68986605887744</v>
      </c>
      <c r="N22" s="34">
        <f t="shared" si="3"/>
        <v>433.15366852215539</v>
      </c>
      <c r="O22" s="34">
        <f t="shared" si="4"/>
        <v>80</v>
      </c>
      <c r="P22" s="34">
        <f t="shared" si="5"/>
        <v>474.75946423550977</v>
      </c>
      <c r="Q22" s="35">
        <f t="shared" si="6"/>
        <v>987.91313275766515</v>
      </c>
      <c r="S22" s="120"/>
      <c r="T22" s="116"/>
      <c r="U22" s="116"/>
      <c r="V22" s="116"/>
      <c r="W22" s="116"/>
      <c r="X22" s="116"/>
      <c r="Y22" s="116"/>
      <c r="Z22" s="128"/>
      <c r="AA22" s="134">
        <f t="shared" si="11"/>
        <v>0.40959450526618224</v>
      </c>
      <c r="AB22" s="116"/>
      <c r="AC22" s="116"/>
      <c r="AD22" s="116"/>
      <c r="AE22" s="116"/>
      <c r="AF22" s="116"/>
      <c r="AG22" s="121"/>
    </row>
    <row r="23" spans="1:33" x14ac:dyDescent="0.25">
      <c r="A23" s="32">
        <v>43012</v>
      </c>
      <c r="B23" s="33">
        <f t="shared" si="12"/>
        <v>21</v>
      </c>
      <c r="C23" s="34">
        <f t="shared" si="13"/>
        <v>194.19727898548024</v>
      </c>
      <c r="D23" s="34">
        <f t="shared" si="14"/>
        <v>148.3623325735968</v>
      </c>
      <c r="E23" s="35">
        <f t="shared" si="0"/>
        <v>45.834946411883436</v>
      </c>
      <c r="F23" s="30"/>
      <c r="G23" s="36">
        <f>C23*TDEE!$B$5</f>
        <v>2416.3973155514382</v>
      </c>
      <c r="H23" s="34">
        <f t="shared" si="15"/>
        <v>1420.8833387683865</v>
      </c>
      <c r="I23" s="34">
        <f t="shared" si="16"/>
        <v>995.5139767830517</v>
      </c>
      <c r="J23" s="28">
        <f t="shared" si="1"/>
        <v>0.40596666821953897</v>
      </c>
      <c r="K23" s="34">
        <f t="shared" si="2"/>
        <v>48.972723616393552</v>
      </c>
      <c r="L23" s="34">
        <v>20</v>
      </c>
      <c r="M23" s="28">
        <f>Protein_Amt!$B$6</f>
        <v>118.68986605887744</v>
      </c>
      <c r="N23" s="34">
        <f t="shared" si="3"/>
        <v>440.75451254754194</v>
      </c>
      <c r="O23" s="34">
        <f t="shared" si="4"/>
        <v>80</v>
      </c>
      <c r="P23" s="34">
        <f t="shared" si="5"/>
        <v>474.75946423550977</v>
      </c>
      <c r="Q23" s="35">
        <f t="shared" si="6"/>
        <v>995.5139767830517</v>
      </c>
      <c r="S23" s="120"/>
      <c r="T23" s="116"/>
      <c r="U23" s="116"/>
      <c r="V23" s="116"/>
      <c r="W23" s="116"/>
      <c r="X23" s="116"/>
      <c r="Y23" s="116"/>
      <c r="Z23" s="128"/>
      <c r="AA23" s="134">
        <f t="shared" si="11"/>
        <v>0.40596666821953897</v>
      </c>
      <c r="AB23" s="116"/>
      <c r="AC23" s="116"/>
      <c r="AD23" s="116"/>
      <c r="AE23" s="116"/>
      <c r="AF23" s="116"/>
      <c r="AG23" s="121"/>
    </row>
    <row r="24" spans="1:33" x14ac:dyDescent="0.25">
      <c r="A24" s="32">
        <v>43013</v>
      </c>
      <c r="B24" s="33">
        <f t="shared" si="12"/>
        <v>22</v>
      </c>
      <c r="C24" s="34">
        <f t="shared" si="13"/>
        <v>193.79131231726069</v>
      </c>
      <c r="D24" s="34">
        <f t="shared" si="14"/>
        <v>148.3623325735968</v>
      </c>
      <c r="E24" s="35">
        <f t="shared" si="0"/>
        <v>45.428979743663888</v>
      </c>
      <c r="F24" s="30"/>
      <c r="G24" s="36">
        <f>C24*TDEE!$B$5</f>
        <v>2411.3458711006515</v>
      </c>
      <c r="H24" s="34">
        <f t="shared" si="15"/>
        <v>1408.2983720535806</v>
      </c>
      <c r="I24" s="34">
        <f t="shared" si="16"/>
        <v>1003.0474990470709</v>
      </c>
      <c r="J24" s="28">
        <f t="shared" si="1"/>
        <v>0.40237096344388018</v>
      </c>
      <c r="K24" s="34">
        <f t="shared" si="2"/>
        <v>49.809781645729018</v>
      </c>
      <c r="L24" s="34">
        <v>20</v>
      </c>
      <c r="M24" s="28">
        <f>Protein_Amt!$B$6</f>
        <v>118.68986605887744</v>
      </c>
      <c r="N24" s="34">
        <f t="shared" si="3"/>
        <v>448.28803481156115</v>
      </c>
      <c r="O24" s="34">
        <f t="shared" si="4"/>
        <v>80</v>
      </c>
      <c r="P24" s="34">
        <f t="shared" si="5"/>
        <v>474.75946423550977</v>
      </c>
      <c r="Q24" s="35">
        <f t="shared" si="6"/>
        <v>1003.0474990470709</v>
      </c>
      <c r="S24" s="120"/>
      <c r="T24" s="116"/>
      <c r="U24" s="116"/>
      <c r="V24" s="116"/>
      <c r="W24" s="116"/>
      <c r="X24" s="116"/>
      <c r="Y24" s="116"/>
      <c r="Z24" s="128"/>
      <c r="AA24" s="134">
        <f t="shared" si="11"/>
        <v>0.40237096344388018</v>
      </c>
      <c r="AB24" s="116"/>
      <c r="AC24" s="116"/>
      <c r="AD24" s="116"/>
      <c r="AE24" s="116"/>
      <c r="AF24" s="116"/>
      <c r="AG24" s="121"/>
    </row>
    <row r="25" spans="1:33" x14ac:dyDescent="0.25">
      <c r="A25" s="32">
        <v>43014</v>
      </c>
      <c r="B25" s="33">
        <f t="shared" si="12"/>
        <v>23</v>
      </c>
      <c r="C25" s="34">
        <f t="shared" si="13"/>
        <v>193.38894135381682</v>
      </c>
      <c r="D25" s="34">
        <f t="shared" si="14"/>
        <v>148.3623325735968</v>
      </c>
      <c r="E25" s="35">
        <f t="shared" si="0"/>
        <v>45.026608780220016</v>
      </c>
      <c r="F25" s="30"/>
      <c r="G25" s="36">
        <f>C25*TDEE!$B$5</f>
        <v>2406.3391680150007</v>
      </c>
      <c r="H25" s="34">
        <f t="shared" si="15"/>
        <v>1395.8248721868206</v>
      </c>
      <c r="I25" s="34">
        <f t="shared" si="16"/>
        <v>1010.5142958281801</v>
      </c>
      <c r="J25" s="28">
        <f t="shared" si="1"/>
        <v>0.39880710633909161</v>
      </c>
      <c r="K25" s="34">
        <f t="shared" si="2"/>
        <v>50.63942573251893</v>
      </c>
      <c r="L25" s="34">
        <v>20</v>
      </c>
      <c r="M25" s="28">
        <f>Protein_Amt!$B$6</f>
        <v>118.68986605887744</v>
      </c>
      <c r="N25" s="34">
        <f t="shared" si="3"/>
        <v>455.75483159267037</v>
      </c>
      <c r="O25" s="34">
        <f t="shared" si="4"/>
        <v>80</v>
      </c>
      <c r="P25" s="34">
        <f t="shared" si="5"/>
        <v>474.75946423550977</v>
      </c>
      <c r="Q25" s="35">
        <f t="shared" si="6"/>
        <v>1010.5142958281801</v>
      </c>
      <c r="S25" s="120"/>
      <c r="T25" s="116"/>
      <c r="U25" s="116"/>
      <c r="V25" s="116"/>
      <c r="W25" s="116"/>
      <c r="X25" s="116"/>
      <c r="Y25" s="116"/>
      <c r="Z25" s="128"/>
      <c r="AA25" s="134">
        <f t="shared" si="11"/>
        <v>0.39880710633909161</v>
      </c>
      <c r="AB25" s="116"/>
      <c r="AC25" s="116"/>
      <c r="AD25" s="116"/>
      <c r="AE25" s="116"/>
      <c r="AF25" s="116"/>
      <c r="AG25" s="121"/>
    </row>
    <row r="26" spans="1:33" x14ac:dyDescent="0.25">
      <c r="A26" s="32">
        <v>43015</v>
      </c>
      <c r="B26" s="33">
        <f t="shared" si="12"/>
        <v>24</v>
      </c>
      <c r="C26" s="34">
        <f t="shared" si="13"/>
        <v>192.99013424747773</v>
      </c>
      <c r="D26" s="34">
        <f t="shared" si="14"/>
        <v>148.3623325735968</v>
      </c>
      <c r="E26" s="35">
        <f t="shared" si="0"/>
        <v>44.627801673880924</v>
      </c>
      <c r="F26" s="30"/>
      <c r="G26" s="36">
        <f>C26*TDEE!$B$5</f>
        <v>2401.3768100138227</v>
      </c>
      <c r="H26" s="34">
        <f t="shared" si="15"/>
        <v>1383.4618518903087</v>
      </c>
      <c r="I26" s="34">
        <f t="shared" si="16"/>
        <v>1017.914958123514</v>
      </c>
      <c r="J26" s="28">
        <f t="shared" si="1"/>
        <v>0.39527481482580251</v>
      </c>
      <c r="K26" s="34">
        <f t="shared" si="2"/>
        <v>51.46172154311158</v>
      </c>
      <c r="L26" s="34">
        <v>20</v>
      </c>
      <c r="M26" s="28">
        <f>Protein_Amt!$B$6</f>
        <v>118.68986605887744</v>
      </c>
      <c r="N26" s="34">
        <f t="shared" si="3"/>
        <v>463.15549388800423</v>
      </c>
      <c r="O26" s="34">
        <f t="shared" si="4"/>
        <v>80</v>
      </c>
      <c r="P26" s="34">
        <f t="shared" si="5"/>
        <v>474.75946423550977</v>
      </c>
      <c r="Q26" s="35">
        <f t="shared" si="6"/>
        <v>1017.914958123514</v>
      </c>
      <c r="S26" s="120"/>
      <c r="T26" s="116"/>
      <c r="U26" s="116"/>
      <c r="V26" s="116"/>
      <c r="W26" s="116"/>
      <c r="X26" s="116"/>
      <c r="Y26" s="116"/>
      <c r="Z26" s="128"/>
      <c r="AA26" s="134">
        <f t="shared" si="11"/>
        <v>0.39527481482580251</v>
      </c>
      <c r="AB26" s="116"/>
      <c r="AC26" s="116"/>
      <c r="AD26" s="116"/>
      <c r="AE26" s="116"/>
      <c r="AF26" s="116"/>
      <c r="AG26" s="121"/>
    </row>
    <row r="27" spans="1:33" x14ac:dyDescent="0.25">
      <c r="A27" s="32">
        <v>43016</v>
      </c>
      <c r="B27" s="33">
        <f t="shared" si="12"/>
        <v>25</v>
      </c>
      <c r="C27" s="34">
        <f t="shared" si="13"/>
        <v>192.59485943265193</v>
      </c>
      <c r="D27" s="34">
        <f t="shared" si="14"/>
        <v>148.3623325735968</v>
      </c>
      <c r="E27" s="35">
        <f t="shared" si="0"/>
        <v>44.232526859055127</v>
      </c>
      <c r="F27" s="30"/>
      <c r="G27" s="36">
        <f>C27*TDEE!$B$5</f>
        <v>2396.4584043263694</v>
      </c>
      <c r="H27" s="34">
        <f t="shared" si="15"/>
        <v>1371.208332630709</v>
      </c>
      <c r="I27" s="34">
        <f t="shared" si="16"/>
        <v>1025.2500716956604</v>
      </c>
      <c r="J27" s="28">
        <f t="shared" si="1"/>
        <v>0.39177380932305972</v>
      </c>
      <c r="K27" s="34">
        <f t="shared" si="2"/>
        <v>52.276734162238959</v>
      </c>
      <c r="L27" s="34">
        <v>20</v>
      </c>
      <c r="M27" s="28">
        <f>Protein_Amt!$B$6</f>
        <v>118.68986605887744</v>
      </c>
      <c r="N27" s="34">
        <f t="shared" si="3"/>
        <v>470.49060746015061</v>
      </c>
      <c r="O27" s="34">
        <f t="shared" si="4"/>
        <v>80</v>
      </c>
      <c r="P27" s="34">
        <f t="shared" si="5"/>
        <v>474.75946423550977</v>
      </c>
      <c r="Q27" s="35">
        <f t="shared" si="6"/>
        <v>1025.2500716956604</v>
      </c>
      <c r="S27" s="120"/>
      <c r="T27" s="116"/>
      <c r="U27" s="116"/>
      <c r="V27" s="116"/>
      <c r="W27" s="116"/>
      <c r="X27" s="116"/>
      <c r="Y27" s="116"/>
      <c r="Z27" s="128"/>
      <c r="AA27" s="134">
        <f t="shared" si="11"/>
        <v>0.39177380932305972</v>
      </c>
      <c r="AB27" s="116"/>
      <c r="AC27" s="116"/>
      <c r="AD27" s="116"/>
      <c r="AE27" s="116"/>
      <c r="AF27" s="116"/>
      <c r="AG27" s="121"/>
    </row>
    <row r="28" spans="1:33" x14ac:dyDescent="0.25">
      <c r="A28" s="32">
        <v>43017</v>
      </c>
      <c r="B28" s="33">
        <f t="shared" si="12"/>
        <v>26</v>
      </c>
      <c r="C28" s="34">
        <f t="shared" si="13"/>
        <v>192.20308562332886</v>
      </c>
      <c r="D28" s="34">
        <f t="shared" si="14"/>
        <v>148.3623325735968</v>
      </c>
      <c r="E28" s="35">
        <f t="shared" si="0"/>
        <v>43.840753049732058</v>
      </c>
      <c r="F28" s="30"/>
      <c r="G28" s="36">
        <f>C28*TDEE!$B$5</f>
        <v>2391.5835616607187</v>
      </c>
      <c r="H28" s="34">
        <f t="shared" si="15"/>
        <v>1359.0633445416938</v>
      </c>
      <c r="I28" s="34">
        <f t="shared" si="16"/>
        <v>1032.5202171190249</v>
      </c>
      <c r="J28" s="28">
        <f t="shared" si="1"/>
        <v>0.38830381272619824</v>
      </c>
      <c r="K28" s="34">
        <f t="shared" si="2"/>
        <v>53.084528098168349</v>
      </c>
      <c r="L28" s="34">
        <v>20</v>
      </c>
      <c r="M28" s="28">
        <f>Protein_Amt!$B$6</f>
        <v>118.68986605887744</v>
      </c>
      <c r="N28" s="34">
        <f t="shared" si="3"/>
        <v>477.76075288351512</v>
      </c>
      <c r="O28" s="34">
        <f t="shared" si="4"/>
        <v>80</v>
      </c>
      <c r="P28" s="34">
        <f t="shared" si="5"/>
        <v>474.75946423550977</v>
      </c>
      <c r="Q28" s="35">
        <f t="shared" si="6"/>
        <v>1032.5202171190249</v>
      </c>
      <c r="S28" s="120"/>
      <c r="T28" s="116"/>
      <c r="U28" s="116"/>
      <c r="V28" s="116"/>
      <c r="W28" s="116"/>
      <c r="X28" s="116"/>
      <c r="Y28" s="116"/>
      <c r="Z28" s="128"/>
      <c r="AA28" s="134">
        <f t="shared" si="11"/>
        <v>0.38830381272619824</v>
      </c>
      <c r="AB28" s="116"/>
      <c r="AC28" s="116"/>
      <c r="AD28" s="116"/>
      <c r="AE28" s="116"/>
      <c r="AF28" s="116"/>
      <c r="AG28" s="121"/>
    </row>
    <row r="29" spans="1:33" x14ac:dyDescent="0.25">
      <c r="A29" s="32">
        <v>43018</v>
      </c>
      <c r="B29" s="33">
        <f t="shared" si="12"/>
        <v>27</v>
      </c>
      <c r="C29" s="34">
        <f t="shared" si="13"/>
        <v>191.81478181060265</v>
      </c>
      <c r="D29" s="34">
        <f t="shared" si="14"/>
        <v>148.3623325735968</v>
      </c>
      <c r="E29" s="35">
        <f t="shared" si="0"/>
        <v>43.452449237005851</v>
      </c>
      <c r="F29" s="30"/>
      <c r="G29" s="36">
        <f>C29*TDEE!$B$5</f>
        <v>2386.7518961729643</v>
      </c>
      <c r="H29" s="34">
        <f t="shared" si="15"/>
        <v>1347.0259263471814</v>
      </c>
      <c r="I29" s="34">
        <f t="shared" si="16"/>
        <v>1039.7259698257828</v>
      </c>
      <c r="J29" s="28">
        <f t="shared" si="1"/>
        <v>0.38486455038490897</v>
      </c>
      <c r="K29" s="34">
        <f t="shared" si="2"/>
        <v>53.885167287808116</v>
      </c>
      <c r="L29" s="34">
        <v>20</v>
      </c>
      <c r="M29" s="28">
        <f>Protein_Amt!$B$6</f>
        <v>118.68986605887744</v>
      </c>
      <c r="N29" s="34">
        <f t="shared" si="3"/>
        <v>484.96650559027307</v>
      </c>
      <c r="O29" s="34">
        <f t="shared" si="4"/>
        <v>80</v>
      </c>
      <c r="P29" s="34">
        <f t="shared" si="5"/>
        <v>474.75946423550977</v>
      </c>
      <c r="Q29" s="35">
        <f t="shared" si="6"/>
        <v>1039.7259698257828</v>
      </c>
      <c r="S29" s="120"/>
      <c r="T29" s="116"/>
      <c r="U29" s="116"/>
      <c r="V29" s="116"/>
      <c r="W29" s="116"/>
      <c r="X29" s="116"/>
      <c r="Y29" s="116"/>
      <c r="Z29" s="128"/>
      <c r="AA29" s="134">
        <f t="shared" si="11"/>
        <v>0.38486455038490897</v>
      </c>
      <c r="AB29" s="116"/>
      <c r="AC29" s="116"/>
      <c r="AD29" s="116"/>
      <c r="AE29" s="116"/>
      <c r="AF29" s="116"/>
      <c r="AG29" s="121"/>
    </row>
    <row r="30" spans="1:33" x14ac:dyDescent="0.25">
      <c r="A30" s="32">
        <v>43019</v>
      </c>
      <c r="B30" s="33">
        <f t="shared" si="12"/>
        <v>28</v>
      </c>
      <c r="C30" s="34">
        <f t="shared" si="13"/>
        <v>191.42991726021774</v>
      </c>
      <c r="D30" s="34">
        <f t="shared" si="14"/>
        <v>148.3623325735968</v>
      </c>
      <c r="E30" s="35">
        <f t="shared" si="0"/>
        <v>43.067584686620933</v>
      </c>
      <c r="F30" s="30"/>
      <c r="G30" s="36">
        <f>C30*TDEE!$B$5</f>
        <v>2381.9630254366725</v>
      </c>
      <c r="H30" s="34">
        <f t="shared" si="15"/>
        <v>1335.095125285249</v>
      </c>
      <c r="I30" s="34">
        <f t="shared" si="16"/>
        <v>1046.8679001514236</v>
      </c>
      <c r="J30" s="28">
        <f t="shared" si="1"/>
        <v>0.38145575008149968</v>
      </c>
      <c r="K30" s="34">
        <f t="shared" si="2"/>
        <v>54.678715101768198</v>
      </c>
      <c r="L30" s="34">
        <v>20</v>
      </c>
      <c r="M30" s="28">
        <f>Protein_Amt!$B$6</f>
        <v>118.68986605887744</v>
      </c>
      <c r="N30" s="34">
        <f t="shared" si="3"/>
        <v>492.10843591591379</v>
      </c>
      <c r="O30" s="34">
        <f t="shared" si="4"/>
        <v>80</v>
      </c>
      <c r="P30" s="34">
        <f t="shared" si="5"/>
        <v>474.75946423550977</v>
      </c>
      <c r="Q30" s="35">
        <f t="shared" si="6"/>
        <v>1046.8679001514236</v>
      </c>
      <c r="S30" s="120"/>
      <c r="T30" s="116"/>
      <c r="U30" s="116"/>
      <c r="V30" s="116"/>
      <c r="W30" s="116"/>
      <c r="X30" s="116"/>
      <c r="Y30" s="116"/>
      <c r="Z30" s="128"/>
      <c r="AA30" s="134">
        <f t="shared" si="11"/>
        <v>0.38145575008149968</v>
      </c>
      <c r="AB30" s="116"/>
      <c r="AC30" s="116"/>
      <c r="AD30" s="116"/>
      <c r="AE30" s="116"/>
      <c r="AF30" s="116"/>
      <c r="AG30" s="121"/>
    </row>
    <row r="31" spans="1:33" x14ac:dyDescent="0.25">
      <c r="A31" s="32">
        <v>43020</v>
      </c>
      <c r="B31" s="33">
        <f t="shared" si="12"/>
        <v>29</v>
      </c>
      <c r="C31" s="34">
        <f t="shared" si="13"/>
        <v>191.04846151013624</v>
      </c>
      <c r="D31" s="34">
        <f t="shared" si="14"/>
        <v>148.3623325735968</v>
      </c>
      <c r="E31" s="35">
        <f t="shared" si="0"/>
        <v>42.686128936539433</v>
      </c>
      <c r="F31" s="30"/>
      <c r="G31" s="36">
        <f>C31*TDEE!$B$5</f>
        <v>2377.2165704126169</v>
      </c>
      <c r="H31" s="34">
        <f t="shared" si="15"/>
        <v>1323.2699970327224</v>
      </c>
      <c r="I31" s="34">
        <f t="shared" si="16"/>
        <v>1053.9465733798945</v>
      </c>
      <c r="J31" s="28">
        <f t="shared" si="1"/>
        <v>0.37807714200934922</v>
      </c>
      <c r="K31" s="34">
        <f t="shared" si="2"/>
        <v>55.465234349376082</v>
      </c>
      <c r="L31" s="34">
        <v>20</v>
      </c>
      <c r="M31" s="28">
        <f>Protein_Amt!$B$6</f>
        <v>118.68986605887744</v>
      </c>
      <c r="N31" s="34">
        <f t="shared" si="3"/>
        <v>499.18710914438475</v>
      </c>
      <c r="O31" s="34">
        <f t="shared" si="4"/>
        <v>80</v>
      </c>
      <c r="P31" s="34">
        <f t="shared" si="5"/>
        <v>474.75946423550977</v>
      </c>
      <c r="Q31" s="35">
        <f t="shared" si="6"/>
        <v>1053.9465733798945</v>
      </c>
      <c r="S31" s="120"/>
      <c r="T31" s="116"/>
      <c r="U31" s="116"/>
      <c r="V31" s="116"/>
      <c r="W31" s="116"/>
      <c r="X31" s="116"/>
      <c r="Y31" s="116"/>
      <c r="Z31" s="128"/>
      <c r="AA31" s="134">
        <f t="shared" si="11"/>
        <v>0.37807714200934922</v>
      </c>
      <c r="AB31" s="116"/>
      <c r="AC31" s="116"/>
      <c r="AD31" s="116"/>
      <c r="AE31" s="116"/>
      <c r="AF31" s="116"/>
      <c r="AG31" s="121"/>
    </row>
    <row r="32" spans="1:33" x14ac:dyDescent="0.25">
      <c r="A32" s="32">
        <v>43021</v>
      </c>
      <c r="B32" s="33">
        <f t="shared" si="12"/>
        <v>30</v>
      </c>
      <c r="C32" s="34">
        <f t="shared" si="13"/>
        <v>190.67038436812689</v>
      </c>
      <c r="D32" s="34">
        <f t="shared" si="14"/>
        <v>148.3623325735968</v>
      </c>
      <c r="E32" s="35">
        <f t="shared" si="0"/>
        <v>42.308051794530087</v>
      </c>
      <c r="F32" s="30"/>
      <c r="G32" s="36">
        <f>C32*TDEE!$B$5</f>
        <v>2372.5121554187745</v>
      </c>
      <c r="H32" s="34">
        <f t="shared" si="15"/>
        <v>1311.5496056304328</v>
      </c>
      <c r="I32" s="34">
        <f t="shared" si="16"/>
        <v>1060.9625497883417</v>
      </c>
      <c r="J32" s="28">
        <f t="shared" si="1"/>
        <v>0.3747284587515522</v>
      </c>
      <c r="K32" s="34">
        <f t="shared" si="2"/>
        <v>56.244787283647987</v>
      </c>
      <c r="L32" s="34">
        <v>20</v>
      </c>
      <c r="M32" s="28">
        <f>Protein_Amt!$B$6</f>
        <v>118.68986605887744</v>
      </c>
      <c r="N32" s="34">
        <f t="shared" si="3"/>
        <v>506.20308555283191</v>
      </c>
      <c r="O32" s="34">
        <f t="shared" si="4"/>
        <v>80</v>
      </c>
      <c r="P32" s="34">
        <f t="shared" si="5"/>
        <v>474.75946423550977</v>
      </c>
      <c r="Q32" s="35">
        <f t="shared" si="6"/>
        <v>1060.9625497883417</v>
      </c>
      <c r="S32" s="120"/>
      <c r="T32" s="116"/>
      <c r="U32" s="116"/>
      <c r="V32" s="116"/>
      <c r="W32" s="116"/>
      <c r="X32" s="116"/>
      <c r="Y32" s="116"/>
      <c r="Z32" s="128"/>
      <c r="AA32" s="134">
        <f t="shared" si="11"/>
        <v>0.3747284587515522</v>
      </c>
      <c r="AB32" s="116"/>
      <c r="AC32" s="116"/>
      <c r="AD32" s="116"/>
      <c r="AE32" s="116"/>
      <c r="AF32" s="116"/>
      <c r="AG32" s="121"/>
    </row>
    <row r="33" spans="1:33" x14ac:dyDescent="0.25">
      <c r="A33" s="32">
        <v>43022</v>
      </c>
      <c r="B33" s="33">
        <f t="shared" si="12"/>
        <v>31</v>
      </c>
      <c r="C33" s="34">
        <f t="shared" si="13"/>
        <v>190.29565590937534</v>
      </c>
      <c r="D33" s="34">
        <f t="shared" si="14"/>
        <v>148.3623325735968</v>
      </c>
      <c r="E33" s="35">
        <f t="shared" si="0"/>
        <v>41.933323335778539</v>
      </c>
      <c r="F33" s="30"/>
      <c r="G33" s="36">
        <f>C33*TDEE!$B$5</f>
        <v>2367.8494081005915</v>
      </c>
      <c r="H33" s="34">
        <f t="shared" si="15"/>
        <v>1299.9330234091346</v>
      </c>
      <c r="I33" s="34">
        <f t="shared" si="16"/>
        <v>1067.9163846914569</v>
      </c>
      <c r="J33" s="28">
        <f t="shared" si="1"/>
        <v>0.37140943525975273</v>
      </c>
      <c r="K33" s="34">
        <f t="shared" si="2"/>
        <v>57.017435606216345</v>
      </c>
      <c r="L33" s="34">
        <v>20</v>
      </c>
      <c r="M33" s="28">
        <f>Protein_Amt!$B$6</f>
        <v>118.68986605887744</v>
      </c>
      <c r="N33" s="34">
        <f t="shared" si="3"/>
        <v>513.1569204559471</v>
      </c>
      <c r="O33" s="34">
        <f t="shared" si="4"/>
        <v>80</v>
      </c>
      <c r="P33" s="34">
        <f t="shared" si="5"/>
        <v>474.75946423550977</v>
      </c>
      <c r="Q33" s="35">
        <f t="shared" si="6"/>
        <v>1067.9163846914569</v>
      </c>
      <c r="S33" s="120"/>
      <c r="T33" s="116"/>
      <c r="U33" s="116"/>
      <c r="V33" s="116"/>
      <c r="W33" s="116"/>
      <c r="X33" s="116"/>
      <c r="Y33" s="116"/>
      <c r="Z33" s="128"/>
      <c r="AA33" s="134">
        <f t="shared" si="11"/>
        <v>0.37140943525975273</v>
      </c>
      <c r="AB33" s="116"/>
      <c r="AC33" s="116"/>
      <c r="AD33" s="116"/>
      <c r="AE33" s="116"/>
      <c r="AF33" s="116"/>
      <c r="AG33" s="121"/>
    </row>
    <row r="34" spans="1:33" x14ac:dyDescent="0.25">
      <c r="A34" s="32">
        <v>43023</v>
      </c>
      <c r="B34" s="33">
        <f t="shared" si="12"/>
        <v>32</v>
      </c>
      <c r="C34" s="34">
        <f t="shared" si="13"/>
        <v>189.92424647411559</v>
      </c>
      <c r="D34" s="34">
        <f t="shared" si="14"/>
        <v>148.3623325735968</v>
      </c>
      <c r="E34" s="35">
        <f t="shared" si="0"/>
        <v>41.561913900518789</v>
      </c>
      <c r="F34" s="30"/>
      <c r="G34" s="36">
        <f>C34*TDEE!$B$5</f>
        <v>2363.2279594015122</v>
      </c>
      <c r="H34" s="34">
        <f t="shared" si="15"/>
        <v>1288.4193309160823</v>
      </c>
      <c r="I34" s="34">
        <f t="shared" si="16"/>
        <v>1074.8086284854298</v>
      </c>
      <c r="J34" s="28">
        <f t="shared" si="1"/>
        <v>0.36811980883316636</v>
      </c>
      <c r="K34" s="34">
        <f t="shared" si="2"/>
        <v>57.783240472213343</v>
      </c>
      <c r="L34" s="34">
        <v>20</v>
      </c>
      <c r="M34" s="28">
        <f>Protein_Amt!$B$6</f>
        <v>118.68986605887744</v>
      </c>
      <c r="N34" s="34">
        <f t="shared" si="3"/>
        <v>520.04916424992007</v>
      </c>
      <c r="O34" s="34">
        <f t="shared" si="4"/>
        <v>80</v>
      </c>
      <c r="P34" s="34">
        <f t="shared" si="5"/>
        <v>474.75946423550977</v>
      </c>
      <c r="Q34" s="35">
        <f t="shared" si="6"/>
        <v>1074.8086284854298</v>
      </c>
      <c r="S34" s="120"/>
      <c r="T34" s="116"/>
      <c r="U34" s="116"/>
      <c r="V34" s="116"/>
      <c r="W34" s="116"/>
      <c r="X34" s="116"/>
      <c r="Y34" s="116"/>
      <c r="Z34" s="128"/>
      <c r="AA34" s="134">
        <f t="shared" si="11"/>
        <v>0.36811980883316636</v>
      </c>
      <c r="AB34" s="116"/>
      <c r="AC34" s="116"/>
      <c r="AD34" s="116"/>
      <c r="AE34" s="116"/>
      <c r="AF34" s="116"/>
      <c r="AG34" s="121"/>
    </row>
    <row r="35" spans="1:33" x14ac:dyDescent="0.25">
      <c r="A35" s="32">
        <v>43024</v>
      </c>
      <c r="B35" s="33">
        <f t="shared" si="12"/>
        <v>33</v>
      </c>
      <c r="C35" s="34">
        <f t="shared" si="13"/>
        <v>189.55612666528242</v>
      </c>
      <c r="D35" s="34">
        <f t="shared" si="14"/>
        <v>148.3623325735968</v>
      </c>
      <c r="E35" s="35">
        <f t="shared" si="0"/>
        <v>41.193794091685618</v>
      </c>
      <c r="F35" s="30"/>
      <c r="G35" s="36">
        <f>C35*TDEE!$B$5</f>
        <v>2358.6474435337677</v>
      </c>
      <c r="H35" s="34">
        <f t="shared" si="15"/>
        <v>1277.0076168422543</v>
      </c>
      <c r="I35" s="34">
        <f t="shared" si="16"/>
        <v>1081.6398266915135</v>
      </c>
      <c r="J35" s="28">
        <f t="shared" si="1"/>
        <v>0.36485931909778696</v>
      </c>
      <c r="K35" s="34">
        <f t="shared" si="2"/>
        <v>58.542262495111522</v>
      </c>
      <c r="L35" s="34">
        <v>20</v>
      </c>
      <c r="M35" s="28">
        <f>Protein_Amt!$B$6</f>
        <v>118.68986605887744</v>
      </c>
      <c r="N35" s="34">
        <f t="shared" si="3"/>
        <v>526.8803624560037</v>
      </c>
      <c r="O35" s="34">
        <f t="shared" si="4"/>
        <v>80</v>
      </c>
      <c r="P35" s="34">
        <f t="shared" si="5"/>
        <v>474.75946423550977</v>
      </c>
      <c r="Q35" s="35">
        <f t="shared" si="6"/>
        <v>1081.6398266915135</v>
      </c>
      <c r="S35" s="120"/>
      <c r="T35" s="116"/>
      <c r="U35" s="116"/>
      <c r="V35" s="116"/>
      <c r="W35" s="116"/>
      <c r="X35" s="116"/>
      <c r="Y35" s="116"/>
      <c r="Z35" s="128"/>
      <c r="AA35" s="134">
        <f t="shared" si="11"/>
        <v>0.36485931909778696</v>
      </c>
      <c r="AB35" s="116"/>
      <c r="AC35" s="116"/>
      <c r="AD35" s="116"/>
      <c r="AE35" s="116"/>
      <c r="AF35" s="116"/>
      <c r="AG35" s="121"/>
    </row>
    <row r="36" spans="1:33" x14ac:dyDescent="0.25">
      <c r="A36" s="32">
        <v>43025</v>
      </c>
      <c r="B36" s="33">
        <f t="shared" si="12"/>
        <v>34</v>
      </c>
      <c r="C36" s="34">
        <f t="shared" si="13"/>
        <v>189.19126734618465</v>
      </c>
      <c r="D36" s="34">
        <f t="shared" si="14"/>
        <v>148.3623325735968</v>
      </c>
      <c r="E36" s="35">
        <f t="shared" si="0"/>
        <v>40.828934772587843</v>
      </c>
      <c r="F36" s="30"/>
      <c r="G36" s="36">
        <f>C36*TDEE!$B$5</f>
        <v>2354.1074979494238</v>
      </c>
      <c r="H36" s="34">
        <f t="shared" si="15"/>
        <v>1265.6969779502231</v>
      </c>
      <c r="I36" s="34">
        <f t="shared" si="16"/>
        <v>1088.4105199992007</v>
      </c>
      <c r="J36" s="28">
        <f t="shared" si="1"/>
        <v>0.36162770798577804</v>
      </c>
      <c r="K36" s="34">
        <f t="shared" si="2"/>
        <v>59.294561751521215</v>
      </c>
      <c r="L36" s="34">
        <v>20</v>
      </c>
      <c r="M36" s="28">
        <f>Protein_Amt!$B$6</f>
        <v>118.68986605887744</v>
      </c>
      <c r="N36" s="34">
        <f t="shared" si="3"/>
        <v>533.65105576369092</v>
      </c>
      <c r="O36" s="34">
        <f t="shared" si="4"/>
        <v>80</v>
      </c>
      <c r="P36" s="34">
        <f t="shared" si="5"/>
        <v>474.75946423550977</v>
      </c>
      <c r="Q36" s="35">
        <f t="shared" si="6"/>
        <v>1088.4105199992007</v>
      </c>
      <c r="S36" s="120"/>
      <c r="T36" s="116"/>
      <c r="U36" s="116"/>
      <c r="V36" s="116"/>
      <c r="W36" s="116"/>
      <c r="X36" s="116"/>
      <c r="Y36" s="116"/>
      <c r="Z36" s="128"/>
      <c r="AA36" s="134">
        <f t="shared" si="11"/>
        <v>0.36162770798577804</v>
      </c>
      <c r="AB36" s="116"/>
      <c r="AC36" s="116"/>
      <c r="AD36" s="116"/>
      <c r="AE36" s="116"/>
      <c r="AF36" s="116"/>
      <c r="AG36" s="121"/>
    </row>
    <row r="37" spans="1:33" x14ac:dyDescent="0.25">
      <c r="A37" s="32">
        <v>43026</v>
      </c>
      <c r="B37" s="33">
        <f t="shared" si="12"/>
        <v>35</v>
      </c>
      <c r="C37" s="34">
        <f t="shared" si="13"/>
        <v>188.82963963819887</v>
      </c>
      <c r="D37" s="34">
        <f t="shared" si="14"/>
        <v>148.3623325735968</v>
      </c>
      <c r="E37" s="35">
        <f t="shared" si="0"/>
        <v>40.467307064602068</v>
      </c>
      <c r="F37" s="30"/>
      <c r="G37" s="36">
        <f>C37*TDEE!$B$5</f>
        <v>2349.6077633116834</v>
      </c>
      <c r="H37" s="34">
        <f t="shared" si="15"/>
        <v>1254.4865190026642</v>
      </c>
      <c r="I37" s="34">
        <f t="shared" si="16"/>
        <v>1095.1212443090192</v>
      </c>
      <c r="J37" s="28">
        <f t="shared" si="1"/>
        <v>0.35842471971504691</v>
      </c>
      <c r="K37" s="34">
        <f t="shared" si="2"/>
        <v>60.040197785945487</v>
      </c>
      <c r="L37" s="34">
        <v>20</v>
      </c>
      <c r="M37" s="28">
        <f>Protein_Amt!$B$6</f>
        <v>118.68986605887744</v>
      </c>
      <c r="N37" s="34">
        <f t="shared" si="3"/>
        <v>540.36178007350941</v>
      </c>
      <c r="O37" s="34">
        <f t="shared" si="4"/>
        <v>80</v>
      </c>
      <c r="P37" s="34">
        <f t="shared" si="5"/>
        <v>474.75946423550977</v>
      </c>
      <c r="Q37" s="35">
        <f t="shared" si="6"/>
        <v>1095.1212443090192</v>
      </c>
      <c r="S37" s="120"/>
      <c r="T37" s="116"/>
      <c r="U37" s="116"/>
      <c r="V37" s="116"/>
      <c r="W37" s="116"/>
      <c r="X37" s="116"/>
      <c r="Y37" s="116"/>
      <c r="Z37" s="128"/>
      <c r="AA37" s="134">
        <f t="shared" si="11"/>
        <v>0.35842471971504691</v>
      </c>
      <c r="AB37" s="116"/>
      <c r="AC37" s="116"/>
      <c r="AD37" s="116"/>
      <c r="AE37" s="116"/>
      <c r="AF37" s="116"/>
      <c r="AG37" s="121"/>
    </row>
    <row r="38" spans="1:33" x14ac:dyDescent="0.25">
      <c r="A38" s="32">
        <v>43027</v>
      </c>
      <c r="B38" s="33">
        <f t="shared" si="12"/>
        <v>36</v>
      </c>
      <c r="C38" s="34">
        <f t="shared" si="13"/>
        <v>188.47121491848381</v>
      </c>
      <c r="D38" s="34">
        <f t="shared" si="14"/>
        <v>148.3623325735968</v>
      </c>
      <c r="E38" s="35">
        <f t="shared" si="0"/>
        <v>40.108882344887007</v>
      </c>
      <c r="F38" s="30"/>
      <c r="G38" s="36">
        <f>C38*TDEE!$B$5</f>
        <v>2345.147883466449</v>
      </c>
      <c r="H38" s="34">
        <f t="shared" si="15"/>
        <v>1243.3753526914973</v>
      </c>
      <c r="I38" s="34">
        <f t="shared" si="16"/>
        <v>1101.7725307749517</v>
      </c>
      <c r="J38" s="28">
        <f t="shared" si="1"/>
        <v>0.35525010076899921</v>
      </c>
      <c r="K38" s="34">
        <f t="shared" si="2"/>
        <v>60.779229615493556</v>
      </c>
      <c r="L38" s="34">
        <v>20</v>
      </c>
      <c r="M38" s="28">
        <f>Protein_Amt!$B$6</f>
        <v>118.68986605887744</v>
      </c>
      <c r="N38" s="34">
        <f t="shared" si="3"/>
        <v>547.01306653944198</v>
      </c>
      <c r="O38" s="34">
        <f t="shared" si="4"/>
        <v>80</v>
      </c>
      <c r="P38" s="34">
        <f t="shared" si="5"/>
        <v>474.75946423550977</v>
      </c>
      <c r="Q38" s="35">
        <f t="shared" si="6"/>
        <v>1101.7725307749517</v>
      </c>
      <c r="S38" s="120"/>
      <c r="T38" s="116"/>
      <c r="U38" s="116"/>
      <c r="V38" s="116"/>
      <c r="W38" s="116"/>
      <c r="X38" s="116"/>
      <c r="Y38" s="116"/>
      <c r="Z38" s="128"/>
      <c r="AA38" s="134">
        <f t="shared" si="11"/>
        <v>0.35525010076899921</v>
      </c>
      <c r="AB38" s="116"/>
      <c r="AC38" s="116"/>
      <c r="AD38" s="116"/>
      <c r="AE38" s="116"/>
      <c r="AF38" s="116"/>
      <c r="AG38" s="121"/>
    </row>
    <row r="39" spans="1:33" x14ac:dyDescent="0.25">
      <c r="A39" s="32">
        <v>43028</v>
      </c>
      <c r="B39" s="33">
        <f t="shared" si="12"/>
        <v>37</v>
      </c>
      <c r="C39" s="34">
        <f t="shared" si="13"/>
        <v>188.1159648177148</v>
      </c>
      <c r="D39" s="34">
        <f t="shared" si="14"/>
        <v>148.3623325735968</v>
      </c>
      <c r="E39" s="35">
        <f t="shared" si="0"/>
        <v>39.753632244117995</v>
      </c>
      <c r="F39" s="30"/>
      <c r="G39" s="36">
        <f>C39*TDEE!$B$5</f>
        <v>2340.7275054141292</v>
      </c>
      <c r="H39" s="34">
        <f t="shared" si="15"/>
        <v>1232.3625995676578</v>
      </c>
      <c r="I39" s="34">
        <f t="shared" si="16"/>
        <v>1108.3649058464714</v>
      </c>
      <c r="J39" s="28">
        <f t="shared" si="1"/>
        <v>0.35210359987647366</v>
      </c>
      <c r="K39" s="34">
        <f t="shared" si="2"/>
        <v>61.511715734551295</v>
      </c>
      <c r="L39" s="34">
        <v>20</v>
      </c>
      <c r="M39" s="28">
        <f>Protein_Amt!$B$6</f>
        <v>118.68986605887744</v>
      </c>
      <c r="N39" s="34">
        <f t="shared" si="3"/>
        <v>553.60544161096163</v>
      </c>
      <c r="O39" s="34">
        <f t="shared" si="4"/>
        <v>80</v>
      </c>
      <c r="P39" s="34">
        <f t="shared" si="5"/>
        <v>474.75946423550977</v>
      </c>
      <c r="Q39" s="35">
        <f t="shared" si="6"/>
        <v>1108.3649058464714</v>
      </c>
      <c r="S39" s="120"/>
      <c r="T39" s="116"/>
      <c r="U39" s="116"/>
      <c r="V39" s="116"/>
      <c r="W39" s="116"/>
      <c r="X39" s="116"/>
      <c r="Y39" s="116"/>
      <c r="Z39" s="128"/>
      <c r="AA39" s="134">
        <f t="shared" si="11"/>
        <v>0.35210359987647366</v>
      </c>
      <c r="AB39" s="116"/>
      <c r="AC39" s="116"/>
      <c r="AD39" s="116"/>
      <c r="AE39" s="116"/>
      <c r="AF39" s="116"/>
      <c r="AG39" s="121"/>
    </row>
    <row r="40" spans="1:33" x14ac:dyDescent="0.25">
      <c r="A40" s="32">
        <v>43029</v>
      </c>
      <c r="B40" s="33">
        <f t="shared" si="12"/>
        <v>38</v>
      </c>
      <c r="C40" s="34">
        <f t="shared" si="13"/>
        <v>187.76386121783833</v>
      </c>
      <c r="D40" s="34">
        <f t="shared" si="14"/>
        <v>148.3623325735968</v>
      </c>
      <c r="E40" s="35">
        <f t="shared" si="0"/>
        <v>39.401528644241523</v>
      </c>
      <c r="F40" s="30"/>
      <c r="G40" s="36">
        <f>C40*TDEE!$B$5</f>
        <v>2336.3462792817018</v>
      </c>
      <c r="H40" s="34">
        <f t="shared" si="15"/>
        <v>1221.4473879714872</v>
      </c>
      <c r="I40" s="34">
        <f t="shared" si="16"/>
        <v>1114.8988913102146</v>
      </c>
      <c r="J40" s="28">
        <f t="shared" si="1"/>
        <v>0.34898496799185347</v>
      </c>
      <c r="K40" s="34">
        <f t="shared" si="2"/>
        <v>62.237714119411649</v>
      </c>
      <c r="L40" s="34">
        <v>20</v>
      </c>
      <c r="M40" s="28">
        <f>Protein_Amt!$B$6</f>
        <v>118.68986605887744</v>
      </c>
      <c r="N40" s="34">
        <f t="shared" si="3"/>
        <v>560.13942707470483</v>
      </c>
      <c r="O40" s="34">
        <f t="shared" si="4"/>
        <v>80</v>
      </c>
      <c r="P40" s="34">
        <f t="shared" si="5"/>
        <v>474.75946423550977</v>
      </c>
      <c r="Q40" s="35">
        <f t="shared" si="6"/>
        <v>1114.8988913102146</v>
      </c>
      <c r="S40" s="120"/>
      <c r="T40" s="116"/>
      <c r="U40" s="116"/>
      <c r="V40" s="116"/>
      <c r="W40" s="116"/>
      <c r="X40" s="116"/>
      <c r="Y40" s="116"/>
      <c r="Z40" s="128"/>
      <c r="AA40" s="134">
        <f t="shared" si="11"/>
        <v>0.34898496799185347</v>
      </c>
      <c r="AB40" s="116"/>
      <c r="AC40" s="116"/>
      <c r="AD40" s="116"/>
      <c r="AE40" s="116"/>
      <c r="AF40" s="116"/>
      <c r="AG40" s="121"/>
    </row>
    <row r="41" spans="1:33" x14ac:dyDescent="0.25">
      <c r="A41" s="32">
        <v>43030</v>
      </c>
      <c r="B41" s="33">
        <f t="shared" si="12"/>
        <v>39</v>
      </c>
      <c r="C41" s="34">
        <f t="shared" si="13"/>
        <v>187.41487624984649</v>
      </c>
      <c r="D41" s="34">
        <f t="shared" si="14"/>
        <v>148.3623325735968</v>
      </c>
      <c r="E41" s="35">
        <f t="shared" si="0"/>
        <v>39.052543676249684</v>
      </c>
      <c r="F41" s="30"/>
      <c r="G41" s="36">
        <f>C41*TDEE!$B$5</f>
        <v>2332.0038582950187</v>
      </c>
      <c r="H41" s="34">
        <f t="shared" si="15"/>
        <v>1210.6288539637403</v>
      </c>
      <c r="I41" s="34">
        <f t="shared" si="16"/>
        <v>1121.3750043312784</v>
      </c>
      <c r="J41" s="28">
        <f t="shared" si="1"/>
        <v>0.34589395827535435</v>
      </c>
      <c r="K41" s="34">
        <f t="shared" si="2"/>
        <v>62.957282232863186</v>
      </c>
      <c r="L41" s="34">
        <v>20</v>
      </c>
      <c r="M41" s="28">
        <f>Protein_Amt!$B$6</f>
        <v>118.68986605887744</v>
      </c>
      <c r="N41" s="34">
        <f t="shared" si="3"/>
        <v>566.61554009576867</v>
      </c>
      <c r="O41" s="34">
        <f t="shared" si="4"/>
        <v>80</v>
      </c>
      <c r="P41" s="34">
        <f t="shared" si="5"/>
        <v>474.75946423550977</v>
      </c>
      <c r="Q41" s="35">
        <f t="shared" si="6"/>
        <v>1121.3750043312784</v>
      </c>
      <c r="S41" s="120"/>
      <c r="T41" s="116"/>
      <c r="U41" s="116"/>
      <c r="V41" s="116"/>
      <c r="W41" s="116"/>
      <c r="X41" s="116"/>
      <c r="Y41" s="116"/>
      <c r="Z41" s="128"/>
      <c r="AA41" s="134">
        <f t="shared" si="11"/>
        <v>0.34589395827535435</v>
      </c>
      <c r="AB41" s="116"/>
      <c r="AC41" s="116"/>
      <c r="AD41" s="116"/>
      <c r="AE41" s="116"/>
      <c r="AF41" s="116"/>
      <c r="AG41" s="121"/>
    </row>
    <row r="42" spans="1:33" x14ac:dyDescent="0.25">
      <c r="A42" s="32">
        <v>43031</v>
      </c>
      <c r="B42" s="33">
        <f t="shared" si="12"/>
        <v>40</v>
      </c>
      <c r="C42" s="34">
        <f t="shared" si="13"/>
        <v>187.06898229157113</v>
      </c>
      <c r="D42" s="34">
        <f t="shared" si="14"/>
        <v>148.3623325735968</v>
      </c>
      <c r="E42" s="35">
        <f t="shared" si="0"/>
        <v>38.706649717974329</v>
      </c>
      <c r="F42" s="30"/>
      <c r="G42" s="36">
        <f>C42*TDEE!$B$5</f>
        <v>2327.6998987513603</v>
      </c>
      <c r="H42" s="34">
        <f t="shared" si="15"/>
        <v>1199.9061412572041</v>
      </c>
      <c r="I42" s="34">
        <f t="shared" si="16"/>
        <v>1127.7937574941561</v>
      </c>
      <c r="J42" s="28">
        <f t="shared" si="1"/>
        <v>0.3428303260734869</v>
      </c>
      <c r="K42" s="34">
        <f t="shared" si="2"/>
        <v>63.670477028738482</v>
      </c>
      <c r="L42" s="34">
        <v>20</v>
      </c>
      <c r="M42" s="28">
        <f>Protein_Amt!$B$6</f>
        <v>118.68986605887744</v>
      </c>
      <c r="N42" s="34">
        <f t="shared" si="3"/>
        <v>573.03429325864636</v>
      </c>
      <c r="O42" s="34">
        <f t="shared" si="4"/>
        <v>80</v>
      </c>
      <c r="P42" s="34">
        <f t="shared" si="5"/>
        <v>474.75946423550977</v>
      </c>
      <c r="Q42" s="35">
        <f t="shared" si="6"/>
        <v>1127.7937574941561</v>
      </c>
      <c r="S42" s="120"/>
      <c r="T42" s="116"/>
      <c r="U42" s="116"/>
      <c r="V42" s="116"/>
      <c r="W42" s="116"/>
      <c r="X42" s="116"/>
      <c r="Y42" s="116"/>
      <c r="Z42" s="128"/>
      <c r="AA42" s="134">
        <f t="shared" si="11"/>
        <v>0.3428303260734869</v>
      </c>
      <c r="AB42" s="116"/>
      <c r="AC42" s="116"/>
      <c r="AD42" s="116"/>
      <c r="AE42" s="116"/>
      <c r="AF42" s="116"/>
      <c r="AG42" s="121"/>
    </row>
    <row r="43" spans="1:33" x14ac:dyDescent="0.25">
      <c r="A43" s="32">
        <v>43032</v>
      </c>
      <c r="B43" s="33">
        <f t="shared" si="12"/>
        <v>41</v>
      </c>
      <c r="C43" s="34">
        <f t="shared" si="13"/>
        <v>186.72615196549765</v>
      </c>
      <c r="D43" s="34">
        <f t="shared" si="14"/>
        <v>148.3623325735968</v>
      </c>
      <c r="E43" s="35">
        <f t="shared" si="0"/>
        <v>38.363819391900847</v>
      </c>
      <c r="F43" s="30"/>
      <c r="G43" s="36">
        <f>C43*TDEE!$B$5</f>
        <v>2323.4340599922316</v>
      </c>
      <c r="H43" s="34">
        <f t="shared" si="15"/>
        <v>1189.2784011489262</v>
      </c>
      <c r="I43" s="34">
        <f t="shared" si="16"/>
        <v>1134.1556588433054</v>
      </c>
      <c r="J43" s="28">
        <f t="shared" si="1"/>
        <v>0.33979382889969317</v>
      </c>
      <c r="K43" s="34">
        <f t="shared" si="2"/>
        <v>64.37735495642174</v>
      </c>
      <c r="L43" s="34">
        <v>20</v>
      </c>
      <c r="M43" s="28">
        <f>Protein_Amt!$B$6</f>
        <v>118.68986605887744</v>
      </c>
      <c r="N43" s="34">
        <f t="shared" si="3"/>
        <v>579.39619460779568</v>
      </c>
      <c r="O43" s="34">
        <f t="shared" si="4"/>
        <v>80</v>
      </c>
      <c r="P43" s="34">
        <f t="shared" si="5"/>
        <v>474.75946423550977</v>
      </c>
      <c r="Q43" s="35">
        <f t="shared" si="6"/>
        <v>1134.1556588433054</v>
      </c>
      <c r="S43" s="120"/>
      <c r="T43" s="116"/>
      <c r="U43" s="116"/>
      <c r="V43" s="116"/>
      <c r="W43" s="116"/>
      <c r="X43" s="116"/>
      <c r="Y43" s="116"/>
      <c r="Z43" s="128"/>
      <c r="AA43" s="134">
        <f t="shared" si="11"/>
        <v>0.33979382889969317</v>
      </c>
      <c r="AB43" s="116"/>
      <c r="AC43" s="116"/>
      <c r="AD43" s="116"/>
      <c r="AE43" s="116"/>
      <c r="AF43" s="116"/>
      <c r="AG43" s="121"/>
    </row>
    <row r="44" spans="1:33" x14ac:dyDescent="0.25">
      <c r="A44" s="32">
        <v>43033</v>
      </c>
      <c r="B44" s="33">
        <f t="shared" si="12"/>
        <v>42</v>
      </c>
      <c r="C44" s="34">
        <f t="shared" si="13"/>
        <v>186.38635813659795</v>
      </c>
      <c r="D44" s="34">
        <f t="shared" si="14"/>
        <v>148.3623325735968</v>
      </c>
      <c r="E44" s="35">
        <f t="shared" si="0"/>
        <v>38.024025563001146</v>
      </c>
      <c r="F44" s="30"/>
      <c r="G44" s="36">
        <f>C44*TDEE!$B$5</f>
        <v>2319.2060043763981</v>
      </c>
      <c r="H44" s="34">
        <f t="shared" si="15"/>
        <v>1178.7447924530356</v>
      </c>
      <c r="I44" s="34">
        <f t="shared" si="16"/>
        <v>1140.4612119233625</v>
      </c>
      <c r="J44" s="28">
        <f t="shared" si="1"/>
        <v>0.33678422641515304</v>
      </c>
      <c r="K44" s="34">
        <f t="shared" si="2"/>
        <v>65.077971965316976</v>
      </c>
      <c r="L44" s="34">
        <v>20</v>
      </c>
      <c r="M44" s="28">
        <f>Protein_Amt!$B$6</f>
        <v>118.68986605887744</v>
      </c>
      <c r="N44" s="34">
        <f t="shared" si="3"/>
        <v>585.70174768785273</v>
      </c>
      <c r="O44" s="34">
        <f t="shared" si="4"/>
        <v>80</v>
      </c>
      <c r="P44" s="34">
        <f t="shared" si="5"/>
        <v>474.75946423550977</v>
      </c>
      <c r="Q44" s="35">
        <f t="shared" si="6"/>
        <v>1140.4612119233625</v>
      </c>
      <c r="S44" s="120"/>
      <c r="T44" s="116"/>
      <c r="U44" s="116"/>
      <c r="V44" s="116"/>
      <c r="W44" s="116"/>
      <c r="X44" s="116"/>
      <c r="Y44" s="116"/>
      <c r="Z44" s="128"/>
      <c r="AA44" s="134">
        <f t="shared" si="11"/>
        <v>0.33678422641515304</v>
      </c>
      <c r="AB44" s="116"/>
      <c r="AC44" s="116"/>
      <c r="AD44" s="116"/>
      <c r="AE44" s="116"/>
      <c r="AF44" s="116"/>
      <c r="AG44" s="121"/>
    </row>
    <row r="45" spans="1:33" x14ac:dyDescent="0.25">
      <c r="A45" s="32">
        <v>43034</v>
      </c>
      <c r="B45" s="33">
        <f t="shared" si="12"/>
        <v>43</v>
      </c>
      <c r="C45" s="34">
        <f t="shared" si="13"/>
        <v>186.0495739101828</v>
      </c>
      <c r="D45" s="34">
        <f t="shared" si="14"/>
        <v>148.3623325735968</v>
      </c>
      <c r="E45" s="35">
        <f t="shared" si="0"/>
        <v>37.687241336585998</v>
      </c>
      <c r="F45" s="30"/>
      <c r="G45" s="36">
        <f>C45*TDEE!$B$5</f>
        <v>2315.0153972531621</v>
      </c>
      <c r="H45" s="34">
        <f t="shared" si="15"/>
        <v>1168.3044814341661</v>
      </c>
      <c r="I45" s="34">
        <f t="shared" si="16"/>
        <v>1146.710915818996</v>
      </c>
      <c r="J45" s="28">
        <f t="shared" si="1"/>
        <v>0.33380128040976176</v>
      </c>
      <c r="K45" s="34">
        <f t="shared" si="2"/>
        <v>65.772383509276253</v>
      </c>
      <c r="L45" s="34">
        <v>20</v>
      </c>
      <c r="M45" s="28">
        <f>Protein_Amt!$B$6</f>
        <v>118.68986605887744</v>
      </c>
      <c r="N45" s="34">
        <f t="shared" si="3"/>
        <v>591.95145158348623</v>
      </c>
      <c r="O45" s="34">
        <f t="shared" si="4"/>
        <v>80</v>
      </c>
      <c r="P45" s="34">
        <f t="shared" si="5"/>
        <v>474.75946423550977</v>
      </c>
      <c r="Q45" s="35">
        <f t="shared" si="6"/>
        <v>1146.710915818996</v>
      </c>
      <c r="S45" s="120"/>
      <c r="T45" s="116"/>
      <c r="U45" s="116"/>
      <c r="V45" s="116"/>
      <c r="W45" s="116"/>
      <c r="X45" s="116"/>
      <c r="Y45" s="116"/>
      <c r="Z45" s="128"/>
      <c r="AA45" s="134">
        <f t="shared" si="11"/>
        <v>0.33380128040976176</v>
      </c>
      <c r="AB45" s="116"/>
      <c r="AC45" s="116"/>
      <c r="AD45" s="116"/>
      <c r="AE45" s="116"/>
      <c r="AF45" s="116"/>
      <c r="AG45" s="121"/>
    </row>
    <row r="46" spans="1:33" x14ac:dyDescent="0.25">
      <c r="A46" s="32">
        <v>43035</v>
      </c>
      <c r="B46" s="33">
        <f t="shared" si="12"/>
        <v>44</v>
      </c>
      <c r="C46" s="34">
        <f t="shared" si="13"/>
        <v>185.71577262977303</v>
      </c>
      <c r="D46" s="34">
        <f t="shared" si="14"/>
        <v>148.3623325735968</v>
      </c>
      <c r="E46" s="35">
        <f t="shared" si="0"/>
        <v>37.353440056176225</v>
      </c>
      <c r="F46" s="30"/>
      <c r="G46" s="36">
        <f>C46*TDEE!$B$5</f>
        <v>2310.8619069358742</v>
      </c>
      <c r="H46" s="34">
        <f t="shared" si="15"/>
        <v>1157.956641741463</v>
      </c>
      <c r="I46" s="34">
        <f t="shared" si="16"/>
        <v>1152.9052651944112</v>
      </c>
      <c r="J46" s="28">
        <f t="shared" si="1"/>
        <v>0.33084475478327513</v>
      </c>
      <c r="K46" s="34">
        <f t="shared" si="2"/>
        <v>66.460644550989045</v>
      </c>
      <c r="L46" s="34">
        <v>20</v>
      </c>
      <c r="M46" s="28">
        <f>Protein_Amt!$B$6</f>
        <v>118.68986605887744</v>
      </c>
      <c r="N46" s="34">
        <f t="shared" si="3"/>
        <v>598.14580095890142</v>
      </c>
      <c r="O46" s="34">
        <f t="shared" si="4"/>
        <v>80</v>
      </c>
      <c r="P46" s="34">
        <f t="shared" si="5"/>
        <v>474.75946423550977</v>
      </c>
      <c r="Q46" s="35">
        <f t="shared" si="6"/>
        <v>1152.9052651944112</v>
      </c>
      <c r="S46" s="120"/>
      <c r="T46" s="116"/>
      <c r="U46" s="116"/>
      <c r="V46" s="116"/>
      <c r="W46" s="116"/>
      <c r="X46" s="116"/>
      <c r="Y46" s="116"/>
      <c r="Z46" s="128"/>
      <c r="AA46" s="134">
        <f t="shared" si="11"/>
        <v>0.33084475478327513</v>
      </c>
      <c r="AB46" s="116"/>
      <c r="AC46" s="116"/>
      <c r="AD46" s="116"/>
      <c r="AE46" s="116"/>
      <c r="AF46" s="116"/>
      <c r="AG46" s="121"/>
    </row>
    <row r="47" spans="1:33" x14ac:dyDescent="0.25">
      <c r="A47" s="32">
        <v>43036</v>
      </c>
      <c r="B47" s="33">
        <f t="shared" si="12"/>
        <v>45</v>
      </c>
      <c r="C47" s="34">
        <f t="shared" si="13"/>
        <v>185.38492787498976</v>
      </c>
      <c r="D47" s="34">
        <f t="shared" si="14"/>
        <v>148.3623325735968</v>
      </c>
      <c r="E47" s="35">
        <f t="shared" si="0"/>
        <v>37.022595301392954</v>
      </c>
      <c r="F47" s="30"/>
      <c r="G47" s="36">
        <f>C47*TDEE!$B$5</f>
        <v>2306.7452046756825</v>
      </c>
      <c r="H47" s="34">
        <f t="shared" si="15"/>
        <v>1147.7004543431815</v>
      </c>
      <c r="I47" s="34">
        <f t="shared" si="16"/>
        <v>1159.0447503325011</v>
      </c>
      <c r="J47" s="28">
        <f t="shared" si="1"/>
        <v>0.32791441552662326</v>
      </c>
      <c r="K47" s="34">
        <f t="shared" si="2"/>
        <v>67.14280956633236</v>
      </c>
      <c r="L47" s="34">
        <v>20</v>
      </c>
      <c r="M47" s="28">
        <f>Protein_Amt!$B$6</f>
        <v>118.68986605887744</v>
      </c>
      <c r="N47" s="34">
        <f t="shared" si="3"/>
        <v>604.28528609699129</v>
      </c>
      <c r="O47" s="34">
        <f t="shared" si="4"/>
        <v>80</v>
      </c>
      <c r="P47" s="34">
        <f t="shared" si="5"/>
        <v>474.75946423550977</v>
      </c>
      <c r="Q47" s="35">
        <f t="shared" si="6"/>
        <v>1159.0447503325011</v>
      </c>
      <c r="S47" s="120"/>
      <c r="T47" s="116"/>
      <c r="U47" s="116"/>
      <c r="V47" s="116"/>
      <c r="W47" s="116"/>
      <c r="X47" s="116"/>
      <c r="Y47" s="116"/>
      <c r="Z47" s="128"/>
      <c r="AA47" s="134">
        <f t="shared" si="11"/>
        <v>0.32791441552662326</v>
      </c>
      <c r="AB47" s="116"/>
      <c r="AC47" s="116"/>
      <c r="AD47" s="116"/>
      <c r="AE47" s="116"/>
      <c r="AF47" s="116"/>
      <c r="AG47" s="121"/>
    </row>
    <row r="48" spans="1:33" x14ac:dyDescent="0.25">
      <c r="A48" s="32">
        <v>43037</v>
      </c>
      <c r="B48" s="33">
        <f t="shared" si="12"/>
        <v>46</v>
      </c>
      <c r="C48" s="34">
        <f t="shared" si="13"/>
        <v>185.05701345946312</v>
      </c>
      <c r="D48" s="34">
        <f t="shared" si="14"/>
        <v>148.3623325735968</v>
      </c>
      <c r="E48" s="35">
        <f t="shared" si="0"/>
        <v>36.694680885866319</v>
      </c>
      <c r="F48" s="30"/>
      <c r="G48" s="36">
        <f>C48*TDEE!$B$5</f>
        <v>2302.6649646355099</v>
      </c>
      <c r="H48" s="34">
        <f t="shared" si="15"/>
        <v>1137.5351074618559</v>
      </c>
      <c r="I48" s="34">
        <f t="shared" si="16"/>
        <v>1165.129857173654</v>
      </c>
      <c r="J48" s="28">
        <f t="shared" si="1"/>
        <v>0.32501003070338741</v>
      </c>
      <c r="K48" s="34">
        <f t="shared" si="2"/>
        <v>67.818932548682696</v>
      </c>
      <c r="L48" s="34">
        <v>20</v>
      </c>
      <c r="M48" s="28">
        <f>Protein_Amt!$B$6</f>
        <v>118.68986605887744</v>
      </c>
      <c r="N48" s="34">
        <f t="shared" si="3"/>
        <v>610.37039293814428</v>
      </c>
      <c r="O48" s="34">
        <f t="shared" si="4"/>
        <v>80</v>
      </c>
      <c r="P48" s="34">
        <f t="shared" si="5"/>
        <v>474.75946423550977</v>
      </c>
      <c r="Q48" s="35">
        <f t="shared" si="6"/>
        <v>1165.129857173654</v>
      </c>
      <c r="S48" s="120"/>
      <c r="T48" s="116"/>
      <c r="U48" s="116"/>
      <c r="V48" s="116"/>
      <c r="W48" s="116"/>
      <c r="X48" s="116"/>
      <c r="Y48" s="116"/>
      <c r="Z48" s="128"/>
      <c r="AA48" s="134">
        <f t="shared" si="11"/>
        <v>0.32501003070338741</v>
      </c>
      <c r="AB48" s="116"/>
      <c r="AC48" s="116"/>
      <c r="AD48" s="116"/>
      <c r="AE48" s="116"/>
      <c r="AF48" s="116"/>
      <c r="AG48" s="121"/>
    </row>
    <row r="49" spans="1:33" x14ac:dyDescent="0.25">
      <c r="A49" s="32">
        <v>43038</v>
      </c>
      <c r="B49" s="33">
        <f t="shared" si="12"/>
        <v>47</v>
      </c>
      <c r="C49" s="34">
        <f t="shared" si="13"/>
        <v>184.73200342875973</v>
      </c>
      <c r="D49" s="34">
        <f t="shared" si="14"/>
        <v>148.3623325735968</v>
      </c>
      <c r="E49" s="35">
        <f t="shared" si="0"/>
        <v>36.369670855162923</v>
      </c>
      <c r="F49" s="30"/>
      <c r="G49" s="36">
        <f>C49*TDEE!$B$5</f>
        <v>2298.6208638642643</v>
      </c>
      <c r="H49" s="34">
        <f t="shared" si="15"/>
        <v>1127.4597965100506</v>
      </c>
      <c r="I49" s="34">
        <f t="shared" si="16"/>
        <v>1171.1610673542136</v>
      </c>
      <c r="J49" s="28">
        <f t="shared" si="1"/>
        <v>0.32213137043144302</v>
      </c>
      <c r="K49" s="34">
        <f t="shared" si="2"/>
        <v>68.489067013189313</v>
      </c>
      <c r="L49" s="34">
        <v>20</v>
      </c>
      <c r="M49" s="28">
        <f>Protein_Amt!$B$6</f>
        <v>118.68986605887744</v>
      </c>
      <c r="N49" s="34">
        <f t="shared" si="3"/>
        <v>616.40160311870386</v>
      </c>
      <c r="O49" s="34">
        <f t="shared" si="4"/>
        <v>80</v>
      </c>
      <c r="P49" s="34">
        <f t="shared" si="5"/>
        <v>474.75946423550977</v>
      </c>
      <c r="Q49" s="35">
        <f t="shared" si="6"/>
        <v>1171.1610673542136</v>
      </c>
      <c r="S49" s="120"/>
      <c r="T49" s="116"/>
      <c r="U49" s="116"/>
      <c r="V49" s="116"/>
      <c r="W49" s="116"/>
      <c r="X49" s="116"/>
      <c r="Y49" s="116"/>
      <c r="Z49" s="128"/>
      <c r="AA49" s="134">
        <f t="shared" si="11"/>
        <v>0.32213137043144302</v>
      </c>
      <c r="AB49" s="116"/>
      <c r="AC49" s="116"/>
      <c r="AD49" s="116"/>
      <c r="AE49" s="116"/>
      <c r="AF49" s="116"/>
      <c r="AG49" s="121"/>
    </row>
    <row r="50" spans="1:33" x14ac:dyDescent="0.25">
      <c r="A50" s="32">
        <v>43039</v>
      </c>
      <c r="B50" s="33">
        <f t="shared" si="12"/>
        <v>48</v>
      </c>
      <c r="C50" s="34">
        <f t="shared" si="13"/>
        <v>184.40987205832829</v>
      </c>
      <c r="D50" s="34">
        <f t="shared" si="14"/>
        <v>148.3623325735968</v>
      </c>
      <c r="E50" s="35">
        <f t="shared" si="0"/>
        <v>36.047539484731487</v>
      </c>
      <c r="F50" s="30"/>
      <c r="G50" s="36">
        <f>C50*TDEE!$B$5</f>
        <v>2294.6125822712784</v>
      </c>
      <c r="H50" s="34">
        <f t="shared" si="15"/>
        <v>1117.4737240266761</v>
      </c>
      <c r="I50" s="34">
        <f t="shared" si="16"/>
        <v>1177.1388582446023</v>
      </c>
      <c r="J50" s="28">
        <f t="shared" si="1"/>
        <v>0.3192782068647646</v>
      </c>
      <c r="K50" s="34">
        <f t="shared" si="2"/>
        <v>69.15326600101028</v>
      </c>
      <c r="L50" s="34">
        <v>20</v>
      </c>
      <c r="M50" s="28">
        <f>Protein_Amt!$B$6</f>
        <v>118.68986605887744</v>
      </c>
      <c r="N50" s="34">
        <f t="shared" si="3"/>
        <v>622.37939400909249</v>
      </c>
      <c r="O50" s="34">
        <f t="shared" si="4"/>
        <v>80</v>
      </c>
      <c r="P50" s="34">
        <f t="shared" si="5"/>
        <v>474.75946423550977</v>
      </c>
      <c r="Q50" s="35">
        <f t="shared" si="6"/>
        <v>1177.1388582446023</v>
      </c>
      <c r="S50" s="120"/>
      <c r="T50" s="116"/>
      <c r="U50" s="116"/>
      <c r="V50" s="116"/>
      <c r="W50" s="116"/>
      <c r="X50" s="116"/>
      <c r="Y50" s="116"/>
      <c r="Z50" s="128"/>
      <c r="AA50" s="134">
        <f t="shared" si="11"/>
        <v>0.3192782068647646</v>
      </c>
      <c r="AB50" s="116"/>
      <c r="AC50" s="116"/>
      <c r="AD50" s="116"/>
      <c r="AE50" s="116"/>
      <c r="AF50" s="116"/>
      <c r="AG50" s="121"/>
    </row>
    <row r="51" spans="1:33" x14ac:dyDescent="0.25">
      <c r="A51" s="32">
        <v>43040</v>
      </c>
      <c r="B51" s="33">
        <f t="shared" si="12"/>
        <v>49</v>
      </c>
      <c r="C51" s="34">
        <f t="shared" si="13"/>
        <v>184.09059385146352</v>
      </c>
      <c r="D51" s="34">
        <f t="shared" si="14"/>
        <v>148.3623325735968</v>
      </c>
      <c r="E51" s="35">
        <f t="shared" si="0"/>
        <v>35.728261277866721</v>
      </c>
      <c r="F51" s="30"/>
      <c r="G51" s="36">
        <f>C51*TDEE!$B$5</f>
        <v>2290.6398026009733</v>
      </c>
      <c r="H51" s="34">
        <f t="shared" si="15"/>
        <v>1107.5760996138683</v>
      </c>
      <c r="I51" s="34">
        <f t="shared" si="16"/>
        <v>1183.063702987105</v>
      </c>
      <c r="J51" s="28">
        <f t="shared" si="1"/>
        <v>0.31645031417539093</v>
      </c>
      <c r="K51" s="34">
        <f t="shared" si="2"/>
        <v>69.811582083510586</v>
      </c>
      <c r="L51" s="34">
        <v>20</v>
      </c>
      <c r="M51" s="28">
        <f>Protein_Amt!$B$6</f>
        <v>118.68986605887744</v>
      </c>
      <c r="N51" s="34">
        <f t="shared" si="3"/>
        <v>628.30423875159522</v>
      </c>
      <c r="O51" s="34">
        <f t="shared" si="4"/>
        <v>80</v>
      </c>
      <c r="P51" s="34">
        <f t="shared" si="5"/>
        <v>474.75946423550977</v>
      </c>
      <c r="Q51" s="35">
        <f t="shared" si="6"/>
        <v>1183.063702987105</v>
      </c>
      <c r="S51" s="120"/>
      <c r="T51" s="116"/>
      <c r="U51" s="116"/>
      <c r="V51" s="116"/>
      <c r="W51" s="116"/>
      <c r="X51" s="116"/>
      <c r="Y51" s="116"/>
      <c r="Z51" s="128"/>
      <c r="AA51" s="134">
        <f t="shared" si="11"/>
        <v>0.31645031417539093</v>
      </c>
      <c r="AB51" s="116"/>
      <c r="AC51" s="116"/>
      <c r="AD51" s="116"/>
      <c r="AE51" s="116"/>
      <c r="AF51" s="116"/>
      <c r="AG51" s="121"/>
    </row>
    <row r="52" spans="1:33" x14ac:dyDescent="0.25">
      <c r="A52" s="32">
        <v>43041</v>
      </c>
      <c r="B52" s="33">
        <f t="shared" si="12"/>
        <v>50</v>
      </c>
      <c r="C52" s="34">
        <f t="shared" si="13"/>
        <v>183.77414353728813</v>
      </c>
      <c r="D52" s="34">
        <f t="shared" si="14"/>
        <v>148.3623325735968</v>
      </c>
      <c r="E52" s="35">
        <f t="shared" si="0"/>
        <v>35.411810963691323</v>
      </c>
      <c r="F52" s="30"/>
      <c r="G52" s="36">
        <f>C52*TDEE!$B$5</f>
        <v>2286.7022104077478</v>
      </c>
      <c r="H52" s="34">
        <f t="shared" si="15"/>
        <v>1097.766139874431</v>
      </c>
      <c r="I52" s="34">
        <f t="shared" si="16"/>
        <v>1188.9360705333168</v>
      </c>
      <c r="J52" s="28">
        <f t="shared" si="1"/>
        <v>0.3136474685355517</v>
      </c>
      <c r="K52" s="34">
        <f t="shared" si="2"/>
        <v>70.464067366422995</v>
      </c>
      <c r="L52" s="34">
        <v>20</v>
      </c>
      <c r="M52" s="28">
        <f>Protein_Amt!$B$6</f>
        <v>118.68986605887744</v>
      </c>
      <c r="N52" s="34">
        <f t="shared" si="3"/>
        <v>634.17660629780698</v>
      </c>
      <c r="O52" s="34">
        <f t="shared" si="4"/>
        <v>80</v>
      </c>
      <c r="P52" s="34">
        <f t="shared" si="5"/>
        <v>474.75946423550977</v>
      </c>
      <c r="Q52" s="35">
        <f t="shared" si="6"/>
        <v>1188.9360705333168</v>
      </c>
      <c r="S52" s="120"/>
      <c r="T52" s="116"/>
      <c r="U52" s="116"/>
      <c r="V52" s="116"/>
      <c r="W52" s="116"/>
      <c r="X52" s="116"/>
      <c r="Y52" s="116"/>
      <c r="Z52" s="128"/>
      <c r="AA52" s="134">
        <f t="shared" si="11"/>
        <v>0.3136474685355517</v>
      </c>
      <c r="AB52" s="116"/>
      <c r="AC52" s="116"/>
      <c r="AD52" s="116"/>
      <c r="AE52" s="116"/>
      <c r="AF52" s="116"/>
      <c r="AG52" s="121"/>
    </row>
    <row r="53" spans="1:33" x14ac:dyDescent="0.25">
      <c r="A53" s="32">
        <v>43042</v>
      </c>
      <c r="B53" s="33">
        <f t="shared" si="12"/>
        <v>51</v>
      </c>
      <c r="C53" s="34">
        <f t="shared" si="13"/>
        <v>183.46049606875258</v>
      </c>
      <c r="D53" s="34">
        <f t="shared" si="14"/>
        <v>148.3623325735968</v>
      </c>
      <c r="E53" s="35">
        <f t="shared" si="0"/>
        <v>35.098163495155774</v>
      </c>
      <c r="F53" s="30"/>
      <c r="G53" s="36">
        <f>C53*TDEE!$B$5</f>
        <v>2282.7994940310909</v>
      </c>
      <c r="H53" s="34">
        <f t="shared" si="15"/>
        <v>1088.0430683498289</v>
      </c>
      <c r="I53" s="34">
        <f t="shared" si="16"/>
        <v>1194.756425681262</v>
      </c>
      <c r="J53" s="28">
        <f t="shared" si="1"/>
        <v>0.3108694480999511</v>
      </c>
      <c r="K53" s="34">
        <f t="shared" si="2"/>
        <v>71.110773493972474</v>
      </c>
      <c r="L53" s="34">
        <v>20</v>
      </c>
      <c r="M53" s="28">
        <f>Protein_Amt!$B$6</f>
        <v>118.68986605887744</v>
      </c>
      <c r="N53" s="34">
        <f t="shared" si="3"/>
        <v>639.99696144575228</v>
      </c>
      <c r="O53" s="34">
        <f t="shared" si="4"/>
        <v>80</v>
      </c>
      <c r="P53" s="34">
        <f t="shared" si="5"/>
        <v>474.75946423550977</v>
      </c>
      <c r="Q53" s="35">
        <f t="shared" si="6"/>
        <v>1194.756425681262</v>
      </c>
      <c r="S53" s="120"/>
      <c r="T53" s="116"/>
      <c r="U53" s="116"/>
      <c r="V53" s="116"/>
      <c r="W53" s="116"/>
      <c r="X53" s="116"/>
      <c r="Y53" s="116"/>
      <c r="Z53" s="128"/>
      <c r="AA53" s="134">
        <f t="shared" si="11"/>
        <v>0.3108694480999511</v>
      </c>
      <c r="AB53" s="116"/>
      <c r="AC53" s="116"/>
      <c r="AD53" s="116"/>
      <c r="AE53" s="116"/>
      <c r="AF53" s="116"/>
      <c r="AG53" s="121"/>
    </row>
    <row r="54" spans="1:33" x14ac:dyDescent="0.25">
      <c r="A54" s="32">
        <v>43043</v>
      </c>
      <c r="B54" s="33">
        <f t="shared" si="12"/>
        <v>52</v>
      </c>
      <c r="C54" s="34">
        <f t="shared" si="13"/>
        <v>183.14962662065261</v>
      </c>
      <c r="D54" s="34">
        <f t="shared" si="14"/>
        <v>148.3623325735968</v>
      </c>
      <c r="E54" s="35">
        <f t="shared" si="0"/>
        <v>34.787294047055809</v>
      </c>
      <c r="F54" s="30"/>
      <c r="G54" s="36">
        <f>C54*TDEE!$B$5</f>
        <v>2278.9313445709131</v>
      </c>
      <c r="H54" s="34">
        <f t="shared" si="15"/>
        <v>1078.40611545873</v>
      </c>
      <c r="I54" s="34">
        <f t="shared" si="16"/>
        <v>1200.5252291121831</v>
      </c>
      <c r="J54" s="28">
        <f t="shared" si="1"/>
        <v>0.30811603298820855</v>
      </c>
      <c r="K54" s="34">
        <f t="shared" si="2"/>
        <v>71.751751652963705</v>
      </c>
      <c r="L54" s="34">
        <v>20</v>
      </c>
      <c r="M54" s="28">
        <f>Protein_Amt!$B$6</f>
        <v>118.68986605887744</v>
      </c>
      <c r="N54" s="34">
        <f t="shared" si="3"/>
        <v>645.7657648766733</v>
      </c>
      <c r="O54" s="34">
        <f t="shared" si="4"/>
        <v>80</v>
      </c>
      <c r="P54" s="34">
        <f t="shared" si="5"/>
        <v>474.75946423550977</v>
      </c>
      <c r="Q54" s="35">
        <f t="shared" si="6"/>
        <v>1200.5252291121831</v>
      </c>
      <c r="S54" s="120"/>
      <c r="T54" s="116"/>
      <c r="U54" s="116"/>
      <c r="V54" s="116"/>
      <c r="W54" s="116"/>
      <c r="X54" s="116"/>
      <c r="Y54" s="116"/>
      <c r="Z54" s="128"/>
      <c r="AA54" s="134">
        <f t="shared" si="11"/>
        <v>0.30811603298820855</v>
      </c>
      <c r="AB54" s="116"/>
      <c r="AC54" s="116"/>
      <c r="AD54" s="116"/>
      <c r="AE54" s="116"/>
      <c r="AF54" s="116"/>
      <c r="AG54" s="121"/>
    </row>
    <row r="55" spans="1:33" x14ac:dyDescent="0.25">
      <c r="A55" s="32">
        <v>43044</v>
      </c>
      <c r="B55" s="33">
        <f t="shared" si="12"/>
        <v>53</v>
      </c>
      <c r="C55" s="34">
        <f t="shared" si="13"/>
        <v>182.8415105876644</v>
      </c>
      <c r="D55" s="34">
        <f t="shared" si="14"/>
        <v>148.3623325735968</v>
      </c>
      <c r="E55" s="35">
        <f t="shared" si="0"/>
        <v>34.4791780140676</v>
      </c>
      <c r="F55" s="30"/>
      <c r="G55" s="36">
        <f>C55*TDEE!$B$5</f>
        <v>2275.0974558630969</v>
      </c>
      <c r="H55" s="34">
        <f t="shared" si="15"/>
        <v>1068.8545184360955</v>
      </c>
      <c r="I55" s="34">
        <f t="shared" si="16"/>
        <v>1206.2429374270014</v>
      </c>
      <c r="J55" s="28">
        <f t="shared" si="1"/>
        <v>0.30538700526745588</v>
      </c>
      <c r="K55" s="34">
        <f t="shared" si="2"/>
        <v>72.387052576832403</v>
      </c>
      <c r="L55" s="34">
        <v>20</v>
      </c>
      <c r="M55" s="28">
        <f>Protein_Amt!$B$6</f>
        <v>118.68986605887744</v>
      </c>
      <c r="N55" s="34">
        <f t="shared" si="3"/>
        <v>651.48347319149161</v>
      </c>
      <c r="O55" s="34">
        <f t="shared" si="4"/>
        <v>80</v>
      </c>
      <c r="P55" s="34">
        <f t="shared" si="5"/>
        <v>474.75946423550977</v>
      </c>
      <c r="Q55" s="35">
        <f t="shared" si="6"/>
        <v>1206.2429374270014</v>
      </c>
      <c r="S55" s="120"/>
      <c r="T55" s="116"/>
      <c r="U55" s="116"/>
      <c r="V55" s="116"/>
      <c r="W55" s="116"/>
      <c r="X55" s="116"/>
      <c r="Y55" s="116"/>
      <c r="Z55" s="128"/>
      <c r="AA55" s="134">
        <f t="shared" si="11"/>
        <v>0.30538700526745588</v>
      </c>
      <c r="AB55" s="116"/>
      <c r="AC55" s="116"/>
      <c r="AD55" s="116"/>
      <c r="AE55" s="116"/>
      <c r="AF55" s="116"/>
      <c r="AG55" s="121"/>
    </row>
    <row r="56" spans="1:33" x14ac:dyDescent="0.25">
      <c r="A56" s="32">
        <v>43045</v>
      </c>
      <c r="B56" s="33">
        <f t="shared" si="12"/>
        <v>54</v>
      </c>
      <c r="C56" s="34">
        <f t="shared" si="13"/>
        <v>182.53612358239695</v>
      </c>
      <c r="D56" s="34">
        <f t="shared" si="14"/>
        <v>148.3623325735968</v>
      </c>
      <c r="E56" s="35">
        <f t="shared" si="0"/>
        <v>34.173791008800151</v>
      </c>
      <c r="F56" s="30"/>
      <c r="G56" s="36">
        <f>C56*TDEE!$B$5</f>
        <v>2271.2975244552645</v>
      </c>
      <c r="H56" s="34">
        <f t="shared" si="15"/>
        <v>1059.3875212728046</v>
      </c>
      <c r="I56" s="34">
        <f t="shared" si="16"/>
        <v>1211.9100031824598</v>
      </c>
      <c r="J56" s="28">
        <f t="shared" si="1"/>
        <v>0.30268214893508705</v>
      </c>
      <c r="K56" s="34">
        <f t="shared" si="2"/>
        <v>73.016726549661115</v>
      </c>
      <c r="L56" s="34">
        <v>20</v>
      </c>
      <c r="M56" s="28">
        <f>Protein_Amt!$B$6</f>
        <v>118.68986605887744</v>
      </c>
      <c r="N56" s="34">
        <f t="shared" si="3"/>
        <v>657.15053894695006</v>
      </c>
      <c r="O56" s="34">
        <f t="shared" si="4"/>
        <v>80</v>
      </c>
      <c r="P56" s="34">
        <f t="shared" si="5"/>
        <v>474.75946423550977</v>
      </c>
      <c r="Q56" s="35">
        <f t="shared" si="6"/>
        <v>1211.9100031824598</v>
      </c>
      <c r="S56" s="120"/>
      <c r="T56" s="116"/>
      <c r="U56" s="116"/>
      <c r="V56" s="116"/>
      <c r="W56" s="116"/>
      <c r="X56" s="116"/>
      <c r="Y56" s="116"/>
      <c r="Z56" s="128"/>
      <c r="AA56" s="134">
        <f t="shared" si="11"/>
        <v>0.30268214893508705</v>
      </c>
      <c r="AB56" s="116"/>
      <c r="AC56" s="116"/>
      <c r="AD56" s="116"/>
      <c r="AE56" s="116"/>
      <c r="AF56" s="116"/>
      <c r="AG56" s="121"/>
    </row>
    <row r="57" spans="1:33" x14ac:dyDescent="0.25">
      <c r="A57" s="32">
        <v>43046</v>
      </c>
      <c r="B57" s="33">
        <f t="shared" si="12"/>
        <v>55</v>
      </c>
      <c r="C57" s="34">
        <f t="shared" si="13"/>
        <v>182.23344143346188</v>
      </c>
      <c r="D57" s="34">
        <f t="shared" si="14"/>
        <v>148.3623325735968</v>
      </c>
      <c r="E57" s="35">
        <f t="shared" si="0"/>
        <v>33.871108859865075</v>
      </c>
      <c r="F57" s="30"/>
      <c r="G57" s="36">
        <f>C57*TDEE!$B$5</f>
        <v>2267.5312495827584</v>
      </c>
      <c r="H57" s="34">
        <f t="shared" si="15"/>
        <v>1050.0043746558174</v>
      </c>
      <c r="I57" s="34">
        <f t="shared" si="16"/>
        <v>1217.526874926941</v>
      </c>
      <c r="J57" s="28">
        <f t="shared" si="1"/>
        <v>0.3000012499016621</v>
      </c>
      <c r="K57" s="34">
        <f t="shared" si="2"/>
        <v>73.64082341015903</v>
      </c>
      <c r="L57" s="34">
        <v>20</v>
      </c>
      <c r="M57" s="28">
        <f>Protein_Amt!$B$6</f>
        <v>118.68986605887744</v>
      </c>
      <c r="N57" s="34">
        <f t="shared" si="3"/>
        <v>662.76741069143122</v>
      </c>
      <c r="O57" s="34">
        <f t="shared" si="4"/>
        <v>80</v>
      </c>
      <c r="P57" s="34">
        <f t="shared" si="5"/>
        <v>474.75946423550977</v>
      </c>
      <c r="Q57" s="35">
        <f t="shared" si="6"/>
        <v>1217.526874926941</v>
      </c>
      <c r="S57" s="120"/>
      <c r="T57" s="116"/>
      <c r="U57" s="116"/>
      <c r="V57" s="116"/>
      <c r="W57" s="116"/>
      <c r="X57" s="116"/>
      <c r="Y57" s="116"/>
      <c r="Z57" s="128"/>
      <c r="AA57" s="134">
        <f t="shared" si="11"/>
        <v>0.3000012499016621</v>
      </c>
      <c r="AB57" s="116"/>
      <c r="AC57" s="116"/>
      <c r="AD57" s="116"/>
      <c r="AE57" s="116"/>
      <c r="AF57" s="116"/>
      <c r="AG57" s="121"/>
    </row>
    <row r="58" spans="1:33" x14ac:dyDescent="0.25">
      <c r="A58" s="32">
        <v>43047</v>
      </c>
      <c r="B58" s="33">
        <f t="shared" si="12"/>
        <v>56</v>
      </c>
      <c r="C58" s="34">
        <f t="shared" si="13"/>
        <v>181.93344018356021</v>
      </c>
      <c r="D58" s="34">
        <f t="shared" si="14"/>
        <v>148.3623325735968</v>
      </c>
      <c r="E58" s="35">
        <f t="shared" si="0"/>
        <v>33.571107609963406</v>
      </c>
      <c r="F58" s="30"/>
      <c r="G58" s="36">
        <f>C58*TDEE!$B$5</f>
        <v>2263.7983331448372</v>
      </c>
      <c r="H58" s="34">
        <f t="shared" si="15"/>
        <v>1040.7043359088657</v>
      </c>
      <c r="I58" s="34">
        <f t="shared" si="16"/>
        <v>1223.0939972359715</v>
      </c>
      <c r="J58" s="28">
        <f t="shared" si="1"/>
        <v>0.29734409597396161</v>
      </c>
      <c r="K58" s="34">
        <f t="shared" si="2"/>
        <v>74.259392555606865</v>
      </c>
      <c r="L58" s="34">
        <v>20</v>
      </c>
      <c r="M58" s="28">
        <f>Protein_Amt!$B$6</f>
        <v>118.68986605887744</v>
      </c>
      <c r="N58" s="34">
        <f t="shared" si="3"/>
        <v>668.33453300046176</v>
      </c>
      <c r="O58" s="34">
        <f t="shared" si="4"/>
        <v>80</v>
      </c>
      <c r="P58" s="34">
        <f t="shared" si="5"/>
        <v>474.75946423550977</v>
      </c>
      <c r="Q58" s="35">
        <f t="shared" si="6"/>
        <v>1223.0939972359715</v>
      </c>
      <c r="S58" s="120"/>
      <c r="T58" s="116"/>
      <c r="U58" s="116"/>
      <c r="V58" s="116"/>
      <c r="W58" s="116"/>
      <c r="X58" s="116"/>
      <c r="Y58" s="116"/>
      <c r="Z58" s="128"/>
      <c r="AA58" s="134">
        <f t="shared" si="11"/>
        <v>0.29734409597396161</v>
      </c>
      <c r="AB58" s="116"/>
      <c r="AC58" s="116"/>
      <c r="AD58" s="116"/>
      <c r="AE58" s="116"/>
      <c r="AF58" s="116"/>
      <c r="AG58" s="121"/>
    </row>
    <row r="59" spans="1:33" x14ac:dyDescent="0.25">
      <c r="A59" s="32">
        <v>43048</v>
      </c>
      <c r="B59" s="33">
        <f t="shared" si="12"/>
        <v>57</v>
      </c>
      <c r="C59" s="34">
        <f t="shared" si="13"/>
        <v>181.63609608758625</v>
      </c>
      <c r="D59" s="34">
        <f t="shared" si="14"/>
        <v>148.3623325735968</v>
      </c>
      <c r="E59" s="35">
        <f t="shared" si="0"/>
        <v>33.273763513989451</v>
      </c>
      <c r="F59" s="30"/>
      <c r="G59" s="36">
        <f>C59*TDEE!$B$5</f>
        <v>2260.0984796810803</v>
      </c>
      <c r="H59" s="34">
        <f t="shared" si="15"/>
        <v>1031.4866689336729</v>
      </c>
      <c r="I59" s="34">
        <f t="shared" si="16"/>
        <v>1228.6118107474074</v>
      </c>
      <c r="J59" s="28">
        <f t="shared" si="1"/>
        <v>0.29471047683819229</v>
      </c>
      <c r="K59" s="34">
        <f t="shared" si="2"/>
        <v>74.872482945766407</v>
      </c>
      <c r="L59" s="34">
        <v>20</v>
      </c>
      <c r="M59" s="28">
        <f>Protein_Amt!$B$6</f>
        <v>118.68986605887744</v>
      </c>
      <c r="N59" s="34">
        <f t="shared" si="3"/>
        <v>673.85234651189762</v>
      </c>
      <c r="O59" s="34">
        <f t="shared" si="4"/>
        <v>80</v>
      </c>
      <c r="P59" s="34">
        <f t="shared" si="5"/>
        <v>474.75946423550977</v>
      </c>
      <c r="Q59" s="35">
        <f t="shared" si="6"/>
        <v>1228.6118107474074</v>
      </c>
      <c r="S59" s="120"/>
      <c r="T59" s="116"/>
      <c r="U59" s="116"/>
      <c r="V59" s="116"/>
      <c r="W59" s="116"/>
      <c r="X59" s="116"/>
      <c r="Y59" s="116"/>
      <c r="Z59" s="128"/>
      <c r="AA59" s="134">
        <f t="shared" si="11"/>
        <v>0.29471047683819229</v>
      </c>
      <c r="AB59" s="116"/>
      <c r="AC59" s="116"/>
      <c r="AD59" s="116"/>
      <c r="AE59" s="116"/>
      <c r="AF59" s="116"/>
      <c r="AG59" s="121"/>
    </row>
    <row r="60" spans="1:33" x14ac:dyDescent="0.25">
      <c r="A60" s="32">
        <v>43049</v>
      </c>
      <c r="B60" s="33">
        <f t="shared" si="12"/>
        <v>58</v>
      </c>
      <c r="C60" s="34">
        <f t="shared" si="13"/>
        <v>181.34138561074806</v>
      </c>
      <c r="D60" s="34">
        <f t="shared" si="14"/>
        <v>148.3623325735968</v>
      </c>
      <c r="E60" s="35">
        <f t="shared" si="0"/>
        <v>32.97905303715126</v>
      </c>
      <c r="F60" s="30"/>
      <c r="G60" s="36">
        <f>C60*TDEE!$B$5</f>
        <v>2256.4313963480031</v>
      </c>
      <c r="H60" s="34">
        <f t="shared" si="15"/>
        <v>1022.350644151689</v>
      </c>
      <c r="I60" s="34">
        <f t="shared" si="16"/>
        <v>1234.0807521963141</v>
      </c>
      <c r="J60" s="28">
        <f t="shared" si="1"/>
        <v>0.29210018404333971</v>
      </c>
      <c r="K60" s="34">
        <f t="shared" si="2"/>
        <v>75.480143106756032</v>
      </c>
      <c r="L60" s="34">
        <v>20</v>
      </c>
      <c r="M60" s="28">
        <f>Protein_Amt!$B$6</f>
        <v>118.68986605887744</v>
      </c>
      <c r="N60" s="34">
        <f t="shared" si="3"/>
        <v>679.32128796080428</v>
      </c>
      <c r="O60" s="34">
        <f t="shared" si="4"/>
        <v>80</v>
      </c>
      <c r="P60" s="34">
        <f t="shared" si="5"/>
        <v>474.75946423550977</v>
      </c>
      <c r="Q60" s="35">
        <f t="shared" si="6"/>
        <v>1234.0807521963141</v>
      </c>
      <c r="S60" s="120"/>
      <c r="T60" s="116"/>
      <c r="U60" s="116"/>
      <c r="V60" s="116"/>
      <c r="W60" s="116"/>
      <c r="X60" s="116"/>
      <c r="Y60" s="116"/>
      <c r="Z60" s="128"/>
      <c r="AA60" s="134">
        <f t="shared" si="11"/>
        <v>0.29210018404333971</v>
      </c>
      <c r="AB60" s="116"/>
      <c r="AC60" s="116"/>
      <c r="AD60" s="116"/>
      <c r="AE60" s="116"/>
      <c r="AF60" s="116"/>
      <c r="AG60" s="121"/>
    </row>
    <row r="61" spans="1:33" x14ac:dyDescent="0.25">
      <c r="A61" s="32">
        <v>43050</v>
      </c>
      <c r="B61" s="33">
        <f t="shared" si="12"/>
        <v>59</v>
      </c>
      <c r="C61" s="34">
        <f t="shared" si="13"/>
        <v>181.04928542670473</v>
      </c>
      <c r="D61" s="34">
        <f t="shared" si="14"/>
        <v>148.3623325735968</v>
      </c>
      <c r="E61" s="35">
        <f t="shared" si="0"/>
        <v>32.686952853107925</v>
      </c>
      <c r="F61" s="30"/>
      <c r="G61" s="36">
        <f>C61*TDEE!$B$5</f>
        <v>2252.7967928958756</v>
      </c>
      <c r="H61" s="34">
        <f t="shared" si="15"/>
        <v>1013.2955384463457</v>
      </c>
      <c r="I61" s="34">
        <f t="shared" si="16"/>
        <v>1239.5012544495298</v>
      </c>
      <c r="J61" s="28">
        <f t="shared" si="1"/>
        <v>0.28951301098467019</v>
      </c>
      <c r="K61" s="34">
        <f t="shared" si="2"/>
        <v>76.082421134891121</v>
      </c>
      <c r="L61" s="34">
        <v>20</v>
      </c>
      <c r="M61" s="28">
        <f>Protein_Amt!$B$6</f>
        <v>118.68986605887744</v>
      </c>
      <c r="N61" s="34">
        <f t="shared" si="3"/>
        <v>684.74179021402006</v>
      </c>
      <c r="O61" s="34">
        <f t="shared" si="4"/>
        <v>80</v>
      </c>
      <c r="P61" s="34">
        <f t="shared" si="5"/>
        <v>474.75946423550977</v>
      </c>
      <c r="Q61" s="35">
        <f t="shared" si="6"/>
        <v>1239.5012544495298</v>
      </c>
      <c r="S61" s="120"/>
      <c r="T61" s="116"/>
      <c r="U61" s="116"/>
      <c r="V61" s="116"/>
      <c r="W61" s="116"/>
      <c r="X61" s="116"/>
      <c r="Y61" s="116"/>
      <c r="Z61" s="128"/>
      <c r="AA61" s="134">
        <f t="shared" si="11"/>
        <v>0.28951301098467019</v>
      </c>
      <c r="AB61" s="116"/>
      <c r="AC61" s="116"/>
      <c r="AD61" s="116"/>
      <c r="AE61" s="116"/>
      <c r="AF61" s="116"/>
      <c r="AG61" s="121"/>
    </row>
    <row r="62" spans="1:33" x14ac:dyDescent="0.25">
      <c r="A62" s="32">
        <v>43051</v>
      </c>
      <c r="B62" s="33">
        <f t="shared" si="12"/>
        <v>60</v>
      </c>
      <c r="C62" s="34">
        <f t="shared" si="13"/>
        <v>180.75977241572005</v>
      </c>
      <c r="D62" s="34">
        <f t="shared" si="14"/>
        <v>148.3623325735968</v>
      </c>
      <c r="E62" s="35">
        <f t="shared" si="0"/>
        <v>32.397439842123248</v>
      </c>
      <c r="F62" s="30"/>
      <c r="G62" s="36">
        <f>C62*TDEE!$B$5</f>
        <v>2249.1943816457524</v>
      </c>
      <c r="H62" s="34">
        <f t="shared" si="15"/>
        <v>1004.3206351058207</v>
      </c>
      <c r="I62" s="34">
        <f t="shared" si="16"/>
        <v>1244.8737465399317</v>
      </c>
      <c r="J62" s="28">
        <f t="shared" si="1"/>
        <v>0.28694875288737731</v>
      </c>
      <c r="K62" s="34">
        <f t="shared" si="2"/>
        <v>76.679364700491334</v>
      </c>
      <c r="L62" s="34">
        <v>20</v>
      </c>
      <c r="M62" s="28">
        <f>Protein_Amt!$B$6</f>
        <v>118.68986605887744</v>
      </c>
      <c r="N62" s="34">
        <f t="shared" si="3"/>
        <v>690.11428230442198</v>
      </c>
      <c r="O62" s="34">
        <f t="shared" si="4"/>
        <v>80</v>
      </c>
      <c r="P62" s="34">
        <f t="shared" si="5"/>
        <v>474.75946423550977</v>
      </c>
      <c r="Q62" s="35">
        <f t="shared" si="6"/>
        <v>1244.8737465399317</v>
      </c>
      <c r="S62" s="120"/>
      <c r="T62" s="116"/>
      <c r="U62" s="116"/>
      <c r="V62" s="116"/>
      <c r="W62" s="116"/>
      <c r="X62" s="116"/>
      <c r="Y62" s="116"/>
      <c r="Z62" s="128"/>
      <c r="AA62" s="134">
        <f t="shared" si="11"/>
        <v>0.28694875288737731</v>
      </c>
      <c r="AB62" s="116"/>
      <c r="AC62" s="116"/>
      <c r="AD62" s="116"/>
      <c r="AE62" s="116"/>
      <c r="AF62" s="116"/>
      <c r="AG62" s="121"/>
    </row>
    <row r="63" spans="1:33" x14ac:dyDescent="0.25">
      <c r="A63" s="32">
        <v>43052</v>
      </c>
      <c r="B63" s="33">
        <f t="shared" si="12"/>
        <v>61</v>
      </c>
      <c r="C63" s="34">
        <f t="shared" si="13"/>
        <v>180.47282366283267</v>
      </c>
      <c r="D63" s="34">
        <f t="shared" si="14"/>
        <v>148.3623325735968</v>
      </c>
      <c r="E63" s="35">
        <f t="shared" si="0"/>
        <v>32.110491089235865</v>
      </c>
      <c r="F63" s="30"/>
      <c r="G63" s="36">
        <f>C63*TDEE!$B$5</f>
        <v>2245.6238774667017</v>
      </c>
      <c r="H63" s="34">
        <f t="shared" si="15"/>
        <v>995.42522376631177</v>
      </c>
      <c r="I63" s="34">
        <f t="shared" si="16"/>
        <v>1250.19865370039</v>
      </c>
      <c r="J63" s="28">
        <f t="shared" si="1"/>
        <v>0.28440720679037479</v>
      </c>
      <c r="K63" s="34">
        <f t="shared" si="2"/>
        <v>77.271021051653349</v>
      </c>
      <c r="L63" s="34">
        <v>20</v>
      </c>
      <c r="M63" s="28">
        <f>Protein_Amt!$B$6</f>
        <v>118.68986605887744</v>
      </c>
      <c r="N63" s="34">
        <f t="shared" si="3"/>
        <v>695.4391894648802</v>
      </c>
      <c r="O63" s="34">
        <f t="shared" si="4"/>
        <v>80</v>
      </c>
      <c r="P63" s="34">
        <f t="shared" si="5"/>
        <v>474.75946423550977</v>
      </c>
      <c r="Q63" s="35">
        <f t="shared" si="6"/>
        <v>1250.19865370039</v>
      </c>
      <c r="S63" s="120"/>
      <c r="T63" s="116"/>
      <c r="U63" s="116"/>
      <c r="V63" s="116"/>
      <c r="W63" s="116"/>
      <c r="X63" s="116"/>
      <c r="Y63" s="116"/>
      <c r="Z63" s="128"/>
      <c r="AA63" s="134">
        <f t="shared" si="11"/>
        <v>0.28440720679037479</v>
      </c>
      <c r="AB63" s="116"/>
      <c r="AC63" s="116"/>
      <c r="AD63" s="116"/>
      <c r="AE63" s="116"/>
      <c r="AF63" s="116"/>
      <c r="AG63" s="121"/>
    </row>
    <row r="64" spans="1:33" x14ac:dyDescent="0.25">
      <c r="A64" s="32">
        <v>43053</v>
      </c>
      <c r="B64" s="33">
        <f t="shared" si="12"/>
        <v>62</v>
      </c>
      <c r="C64" s="34">
        <f t="shared" si="13"/>
        <v>180.18841645604229</v>
      </c>
      <c r="D64" s="34">
        <f t="shared" si="14"/>
        <v>148.3623325735968</v>
      </c>
      <c r="E64" s="35">
        <f t="shared" si="0"/>
        <v>31.826083882445488</v>
      </c>
      <c r="F64" s="30"/>
      <c r="G64" s="36">
        <f>C64*TDEE!$B$5</f>
        <v>2242.0849977532371</v>
      </c>
      <c r="H64" s="34">
        <f t="shared" si="15"/>
        <v>986.60860035581015</v>
      </c>
      <c r="I64" s="34">
        <f t="shared" si="16"/>
        <v>1255.4763973974268</v>
      </c>
      <c r="J64" s="28">
        <f t="shared" si="1"/>
        <v>0.28188817153023149</v>
      </c>
      <c r="K64" s="34">
        <f t="shared" si="2"/>
        <v>77.857437017990776</v>
      </c>
      <c r="L64" s="34">
        <v>20</v>
      </c>
      <c r="M64" s="28">
        <f>Protein_Amt!$B$6</f>
        <v>118.68986605887744</v>
      </c>
      <c r="N64" s="34">
        <f t="shared" si="3"/>
        <v>700.71693316191704</v>
      </c>
      <c r="O64" s="34">
        <f t="shared" si="4"/>
        <v>80</v>
      </c>
      <c r="P64" s="34">
        <f t="shared" si="5"/>
        <v>474.75946423550977</v>
      </c>
      <c r="Q64" s="35">
        <f t="shared" si="6"/>
        <v>1255.4763973974268</v>
      </c>
      <c r="S64" s="120"/>
      <c r="T64" s="116"/>
      <c r="U64" s="116"/>
      <c r="V64" s="116"/>
      <c r="W64" s="116"/>
      <c r="X64" s="116"/>
      <c r="Y64" s="116"/>
      <c r="Z64" s="128"/>
      <c r="AA64" s="134">
        <f t="shared" si="11"/>
        <v>0.28188817153023149</v>
      </c>
      <c r="AB64" s="116"/>
      <c r="AC64" s="116"/>
      <c r="AD64" s="116"/>
      <c r="AE64" s="116"/>
      <c r="AF64" s="116"/>
      <c r="AG64" s="121"/>
    </row>
    <row r="65" spans="1:33" x14ac:dyDescent="0.25">
      <c r="A65" s="32">
        <v>43054</v>
      </c>
      <c r="B65" s="33">
        <f t="shared" si="12"/>
        <v>63</v>
      </c>
      <c r="C65" s="34">
        <f t="shared" si="13"/>
        <v>179.90652828451206</v>
      </c>
      <c r="D65" s="34">
        <f t="shared" si="14"/>
        <v>148.3623325735968</v>
      </c>
      <c r="E65" s="35">
        <f t="shared" si="0"/>
        <v>31.544195710915261</v>
      </c>
      <c r="F65" s="30"/>
      <c r="G65" s="36">
        <f>C65*TDEE!$B$5</f>
        <v>2238.5774624029491</v>
      </c>
      <c r="H65" s="34">
        <f t="shared" si="15"/>
        <v>977.87006703837312</v>
      </c>
      <c r="I65" s="34">
        <f t="shared" si="16"/>
        <v>1260.7073953645759</v>
      </c>
      <c r="J65" s="28">
        <f t="shared" si="1"/>
        <v>0.27939144772524949</v>
      </c>
      <c r="K65" s="34">
        <f t="shared" si="2"/>
        <v>78.438659014340672</v>
      </c>
      <c r="L65" s="34">
        <v>20</v>
      </c>
      <c r="M65" s="28">
        <f>Protein_Amt!$B$6</f>
        <v>118.68986605887744</v>
      </c>
      <c r="N65" s="34">
        <f t="shared" si="3"/>
        <v>705.94793112906609</v>
      </c>
      <c r="O65" s="34">
        <f t="shared" si="4"/>
        <v>80</v>
      </c>
      <c r="P65" s="34">
        <f t="shared" si="5"/>
        <v>474.75946423550977</v>
      </c>
      <c r="Q65" s="35">
        <f t="shared" si="6"/>
        <v>1260.7073953645759</v>
      </c>
      <c r="S65" s="120"/>
      <c r="T65" s="116"/>
      <c r="U65" s="116"/>
      <c r="V65" s="116"/>
      <c r="W65" s="116"/>
      <c r="X65" s="116"/>
      <c r="Y65" s="116"/>
      <c r="Z65" s="128"/>
      <c r="AA65" s="134">
        <f t="shared" si="11"/>
        <v>0.27939144772524949</v>
      </c>
      <c r="AB65" s="116"/>
      <c r="AC65" s="116"/>
      <c r="AD65" s="116"/>
      <c r="AE65" s="116"/>
      <c r="AF65" s="116"/>
      <c r="AG65" s="121"/>
    </row>
    <row r="66" spans="1:33" x14ac:dyDescent="0.25">
      <c r="A66" s="32">
        <v>43055</v>
      </c>
      <c r="B66" s="33">
        <f t="shared" si="12"/>
        <v>64</v>
      </c>
      <c r="C66" s="34">
        <f t="shared" si="13"/>
        <v>179.6271368367868</v>
      </c>
      <c r="D66" s="34">
        <f t="shared" si="14"/>
        <v>148.3623325735968</v>
      </c>
      <c r="E66" s="35">
        <f t="shared" si="0"/>
        <v>31.264804263190001</v>
      </c>
      <c r="F66" s="30"/>
      <c r="G66" s="36">
        <f>C66*TDEE!$B$5</f>
        <v>2235.1009937943345</v>
      </c>
      <c r="H66" s="34">
        <f t="shared" si="15"/>
        <v>969.20893215889009</v>
      </c>
      <c r="I66" s="34">
        <f t="shared" si="16"/>
        <v>1265.8920616354444</v>
      </c>
      <c r="J66" s="28">
        <f t="shared" si="1"/>
        <v>0.2769168377596829</v>
      </c>
      <c r="K66" s="34">
        <f t="shared" si="2"/>
        <v>79.014733044437179</v>
      </c>
      <c r="L66" s="34">
        <v>20</v>
      </c>
      <c r="M66" s="28">
        <f>Protein_Amt!$B$6</f>
        <v>118.68986605887744</v>
      </c>
      <c r="N66" s="34">
        <f t="shared" si="3"/>
        <v>711.13259739993464</v>
      </c>
      <c r="O66" s="34">
        <f t="shared" si="4"/>
        <v>80</v>
      </c>
      <c r="P66" s="34">
        <f t="shared" si="5"/>
        <v>474.75946423550977</v>
      </c>
      <c r="Q66" s="35">
        <f t="shared" si="6"/>
        <v>1265.8920616354444</v>
      </c>
      <c r="S66" s="120"/>
      <c r="T66" s="116"/>
      <c r="U66" s="116"/>
      <c r="V66" s="116"/>
      <c r="W66" s="116"/>
      <c r="X66" s="116"/>
      <c r="Y66" s="116"/>
      <c r="Z66" s="128"/>
      <c r="AA66" s="134">
        <f t="shared" si="11"/>
        <v>0.2769168377596829</v>
      </c>
      <c r="AB66" s="116"/>
      <c r="AC66" s="116"/>
      <c r="AD66" s="116"/>
      <c r="AE66" s="116"/>
      <c r="AF66" s="116"/>
      <c r="AG66" s="121"/>
    </row>
    <row r="67" spans="1:33" x14ac:dyDescent="0.25">
      <c r="A67" s="32">
        <v>43056</v>
      </c>
      <c r="B67" s="33">
        <f t="shared" si="12"/>
        <v>65</v>
      </c>
      <c r="C67" s="34">
        <f t="shared" si="13"/>
        <v>179.35021999902713</v>
      </c>
      <c r="D67" s="34">
        <f t="shared" si="14"/>
        <v>148.3623325735968</v>
      </c>
      <c r="E67" s="35">
        <f t="shared" si="0"/>
        <v>30.98788742543033</v>
      </c>
      <c r="F67" s="30"/>
      <c r="G67" s="36">
        <f>C67*TDEE!$B$5</f>
        <v>2231.6553167648253</v>
      </c>
      <c r="H67" s="34">
        <f t="shared" si="15"/>
        <v>960.6245101883402</v>
      </c>
      <c r="I67" s="34">
        <f t="shared" si="16"/>
        <v>1271.0308065764852</v>
      </c>
      <c r="J67" s="28">
        <f t="shared" si="1"/>
        <v>0.27446414576809719</v>
      </c>
      <c r="K67" s="34">
        <f t="shared" si="2"/>
        <v>79.585704704552825</v>
      </c>
      <c r="L67" s="34">
        <v>20</v>
      </c>
      <c r="M67" s="28">
        <f>Protein_Amt!$B$6</f>
        <v>118.68986605887744</v>
      </c>
      <c r="N67" s="34">
        <f t="shared" si="3"/>
        <v>716.27134234097548</v>
      </c>
      <c r="O67" s="34">
        <f t="shared" si="4"/>
        <v>80</v>
      </c>
      <c r="P67" s="34">
        <f t="shared" si="5"/>
        <v>474.75946423550977</v>
      </c>
      <c r="Q67" s="35">
        <f t="shared" si="6"/>
        <v>1271.0308065764852</v>
      </c>
      <c r="S67" s="120"/>
      <c r="T67" s="116"/>
      <c r="U67" s="116"/>
      <c r="V67" s="116"/>
      <c r="W67" s="116"/>
      <c r="X67" s="116"/>
      <c r="Y67" s="116"/>
      <c r="Z67" s="128"/>
      <c r="AA67" s="134">
        <f t="shared" si="11"/>
        <v>0.27446414576809719</v>
      </c>
      <c r="AB67" s="116"/>
      <c r="AC67" s="116"/>
      <c r="AD67" s="116"/>
      <c r="AE67" s="116"/>
      <c r="AF67" s="116"/>
      <c r="AG67" s="121"/>
    </row>
    <row r="68" spans="1:33" x14ac:dyDescent="0.25">
      <c r="A68" s="32">
        <v>43057</v>
      </c>
      <c r="B68" s="33">
        <f t="shared" si="12"/>
        <v>66</v>
      </c>
      <c r="C68" s="34">
        <f t="shared" si="13"/>
        <v>179.07575585325904</v>
      </c>
      <c r="D68" s="34">
        <f t="shared" si="14"/>
        <v>148.3623325735968</v>
      </c>
      <c r="E68" s="35">
        <f t="shared" si="0"/>
        <v>30.713423279662237</v>
      </c>
      <c r="F68" s="30"/>
      <c r="G68" s="36">
        <f>C68*TDEE!$B$5</f>
        <v>2228.2401585890061</v>
      </c>
      <c r="H68" s="34">
        <f t="shared" si="15"/>
        <v>952.11612166952932</v>
      </c>
      <c r="I68" s="34">
        <f t="shared" si="16"/>
        <v>1276.1240369194768</v>
      </c>
      <c r="J68" s="28">
        <f t="shared" si="1"/>
        <v>0.27203317761986551</v>
      </c>
      <c r="K68" s="34">
        <f t="shared" si="2"/>
        <v>80.151619187107443</v>
      </c>
      <c r="L68" s="34">
        <v>20</v>
      </c>
      <c r="M68" s="28">
        <f>Protein_Amt!$B$6</f>
        <v>118.68986605887744</v>
      </c>
      <c r="N68" s="34">
        <f t="shared" si="3"/>
        <v>721.36457268396703</v>
      </c>
      <c r="O68" s="34">
        <f t="shared" si="4"/>
        <v>80</v>
      </c>
      <c r="P68" s="34">
        <f t="shared" si="5"/>
        <v>474.75946423550977</v>
      </c>
      <c r="Q68" s="35">
        <f t="shared" si="6"/>
        <v>1276.1240369194768</v>
      </c>
      <c r="S68" s="120"/>
      <c r="T68" s="116"/>
      <c r="U68" s="116"/>
      <c r="V68" s="116"/>
      <c r="W68" s="116"/>
      <c r="X68" s="116"/>
      <c r="Y68" s="116"/>
      <c r="Z68" s="128"/>
      <c r="AA68" s="134">
        <f t="shared" si="11"/>
        <v>0.27203317761986551</v>
      </c>
      <c r="AB68" s="116"/>
      <c r="AC68" s="116"/>
      <c r="AD68" s="116"/>
      <c r="AE68" s="116"/>
      <c r="AF68" s="116"/>
      <c r="AG68" s="121"/>
    </row>
    <row r="69" spans="1:33" x14ac:dyDescent="0.25">
      <c r="A69" s="32">
        <v>43058</v>
      </c>
      <c r="B69" s="33">
        <f t="shared" si="12"/>
        <v>67</v>
      </c>
      <c r="C69" s="34">
        <f t="shared" si="13"/>
        <v>178.80372267563916</v>
      </c>
      <c r="D69" s="34">
        <f t="shared" si="14"/>
        <v>148.3623325735968</v>
      </c>
      <c r="E69" s="35">
        <f t="shared" si="0"/>
        <v>30.441390102042362</v>
      </c>
      <c r="F69" s="30"/>
      <c r="G69" s="36">
        <f>C69*TDEE!$B$5</f>
        <v>2224.8552489570293</v>
      </c>
      <c r="H69" s="34">
        <f t="shared" si="15"/>
        <v>943.68309316331329</v>
      </c>
      <c r="I69" s="34">
        <f t="shared" si="16"/>
        <v>1281.172155793716</v>
      </c>
      <c r="J69" s="28">
        <f t="shared" si="1"/>
        <v>0.26962374090380381</v>
      </c>
      <c r="K69" s="34">
        <f t="shared" si="2"/>
        <v>80.712521284245142</v>
      </c>
      <c r="L69" s="34">
        <v>20</v>
      </c>
      <c r="M69" s="28">
        <f>Protein_Amt!$B$6</f>
        <v>118.68986605887744</v>
      </c>
      <c r="N69" s="34">
        <f t="shared" si="3"/>
        <v>726.41269155820623</v>
      </c>
      <c r="O69" s="34">
        <f t="shared" si="4"/>
        <v>80</v>
      </c>
      <c r="P69" s="34">
        <f t="shared" si="5"/>
        <v>474.75946423550977</v>
      </c>
      <c r="Q69" s="35">
        <f t="shared" si="6"/>
        <v>1281.172155793716</v>
      </c>
      <c r="S69" s="120"/>
      <c r="T69" s="116"/>
      <c r="U69" s="116"/>
      <c r="V69" s="116"/>
      <c r="W69" s="116"/>
      <c r="X69" s="116"/>
      <c r="Y69" s="116"/>
      <c r="Z69" s="128"/>
      <c r="AA69" s="134">
        <f t="shared" si="11"/>
        <v>0.26962374090380381</v>
      </c>
      <c r="AB69" s="116"/>
      <c r="AC69" s="116"/>
      <c r="AD69" s="116"/>
      <c r="AE69" s="116"/>
      <c r="AF69" s="116"/>
      <c r="AG69" s="121"/>
    </row>
    <row r="70" spans="1:33" x14ac:dyDescent="0.25">
      <c r="A70" s="32">
        <v>43059</v>
      </c>
      <c r="B70" s="33">
        <f t="shared" si="12"/>
        <v>68</v>
      </c>
      <c r="C70" s="34">
        <f t="shared" si="13"/>
        <v>178.53409893473537</v>
      </c>
      <c r="D70" s="34">
        <f t="shared" si="14"/>
        <v>148.3623325735968</v>
      </c>
      <c r="E70" s="35">
        <f t="shared" si="0"/>
        <v>30.171766361138566</v>
      </c>
      <c r="F70" s="30"/>
      <c r="G70" s="36">
        <f>C70*TDEE!$B$5</f>
        <v>2221.5003199532221</v>
      </c>
      <c r="H70" s="34">
        <f t="shared" si="15"/>
        <v>935.32475719529555</v>
      </c>
      <c r="I70" s="34">
        <f t="shared" si="16"/>
        <v>1286.1755627579264</v>
      </c>
      <c r="J70" s="28">
        <f t="shared" si="1"/>
        <v>0.26723564491294161</v>
      </c>
      <c r="K70" s="34">
        <f t="shared" si="2"/>
        <v>81.268455391379632</v>
      </c>
      <c r="L70" s="34">
        <v>20</v>
      </c>
      <c r="M70" s="28">
        <f>Protein_Amt!$B$6</f>
        <v>118.68986605887744</v>
      </c>
      <c r="N70" s="34">
        <f t="shared" si="3"/>
        <v>731.41609852241663</v>
      </c>
      <c r="O70" s="34">
        <f t="shared" si="4"/>
        <v>80</v>
      </c>
      <c r="P70" s="34">
        <f t="shared" si="5"/>
        <v>474.75946423550977</v>
      </c>
      <c r="Q70" s="35">
        <f t="shared" si="6"/>
        <v>1286.1755627579264</v>
      </c>
      <c r="S70" s="120"/>
      <c r="T70" s="116"/>
      <c r="U70" s="116"/>
      <c r="V70" s="116"/>
      <c r="W70" s="116"/>
      <c r="X70" s="116"/>
      <c r="Y70" s="116"/>
      <c r="Z70" s="128"/>
      <c r="AA70" s="134">
        <f t="shared" si="11"/>
        <v>0.26723564491294161</v>
      </c>
      <c r="AB70" s="116"/>
      <c r="AC70" s="116"/>
      <c r="AD70" s="116"/>
      <c r="AE70" s="116"/>
      <c r="AF70" s="116"/>
      <c r="AG70" s="121"/>
    </row>
    <row r="71" spans="1:33" x14ac:dyDescent="0.25">
      <c r="A71" s="32">
        <v>43060</v>
      </c>
      <c r="B71" s="33">
        <f t="shared" si="12"/>
        <v>69</v>
      </c>
      <c r="C71" s="34">
        <f t="shared" si="13"/>
        <v>178.26686328982242</v>
      </c>
      <c r="D71" s="34">
        <f t="shared" si="14"/>
        <v>148.3623325735968</v>
      </c>
      <c r="E71" s="35">
        <f t="shared" si="0"/>
        <v>29.904530716225622</v>
      </c>
      <c r="F71" s="30"/>
      <c r="G71" s="36">
        <f>C71*TDEE!$B$5</f>
        <v>2218.1751060348765</v>
      </c>
      <c r="H71" s="34">
        <f t="shared" si="15"/>
        <v>927.04045220299429</v>
      </c>
      <c r="I71" s="34">
        <f t="shared" si="16"/>
        <v>1291.1346538318821</v>
      </c>
      <c r="J71" s="28">
        <f t="shared" si="1"/>
        <v>0.26486870062942697</v>
      </c>
      <c r="K71" s="34">
        <f t="shared" si="2"/>
        <v>81.819465510708042</v>
      </c>
      <c r="L71" s="34">
        <v>20</v>
      </c>
      <c r="M71" s="28">
        <f>Protein_Amt!$B$6</f>
        <v>118.68986605887744</v>
      </c>
      <c r="N71" s="34">
        <f t="shared" si="3"/>
        <v>736.37518959637237</v>
      </c>
      <c r="O71" s="34">
        <f t="shared" si="4"/>
        <v>80</v>
      </c>
      <c r="P71" s="34">
        <f t="shared" si="5"/>
        <v>474.75946423550977</v>
      </c>
      <c r="Q71" s="35">
        <f t="shared" si="6"/>
        <v>1291.1346538318821</v>
      </c>
      <c r="S71" s="120"/>
      <c r="T71" s="116"/>
      <c r="U71" s="116"/>
      <c r="V71" s="116"/>
      <c r="W71" s="116"/>
      <c r="X71" s="116"/>
      <c r="Y71" s="116"/>
      <c r="Z71" s="128"/>
      <c r="AA71" s="134">
        <f t="shared" si="11"/>
        <v>0.26486870062942691</v>
      </c>
      <c r="AB71" s="116"/>
      <c r="AC71" s="116"/>
      <c r="AD71" s="116"/>
      <c r="AE71" s="116"/>
      <c r="AF71" s="116"/>
      <c r="AG71" s="121"/>
    </row>
    <row r="72" spans="1:33" x14ac:dyDescent="0.25">
      <c r="A72" s="32">
        <v>43061</v>
      </c>
      <c r="B72" s="33">
        <f t="shared" si="12"/>
        <v>70</v>
      </c>
      <c r="C72" s="34">
        <f t="shared" si="13"/>
        <v>178.001994589193</v>
      </c>
      <c r="D72" s="34">
        <f t="shared" si="14"/>
        <v>148.3623325735968</v>
      </c>
      <c r="E72" s="35">
        <f t="shared" si="0"/>
        <v>29.639662015596201</v>
      </c>
      <c r="F72" s="30"/>
      <c r="G72" s="36">
        <f>C72*TDEE!$B$5</f>
        <v>2214.8793440112368</v>
      </c>
      <c r="H72" s="34">
        <f t="shared" si="15"/>
        <v>918.82952248348226</v>
      </c>
      <c r="I72" s="34">
        <f t="shared" si="16"/>
        <v>1296.0498215277544</v>
      </c>
      <c r="J72" s="28">
        <f t="shared" si="1"/>
        <v>0.26252272070956639</v>
      </c>
      <c r="K72" s="34">
        <f t="shared" si="2"/>
        <v>82.365595254693844</v>
      </c>
      <c r="L72" s="34">
        <v>20</v>
      </c>
      <c r="M72" s="28">
        <f>Protein_Amt!$B$6</f>
        <v>118.68986605887744</v>
      </c>
      <c r="N72" s="34">
        <f t="shared" si="3"/>
        <v>741.29035729224461</v>
      </c>
      <c r="O72" s="34">
        <f t="shared" si="4"/>
        <v>80</v>
      </c>
      <c r="P72" s="34">
        <f t="shared" si="5"/>
        <v>474.75946423550977</v>
      </c>
      <c r="Q72" s="35">
        <f t="shared" si="6"/>
        <v>1296.0498215277544</v>
      </c>
      <c r="S72" s="120"/>
      <c r="T72" s="116"/>
      <c r="U72" s="116"/>
      <c r="V72" s="116"/>
      <c r="W72" s="116"/>
      <c r="X72" s="116"/>
      <c r="Y72" s="116"/>
      <c r="Z72" s="128"/>
      <c r="AA72" s="134">
        <f t="shared" si="11"/>
        <v>0.26252272070956634</v>
      </c>
      <c r="AB72" s="116"/>
      <c r="AC72" s="116"/>
      <c r="AD72" s="116"/>
      <c r="AE72" s="116"/>
      <c r="AF72" s="116"/>
      <c r="AG72" s="121"/>
    </row>
    <row r="73" spans="1:33" x14ac:dyDescent="0.25">
      <c r="A73" s="32">
        <v>43062</v>
      </c>
      <c r="B73" s="33">
        <f t="shared" si="12"/>
        <v>71</v>
      </c>
      <c r="C73" s="34">
        <f t="shared" si="13"/>
        <v>177.73947186848343</v>
      </c>
      <c r="D73" s="34">
        <f t="shared" si="14"/>
        <v>148.3623325735968</v>
      </c>
      <c r="E73" s="35">
        <f t="shared" si="0"/>
        <v>29.377139294886632</v>
      </c>
      <c r="F73" s="30"/>
      <c r="G73" s="36">
        <f>C73*TDEE!$B$5</f>
        <v>2211.6127730226635</v>
      </c>
      <c r="H73" s="34">
        <f t="shared" si="15"/>
        <v>910.69131814148557</v>
      </c>
      <c r="I73" s="34">
        <f t="shared" si="16"/>
        <v>1300.9214548811779</v>
      </c>
      <c r="J73" s="28">
        <f t="shared" si="1"/>
        <v>0.26019751946899589</v>
      </c>
      <c r="K73" s="34">
        <f t="shared" si="2"/>
        <v>82.906887849518682</v>
      </c>
      <c r="L73" s="34">
        <v>20</v>
      </c>
      <c r="M73" s="28">
        <f>Protein_Amt!$B$6</f>
        <v>118.68986605887744</v>
      </c>
      <c r="N73" s="34">
        <f t="shared" si="3"/>
        <v>746.16199064566808</v>
      </c>
      <c r="O73" s="34">
        <f t="shared" si="4"/>
        <v>80</v>
      </c>
      <c r="P73" s="34">
        <f t="shared" si="5"/>
        <v>474.75946423550977</v>
      </c>
      <c r="Q73" s="35">
        <f t="shared" si="6"/>
        <v>1300.9214548811779</v>
      </c>
      <c r="S73" s="120"/>
      <c r="T73" s="116"/>
      <c r="U73" s="116"/>
      <c r="V73" s="116"/>
      <c r="W73" s="116"/>
      <c r="X73" s="116"/>
      <c r="Y73" s="116"/>
      <c r="Z73" s="128"/>
      <c r="AA73" s="134">
        <f t="shared" si="11"/>
        <v>0.26019751946899589</v>
      </c>
      <c r="AB73" s="116"/>
      <c r="AC73" s="116"/>
      <c r="AD73" s="116"/>
      <c r="AE73" s="116"/>
      <c r="AF73" s="116"/>
      <c r="AG73" s="121"/>
    </row>
    <row r="74" spans="1:33" x14ac:dyDescent="0.25">
      <c r="A74" s="32">
        <v>43063</v>
      </c>
      <c r="B74" s="33">
        <f t="shared" si="12"/>
        <v>72</v>
      </c>
      <c r="C74" s="34">
        <f t="shared" si="13"/>
        <v>177.47927434901445</v>
      </c>
      <c r="D74" s="34">
        <f t="shared" si="14"/>
        <v>148.3623325735968</v>
      </c>
      <c r="E74" s="35">
        <f t="shared" si="0"/>
        <v>29.116941775417644</v>
      </c>
      <c r="F74" s="30"/>
      <c r="G74" s="36">
        <f>C74*TDEE!$B$5</f>
        <v>2208.3751345199889</v>
      </c>
      <c r="H74" s="34">
        <f t="shared" si="15"/>
        <v>902.62519503794692</v>
      </c>
      <c r="I74" s="34">
        <f t="shared" si="16"/>
        <v>1305.749939482042</v>
      </c>
      <c r="J74" s="28">
        <f t="shared" si="1"/>
        <v>0.25789291286798482</v>
      </c>
      <c r="K74" s="34">
        <f t="shared" si="2"/>
        <v>83.443386138503584</v>
      </c>
      <c r="L74" s="34">
        <v>20</v>
      </c>
      <c r="M74" s="28">
        <f>Protein_Amt!$B$6</f>
        <v>118.68986605887744</v>
      </c>
      <c r="N74" s="34">
        <f t="shared" si="3"/>
        <v>750.99047524653224</v>
      </c>
      <c r="O74" s="34">
        <f t="shared" si="4"/>
        <v>80</v>
      </c>
      <c r="P74" s="34">
        <f t="shared" si="5"/>
        <v>474.75946423550977</v>
      </c>
      <c r="Q74" s="35">
        <f t="shared" si="6"/>
        <v>1305.749939482042</v>
      </c>
      <c r="S74" s="120"/>
      <c r="T74" s="116"/>
      <c r="U74" s="116"/>
      <c r="V74" s="116"/>
      <c r="W74" s="116"/>
      <c r="X74" s="116"/>
      <c r="Y74" s="116"/>
      <c r="Z74" s="128"/>
      <c r="AA74" s="134">
        <f t="shared" si="11"/>
        <v>0.25789291286798482</v>
      </c>
      <c r="AB74" s="116"/>
      <c r="AC74" s="116"/>
      <c r="AD74" s="116"/>
      <c r="AE74" s="116"/>
      <c r="AF74" s="116"/>
      <c r="AG74" s="121"/>
    </row>
    <row r="75" spans="1:33" x14ac:dyDescent="0.25">
      <c r="A75" s="32">
        <v>43064</v>
      </c>
      <c r="B75" s="33">
        <f t="shared" si="12"/>
        <v>73</v>
      </c>
      <c r="C75" s="34">
        <f t="shared" si="13"/>
        <v>177.22138143614646</v>
      </c>
      <c r="D75" s="34">
        <f t="shared" si="14"/>
        <v>148.3623325735968</v>
      </c>
      <c r="E75" s="35">
        <f t="shared" si="0"/>
        <v>28.859048862549656</v>
      </c>
      <c r="F75" s="30"/>
      <c r="G75" s="36">
        <f>C75*TDEE!$B$5</f>
        <v>2205.1661722440526</v>
      </c>
      <c r="H75" s="34">
        <f t="shared" si="15"/>
        <v>894.63051473903931</v>
      </c>
      <c r="I75" s="34">
        <f t="shared" si="16"/>
        <v>1310.5356575050132</v>
      </c>
      <c r="J75" s="28">
        <f t="shared" si="1"/>
        <v>0.25560871849686839</v>
      </c>
      <c r="K75" s="34">
        <f t="shared" si="2"/>
        <v>83.975132585500376</v>
      </c>
      <c r="L75" s="34">
        <v>20</v>
      </c>
      <c r="M75" s="28">
        <f>Protein_Amt!$B$6</f>
        <v>118.68986605887744</v>
      </c>
      <c r="N75" s="34">
        <f t="shared" si="3"/>
        <v>755.77619326950344</v>
      </c>
      <c r="O75" s="34">
        <f t="shared" si="4"/>
        <v>80</v>
      </c>
      <c r="P75" s="34">
        <f t="shared" si="5"/>
        <v>474.75946423550977</v>
      </c>
      <c r="Q75" s="35">
        <f t="shared" si="6"/>
        <v>1310.5356575050132</v>
      </c>
      <c r="S75" s="120"/>
      <c r="T75" s="116"/>
      <c r="U75" s="116"/>
      <c r="V75" s="116"/>
      <c r="W75" s="116"/>
      <c r="X75" s="116"/>
      <c r="Y75" s="116"/>
      <c r="Z75" s="128"/>
      <c r="AA75" s="134">
        <f t="shared" si="11"/>
        <v>0.25560871849686839</v>
      </c>
      <c r="AB75" s="116"/>
      <c r="AC75" s="116"/>
      <c r="AD75" s="116"/>
      <c r="AE75" s="116"/>
      <c r="AF75" s="116"/>
      <c r="AG75" s="121"/>
    </row>
    <row r="76" spans="1:33" x14ac:dyDescent="0.25">
      <c r="A76" s="32">
        <v>43065</v>
      </c>
      <c r="B76" s="33">
        <f t="shared" si="12"/>
        <v>74</v>
      </c>
      <c r="C76" s="34">
        <f t="shared" si="13"/>
        <v>176.9657727176496</v>
      </c>
      <c r="D76" s="34">
        <f t="shared" si="14"/>
        <v>148.3623325735968</v>
      </c>
      <c r="E76" s="35">
        <f t="shared" si="0"/>
        <v>28.603440144052797</v>
      </c>
      <c r="F76" s="30"/>
      <c r="G76" s="36">
        <f>C76*TDEE!$B$5</f>
        <v>2201.985632205417</v>
      </c>
      <c r="H76" s="34">
        <f t="shared" si="15"/>
        <v>886.70664446563671</v>
      </c>
      <c r="I76" s="34">
        <f t="shared" si="16"/>
        <v>1315.2789877397804</v>
      </c>
      <c r="J76" s="28">
        <f t="shared" si="1"/>
        <v>0.25334475556161046</v>
      </c>
      <c r="K76" s="34">
        <f t="shared" si="2"/>
        <v>84.502169278252296</v>
      </c>
      <c r="L76" s="34">
        <v>20</v>
      </c>
      <c r="M76" s="28">
        <f>Protein_Amt!$B$6</f>
        <v>118.68986605887744</v>
      </c>
      <c r="N76" s="34">
        <f t="shared" si="3"/>
        <v>760.51952350427064</v>
      </c>
      <c r="O76" s="34">
        <f t="shared" si="4"/>
        <v>80</v>
      </c>
      <c r="P76" s="34">
        <f t="shared" si="5"/>
        <v>474.75946423550977</v>
      </c>
      <c r="Q76" s="35">
        <f t="shared" si="6"/>
        <v>1315.2789877397804</v>
      </c>
      <c r="S76" s="120"/>
      <c r="T76" s="116"/>
      <c r="U76" s="116"/>
      <c r="V76" s="116"/>
      <c r="W76" s="116"/>
      <c r="X76" s="116"/>
      <c r="Y76" s="116"/>
      <c r="Z76" s="128"/>
      <c r="AA76" s="134">
        <f t="shared" si="11"/>
        <v>0.25334475556161051</v>
      </c>
      <c r="AB76" s="116"/>
      <c r="AC76" s="116"/>
      <c r="AD76" s="116"/>
      <c r="AE76" s="116"/>
      <c r="AF76" s="116"/>
      <c r="AG76" s="121"/>
    </row>
    <row r="77" spans="1:33" x14ac:dyDescent="0.25">
      <c r="A77" s="32">
        <v>43066</v>
      </c>
      <c r="B77" s="33">
        <f t="shared" si="12"/>
        <v>75</v>
      </c>
      <c r="C77" s="34">
        <f t="shared" si="13"/>
        <v>176.71242796208799</v>
      </c>
      <c r="D77" s="34">
        <f t="shared" si="14"/>
        <v>148.3623325735968</v>
      </c>
      <c r="E77" s="35">
        <f t="shared" si="0"/>
        <v>28.350095388491184</v>
      </c>
      <c r="F77" s="30"/>
      <c r="G77" s="36">
        <f>C77*TDEE!$B$5</f>
        <v>2198.8332626642668</v>
      </c>
      <c r="H77" s="34">
        <f t="shared" si="15"/>
        <v>878.85295704322675</v>
      </c>
      <c r="I77" s="34">
        <f t="shared" si="16"/>
        <v>1319.9803056210401</v>
      </c>
      <c r="J77" s="28">
        <f t="shared" si="1"/>
        <v>0.25110084486949336</v>
      </c>
      <c r="K77" s="34">
        <f t="shared" si="2"/>
        <v>85.02453793172559</v>
      </c>
      <c r="L77" s="34">
        <v>20</v>
      </c>
      <c r="M77" s="28">
        <f>Protein_Amt!$B$6</f>
        <v>118.68986605887744</v>
      </c>
      <c r="N77" s="34">
        <f t="shared" si="3"/>
        <v>765.22084138553032</v>
      </c>
      <c r="O77" s="34">
        <f t="shared" si="4"/>
        <v>80</v>
      </c>
      <c r="P77" s="34">
        <f t="shared" si="5"/>
        <v>474.75946423550977</v>
      </c>
      <c r="Q77" s="35">
        <f t="shared" si="6"/>
        <v>1319.9803056210401</v>
      </c>
      <c r="S77" s="120"/>
      <c r="T77" s="116"/>
      <c r="U77" s="116"/>
      <c r="V77" s="116"/>
      <c r="W77" s="116"/>
      <c r="X77" s="116"/>
      <c r="Y77" s="116"/>
      <c r="Z77" s="128"/>
      <c r="AA77" s="134">
        <f t="shared" si="11"/>
        <v>0.25110084486949336</v>
      </c>
      <c r="AB77" s="116"/>
      <c r="AC77" s="116"/>
      <c r="AD77" s="116"/>
      <c r="AE77" s="116"/>
      <c r="AF77" s="116"/>
      <c r="AG77" s="121"/>
    </row>
    <row r="78" spans="1:33" x14ac:dyDescent="0.25">
      <c r="A78" s="32">
        <v>43067</v>
      </c>
      <c r="B78" s="33">
        <f t="shared" si="12"/>
        <v>76</v>
      </c>
      <c r="C78" s="34">
        <f t="shared" si="13"/>
        <v>176.4613271172185</v>
      </c>
      <c r="D78" s="34">
        <f t="shared" si="14"/>
        <v>148.3623325735968</v>
      </c>
      <c r="E78" s="35">
        <f t="shared" si="0"/>
        <v>28.0989945436217</v>
      </c>
      <c r="F78" s="30"/>
      <c r="G78" s="36">
        <f>C78*TDEE!$B$5</f>
        <v>2195.7088141104809</v>
      </c>
      <c r="H78" s="34">
        <f t="shared" si="15"/>
        <v>871.06883085227264</v>
      </c>
      <c r="I78" s="34">
        <f t="shared" si="16"/>
        <v>1324.6399832582083</v>
      </c>
      <c r="J78" s="28">
        <f t="shared" si="1"/>
        <v>0.24887680881493504</v>
      </c>
      <c r="K78" s="34">
        <f t="shared" si="2"/>
        <v>85.542279891410942</v>
      </c>
      <c r="L78" s="34">
        <v>20</v>
      </c>
      <c r="M78" s="28">
        <f>Protein_Amt!$B$6</f>
        <v>118.68986605887744</v>
      </c>
      <c r="N78" s="34">
        <f t="shared" si="3"/>
        <v>769.88051902269854</v>
      </c>
      <c r="O78" s="34">
        <f t="shared" si="4"/>
        <v>80</v>
      </c>
      <c r="P78" s="34">
        <f t="shared" si="5"/>
        <v>474.75946423550977</v>
      </c>
      <c r="Q78" s="35">
        <f t="shared" si="6"/>
        <v>1324.6399832582083</v>
      </c>
      <c r="S78" s="120"/>
      <c r="T78" s="116"/>
      <c r="U78" s="116"/>
      <c r="V78" s="116"/>
      <c r="W78" s="116"/>
      <c r="X78" s="116"/>
      <c r="Y78" s="116"/>
      <c r="Z78" s="128"/>
      <c r="AA78" s="134">
        <f t="shared" si="11"/>
        <v>0.24887680881493504</v>
      </c>
      <c r="AB78" s="116"/>
      <c r="AC78" s="116"/>
      <c r="AD78" s="116"/>
      <c r="AE78" s="116"/>
      <c r="AF78" s="116"/>
      <c r="AG78" s="121"/>
    </row>
    <row r="79" spans="1:33" x14ac:dyDescent="0.25">
      <c r="A79" s="32">
        <v>43068</v>
      </c>
      <c r="B79" s="33">
        <f t="shared" si="12"/>
        <v>77</v>
      </c>
      <c r="C79" s="34">
        <f t="shared" si="13"/>
        <v>176.21245030840356</v>
      </c>
      <c r="D79" s="34">
        <f t="shared" si="14"/>
        <v>148.3623325735968</v>
      </c>
      <c r="E79" s="35">
        <f t="shared" si="0"/>
        <v>27.850117734806759</v>
      </c>
      <c r="F79" s="30"/>
      <c r="G79" s="36">
        <f>C79*TDEE!$B$5</f>
        <v>2192.6120392438856</v>
      </c>
      <c r="H79" s="34">
        <f t="shared" si="15"/>
        <v>863.35364977900952</v>
      </c>
      <c r="I79" s="34">
        <f t="shared" si="16"/>
        <v>1329.258389464876</v>
      </c>
      <c r="J79" s="28">
        <f t="shared" si="1"/>
        <v>0.24667247136543133</v>
      </c>
      <c r="K79" s="34">
        <f t="shared" si="2"/>
        <v>86.055436136596256</v>
      </c>
      <c r="L79" s="34">
        <v>20</v>
      </c>
      <c r="M79" s="28">
        <f>Protein_Amt!$B$6</f>
        <v>118.68986605887744</v>
      </c>
      <c r="N79" s="34">
        <f t="shared" si="3"/>
        <v>774.49892522936625</v>
      </c>
      <c r="O79" s="34">
        <f t="shared" si="4"/>
        <v>80</v>
      </c>
      <c r="P79" s="34">
        <f t="shared" si="5"/>
        <v>474.75946423550977</v>
      </c>
      <c r="Q79" s="35">
        <f t="shared" si="6"/>
        <v>1329.258389464876</v>
      </c>
      <c r="S79" s="120"/>
      <c r="T79" s="116"/>
      <c r="U79" s="116"/>
      <c r="V79" s="116"/>
      <c r="W79" s="116"/>
      <c r="X79" s="116"/>
      <c r="Y79" s="116"/>
      <c r="Z79" s="128"/>
      <c r="AA79" s="134">
        <f t="shared" si="11"/>
        <v>0.2466724713654313</v>
      </c>
      <c r="AB79" s="116"/>
      <c r="AC79" s="116"/>
      <c r="AD79" s="116"/>
      <c r="AE79" s="116"/>
      <c r="AF79" s="116"/>
      <c r="AG79" s="121"/>
    </row>
    <row r="80" spans="1:33" x14ac:dyDescent="0.25">
      <c r="A80" s="32">
        <v>43069</v>
      </c>
      <c r="B80" s="33">
        <f t="shared" si="12"/>
        <v>78</v>
      </c>
      <c r="C80" s="34">
        <f t="shared" si="13"/>
        <v>175.96577783703813</v>
      </c>
      <c r="D80" s="34">
        <f t="shared" si="14"/>
        <v>148.3623325735968</v>
      </c>
      <c r="E80" s="35">
        <f t="shared" si="0"/>
        <v>27.60344526344133</v>
      </c>
      <c r="F80" s="30"/>
      <c r="G80" s="36">
        <f>C80*TDEE!$B$5</f>
        <v>2189.5426929546802</v>
      </c>
      <c r="H80" s="34">
        <f t="shared" si="15"/>
        <v>855.7068031666812</v>
      </c>
      <c r="I80" s="34">
        <f t="shared" si="16"/>
        <v>1333.8358897879989</v>
      </c>
      <c r="J80" s="28">
        <f t="shared" si="1"/>
        <v>0.24448765804762324</v>
      </c>
      <c r="K80" s="34">
        <f t="shared" si="2"/>
        <v>86.564047283609909</v>
      </c>
      <c r="L80" s="34">
        <v>20</v>
      </c>
      <c r="M80" s="28">
        <f>Protein_Amt!$B$6</f>
        <v>118.68986605887744</v>
      </c>
      <c r="N80" s="34">
        <f t="shared" si="3"/>
        <v>779.07642555248913</v>
      </c>
      <c r="O80" s="34">
        <f t="shared" si="4"/>
        <v>80</v>
      </c>
      <c r="P80" s="34">
        <f t="shared" si="5"/>
        <v>474.75946423550977</v>
      </c>
      <c r="Q80" s="35">
        <f t="shared" si="6"/>
        <v>1333.8358897879989</v>
      </c>
      <c r="S80" s="120"/>
      <c r="T80" s="116"/>
      <c r="U80" s="116"/>
      <c r="V80" s="116"/>
      <c r="W80" s="116"/>
      <c r="X80" s="116"/>
      <c r="Y80" s="116"/>
      <c r="Z80" s="128"/>
      <c r="AA80" s="134">
        <f t="shared" si="11"/>
        <v>0.24448765804762321</v>
      </c>
      <c r="AB80" s="116"/>
      <c r="AC80" s="116"/>
      <c r="AD80" s="116"/>
      <c r="AE80" s="116"/>
      <c r="AF80" s="116"/>
      <c r="AG80" s="121"/>
    </row>
    <row r="81" spans="1:33" x14ac:dyDescent="0.25">
      <c r="A81" s="32">
        <v>43070</v>
      </c>
      <c r="B81" s="33">
        <f t="shared" si="12"/>
        <v>79</v>
      </c>
      <c r="C81" s="34">
        <f t="shared" si="13"/>
        <v>175.7212901789905</v>
      </c>
      <c r="D81" s="34">
        <f t="shared" si="14"/>
        <v>148.3623325735968</v>
      </c>
      <c r="E81" s="35">
        <f t="shared" si="0"/>
        <v>27.358957605393698</v>
      </c>
      <c r="F81" s="30"/>
      <c r="G81" s="36">
        <f>C81*TDEE!$B$5</f>
        <v>2186.5005323040364</v>
      </c>
      <c r="H81" s="34">
        <f t="shared" si="15"/>
        <v>848.12768576720464</v>
      </c>
      <c r="I81" s="34">
        <f t="shared" si="16"/>
        <v>1338.3728465368317</v>
      </c>
      <c r="J81" s="28">
        <f t="shared" si="1"/>
        <v>0.24232219593348703</v>
      </c>
      <c r="K81" s="34">
        <f t="shared" si="2"/>
        <v>87.068153589035774</v>
      </c>
      <c r="L81" s="34">
        <v>20</v>
      </c>
      <c r="M81" s="28">
        <f>Protein_Amt!$B$6</f>
        <v>118.68986605887744</v>
      </c>
      <c r="N81" s="34">
        <f t="shared" si="3"/>
        <v>783.61338230132196</v>
      </c>
      <c r="O81" s="34">
        <f t="shared" si="4"/>
        <v>80</v>
      </c>
      <c r="P81" s="34">
        <f t="shared" si="5"/>
        <v>474.75946423550977</v>
      </c>
      <c r="Q81" s="35">
        <f t="shared" si="6"/>
        <v>1338.3728465368317</v>
      </c>
      <c r="S81" s="120"/>
      <c r="T81" s="116"/>
      <c r="U81" s="116"/>
      <c r="V81" s="116"/>
      <c r="W81" s="116"/>
      <c r="X81" s="116"/>
      <c r="Y81" s="116"/>
      <c r="Z81" s="128"/>
      <c r="AA81" s="134">
        <f t="shared" si="11"/>
        <v>0.24232219593348703</v>
      </c>
      <c r="AB81" s="116"/>
      <c r="AC81" s="116"/>
      <c r="AD81" s="116"/>
      <c r="AE81" s="116"/>
      <c r="AF81" s="116"/>
      <c r="AG81" s="121"/>
    </row>
    <row r="82" spans="1:33" x14ac:dyDescent="0.25">
      <c r="A82" s="32">
        <v>43071</v>
      </c>
      <c r="B82" s="33">
        <f t="shared" si="12"/>
        <v>80</v>
      </c>
      <c r="C82" s="34">
        <f t="shared" si="13"/>
        <v>175.478967983057</v>
      </c>
      <c r="D82" s="34">
        <f t="shared" si="14"/>
        <v>148.3623325735968</v>
      </c>
      <c r="E82" s="35">
        <f t="shared" si="0"/>
        <v>27.116635409460201</v>
      </c>
      <c r="F82" s="30"/>
      <c r="G82" s="36">
        <f>C82*TDEE!$B$5</f>
        <v>2183.4853165048694</v>
      </c>
      <c r="H82" s="34">
        <f t="shared" si="15"/>
        <v>840.61569769326627</v>
      </c>
      <c r="I82" s="34">
        <f t="shared" si="16"/>
        <v>1342.8696188116032</v>
      </c>
      <c r="J82" s="28">
        <f t="shared" si="1"/>
        <v>0.24017591362664747</v>
      </c>
      <c r="K82" s="34">
        <f t="shared" si="2"/>
        <v>87.567794952899277</v>
      </c>
      <c r="L82" s="34">
        <v>20</v>
      </c>
      <c r="M82" s="28">
        <f>Protein_Amt!$B$6</f>
        <v>118.68986605887744</v>
      </c>
      <c r="N82" s="34">
        <f t="shared" si="3"/>
        <v>788.11015457609346</v>
      </c>
      <c r="O82" s="34">
        <f t="shared" si="4"/>
        <v>80</v>
      </c>
      <c r="P82" s="34">
        <f t="shared" si="5"/>
        <v>474.75946423550977</v>
      </c>
      <c r="Q82" s="35">
        <f t="shared" si="6"/>
        <v>1342.8696188116032</v>
      </c>
      <c r="S82" s="120"/>
      <c r="T82" s="116"/>
      <c r="U82" s="116"/>
      <c r="V82" s="116"/>
      <c r="W82" s="116"/>
      <c r="X82" s="116"/>
      <c r="Y82" s="116"/>
      <c r="Z82" s="128"/>
      <c r="AA82" s="134">
        <f t="shared" si="11"/>
        <v>0.2401759136266475</v>
      </c>
      <c r="AB82" s="116"/>
      <c r="AC82" s="116"/>
      <c r="AD82" s="116"/>
      <c r="AE82" s="116"/>
      <c r="AF82" s="116"/>
      <c r="AG82" s="121"/>
    </row>
    <row r="83" spans="1:33" x14ac:dyDescent="0.25">
      <c r="A83" s="32">
        <v>43072</v>
      </c>
      <c r="B83" s="33">
        <f t="shared" si="12"/>
        <v>81</v>
      </c>
      <c r="C83" s="34">
        <f t="shared" si="13"/>
        <v>175.23879206943036</v>
      </c>
      <c r="D83" s="34">
        <f t="shared" si="14"/>
        <v>148.3623325735968</v>
      </c>
      <c r="E83" s="35">
        <f t="shared" si="0"/>
        <v>26.876459495833558</v>
      </c>
      <c r="F83" s="30"/>
      <c r="G83" s="36">
        <f>C83*TDEE!$B$5</f>
        <v>2180.4968069027809</v>
      </c>
      <c r="H83" s="34">
        <f t="shared" si="15"/>
        <v>833.17024437084024</v>
      </c>
      <c r="I83" s="34">
        <f t="shared" si="16"/>
        <v>1347.3265625319407</v>
      </c>
      <c r="J83" s="28">
        <f t="shared" si="1"/>
        <v>0.2380486412488115</v>
      </c>
      <c r="K83" s="34">
        <f t="shared" si="2"/>
        <v>88.063010921825651</v>
      </c>
      <c r="L83" s="34">
        <v>20</v>
      </c>
      <c r="M83" s="28">
        <f>Protein_Amt!$B$6</f>
        <v>118.68986605887744</v>
      </c>
      <c r="N83" s="34">
        <f t="shared" si="3"/>
        <v>792.56709829643091</v>
      </c>
      <c r="O83" s="34">
        <f t="shared" si="4"/>
        <v>80</v>
      </c>
      <c r="P83" s="34">
        <f t="shared" si="5"/>
        <v>474.75946423550977</v>
      </c>
      <c r="Q83" s="35">
        <f t="shared" si="6"/>
        <v>1347.3265625319407</v>
      </c>
      <c r="S83" s="120"/>
      <c r="T83" s="116"/>
      <c r="U83" s="116"/>
      <c r="V83" s="116"/>
      <c r="W83" s="116"/>
      <c r="X83" s="116"/>
      <c r="Y83" s="116"/>
      <c r="Z83" s="128"/>
      <c r="AA83" s="134">
        <f t="shared" si="11"/>
        <v>0.2380486412488115</v>
      </c>
      <c r="AB83" s="116"/>
      <c r="AC83" s="116"/>
      <c r="AD83" s="116"/>
      <c r="AE83" s="116"/>
      <c r="AF83" s="116"/>
      <c r="AG83" s="121"/>
    </row>
    <row r="84" spans="1:33" x14ac:dyDescent="0.25">
      <c r="A84" s="32">
        <v>43073</v>
      </c>
      <c r="B84" s="33">
        <f t="shared" si="12"/>
        <v>82</v>
      </c>
      <c r="C84" s="34">
        <f t="shared" si="13"/>
        <v>175.00074342818155</v>
      </c>
      <c r="D84" s="34">
        <f t="shared" si="14"/>
        <v>148.3623325735968</v>
      </c>
      <c r="E84" s="35">
        <f t="shared" si="0"/>
        <v>26.638410854584748</v>
      </c>
      <c r="F84" s="30"/>
      <c r="G84" s="36">
        <f>C84*TDEE!$B$5</f>
        <v>2177.5347669571684</v>
      </c>
      <c r="H84" s="34">
        <f t="shared" si="15"/>
        <v>825.79073649212717</v>
      </c>
      <c r="I84" s="34">
        <f t="shared" si="16"/>
        <v>1351.7440304650413</v>
      </c>
      <c r="J84" s="28">
        <f t="shared" si="1"/>
        <v>0.23594021042632202</v>
      </c>
      <c r="K84" s="34">
        <f t="shared" si="2"/>
        <v>88.553840692170169</v>
      </c>
      <c r="L84" s="34">
        <v>20</v>
      </c>
      <c r="M84" s="28">
        <f>Protein_Amt!$B$6</f>
        <v>118.68986605887744</v>
      </c>
      <c r="N84" s="34">
        <f t="shared" si="3"/>
        <v>796.98456622953154</v>
      </c>
      <c r="O84" s="34">
        <f t="shared" si="4"/>
        <v>80</v>
      </c>
      <c r="P84" s="34">
        <f t="shared" si="5"/>
        <v>474.75946423550977</v>
      </c>
      <c r="Q84" s="35">
        <f t="shared" si="6"/>
        <v>1351.7440304650413</v>
      </c>
      <c r="S84" s="120"/>
      <c r="T84" s="116"/>
      <c r="U84" s="116"/>
      <c r="V84" s="116"/>
      <c r="W84" s="116"/>
      <c r="X84" s="116"/>
      <c r="Y84" s="116"/>
      <c r="Z84" s="128"/>
      <c r="AA84" s="134">
        <f t="shared" si="11"/>
        <v>0.23594021042632204</v>
      </c>
      <c r="AB84" s="116"/>
      <c r="AC84" s="116"/>
      <c r="AD84" s="116"/>
      <c r="AE84" s="116"/>
      <c r="AF84" s="116"/>
      <c r="AG84" s="121"/>
    </row>
    <row r="85" spans="1:33" x14ac:dyDescent="0.25">
      <c r="A85" s="32">
        <v>43074</v>
      </c>
      <c r="B85" s="33">
        <f t="shared" si="12"/>
        <v>83</v>
      </c>
      <c r="C85" s="34">
        <f t="shared" si="13"/>
        <v>174.76480321775523</v>
      </c>
      <c r="D85" s="34">
        <f t="shared" si="14"/>
        <v>148.3623325735968</v>
      </c>
      <c r="E85" s="35">
        <f t="shared" si="0"/>
        <v>26.402470644158427</v>
      </c>
      <c r="F85" s="30"/>
      <c r="G85" s="36">
        <f>C85*TDEE!$B$5</f>
        <v>2174.5989622225025</v>
      </c>
      <c r="H85" s="34">
        <f t="shared" si="15"/>
        <v>818.47658996891118</v>
      </c>
      <c r="I85" s="34">
        <f t="shared" si="16"/>
        <v>1356.1223722535913</v>
      </c>
      <c r="J85" s="28">
        <f t="shared" si="1"/>
        <v>0.23385045427683177</v>
      </c>
      <c r="K85" s="34">
        <f t="shared" si="2"/>
        <v>89.040323113120166</v>
      </c>
      <c r="L85" s="34">
        <v>20</v>
      </c>
      <c r="M85" s="28">
        <f>Protein_Amt!$B$6</f>
        <v>118.68986605887744</v>
      </c>
      <c r="N85" s="34">
        <f t="shared" si="3"/>
        <v>801.3629080180815</v>
      </c>
      <c r="O85" s="34">
        <f t="shared" si="4"/>
        <v>80</v>
      </c>
      <c r="P85" s="34">
        <f t="shared" si="5"/>
        <v>474.75946423550977</v>
      </c>
      <c r="Q85" s="35">
        <f t="shared" si="6"/>
        <v>1356.1223722535913</v>
      </c>
      <c r="S85" s="120"/>
      <c r="T85" s="116"/>
      <c r="U85" s="116"/>
      <c r="V85" s="116"/>
      <c r="W85" s="116"/>
      <c r="X85" s="116"/>
      <c r="Y85" s="116"/>
      <c r="Z85" s="128"/>
      <c r="AA85" s="134">
        <f t="shared" si="11"/>
        <v>0.23385045427683177</v>
      </c>
      <c r="AB85" s="116"/>
      <c r="AC85" s="116"/>
      <c r="AD85" s="116"/>
      <c r="AE85" s="116"/>
      <c r="AF85" s="116"/>
      <c r="AG85" s="121"/>
    </row>
    <row r="86" spans="1:33" x14ac:dyDescent="0.25">
      <c r="A86" s="32">
        <v>43075</v>
      </c>
      <c r="B86" s="33">
        <f t="shared" si="12"/>
        <v>84</v>
      </c>
      <c r="C86" s="34">
        <f t="shared" si="13"/>
        <v>174.53095276347841</v>
      </c>
      <c r="D86" s="37">
        <f t="shared" si="14"/>
        <v>148.3623325735968</v>
      </c>
      <c r="E86" s="38">
        <f t="shared" si="0"/>
        <v>26.168620189881608</v>
      </c>
      <c r="F86" s="39"/>
      <c r="G86" s="40">
        <f>C86*TDEE!$B$5</f>
        <v>2171.6891603297722</v>
      </c>
      <c r="H86" s="34">
        <f t="shared" si="15"/>
        <v>811.22722588632985</v>
      </c>
      <c r="I86" s="34">
        <f t="shared" si="16"/>
        <v>1360.4619344434423</v>
      </c>
      <c r="J86" s="28">
        <f t="shared" si="1"/>
        <v>0.23177920739609428</v>
      </c>
      <c r="K86" s="37">
        <f t="shared" si="2"/>
        <v>89.522496689770279</v>
      </c>
      <c r="L86" s="37">
        <v>20</v>
      </c>
      <c r="M86" s="28">
        <f>Protein_Amt!$B$6</f>
        <v>118.68986605887744</v>
      </c>
      <c r="N86" s="34">
        <f t="shared" si="3"/>
        <v>805.70247020793249</v>
      </c>
      <c r="O86" s="37">
        <f t="shared" si="4"/>
        <v>80</v>
      </c>
      <c r="P86" s="37">
        <f t="shared" si="5"/>
        <v>474.75946423550977</v>
      </c>
      <c r="Q86" s="35">
        <f t="shared" si="6"/>
        <v>1360.4619344434423</v>
      </c>
      <c r="S86" s="120"/>
      <c r="T86" s="116"/>
      <c r="U86" s="116"/>
      <c r="V86" s="116"/>
      <c r="W86" s="116"/>
      <c r="X86" s="116"/>
      <c r="Y86" s="116"/>
      <c r="Z86" s="128"/>
      <c r="AA86" s="134">
        <f t="shared" si="11"/>
        <v>0.23177920739609426</v>
      </c>
      <c r="AB86" s="116"/>
      <c r="AC86" s="116"/>
      <c r="AD86" s="116"/>
      <c r="AE86" s="116"/>
      <c r="AF86" s="116"/>
      <c r="AG86" s="121"/>
    </row>
    <row r="87" spans="1:33" x14ac:dyDescent="0.25">
      <c r="A87" s="32">
        <v>43076</v>
      </c>
      <c r="B87" s="33">
        <f t="shared" si="12"/>
        <v>85</v>
      </c>
      <c r="C87" s="34">
        <f t="shared" si="13"/>
        <v>174.29917355608231</v>
      </c>
      <c r="D87" s="37">
        <f t="shared" si="14"/>
        <v>148.3623325735968</v>
      </c>
      <c r="E87" s="38">
        <f t="shared" si="0"/>
        <v>25.936840982485506</v>
      </c>
      <c r="F87" s="39"/>
      <c r="G87" s="40">
        <f>C87*TDEE!$B$5</f>
        <v>2168.8051309680918</v>
      </c>
      <c r="H87" s="34">
        <f t="shared" si="15"/>
        <v>804.04207045705073</v>
      </c>
      <c r="I87" s="34">
        <f t="shared" si="16"/>
        <v>1364.7630605110412</v>
      </c>
      <c r="J87" s="28">
        <f t="shared" si="1"/>
        <v>0.22972630584487161</v>
      </c>
      <c r="K87" s="37">
        <f t="shared" si="2"/>
        <v>89.555955141725718</v>
      </c>
      <c r="L87" s="37">
        <v>21</v>
      </c>
      <c r="M87" s="28">
        <f>Protein_Amt!$B$6</f>
        <v>118.68986605887744</v>
      </c>
      <c r="N87" s="34">
        <f t="shared" si="3"/>
        <v>806.00359627553144</v>
      </c>
      <c r="O87" s="37">
        <f t="shared" si="4"/>
        <v>84</v>
      </c>
      <c r="P87" s="37">
        <f t="shared" si="5"/>
        <v>474.75946423550977</v>
      </c>
      <c r="Q87" s="35">
        <f t="shared" si="6"/>
        <v>1364.7630605110412</v>
      </c>
      <c r="S87" s="120"/>
      <c r="T87" s="116"/>
      <c r="U87" s="116"/>
      <c r="V87" s="116"/>
      <c r="W87" s="116"/>
      <c r="X87" s="116"/>
      <c r="Y87" s="116"/>
      <c r="Z87" s="128"/>
      <c r="AA87" s="134">
        <f t="shared" si="11"/>
        <v>0.22972630584487164</v>
      </c>
      <c r="AB87" s="116"/>
      <c r="AC87" s="116"/>
      <c r="AD87" s="116"/>
      <c r="AE87" s="116"/>
      <c r="AF87" s="116"/>
      <c r="AG87" s="121"/>
    </row>
    <row r="88" spans="1:33" x14ac:dyDescent="0.25">
      <c r="A88" s="32">
        <v>43077</v>
      </c>
      <c r="B88" s="33">
        <f t="shared" si="12"/>
        <v>86</v>
      </c>
      <c r="C88" s="34">
        <f t="shared" si="13"/>
        <v>174.06944725023743</v>
      </c>
      <c r="D88" s="37">
        <f t="shared" si="14"/>
        <v>148.3623325735968</v>
      </c>
      <c r="E88" s="38">
        <f t="shared" si="0"/>
        <v>25.707114676640629</v>
      </c>
      <c r="F88" s="39"/>
      <c r="G88" s="40">
        <f>C88*TDEE!$B$5</f>
        <v>2165.946645866472</v>
      </c>
      <c r="H88" s="34">
        <f t="shared" si="15"/>
        <v>796.92055497585943</v>
      </c>
      <c r="I88" s="34">
        <f t="shared" si="16"/>
        <v>1369.0260908906125</v>
      </c>
      <c r="J88" s="28">
        <f t="shared" si="1"/>
        <v>0.22769158713595983</v>
      </c>
      <c r="K88" s="37">
        <f t="shared" si="2"/>
        <v>89.585180739455865</v>
      </c>
      <c r="L88" s="37">
        <v>22</v>
      </c>
      <c r="M88" s="28">
        <f>Protein_Amt!$B$6</f>
        <v>118.68986605887744</v>
      </c>
      <c r="N88" s="34">
        <f t="shared" si="3"/>
        <v>806.26662665510275</v>
      </c>
      <c r="O88" s="37">
        <f t="shared" si="4"/>
        <v>88</v>
      </c>
      <c r="P88" s="37">
        <f t="shared" si="5"/>
        <v>474.75946423550977</v>
      </c>
      <c r="Q88" s="35">
        <f t="shared" si="6"/>
        <v>1369.0260908906125</v>
      </c>
      <c r="S88" s="120"/>
      <c r="T88" s="116"/>
      <c r="U88" s="116"/>
      <c r="V88" s="116"/>
      <c r="W88" s="116"/>
      <c r="X88" s="116"/>
      <c r="Y88" s="116"/>
      <c r="Z88" s="128"/>
      <c r="AA88" s="134">
        <f t="shared" si="11"/>
        <v>0.22769158713595983</v>
      </c>
      <c r="AB88" s="116"/>
      <c r="AC88" s="116"/>
      <c r="AD88" s="116"/>
      <c r="AE88" s="116"/>
      <c r="AF88" s="116"/>
      <c r="AG88" s="121"/>
    </row>
    <row r="89" spans="1:33" x14ac:dyDescent="0.25">
      <c r="A89" s="32">
        <v>43078</v>
      </c>
      <c r="B89" s="33">
        <f t="shared" si="12"/>
        <v>87</v>
      </c>
      <c r="C89" s="34">
        <f t="shared" si="13"/>
        <v>173.84175566310148</v>
      </c>
      <c r="D89" s="37">
        <f t="shared" si="14"/>
        <v>148.3623325735968</v>
      </c>
      <c r="E89" s="38">
        <f t="shared" si="0"/>
        <v>25.479423089504678</v>
      </c>
      <c r="F89" s="39"/>
      <c r="G89" s="40">
        <f>C89*TDEE!$B$5</f>
        <v>2163.1134787757524</v>
      </c>
      <c r="H89" s="34">
        <f t="shared" si="15"/>
        <v>789.86211577464496</v>
      </c>
      <c r="I89" s="34">
        <f t="shared" si="16"/>
        <v>1373.2513630011074</v>
      </c>
      <c r="J89" s="28">
        <f t="shared" si="1"/>
        <v>0.22567489022132714</v>
      </c>
      <c r="K89" s="37">
        <f t="shared" si="2"/>
        <v>89.61021097395529</v>
      </c>
      <c r="L89" s="37">
        <v>23</v>
      </c>
      <c r="M89" s="28">
        <f>Protein_Amt!$B$6</f>
        <v>118.68986605887744</v>
      </c>
      <c r="N89" s="34">
        <f t="shared" si="3"/>
        <v>806.49189876559763</v>
      </c>
      <c r="O89" s="37">
        <f t="shared" si="4"/>
        <v>92</v>
      </c>
      <c r="P89" s="37">
        <f t="shared" si="5"/>
        <v>474.75946423550977</v>
      </c>
      <c r="Q89" s="35">
        <f t="shared" si="6"/>
        <v>1373.2513630011074</v>
      </c>
      <c r="S89" s="120"/>
      <c r="T89" s="116"/>
      <c r="U89" s="116"/>
      <c r="V89" s="116"/>
      <c r="W89" s="116"/>
      <c r="X89" s="116"/>
      <c r="Y89" s="116"/>
      <c r="Z89" s="128"/>
      <c r="AA89" s="134">
        <f t="shared" si="11"/>
        <v>0.22567489022132714</v>
      </c>
      <c r="AB89" s="116"/>
      <c r="AC89" s="116"/>
      <c r="AD89" s="116"/>
      <c r="AE89" s="116"/>
      <c r="AF89" s="116"/>
      <c r="AG89" s="121"/>
    </row>
    <row r="90" spans="1:33" x14ac:dyDescent="0.25">
      <c r="A90" s="32">
        <v>43079</v>
      </c>
      <c r="B90" s="33">
        <f t="shared" si="12"/>
        <v>88</v>
      </c>
      <c r="C90" s="34">
        <f t="shared" si="13"/>
        <v>173.61608077288017</v>
      </c>
      <c r="D90" s="37">
        <f t="shared" si="14"/>
        <v>148.3623325735968</v>
      </c>
      <c r="E90" s="38">
        <f t="shared" si="0"/>
        <v>25.253748199283365</v>
      </c>
      <c r="F90" s="39"/>
      <c r="G90" s="40">
        <f>C90*TDEE!$B$5</f>
        <v>2160.3054054506933</v>
      </c>
      <c r="H90" s="34">
        <f t="shared" si="15"/>
        <v>782.86619417778434</v>
      </c>
      <c r="I90" s="34">
        <f t="shared" si="16"/>
        <v>1377.439211272909</v>
      </c>
      <c r="J90" s="28">
        <f t="shared" si="1"/>
        <v>0.22367605547936695</v>
      </c>
      <c r="K90" s="37">
        <f t="shared" si="2"/>
        <v>89.631083004155471</v>
      </c>
      <c r="L90" s="37">
        <v>24</v>
      </c>
      <c r="M90" s="28">
        <f>Protein_Amt!$B$6</f>
        <v>118.68986605887744</v>
      </c>
      <c r="N90" s="34">
        <f t="shared" si="3"/>
        <v>806.67974703739924</v>
      </c>
      <c r="O90" s="37">
        <f t="shared" si="4"/>
        <v>96</v>
      </c>
      <c r="P90" s="37">
        <f t="shared" si="5"/>
        <v>474.75946423550977</v>
      </c>
      <c r="Q90" s="35">
        <f t="shared" si="6"/>
        <v>1377.439211272909</v>
      </c>
      <c r="S90" s="120"/>
      <c r="T90" s="116"/>
      <c r="U90" s="116"/>
      <c r="V90" s="116"/>
      <c r="W90" s="116"/>
      <c r="X90" s="116"/>
      <c r="Y90" s="116"/>
      <c r="Z90" s="128"/>
      <c r="AA90" s="134">
        <f t="shared" si="11"/>
        <v>0.22367605547936695</v>
      </c>
      <c r="AB90" s="116"/>
      <c r="AC90" s="116"/>
      <c r="AD90" s="116"/>
      <c r="AE90" s="116"/>
      <c r="AF90" s="116"/>
      <c r="AG90" s="121"/>
    </row>
    <row r="91" spans="1:33" x14ac:dyDescent="0.25">
      <c r="A91" s="32">
        <v>43080</v>
      </c>
      <c r="B91" s="33">
        <f t="shared" si="12"/>
        <v>89</v>
      </c>
      <c r="C91" s="34">
        <f t="shared" si="13"/>
        <v>173.39240471740081</v>
      </c>
      <c r="D91" s="37">
        <f t="shared" si="14"/>
        <v>148.3623325735968</v>
      </c>
      <c r="E91" s="38">
        <f t="shared" si="0"/>
        <v>25.030072143804006</v>
      </c>
      <c r="F91" s="39"/>
      <c r="G91" s="40">
        <f>C91*TDEE!$B$5</f>
        <v>2157.522203632228</v>
      </c>
      <c r="H91" s="34">
        <f t="shared" si="15"/>
        <v>775.9322364579242</v>
      </c>
      <c r="I91" s="34">
        <f t="shared" si="16"/>
        <v>1381.5899671743036</v>
      </c>
      <c r="J91" s="28">
        <f t="shared" si="1"/>
        <v>0.2216949247022641</v>
      </c>
      <c r="K91" s="37">
        <f t="shared" si="2"/>
        <v>89.647833659865981</v>
      </c>
      <c r="L91" s="37">
        <v>25</v>
      </c>
      <c r="M91" s="28">
        <f>Protein_Amt!$B$6</f>
        <v>118.68986605887744</v>
      </c>
      <c r="N91" s="34">
        <f t="shared" si="3"/>
        <v>806.83050293879387</v>
      </c>
      <c r="O91" s="37">
        <f t="shared" si="4"/>
        <v>100</v>
      </c>
      <c r="P91" s="37">
        <f t="shared" si="5"/>
        <v>474.75946423550977</v>
      </c>
      <c r="Q91" s="35">
        <f t="shared" si="6"/>
        <v>1381.5899671743036</v>
      </c>
      <c r="S91" s="120"/>
      <c r="T91" s="116"/>
      <c r="U91" s="116"/>
      <c r="V91" s="116"/>
      <c r="W91" s="116"/>
      <c r="X91" s="116"/>
      <c r="Y91" s="116"/>
      <c r="Z91" s="128"/>
      <c r="AA91" s="134">
        <f t="shared" si="11"/>
        <v>0.22169492470226407</v>
      </c>
      <c r="AB91" s="116"/>
      <c r="AC91" s="116"/>
      <c r="AD91" s="116"/>
      <c r="AE91" s="116"/>
      <c r="AF91" s="116"/>
      <c r="AG91" s="121"/>
    </row>
    <row r="92" spans="1:33" x14ac:dyDescent="0.25">
      <c r="A92" s="32">
        <v>43081</v>
      </c>
      <c r="B92" s="33">
        <f t="shared" si="12"/>
        <v>90</v>
      </c>
      <c r="C92" s="34">
        <f t="shared" si="13"/>
        <v>173.17070979269855</v>
      </c>
      <c r="D92" s="37">
        <f t="shared" si="14"/>
        <v>148.3623325735968</v>
      </c>
      <c r="E92" s="38">
        <f t="shared" si="0"/>
        <v>24.808377219101743</v>
      </c>
      <c r="F92" s="39"/>
      <c r="G92" s="40">
        <f>C92*TDEE!$B$5</f>
        <v>2154.7636530298687</v>
      </c>
      <c r="H92" s="34">
        <f t="shared" si="15"/>
        <v>769.05969379215401</v>
      </c>
      <c r="I92" s="34">
        <f t="shared" si="16"/>
        <v>1385.7039592377146</v>
      </c>
      <c r="J92" s="28">
        <f t="shared" si="1"/>
        <v>0.21973134108347261</v>
      </c>
      <c r="K92" s="37">
        <f t="shared" si="2"/>
        <v>89.660499444689421</v>
      </c>
      <c r="L92" s="37">
        <v>26</v>
      </c>
      <c r="M92" s="28">
        <f>Protein_Amt!$B$6</f>
        <v>118.68986605887744</v>
      </c>
      <c r="N92" s="34">
        <f t="shared" si="3"/>
        <v>806.9444950022048</v>
      </c>
      <c r="O92" s="37">
        <f t="shared" si="4"/>
        <v>104</v>
      </c>
      <c r="P92" s="37">
        <f t="shared" si="5"/>
        <v>474.75946423550977</v>
      </c>
      <c r="Q92" s="35">
        <f t="shared" si="6"/>
        <v>1385.7039592377146</v>
      </c>
      <c r="S92" s="120"/>
      <c r="T92" s="116"/>
      <c r="U92" s="116"/>
      <c r="V92" s="116"/>
      <c r="W92" s="116"/>
      <c r="X92" s="116"/>
      <c r="Y92" s="116"/>
      <c r="Z92" s="128"/>
      <c r="AA92" s="134">
        <f t="shared" si="11"/>
        <v>0.21973134108347259</v>
      </c>
      <c r="AB92" s="116"/>
      <c r="AC92" s="116"/>
      <c r="AD92" s="116"/>
      <c r="AE92" s="116"/>
      <c r="AF92" s="116"/>
      <c r="AG92" s="121"/>
    </row>
    <row r="93" spans="1:33" x14ac:dyDescent="0.25">
      <c r="A93" s="32">
        <v>43082</v>
      </c>
      <c r="B93" s="33">
        <f t="shared" si="12"/>
        <v>91</v>
      </c>
      <c r="C93" s="34">
        <f t="shared" si="13"/>
        <v>172.95097845161507</v>
      </c>
      <c r="D93" s="37">
        <f t="shared" si="14"/>
        <v>148.3623325735968</v>
      </c>
      <c r="E93" s="38">
        <f t="shared" si="0"/>
        <v>24.588645878018269</v>
      </c>
      <c r="F93" s="39"/>
      <c r="G93" s="40">
        <f>C93*TDEE!$B$5</f>
        <v>2152.0295353042729</v>
      </c>
      <c r="H93" s="34">
        <f t="shared" si="15"/>
        <v>762.24802221856635</v>
      </c>
      <c r="I93" s="34">
        <f t="shared" si="16"/>
        <v>1389.7815130857066</v>
      </c>
      <c r="J93" s="28">
        <f t="shared" si="1"/>
        <v>0.21778514920530467</v>
      </c>
      <c r="K93" s="37">
        <f t="shared" si="2"/>
        <v>89.669116538910757</v>
      </c>
      <c r="L93" s="37">
        <v>27</v>
      </c>
      <c r="M93" s="28">
        <f>Protein_Amt!$B$6</f>
        <v>118.68986605887744</v>
      </c>
      <c r="N93" s="34">
        <f t="shared" si="3"/>
        <v>807.02204885019682</v>
      </c>
      <c r="O93" s="37">
        <f t="shared" si="4"/>
        <v>108</v>
      </c>
      <c r="P93" s="37">
        <f t="shared" si="5"/>
        <v>474.75946423550977</v>
      </c>
      <c r="Q93" s="35">
        <f t="shared" si="6"/>
        <v>1389.7815130857066</v>
      </c>
      <c r="S93" s="120"/>
      <c r="T93" s="116"/>
      <c r="U93" s="116"/>
      <c r="V93" s="116"/>
      <c r="W93" s="116"/>
      <c r="X93" s="116"/>
      <c r="Y93" s="116"/>
      <c r="Z93" s="128"/>
      <c r="AA93" s="134">
        <f t="shared" si="11"/>
        <v>0.21778514920530467</v>
      </c>
      <c r="AB93" s="116"/>
      <c r="AC93" s="116"/>
      <c r="AD93" s="116"/>
      <c r="AE93" s="116"/>
      <c r="AF93" s="116"/>
      <c r="AG93" s="121"/>
    </row>
    <row r="94" spans="1:33" x14ac:dyDescent="0.25">
      <c r="A94" s="32">
        <v>43083</v>
      </c>
      <c r="B94" s="33">
        <f t="shared" si="12"/>
        <v>92</v>
      </c>
      <c r="C94" s="34">
        <f t="shared" si="13"/>
        <v>172.73319330240977</v>
      </c>
      <c r="D94" s="37">
        <f t="shared" si="14"/>
        <v>148.3623325735968</v>
      </c>
      <c r="E94" s="38">
        <f t="shared" si="0"/>
        <v>24.370860728812971</v>
      </c>
      <c r="F94" s="39"/>
      <c r="G94" s="40">
        <f>C94*TDEE!$B$5</f>
        <v>2149.3196340499617</v>
      </c>
      <c r="H94" s="34">
        <f t="shared" si="15"/>
        <v>755.49668259320208</v>
      </c>
      <c r="I94" s="34">
        <f t="shared" si="16"/>
        <v>1393.8229514567597</v>
      </c>
      <c r="J94" s="28">
        <f t="shared" si="1"/>
        <v>0.21585619502662914</v>
      </c>
      <c r="K94" s="37">
        <f t="shared" si="2"/>
        <v>89.673720802361103</v>
      </c>
      <c r="L94" s="37">
        <v>28</v>
      </c>
      <c r="M94" s="28">
        <f>Protein_Amt!$B$6</f>
        <v>118.68986605887744</v>
      </c>
      <c r="N94" s="34">
        <f t="shared" si="3"/>
        <v>807.06348722124994</v>
      </c>
      <c r="O94" s="37">
        <f t="shared" si="4"/>
        <v>112</v>
      </c>
      <c r="P94" s="37">
        <f t="shared" si="5"/>
        <v>474.75946423550977</v>
      </c>
      <c r="Q94" s="35">
        <f t="shared" si="6"/>
        <v>1393.8229514567597</v>
      </c>
      <c r="S94" s="120"/>
      <c r="T94" s="116"/>
      <c r="U94" s="116"/>
      <c r="V94" s="116"/>
      <c r="W94" s="116"/>
      <c r="X94" s="116"/>
      <c r="Y94" s="116"/>
      <c r="Z94" s="128"/>
      <c r="AA94" s="134">
        <f t="shared" si="11"/>
        <v>0.21585619502662917</v>
      </c>
      <c r="AB94" s="116"/>
      <c r="AC94" s="116"/>
      <c r="AD94" s="116"/>
      <c r="AE94" s="116"/>
      <c r="AF94" s="116"/>
      <c r="AG94" s="121"/>
    </row>
    <row r="95" spans="1:33" x14ac:dyDescent="0.25">
      <c r="A95" s="32">
        <v>43084</v>
      </c>
      <c r="B95" s="33">
        <f t="shared" si="12"/>
        <v>93</v>
      </c>
      <c r="C95" s="34">
        <f t="shared" si="13"/>
        <v>172.51733710738316</v>
      </c>
      <c r="D95" s="37">
        <f t="shared" si="14"/>
        <v>148.3623325735968</v>
      </c>
      <c r="E95" s="38">
        <f t="shared" si="0"/>
        <v>24.155004533786354</v>
      </c>
      <c r="F95" s="39"/>
      <c r="G95" s="40">
        <f>C95*TDEE!$B$5</f>
        <v>2146.6337347781882</v>
      </c>
      <c r="H95" s="34">
        <f t="shared" si="15"/>
        <v>748.80514054737694</v>
      </c>
      <c r="I95" s="34">
        <f t="shared" si="16"/>
        <v>1397.8285942308112</v>
      </c>
      <c r="J95" s="28">
        <f t="shared" si="1"/>
        <v>0.21394432587067916</v>
      </c>
      <c r="K95" s="37">
        <f t="shared" si="2"/>
        <v>89.674347777255718</v>
      </c>
      <c r="L95" s="37">
        <v>29</v>
      </c>
      <c r="M95" s="28">
        <f>Protein_Amt!$B$6</f>
        <v>118.68986605887744</v>
      </c>
      <c r="N95" s="34">
        <f t="shared" si="3"/>
        <v>807.06912999530141</v>
      </c>
      <c r="O95" s="37">
        <f t="shared" si="4"/>
        <v>116</v>
      </c>
      <c r="P95" s="37">
        <f t="shared" si="5"/>
        <v>474.75946423550977</v>
      </c>
      <c r="Q95" s="35">
        <f t="shared" si="6"/>
        <v>1397.8285942308112</v>
      </c>
      <c r="S95" s="120"/>
      <c r="T95" s="116"/>
      <c r="U95" s="116"/>
      <c r="V95" s="116"/>
      <c r="W95" s="116"/>
      <c r="X95" s="116"/>
      <c r="Y95" s="116"/>
      <c r="Z95" s="128"/>
      <c r="AA95" s="134">
        <f t="shared" si="11"/>
        <v>0.21394432587067913</v>
      </c>
      <c r="AB95" s="116"/>
      <c r="AC95" s="116"/>
      <c r="AD95" s="116"/>
      <c r="AE95" s="116"/>
      <c r="AF95" s="116"/>
      <c r="AG95" s="121"/>
    </row>
    <row r="96" spans="1:33" x14ac:dyDescent="0.25">
      <c r="A96" s="32">
        <v>43085</v>
      </c>
      <c r="B96" s="33">
        <f t="shared" si="12"/>
        <v>94</v>
      </c>
      <c r="C96" s="34">
        <f t="shared" si="13"/>
        <v>172.30339278151249</v>
      </c>
      <c r="D96" s="37">
        <f t="shared" si="14"/>
        <v>148.3623325735968</v>
      </c>
      <c r="E96" s="38">
        <f t="shared" si="0"/>
        <v>23.941060207915683</v>
      </c>
      <c r="F96" s="39"/>
      <c r="G96" s="40">
        <f>C96*TDEE!$B$5</f>
        <v>2143.9716248999648</v>
      </c>
      <c r="H96" s="34">
        <f t="shared" si="15"/>
        <v>742.17286644538615</v>
      </c>
      <c r="I96" s="34">
        <f t="shared" si="16"/>
        <v>1401.7987584545785</v>
      </c>
      <c r="J96" s="28">
        <f t="shared" si="1"/>
        <v>0.2120493904129675</v>
      </c>
      <c r="K96" s="37">
        <f t="shared" si="2"/>
        <v>90.115477135452082</v>
      </c>
      <c r="L96" s="37">
        <v>29</v>
      </c>
      <c r="M96" s="28">
        <f>Protein_Amt!$B$6</f>
        <v>118.68986605887744</v>
      </c>
      <c r="N96" s="34">
        <f t="shared" si="3"/>
        <v>811.03929421906878</v>
      </c>
      <c r="O96" s="37">
        <f t="shared" si="4"/>
        <v>116</v>
      </c>
      <c r="P96" s="37">
        <f t="shared" si="5"/>
        <v>474.75946423550977</v>
      </c>
      <c r="Q96" s="35">
        <f t="shared" si="6"/>
        <v>1401.7987584545785</v>
      </c>
      <c r="S96" s="120"/>
      <c r="T96" s="116"/>
      <c r="U96" s="116"/>
      <c r="V96" s="116"/>
      <c r="W96" s="116"/>
      <c r="X96" s="116"/>
      <c r="Y96" s="116"/>
      <c r="Z96" s="128"/>
      <c r="AA96" s="134">
        <f t="shared" si="11"/>
        <v>0.21204939041296747</v>
      </c>
      <c r="AB96" s="116"/>
      <c r="AC96" s="116"/>
      <c r="AD96" s="116"/>
      <c r="AE96" s="116"/>
      <c r="AF96" s="116"/>
      <c r="AG96" s="121"/>
    </row>
    <row r="97" spans="1:33" x14ac:dyDescent="0.25">
      <c r="A97" s="32">
        <v>43086</v>
      </c>
      <c r="B97" s="33">
        <f t="shared" si="12"/>
        <v>95</v>
      </c>
      <c r="C97" s="34">
        <f t="shared" si="13"/>
        <v>172.09134339109951</v>
      </c>
      <c r="D97" s="37">
        <f t="shared" si="14"/>
        <v>148.3623325735968</v>
      </c>
      <c r="E97" s="38">
        <f t="shared" si="0"/>
        <v>23.729010817502711</v>
      </c>
      <c r="F97" s="39"/>
      <c r="G97" s="40">
        <f>C97*TDEE!$B$5</f>
        <v>2141.3330937092342</v>
      </c>
      <c r="H97" s="34">
        <f t="shared" si="15"/>
        <v>735.59933534258403</v>
      </c>
      <c r="I97" s="34">
        <f t="shared" si="16"/>
        <v>1405.7337583666501</v>
      </c>
      <c r="J97" s="28">
        <f t="shared" si="1"/>
        <v>0.21017123866930973</v>
      </c>
      <c r="K97" s="37">
        <f t="shared" si="2"/>
        <v>90.552699347904479</v>
      </c>
      <c r="L97" s="37">
        <v>29</v>
      </c>
      <c r="M97" s="28">
        <f>Protein_Amt!$B$6</f>
        <v>118.68986605887744</v>
      </c>
      <c r="N97" s="34">
        <f t="shared" si="3"/>
        <v>814.97429413114037</v>
      </c>
      <c r="O97" s="37">
        <f t="shared" si="4"/>
        <v>116</v>
      </c>
      <c r="P97" s="37">
        <f t="shared" si="5"/>
        <v>474.75946423550977</v>
      </c>
      <c r="Q97" s="35">
        <f t="shared" si="6"/>
        <v>1405.7337583666501</v>
      </c>
      <c r="S97" s="120"/>
      <c r="T97" s="116"/>
      <c r="U97" s="116"/>
      <c r="V97" s="116"/>
      <c r="W97" s="116"/>
      <c r="X97" s="116"/>
      <c r="Y97" s="116"/>
      <c r="Z97" s="128"/>
      <c r="AA97" s="134">
        <f t="shared" si="11"/>
        <v>0.21017123866930973</v>
      </c>
      <c r="AB97" s="116"/>
      <c r="AC97" s="116"/>
      <c r="AD97" s="116"/>
      <c r="AE97" s="116"/>
      <c r="AF97" s="116"/>
      <c r="AG97" s="121"/>
    </row>
    <row r="98" spans="1:33" x14ac:dyDescent="0.25">
      <c r="A98" s="32">
        <v>43087</v>
      </c>
      <c r="B98" s="33">
        <f t="shared" si="12"/>
        <v>96</v>
      </c>
      <c r="C98" s="34">
        <f t="shared" si="13"/>
        <v>171.8811721524302</v>
      </c>
      <c r="D98" s="37">
        <f t="shared" si="14"/>
        <v>148.3623325735968</v>
      </c>
      <c r="E98" s="38">
        <f t="shared" si="0"/>
        <v>23.518839578833393</v>
      </c>
      <c r="F98" s="39"/>
      <c r="G98" s="40">
        <f>C98*TDEE!$B$5</f>
        <v>2138.7179323661926</v>
      </c>
      <c r="H98" s="34">
        <f t="shared" si="15"/>
        <v>729.08402694383517</v>
      </c>
      <c r="I98" s="34">
        <f t="shared" si="16"/>
        <v>1409.6339054223574</v>
      </c>
      <c r="J98" s="28">
        <f t="shared" si="1"/>
        <v>0.20830972198395289</v>
      </c>
      <c r="K98" s="37">
        <f t="shared" si="2"/>
        <v>90.986049020760845</v>
      </c>
      <c r="L98" s="37">
        <v>29</v>
      </c>
      <c r="M98" s="28">
        <f>Protein_Amt!$B$6</f>
        <v>118.68986605887744</v>
      </c>
      <c r="N98" s="34">
        <f t="shared" si="3"/>
        <v>818.87444118684766</v>
      </c>
      <c r="O98" s="37">
        <f t="shared" si="4"/>
        <v>116</v>
      </c>
      <c r="P98" s="37">
        <f t="shared" si="5"/>
        <v>474.75946423550977</v>
      </c>
      <c r="Q98" s="35">
        <f t="shared" si="6"/>
        <v>1409.6339054223574</v>
      </c>
      <c r="S98" s="120"/>
      <c r="T98" s="116"/>
      <c r="U98" s="116"/>
      <c r="V98" s="116"/>
      <c r="W98" s="116"/>
      <c r="X98" s="116"/>
      <c r="Y98" s="116"/>
      <c r="Z98" s="128"/>
      <c r="AA98" s="134">
        <f t="shared" si="11"/>
        <v>0.20830972198395289</v>
      </c>
      <c r="AB98" s="116"/>
      <c r="AC98" s="116"/>
      <c r="AD98" s="116"/>
      <c r="AE98" s="116"/>
      <c r="AF98" s="116"/>
      <c r="AG98" s="121"/>
    </row>
    <row r="99" spans="1:33" x14ac:dyDescent="0.25">
      <c r="A99" s="32">
        <v>43088</v>
      </c>
      <c r="B99" s="33">
        <f t="shared" si="12"/>
        <v>97</v>
      </c>
      <c r="C99" s="34">
        <f t="shared" si="13"/>
        <v>171.67286243044623</v>
      </c>
      <c r="D99" s="37">
        <f t="shared" si="14"/>
        <v>148.3623325735968</v>
      </c>
      <c r="E99" s="38">
        <f t="shared" si="0"/>
        <v>23.310529856849428</v>
      </c>
      <c r="F99" s="39"/>
      <c r="G99" s="40">
        <f>C99*TDEE!$B$5</f>
        <v>2136.1259338807608</v>
      </c>
      <c r="H99" s="34">
        <f t="shared" si="15"/>
        <v>722.62642556233232</v>
      </c>
      <c r="I99" s="34">
        <f t="shared" si="16"/>
        <v>1413.4995083184285</v>
      </c>
      <c r="J99" s="28">
        <f t="shared" si="1"/>
        <v>0.20646469301780923</v>
      </c>
      <c r="K99" s="37">
        <f t="shared" si="2"/>
        <v>91.415560453657633</v>
      </c>
      <c r="L99" s="37">
        <v>29</v>
      </c>
      <c r="M99" s="28">
        <f>Protein_Amt!$B$6</f>
        <v>118.68986605887744</v>
      </c>
      <c r="N99" s="34">
        <f t="shared" si="3"/>
        <v>822.74004408291876</v>
      </c>
      <c r="O99" s="37">
        <f t="shared" si="4"/>
        <v>116</v>
      </c>
      <c r="P99" s="37">
        <f t="shared" si="5"/>
        <v>474.75946423550977</v>
      </c>
      <c r="Q99" s="35">
        <f t="shared" si="6"/>
        <v>1413.4995083184285</v>
      </c>
      <c r="S99" s="120"/>
      <c r="T99" s="116"/>
      <c r="U99" s="116"/>
      <c r="V99" s="116"/>
      <c r="W99" s="116"/>
      <c r="X99" s="116"/>
      <c r="Y99" s="116"/>
      <c r="Z99" s="128"/>
      <c r="AA99" s="134">
        <f t="shared" si="11"/>
        <v>0.20646469301780923</v>
      </c>
      <c r="AB99" s="116"/>
      <c r="AC99" s="116"/>
      <c r="AD99" s="116"/>
      <c r="AE99" s="116"/>
      <c r="AF99" s="116"/>
      <c r="AG99" s="121"/>
    </row>
    <row r="100" spans="1:33" x14ac:dyDescent="0.25">
      <c r="A100" s="32">
        <v>43089</v>
      </c>
      <c r="B100" s="33">
        <f t="shared" si="12"/>
        <v>98</v>
      </c>
      <c r="C100" s="34">
        <f t="shared" si="13"/>
        <v>171.46639773742842</v>
      </c>
      <c r="D100" s="37">
        <f t="shared" si="14"/>
        <v>148.3623325735968</v>
      </c>
      <c r="E100" s="38">
        <f t="shared" si="0"/>
        <v>23.104065163831621</v>
      </c>
      <c r="F100" s="39"/>
      <c r="G100" s="40">
        <f>C100*TDEE!$B$5</f>
        <v>2133.5568930962004</v>
      </c>
      <c r="H100" s="34">
        <f t="shared" si="15"/>
        <v>716.22602007878027</v>
      </c>
      <c r="I100" s="34">
        <f t="shared" si="16"/>
        <v>1417.3308730174201</v>
      </c>
      <c r="J100" s="28">
        <f t="shared" si="1"/>
        <v>0.20463600573679436</v>
      </c>
      <c r="K100" s="37">
        <f t="shared" si="2"/>
        <v>91.841267642434488</v>
      </c>
      <c r="L100" s="37">
        <v>29</v>
      </c>
      <c r="M100" s="28">
        <f>Protein_Amt!$B$6</f>
        <v>118.68986605887744</v>
      </c>
      <c r="N100" s="34">
        <f t="shared" si="3"/>
        <v>826.57140878191035</v>
      </c>
      <c r="O100" s="37">
        <f t="shared" si="4"/>
        <v>116</v>
      </c>
      <c r="P100" s="37">
        <f t="shared" si="5"/>
        <v>474.75946423550977</v>
      </c>
      <c r="Q100" s="35">
        <f t="shared" si="6"/>
        <v>1417.3308730174201</v>
      </c>
      <c r="S100" s="120"/>
      <c r="T100" s="116"/>
      <c r="U100" s="116"/>
      <c r="V100" s="116"/>
      <c r="W100" s="116"/>
      <c r="X100" s="116"/>
      <c r="Y100" s="116"/>
      <c r="Z100" s="128"/>
      <c r="AA100" s="134">
        <f t="shared" si="11"/>
        <v>0.20463600573679436</v>
      </c>
      <c r="AB100" s="116"/>
      <c r="AC100" s="116"/>
      <c r="AD100" s="116"/>
      <c r="AE100" s="116"/>
      <c r="AF100" s="116"/>
      <c r="AG100" s="121"/>
    </row>
    <row r="101" spans="1:33" x14ac:dyDescent="0.25">
      <c r="A101" s="32">
        <v>43090</v>
      </c>
      <c r="B101" s="33">
        <f t="shared" si="12"/>
        <v>99</v>
      </c>
      <c r="C101" s="34">
        <f t="shared" si="13"/>
        <v>171.26176173169162</v>
      </c>
      <c r="D101" s="37">
        <f t="shared" si="14"/>
        <v>148.3623325735968</v>
      </c>
      <c r="E101" s="38">
        <f t="shared" si="0"/>
        <v>22.899429158094819</v>
      </c>
      <c r="F101" s="39"/>
      <c r="G101" s="40">
        <f>C101*TDEE!$B$5</f>
        <v>2131.0106066728745</v>
      </c>
      <c r="H101" s="34">
        <f t="shared" si="15"/>
        <v>709.88230390093941</v>
      </c>
      <c r="I101" s="34">
        <f t="shared" si="16"/>
        <v>1421.1283027719351</v>
      </c>
      <c r="J101" s="28">
        <f t="shared" si="1"/>
        <v>0.20282351540026841</v>
      </c>
      <c r="K101" s="37">
        <f t="shared" si="2"/>
        <v>92.26320428182504</v>
      </c>
      <c r="L101" s="37">
        <v>29</v>
      </c>
      <c r="M101" s="28">
        <f>Protein_Amt!$B$6</f>
        <v>118.68986605887744</v>
      </c>
      <c r="N101" s="34">
        <f t="shared" si="3"/>
        <v>830.3688385364253</v>
      </c>
      <c r="O101" s="37">
        <f t="shared" si="4"/>
        <v>116</v>
      </c>
      <c r="P101" s="37">
        <f t="shared" si="5"/>
        <v>474.75946423550977</v>
      </c>
      <c r="Q101" s="35">
        <f t="shared" si="6"/>
        <v>1421.1283027719351</v>
      </c>
      <c r="S101" s="120"/>
      <c r="T101" s="116"/>
      <c r="U101" s="116"/>
      <c r="V101" s="116"/>
      <c r="W101" s="116"/>
      <c r="X101" s="116"/>
      <c r="Y101" s="116"/>
      <c r="Z101" s="128"/>
      <c r="AA101" s="134">
        <f t="shared" si="11"/>
        <v>0.20282351540026841</v>
      </c>
      <c r="AB101" s="116"/>
      <c r="AC101" s="116"/>
      <c r="AD101" s="116"/>
      <c r="AE101" s="116"/>
      <c r="AF101" s="116"/>
      <c r="AG101" s="121"/>
    </row>
    <row r="102" spans="1:33" x14ac:dyDescent="0.25">
      <c r="A102" s="32">
        <v>43091</v>
      </c>
      <c r="B102" s="33">
        <f t="shared" si="12"/>
        <v>100</v>
      </c>
      <c r="C102" s="34">
        <f t="shared" si="13"/>
        <v>171.05893821629135</v>
      </c>
      <c r="D102" s="37">
        <f t="shared" si="14"/>
        <v>148.3623325735968</v>
      </c>
      <c r="E102" s="38">
        <f t="shared" si="0"/>
        <v>22.69660564269455</v>
      </c>
      <c r="F102" s="39"/>
      <c r="G102" s="40">
        <f>C102*TDEE!$B$5</f>
        <v>2128.486873072155</v>
      </c>
      <c r="H102" s="34">
        <f t="shared" si="15"/>
        <v>703.59477492353108</v>
      </c>
      <c r="I102" s="34">
        <f t="shared" si="16"/>
        <v>1424.892098148624</v>
      </c>
      <c r="J102" s="28">
        <f t="shared" si="1"/>
        <v>0.2010270785495803</v>
      </c>
      <c r="K102" s="37">
        <f t="shared" si="2"/>
        <v>92.681403768123801</v>
      </c>
      <c r="L102" s="37">
        <v>29</v>
      </c>
      <c r="M102" s="28">
        <f>Protein_Amt!$B$6</f>
        <v>118.68986605887744</v>
      </c>
      <c r="N102" s="34">
        <f t="shared" si="3"/>
        <v>834.1326339131142</v>
      </c>
      <c r="O102" s="37">
        <f t="shared" si="4"/>
        <v>116</v>
      </c>
      <c r="P102" s="37">
        <f t="shared" si="5"/>
        <v>474.75946423550977</v>
      </c>
      <c r="Q102" s="35">
        <f t="shared" si="6"/>
        <v>1424.892098148624</v>
      </c>
      <c r="S102" s="120"/>
      <c r="T102" s="116"/>
      <c r="U102" s="116"/>
      <c r="V102" s="116"/>
      <c r="W102" s="116"/>
      <c r="X102" s="116"/>
      <c r="Y102" s="116"/>
      <c r="Z102" s="128"/>
      <c r="AA102" s="134">
        <f t="shared" si="11"/>
        <v>0.2010270785495803</v>
      </c>
      <c r="AB102" s="116"/>
      <c r="AC102" s="116"/>
      <c r="AD102" s="116"/>
      <c r="AE102" s="116"/>
      <c r="AF102" s="116"/>
      <c r="AG102" s="121"/>
    </row>
    <row r="103" spans="1:33" x14ac:dyDescent="0.25">
      <c r="A103" s="32">
        <v>43092</v>
      </c>
      <c r="B103" s="33">
        <f t="shared" si="12"/>
        <v>101</v>
      </c>
      <c r="C103" s="34">
        <f t="shared" si="13"/>
        <v>170.85791113774178</v>
      </c>
      <c r="D103" s="37">
        <f t="shared" si="14"/>
        <v>148.3623325735968</v>
      </c>
      <c r="E103" s="38">
        <f t="shared" si="0"/>
        <v>22.495578564144978</v>
      </c>
      <c r="F103" s="39"/>
      <c r="G103" s="40">
        <f>C103*TDEE!$B$5</f>
        <v>2125.9854925404707</v>
      </c>
      <c r="H103" s="34">
        <f t="shared" si="15"/>
        <v>697.36293548849426</v>
      </c>
      <c r="I103" s="34">
        <f t="shared" si="16"/>
        <v>1428.6225570519764</v>
      </c>
      <c r="J103" s="28">
        <f t="shared" si="1"/>
        <v>0.19924655299671265</v>
      </c>
      <c r="K103" s="37">
        <f t="shared" si="2"/>
        <v>93.095899201829624</v>
      </c>
      <c r="L103" s="37">
        <v>29</v>
      </c>
      <c r="M103" s="28">
        <f>Protein_Amt!$B$6</f>
        <v>118.68986605887744</v>
      </c>
      <c r="N103" s="34">
        <f t="shared" si="3"/>
        <v>837.86309281646663</v>
      </c>
      <c r="O103" s="37">
        <f t="shared" si="4"/>
        <v>116</v>
      </c>
      <c r="P103" s="37">
        <f t="shared" si="5"/>
        <v>474.75946423550977</v>
      </c>
      <c r="Q103" s="35">
        <f t="shared" si="6"/>
        <v>1428.6225570519764</v>
      </c>
      <c r="S103" s="120"/>
      <c r="T103" s="116"/>
      <c r="U103" s="116"/>
      <c r="V103" s="116"/>
      <c r="W103" s="116"/>
      <c r="X103" s="116"/>
      <c r="Y103" s="116"/>
      <c r="Z103" s="128"/>
      <c r="AA103" s="134">
        <f t="shared" si="11"/>
        <v>0.19924655299671265</v>
      </c>
      <c r="AB103" s="116"/>
      <c r="AC103" s="116"/>
      <c r="AD103" s="116"/>
      <c r="AE103" s="116"/>
      <c r="AF103" s="116"/>
      <c r="AG103" s="121"/>
    </row>
    <row r="104" spans="1:33" x14ac:dyDescent="0.25">
      <c r="A104" s="32">
        <v>43093</v>
      </c>
      <c r="B104" s="33">
        <f t="shared" si="12"/>
        <v>102</v>
      </c>
      <c r="C104" s="34">
        <f t="shared" si="13"/>
        <v>170.65866458474505</v>
      </c>
      <c r="D104" s="37">
        <f t="shared" si="14"/>
        <v>148.3623325735968</v>
      </c>
      <c r="E104" s="38">
        <f t="shared" si="0"/>
        <v>22.296332011148252</v>
      </c>
      <c r="F104" s="39"/>
      <c r="G104" s="40">
        <f>C104*TDEE!$B$5</f>
        <v>2123.5062670934954</v>
      </c>
      <c r="H104" s="34">
        <f t="shared" si="15"/>
        <v>691.1862923455958</v>
      </c>
      <c r="I104" s="34">
        <f t="shared" si="16"/>
        <v>1432.3199747478996</v>
      </c>
      <c r="J104" s="28">
        <f t="shared" si="1"/>
        <v>0.19748179781302738</v>
      </c>
      <c r="K104" s="37">
        <f t="shared" si="2"/>
        <v>93.506723390265535</v>
      </c>
      <c r="L104" s="37">
        <v>29</v>
      </c>
      <c r="M104" s="28">
        <f>Protein_Amt!$B$6</f>
        <v>118.68986605887744</v>
      </c>
      <c r="N104" s="34">
        <f t="shared" si="3"/>
        <v>841.56051051238978</v>
      </c>
      <c r="O104" s="37">
        <f t="shared" si="4"/>
        <v>116</v>
      </c>
      <c r="P104" s="37">
        <f t="shared" si="5"/>
        <v>474.75946423550977</v>
      </c>
      <c r="Q104" s="35">
        <f t="shared" si="6"/>
        <v>1432.3199747478996</v>
      </c>
      <c r="S104" s="120"/>
      <c r="T104" s="116"/>
      <c r="U104" s="116"/>
      <c r="V104" s="116"/>
      <c r="W104" s="116"/>
      <c r="X104" s="116"/>
      <c r="Y104" s="116"/>
      <c r="Z104" s="128"/>
      <c r="AA104" s="134">
        <f t="shared" si="11"/>
        <v>0.19748179781302738</v>
      </c>
      <c r="AB104" s="116"/>
      <c r="AC104" s="116"/>
      <c r="AD104" s="116"/>
      <c r="AE104" s="116"/>
      <c r="AF104" s="116"/>
      <c r="AG104" s="121"/>
    </row>
    <row r="105" spans="1:33" ht="15.75" thickBot="1" x14ac:dyDescent="0.3">
      <c r="A105" s="32">
        <v>43094</v>
      </c>
      <c r="B105" s="41">
        <f t="shared" si="12"/>
        <v>103</v>
      </c>
      <c r="C105" s="42">
        <f t="shared" si="13"/>
        <v>170.46118278693203</v>
      </c>
      <c r="D105" s="43">
        <f t="shared" si="14"/>
        <v>148.3623325735968</v>
      </c>
      <c r="E105" s="44">
        <f t="shared" si="0"/>
        <v>22.098850213335226</v>
      </c>
      <c r="F105" s="39"/>
      <c r="G105" s="45">
        <f>C105*TDEE!$B$5</f>
        <v>2121.0490005004795</v>
      </c>
      <c r="H105" s="43">
        <f>E105*31</f>
        <v>685.06435661339196</v>
      </c>
      <c r="I105" s="43">
        <f>G105-H105</f>
        <v>1435.9846438870875</v>
      </c>
      <c r="J105" s="28">
        <f t="shared" si="1"/>
        <v>0.19573267331811198</v>
      </c>
      <c r="K105" s="43">
        <f t="shared" si="2"/>
        <v>93.913908850175304</v>
      </c>
      <c r="L105" s="43">
        <v>29</v>
      </c>
      <c r="M105" s="28">
        <f>Protein_Amt!$B$6</f>
        <v>118.68986605887744</v>
      </c>
      <c r="N105" s="42">
        <f t="shared" si="3"/>
        <v>845.22517965157772</v>
      </c>
      <c r="O105" s="43">
        <f t="shared" si="4"/>
        <v>116</v>
      </c>
      <c r="P105" s="43">
        <f t="shared" si="5"/>
        <v>474.75946423550977</v>
      </c>
      <c r="Q105" s="46">
        <f t="shared" si="6"/>
        <v>1435.9846438870875</v>
      </c>
      <c r="S105" s="122"/>
      <c r="T105" s="123"/>
      <c r="U105" s="123"/>
      <c r="V105" s="123"/>
      <c r="W105" s="123"/>
      <c r="X105" s="123"/>
      <c r="Y105" s="123"/>
      <c r="Z105" s="129"/>
      <c r="AA105" s="135">
        <f t="shared" si="11"/>
        <v>0.19573267331811198</v>
      </c>
      <c r="AB105" s="123"/>
      <c r="AC105" s="123"/>
      <c r="AD105" s="123"/>
      <c r="AE105" s="123"/>
      <c r="AF105" s="123"/>
      <c r="AG105" s="124"/>
    </row>
  </sheetData>
  <sheetProtection selectLockedCells="1" selectUnlockedCells="1"/>
  <mergeCells count="4">
    <mergeCell ref="G1:Q1"/>
    <mergeCell ref="S1:V1"/>
    <mergeCell ref="W1:Z1"/>
    <mergeCell ref="AB1:AG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22" zoomScale="160" zoomScaleNormal="160" workbookViewId="0">
      <selection activeCell="B5" sqref="B5"/>
    </sheetView>
  </sheetViews>
  <sheetFormatPr defaultColWidth="8.7109375" defaultRowHeight="15" x14ac:dyDescent="0.25"/>
  <cols>
    <col min="1" max="1" width="10.710937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7" customWidth="1"/>
    <col min="8" max="8" width="5.28515625" customWidth="1"/>
    <col min="9" max="9" width="7.5703125" customWidth="1"/>
    <col min="10" max="10" width="8" customWidth="1"/>
    <col min="11" max="11" width="8.5703125" customWidth="1"/>
    <col min="12" max="12" width="9.85546875" customWidth="1"/>
    <col min="13" max="13" width="12" customWidth="1"/>
  </cols>
  <sheetData>
    <row r="1" spans="1:15" ht="45" x14ac:dyDescent="0.25">
      <c r="A1" s="6" t="s">
        <v>61</v>
      </c>
      <c r="B1" s="6" t="s">
        <v>80</v>
      </c>
      <c r="C1" s="6" t="s">
        <v>81</v>
      </c>
      <c r="D1" s="47" t="str">
        <f>FoodDB!$C$1</f>
        <v>Fat
(g)</v>
      </c>
      <c r="E1" s="47" t="str">
        <f>FoodDB!$D$1</f>
        <v xml:space="preserve"> Carbs
(g)</v>
      </c>
      <c r="F1" s="47" t="str">
        <f>FoodDB!$E$1</f>
        <v>Protein
(g)</v>
      </c>
      <c r="G1" s="47" t="str">
        <f>FoodDB!$F$1</f>
        <v>Fat
(Cal)</v>
      </c>
      <c r="H1" s="47" t="str">
        <f>FoodDB!$G$1</f>
        <v>Carb
(Cal)</v>
      </c>
      <c r="I1" s="47" t="str">
        <f>FoodDB!$H$1</f>
        <v>Protein
(Cal)</v>
      </c>
      <c r="J1" s="47" t="str">
        <f>FoodDB!$I$1</f>
        <v>Total
Calories</v>
      </c>
      <c r="K1" s="6"/>
      <c r="L1" s="6"/>
      <c r="M1" s="6"/>
      <c r="O1" s="6"/>
    </row>
    <row r="2" spans="1:15" x14ac:dyDescent="0.25">
      <c r="A2" s="48">
        <v>42992</v>
      </c>
      <c r="B2" s="49" t="s">
        <v>82</v>
      </c>
      <c r="C2" s="50">
        <v>1</v>
      </c>
      <c r="D2">
        <f>$C2*VLOOKUP($B2,FoodDB!$A$2:$I$1001,3,0)</f>
        <v>0.5</v>
      </c>
      <c r="E2">
        <f>$C2*VLOOKUP($B2,FoodDB!$A$2:$I$1001,4,0)</f>
        <v>0</v>
      </c>
      <c r="F2">
        <f>$C2*VLOOKUP($B2,FoodDB!$A$2:$I$1001,5,0)</f>
        <v>50</v>
      </c>
      <c r="G2">
        <f>$C2*VLOOKUP($B2,FoodDB!$A$2:$I$1001,6,0)</f>
        <v>4.5</v>
      </c>
      <c r="H2">
        <f>$C2*VLOOKUP($B2,FoodDB!$A$2:$I$1001,7,0)</f>
        <v>0</v>
      </c>
      <c r="I2">
        <f>$C2*VLOOKUP($B2,FoodDB!$A$2:$I$1001,8,0)</f>
        <v>200</v>
      </c>
      <c r="J2">
        <f>$C2*VLOOKUP($B2,FoodDB!$A$2:$I$1001,9,0)</f>
        <v>204.5</v>
      </c>
      <c r="K2" s="51"/>
      <c r="L2" s="51"/>
      <c r="M2" s="51"/>
    </row>
    <row r="3" spans="1:15" x14ac:dyDescent="0.25">
      <c r="B3" s="49" t="s">
        <v>83</v>
      </c>
      <c r="C3" s="50">
        <v>14</v>
      </c>
      <c r="D3">
        <f>$C3*VLOOKUP($B3,FoodDB!$A$2:$I$1001,3,0)</f>
        <v>0</v>
      </c>
      <c r="E3">
        <f>$C3*VLOOKUP($B3,FoodDB!$A$2:$I$1001,4,0)</f>
        <v>9</v>
      </c>
      <c r="F3">
        <f>$C3*VLOOKUP($B3,FoodDB!$A$2:$I$1001,5,0)</f>
        <v>4.5</v>
      </c>
      <c r="G3">
        <f>$C3*VLOOKUP($B3,FoodDB!$A$2:$I$1001,6,0)</f>
        <v>0</v>
      </c>
      <c r="H3">
        <f>$C3*VLOOKUP($B3,FoodDB!$A$2:$I$1001,7,0)</f>
        <v>36</v>
      </c>
      <c r="I3">
        <f>$C3*VLOOKUP($B3,FoodDB!$A$2:$I$1001,8,0)</f>
        <v>18</v>
      </c>
      <c r="J3">
        <f>$C3*VLOOKUP($B3,FoodDB!$A$2:$I$1001,9,0)</f>
        <v>54.000000000000007</v>
      </c>
      <c r="K3" s="51"/>
      <c r="L3" s="51"/>
      <c r="M3" s="51"/>
    </row>
    <row r="4" spans="1:15" x14ac:dyDescent="0.25">
      <c r="B4" s="49" t="s">
        <v>82</v>
      </c>
      <c r="C4" s="50">
        <v>1</v>
      </c>
      <c r="D4">
        <f>$C4*VLOOKUP($B4,FoodDB!$A$2:$I$1001,3,0)</f>
        <v>0.5</v>
      </c>
      <c r="E4">
        <f>$C4*VLOOKUP($B4,FoodDB!$A$2:$I$1001,4,0)</f>
        <v>0</v>
      </c>
      <c r="F4">
        <f>$C4*VLOOKUP($B4,FoodDB!$A$2:$I$1001,5,0)</f>
        <v>50</v>
      </c>
      <c r="G4">
        <f>$C4*VLOOKUP($B4,FoodDB!$A$2:$I$1001,6,0)</f>
        <v>4.5</v>
      </c>
      <c r="H4">
        <f>$C4*VLOOKUP($B4,FoodDB!$A$2:$I$1001,7,0)</f>
        <v>0</v>
      </c>
      <c r="I4">
        <f>$C4*VLOOKUP($B4,FoodDB!$A$2:$I$1001,8,0)</f>
        <v>200</v>
      </c>
      <c r="J4">
        <f>$C4*VLOOKUP($B4,FoodDB!$A$2:$I$1001,9,0)</f>
        <v>204.5</v>
      </c>
      <c r="K4" s="51"/>
      <c r="L4" s="51"/>
      <c r="M4" s="51"/>
    </row>
    <row r="5" spans="1:15" x14ac:dyDescent="0.25">
      <c r="B5" s="49" t="s">
        <v>84</v>
      </c>
      <c r="C5" s="50">
        <v>2</v>
      </c>
      <c r="D5">
        <f>$C5*VLOOKUP($B5,FoodDB!$A$2:$I$1001,3,0)</f>
        <v>18</v>
      </c>
      <c r="E5">
        <f>$C5*VLOOKUP($B5,FoodDB!$A$2:$I$1001,4,0)</f>
        <v>4</v>
      </c>
      <c r="F5">
        <f>$C5*VLOOKUP($B5,FoodDB!$A$2:$I$1001,5,0)</f>
        <v>9.4</v>
      </c>
      <c r="G5">
        <f>$C5*VLOOKUP($B5,FoodDB!$A$2:$I$1001,6,0)</f>
        <v>162</v>
      </c>
      <c r="H5">
        <f>$C5*VLOOKUP($B5,FoodDB!$A$2:$I$1001,7,0)</f>
        <v>16</v>
      </c>
      <c r="I5">
        <f>$C5*VLOOKUP($B5,FoodDB!$A$2:$I$1001,8,0)</f>
        <v>37.6</v>
      </c>
      <c r="J5">
        <f>$C5*VLOOKUP($B5,FoodDB!$A$2:$I$1001,9,0)</f>
        <v>215.6</v>
      </c>
      <c r="K5" s="51"/>
      <c r="L5" s="51"/>
      <c r="M5" s="51"/>
    </row>
    <row r="6" spans="1:15" x14ac:dyDescent="0.25">
      <c r="A6" t="s">
        <v>85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K6" s="52"/>
      <c r="L6" s="52"/>
      <c r="M6" s="52"/>
    </row>
    <row r="8" spans="1:15" ht="45" x14ac:dyDescent="0.25">
      <c r="A8" s="6" t="s">
        <v>61</v>
      </c>
      <c r="B8" s="6" t="s">
        <v>80</v>
      </c>
      <c r="C8" s="6" t="s">
        <v>81</v>
      </c>
      <c r="D8" s="47" t="str">
        <f>FoodDB!$C$1</f>
        <v>Fat
(g)</v>
      </c>
      <c r="E8" s="47" t="str">
        <f>FoodDB!$D$1</f>
        <v xml:space="preserve"> Carbs
(g)</v>
      </c>
      <c r="F8" s="47" t="str">
        <f>FoodDB!$E$1</f>
        <v>Protein
(g)</v>
      </c>
      <c r="G8" s="47" t="str">
        <f>FoodDB!$F$1</f>
        <v>Fat
(Cal)</v>
      </c>
      <c r="H8" s="47" t="str">
        <f>FoodDB!$G$1</f>
        <v>Carb
(Cal)</v>
      </c>
      <c r="I8" s="47" t="str">
        <f>FoodDB!$H$1</f>
        <v>Protein
(Cal)</v>
      </c>
      <c r="J8" s="47" t="str">
        <f>FoodDB!$I$1</f>
        <v>Total
Calories</v>
      </c>
      <c r="K8" s="6"/>
      <c r="L8" s="6"/>
      <c r="M8" s="6"/>
      <c r="O8" s="6"/>
    </row>
    <row r="9" spans="1:15" x14ac:dyDescent="0.25">
      <c r="A9" s="48">
        <v>42993</v>
      </c>
      <c r="B9" s="49" t="s">
        <v>82</v>
      </c>
      <c r="C9" s="50">
        <v>1.5</v>
      </c>
      <c r="D9">
        <f>$C9*VLOOKUP($B9,FoodDB!$A$2:$I$1001,3,0)</f>
        <v>0.75</v>
      </c>
      <c r="E9">
        <f>$C9*VLOOKUP($B9,FoodDB!$A$2:$I$1001,4,0)</f>
        <v>0</v>
      </c>
      <c r="F9">
        <f>$C9*VLOOKUP($B9,FoodDB!$A$2:$I$1001,5,0)</f>
        <v>75</v>
      </c>
      <c r="G9">
        <f>$C9*VLOOKUP($B9,FoodDB!$A$2:$I$1001,6,0)</f>
        <v>6.75</v>
      </c>
      <c r="H9">
        <f>$C9*VLOOKUP($B9,FoodDB!$A$2:$I$1001,7,0)</f>
        <v>0</v>
      </c>
      <c r="I9">
        <f>$C9*VLOOKUP($B9,FoodDB!$A$2:$I$1001,8,0)</f>
        <v>300</v>
      </c>
      <c r="J9">
        <f>$C9*VLOOKUP($B9,FoodDB!$A$2:$I$1001,9,0)</f>
        <v>306.75</v>
      </c>
    </row>
    <row r="10" spans="1:15" x14ac:dyDescent="0.25">
      <c r="B10" s="49" t="s">
        <v>86</v>
      </c>
      <c r="C10" s="50">
        <v>3</v>
      </c>
      <c r="D10">
        <f>$C10*VLOOKUP($B10,FoodDB!$A$2:$I$1001,3,0)</f>
        <v>18.54</v>
      </c>
      <c r="E10">
        <f>$C10*VLOOKUP($B10,FoodDB!$A$2:$I$1001,4,0)</f>
        <v>0</v>
      </c>
      <c r="F10">
        <f>$C10*VLOOKUP($B10,FoodDB!$A$2:$I$1001,5,0)</f>
        <v>25.56</v>
      </c>
      <c r="G10">
        <f>$C10*VLOOKUP($B10,FoodDB!$A$2:$I$1001,6,0)</f>
        <v>166.85999999999999</v>
      </c>
      <c r="H10">
        <f>$C10*VLOOKUP($B10,FoodDB!$A$2:$I$1001,7,0)</f>
        <v>0</v>
      </c>
      <c r="I10">
        <f>$C10*VLOOKUP($B10,FoodDB!$A$2:$I$1001,8,0)</f>
        <v>102.24</v>
      </c>
      <c r="J10">
        <f>$C10*VLOOKUP($B10,FoodDB!$A$2:$I$1001,9,0)</f>
        <v>269.09999999999997</v>
      </c>
    </row>
    <row r="11" spans="1:15" x14ac:dyDescent="0.25">
      <c r="A11" t="s">
        <v>85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K11" s="52"/>
      <c r="L11" s="52"/>
      <c r="M11" s="52"/>
    </row>
    <row r="13" spans="1:15" ht="45" x14ac:dyDescent="0.25">
      <c r="A13" s="6" t="s">
        <v>61</v>
      </c>
      <c r="B13" s="6" t="s">
        <v>80</v>
      </c>
      <c r="C13" s="6" t="s">
        <v>81</v>
      </c>
      <c r="D13" s="47" t="str">
        <f>FoodDB!$C$1</f>
        <v>Fat
(g)</v>
      </c>
      <c r="E13" s="47" t="str">
        <f>FoodDB!$D$1</f>
        <v xml:space="preserve"> Carbs
(g)</v>
      </c>
      <c r="F13" s="47" t="str">
        <f>FoodDB!$E$1</f>
        <v>Protein
(g)</v>
      </c>
      <c r="G13" s="47" t="str">
        <f>FoodDB!$F$1</f>
        <v>Fat
(Cal)</v>
      </c>
      <c r="H13" s="47" t="str">
        <f>FoodDB!$G$1</f>
        <v>Carb
(Cal)</v>
      </c>
      <c r="I13" s="47" t="str">
        <f>FoodDB!$H$1</f>
        <v>Protein
(Cal)</v>
      </c>
      <c r="J13" s="47" t="str">
        <f>FoodDB!$I$1</f>
        <v>Total
Calories</v>
      </c>
      <c r="K13" s="6"/>
      <c r="L13" s="6"/>
      <c r="M13" s="6"/>
    </row>
    <row r="14" spans="1:15" x14ac:dyDescent="0.25">
      <c r="A14" s="48">
        <v>42994</v>
      </c>
      <c r="B14" s="49" t="s">
        <v>82</v>
      </c>
      <c r="C14" s="50">
        <v>1</v>
      </c>
      <c r="D14">
        <f>$C14*VLOOKUP($B14,FoodDB!$A$2:$I$1001,3,0)</f>
        <v>0.5</v>
      </c>
      <c r="E14">
        <f>$C14*VLOOKUP($B14,FoodDB!$A$2:$I$1001,4,0)</f>
        <v>0</v>
      </c>
      <c r="F14">
        <f>$C14*VLOOKUP($B14,FoodDB!$A$2:$I$1001,5,0)</f>
        <v>50</v>
      </c>
      <c r="G14">
        <f>$C14*VLOOKUP($B14,FoodDB!$A$2:$I$1001,6,0)</f>
        <v>4.5</v>
      </c>
      <c r="H14">
        <f>$C14*VLOOKUP($B14,FoodDB!$A$2:$I$1001,7,0)</f>
        <v>0</v>
      </c>
      <c r="I14">
        <f>$C14*VLOOKUP($B14,FoodDB!$A$2:$I$1001,8,0)</f>
        <v>200</v>
      </c>
      <c r="J14">
        <f>$C14*VLOOKUP($B14,FoodDB!$A$2:$I$1001,9,0)</f>
        <v>204.5</v>
      </c>
    </row>
    <row r="15" spans="1:15" x14ac:dyDescent="0.25">
      <c r="B15" s="49" t="s">
        <v>87</v>
      </c>
      <c r="C15" s="50">
        <v>7</v>
      </c>
      <c r="D15">
        <f>$C15*VLOOKUP($B15,FoodDB!$A$2:$I$1001,3,0)</f>
        <v>0</v>
      </c>
      <c r="E15">
        <f>$C15*VLOOKUP($B15,FoodDB!$A$2:$I$1001,4,0)</f>
        <v>7</v>
      </c>
      <c r="F15">
        <f>$C15*VLOOKUP($B15,FoodDB!$A$2:$I$1001,5,0)</f>
        <v>4.2000000000000011</v>
      </c>
      <c r="G15">
        <f>$C15*VLOOKUP($B15,FoodDB!$A$2:$I$1001,6,0)</f>
        <v>0</v>
      </c>
      <c r="H15">
        <f>$C15*VLOOKUP($B15,FoodDB!$A$2:$I$1001,7,0)</f>
        <v>28</v>
      </c>
      <c r="I15">
        <f>$C15*VLOOKUP($B15,FoodDB!$A$2:$I$1001,8,0)</f>
        <v>16.800000000000004</v>
      </c>
      <c r="J15">
        <f>$C15*VLOOKUP($B15,FoodDB!$A$2:$I$1001,9,0)</f>
        <v>44.800000000000004</v>
      </c>
    </row>
    <row r="16" spans="1:15" x14ac:dyDescent="0.25">
      <c r="B16" s="49" t="s">
        <v>86</v>
      </c>
      <c r="C16">
        <v>5</v>
      </c>
      <c r="D16">
        <f>$C16*VLOOKUP($B16,FoodDB!$A$2:$I$1001,3,0)</f>
        <v>30.9</v>
      </c>
      <c r="E16">
        <f>$C16*VLOOKUP($B16,FoodDB!$A$2:$I$1001,4,0)</f>
        <v>0</v>
      </c>
      <c r="F16">
        <f>$C16*VLOOKUP($B16,FoodDB!$A$2:$I$1001,5,0)</f>
        <v>42.599999999999994</v>
      </c>
      <c r="G16">
        <f>$C16*VLOOKUP($B16,FoodDB!$A$2:$I$1001,6,0)</f>
        <v>278.09999999999997</v>
      </c>
      <c r="H16">
        <f>$C16*VLOOKUP($B16,FoodDB!$A$2:$I$1001,7,0)</f>
        <v>0</v>
      </c>
      <c r="I16">
        <f>$C16*VLOOKUP($B16,FoodDB!$A$2:$I$1001,8,0)</f>
        <v>170.39999999999998</v>
      </c>
      <c r="J16">
        <f>$C16*VLOOKUP($B16,FoodDB!$A$2:$I$1001,9,0)</f>
        <v>448.49999999999994</v>
      </c>
    </row>
    <row r="17" spans="1:13" x14ac:dyDescent="0.25">
      <c r="A17" t="s">
        <v>85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K17" s="52"/>
      <c r="L17" s="52"/>
      <c r="M17" s="52"/>
    </row>
    <row r="19" spans="1:13" ht="45" x14ac:dyDescent="0.25">
      <c r="A19" s="6" t="s">
        <v>61</v>
      </c>
      <c r="B19" s="6" t="s">
        <v>80</v>
      </c>
      <c r="C19" s="6" t="s">
        <v>81</v>
      </c>
      <c r="D19" s="47" t="str">
        <f>FoodDB!$C$1</f>
        <v>Fat
(g)</v>
      </c>
      <c r="E19" s="47" t="str">
        <f>FoodDB!$D$1</f>
        <v xml:space="preserve"> Carbs
(g)</v>
      </c>
      <c r="F19" s="47" t="str">
        <f>FoodDB!$E$1</f>
        <v>Protein
(g)</v>
      </c>
      <c r="G19" s="47" t="str">
        <f>FoodDB!$F$1</f>
        <v>Fat
(Cal)</v>
      </c>
      <c r="H19" s="47" t="str">
        <f>FoodDB!$G$1</f>
        <v>Carb
(Cal)</v>
      </c>
      <c r="I19" s="47" t="str">
        <f>FoodDB!$H$1</f>
        <v>Protein
(Cal)</v>
      </c>
      <c r="J19" s="47" t="str">
        <f>FoodDB!$I$1</f>
        <v>Total
Calories</v>
      </c>
    </row>
    <row r="20" spans="1:13" x14ac:dyDescent="0.25">
      <c r="A20" s="48">
        <f>A14+1</f>
        <v>42995</v>
      </c>
      <c r="B20" s="49" t="s">
        <v>82</v>
      </c>
      <c r="C20" s="50">
        <v>2</v>
      </c>
      <c r="D20">
        <f>$C20*VLOOKUP($B20,FoodDB!$A$2:$I$1001,3,0)</f>
        <v>1</v>
      </c>
      <c r="E20">
        <f>$C20*VLOOKUP($B20,FoodDB!$A$2:$I$1001,4,0)</f>
        <v>0</v>
      </c>
      <c r="F20">
        <f>$C20*VLOOKUP($B20,FoodDB!$A$2:$I$1001,5,0)</f>
        <v>100</v>
      </c>
      <c r="G20">
        <f>$C20*VLOOKUP($B20,FoodDB!$A$2:$I$1001,6,0)</f>
        <v>9</v>
      </c>
      <c r="H20">
        <f>$C20*VLOOKUP($B20,FoodDB!$A$2:$I$1001,7,0)</f>
        <v>0</v>
      </c>
      <c r="I20">
        <f>$C20*VLOOKUP($B20,FoodDB!$A$2:$I$1001,8,0)</f>
        <v>400</v>
      </c>
      <c r="J20">
        <f>$C20*VLOOKUP($B20,FoodDB!$A$2:$I$1001,9,0)</f>
        <v>409</v>
      </c>
    </row>
    <row r="21" spans="1:13" x14ac:dyDescent="0.25">
      <c r="B21" s="49" t="s">
        <v>87</v>
      </c>
      <c r="C21" s="50">
        <v>14</v>
      </c>
      <c r="D21">
        <f>$C21*VLOOKUP($B21,FoodDB!$A$2:$I$1001,3,0)</f>
        <v>0</v>
      </c>
      <c r="E21">
        <f>$C21*VLOOKUP($B21,FoodDB!$A$2:$I$1001,4,0)</f>
        <v>14</v>
      </c>
      <c r="F21">
        <f>$C21*VLOOKUP($B21,FoodDB!$A$2:$I$1001,5,0)</f>
        <v>8.4000000000000021</v>
      </c>
      <c r="G21">
        <f>$C21*VLOOKUP($B21,FoodDB!$A$2:$I$1001,6,0)</f>
        <v>0</v>
      </c>
      <c r="H21">
        <f>$C21*VLOOKUP($B21,FoodDB!$A$2:$I$1001,7,0)</f>
        <v>56</v>
      </c>
      <c r="I21">
        <f>$C21*VLOOKUP($B21,FoodDB!$A$2:$I$1001,8,0)</f>
        <v>33.600000000000009</v>
      </c>
      <c r="J21">
        <f>$C21*VLOOKUP($B21,FoodDB!$A$2:$I$1001,9,0)</f>
        <v>89.600000000000009</v>
      </c>
    </row>
    <row r="22" spans="1:13" x14ac:dyDescent="0.25">
      <c r="B22" s="49" t="s">
        <v>88</v>
      </c>
      <c r="C22" s="50">
        <v>0</v>
      </c>
      <c r="D22">
        <f>$C22*VLOOKUP($B22,FoodDB!$A$2:$I$1001,3,0)</f>
        <v>0</v>
      </c>
      <c r="E22">
        <f>$C22*VLOOKUP($B22,FoodDB!$A$2:$I$1001,4,0)</f>
        <v>0</v>
      </c>
      <c r="F22">
        <f>$C22*VLOOKUP($B22,FoodDB!$A$2:$I$1001,5,0)</f>
        <v>0</v>
      </c>
      <c r="G22">
        <f>$C22*VLOOKUP($B22,FoodDB!$A$2:$I$1001,6,0)</f>
        <v>0</v>
      </c>
      <c r="H22">
        <f>$C22*VLOOKUP($B22,FoodDB!$A$2:$I$1001,7,0)</f>
        <v>0</v>
      </c>
      <c r="I22">
        <f>$C22*VLOOKUP($B22,FoodDB!$A$2:$I$1001,8,0)</f>
        <v>0</v>
      </c>
      <c r="J22">
        <f>$C22*VLOOKUP($B22,FoodDB!$A$2:$I$1001,9,0)</f>
        <v>0</v>
      </c>
    </row>
    <row r="23" spans="1:13" x14ac:dyDescent="0.25">
      <c r="B23" s="49" t="s">
        <v>86</v>
      </c>
      <c r="C23">
        <v>3</v>
      </c>
      <c r="D23">
        <f>$C23*VLOOKUP($B23,FoodDB!$A$2:$I$1001,3,0)</f>
        <v>18.54</v>
      </c>
      <c r="E23">
        <f>$C23*VLOOKUP($B23,FoodDB!$A$2:$I$1001,4,0)</f>
        <v>0</v>
      </c>
      <c r="F23">
        <f>$C23*VLOOKUP($B23,FoodDB!$A$2:$I$1001,5,0)</f>
        <v>25.56</v>
      </c>
      <c r="G23">
        <f>$C23*VLOOKUP($B23,FoodDB!$A$2:$I$1001,6,0)</f>
        <v>166.85999999999999</v>
      </c>
      <c r="H23">
        <f>$C23*VLOOKUP($B23,FoodDB!$A$2:$I$1001,7,0)</f>
        <v>0</v>
      </c>
      <c r="I23">
        <f>$C23*VLOOKUP($B23,FoodDB!$A$2:$I$1001,8,0)</f>
        <v>102.24</v>
      </c>
      <c r="J23">
        <f>$C23*VLOOKUP($B23,FoodDB!$A$2:$I$1001,9,0)</f>
        <v>269.09999999999997</v>
      </c>
    </row>
    <row r="24" spans="1:13" x14ac:dyDescent="0.25">
      <c r="A24" t="s">
        <v>85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3" x14ac:dyDescent="0.25">
      <c r="A25" t="s">
        <v>89</v>
      </c>
      <c r="B25" t="s">
        <v>90</v>
      </c>
      <c r="E25" s="10"/>
      <c r="F25" s="10"/>
      <c r="G25" s="10">
        <f>LossChart!N5</f>
        <v>291.97389822768582</v>
      </c>
      <c r="H25" s="10">
        <f>LossChart!O5</f>
        <v>80</v>
      </c>
      <c r="I25" s="10">
        <f>LossChart!P5</f>
        <v>474.75946423550977</v>
      </c>
      <c r="J25" s="10">
        <f>LossChart!Q5</f>
        <v>846.73336246319559</v>
      </c>
    </row>
    <row r="26" spans="1:13" x14ac:dyDescent="0.25">
      <c r="A26" t="s">
        <v>91</v>
      </c>
      <c r="G26">
        <f>G25-G24</f>
        <v>116.11389822768584</v>
      </c>
      <c r="H26">
        <f>H25-H24</f>
        <v>24</v>
      </c>
      <c r="I26">
        <f>I25-I24</f>
        <v>-61.080535764490264</v>
      </c>
      <c r="J26">
        <f>J25-J24</f>
        <v>79.033362463195544</v>
      </c>
    </row>
    <row r="28" spans="1:13" ht="45" x14ac:dyDescent="0.25">
      <c r="A28" s="6" t="s">
        <v>61</v>
      </c>
      <c r="B28" s="6" t="s">
        <v>80</v>
      </c>
      <c r="C28" s="6" t="s">
        <v>81</v>
      </c>
      <c r="D28" s="47" t="str">
        <f>FoodDB!$C$1</f>
        <v>Fat
(g)</v>
      </c>
      <c r="E28" s="47" t="str">
        <f>FoodDB!$D$1</f>
        <v xml:space="preserve"> Carbs
(g)</v>
      </c>
      <c r="F28" s="47" t="str">
        <f>FoodDB!$E$1</f>
        <v>Protein
(g)</v>
      </c>
      <c r="G28" s="47" t="str">
        <f>FoodDB!$F$1</f>
        <v>Fat
(Cal)</v>
      </c>
      <c r="H28" s="47" t="str">
        <f>FoodDB!$G$1</f>
        <v>Carb
(Cal)</v>
      </c>
      <c r="I28" s="47" t="str">
        <f>FoodDB!$H$1</f>
        <v>Protein
(Cal)</v>
      </c>
      <c r="J28" s="47" t="str">
        <f>FoodDB!$I$1</f>
        <v>Total
Calories</v>
      </c>
    </row>
    <row r="29" spans="1:13" x14ac:dyDescent="0.25">
      <c r="A29" s="48">
        <f>A20+1</f>
        <v>42996</v>
      </c>
      <c r="B29" s="49" t="s">
        <v>92</v>
      </c>
      <c r="C29" s="50">
        <v>1.2</v>
      </c>
      <c r="D29">
        <f>$C29*VLOOKUP($B29,FoodDB!$A$2:$I$1001,3,0)</f>
        <v>0.96</v>
      </c>
      <c r="E29">
        <f>$C29*VLOOKUP($B29,FoodDB!$A$2:$I$1001,4,0)</f>
        <v>0</v>
      </c>
      <c r="F29">
        <f>$C29*VLOOKUP($B29,FoodDB!$A$2:$I$1001,5,0)</f>
        <v>40.799999999999997</v>
      </c>
      <c r="G29">
        <f>$C29*VLOOKUP($B29,FoodDB!$A$2:$I$1001,6,0)</f>
        <v>8.64</v>
      </c>
      <c r="H29">
        <f>$C29*VLOOKUP($B29,FoodDB!$A$2:$I$1001,7,0)</f>
        <v>0</v>
      </c>
      <c r="I29">
        <f>$C29*VLOOKUP($B29,FoodDB!$A$2:$I$1001,8,0)</f>
        <v>163.19999999999999</v>
      </c>
      <c r="J29">
        <f>$C29*VLOOKUP($B29,FoodDB!$A$2:$I$1001,9,0)</f>
        <v>171.83999999999997</v>
      </c>
    </row>
    <row r="30" spans="1:13" x14ac:dyDescent="0.25">
      <c r="B30" s="49" t="s">
        <v>82</v>
      </c>
      <c r="C30" s="50">
        <v>1</v>
      </c>
      <c r="D30">
        <f>$C30*VLOOKUP($B30,FoodDB!$A$2:$I$1001,3,0)</f>
        <v>0.5</v>
      </c>
      <c r="E30">
        <f>$C30*VLOOKUP($B30,FoodDB!$A$2:$I$1001,4,0)</f>
        <v>0</v>
      </c>
      <c r="F30">
        <f>$C30*VLOOKUP($B30,FoodDB!$A$2:$I$1001,5,0)</f>
        <v>50</v>
      </c>
      <c r="G30">
        <f>$C30*VLOOKUP($B30,FoodDB!$A$2:$I$1001,6,0)</f>
        <v>4.5</v>
      </c>
      <c r="H30">
        <f>$C30*VLOOKUP($B30,FoodDB!$A$2:$I$1001,7,0)</f>
        <v>0</v>
      </c>
      <c r="I30">
        <f>$C30*VLOOKUP($B30,FoodDB!$A$2:$I$1001,8,0)</f>
        <v>200</v>
      </c>
      <c r="J30">
        <f>$C30*VLOOKUP($B30,FoodDB!$A$2:$I$1001,9,0)</f>
        <v>204.5</v>
      </c>
    </row>
    <row r="31" spans="1:13" x14ac:dyDescent="0.25">
      <c r="B31" s="49" t="s">
        <v>83</v>
      </c>
      <c r="C31" s="50">
        <v>12</v>
      </c>
      <c r="D31">
        <f>$C31*VLOOKUP($B31,FoodDB!$A$2:$I$1001,3,0)</f>
        <v>0</v>
      </c>
      <c r="E31">
        <f>$C31*VLOOKUP($B31,FoodDB!$A$2:$I$1001,4,0)</f>
        <v>7.7142857142857153</v>
      </c>
      <c r="F31">
        <f>$C31*VLOOKUP($B31,FoodDB!$A$2:$I$1001,5,0)</f>
        <v>3.8571428571428577</v>
      </c>
      <c r="G31">
        <f>$C31*VLOOKUP($B31,FoodDB!$A$2:$I$1001,6,0)</f>
        <v>0</v>
      </c>
      <c r="H31">
        <f>$C31*VLOOKUP($B31,FoodDB!$A$2:$I$1001,7,0)</f>
        <v>30.857142857142861</v>
      </c>
      <c r="I31">
        <f>$C31*VLOOKUP($B31,FoodDB!$A$2:$I$1001,8,0)</f>
        <v>15.428571428571431</v>
      </c>
      <c r="J31">
        <f>$C31*VLOOKUP($B31,FoodDB!$A$2:$I$1001,9,0)</f>
        <v>46.285714285714292</v>
      </c>
    </row>
    <row r="32" spans="1:13" x14ac:dyDescent="0.25">
      <c r="B32" s="49" t="s">
        <v>86</v>
      </c>
      <c r="C32" s="50">
        <v>4</v>
      </c>
      <c r="D32">
        <f>$C32*VLOOKUP($B32,FoodDB!$A$2:$I$1001,3,0)</f>
        <v>24.72</v>
      </c>
      <c r="E32">
        <f>$C32*VLOOKUP($B32,FoodDB!$A$2:$I$1001,4,0)</f>
        <v>0</v>
      </c>
      <c r="F32">
        <f>$C32*VLOOKUP($B32,FoodDB!$A$2:$I$1001,5,0)</f>
        <v>34.08</v>
      </c>
      <c r="G32">
        <f>$C32*VLOOKUP($B32,FoodDB!$A$2:$I$1001,6,0)</f>
        <v>222.48</v>
      </c>
      <c r="H32">
        <f>$C32*VLOOKUP($B32,FoodDB!$A$2:$I$1001,7,0)</f>
        <v>0</v>
      </c>
      <c r="I32">
        <f>$C32*VLOOKUP($B32,FoodDB!$A$2:$I$1001,8,0)</f>
        <v>136.32</v>
      </c>
      <c r="J32">
        <f>$C32*VLOOKUP($B32,FoodDB!$A$2:$I$1001,9,0)</f>
        <v>358.79999999999995</v>
      </c>
    </row>
    <row r="33" spans="1:10" x14ac:dyDescent="0.25">
      <c r="B33" s="49" t="s">
        <v>87</v>
      </c>
      <c r="C33">
        <v>7</v>
      </c>
      <c r="D33">
        <f>$C33*VLOOKUP($B33,FoodDB!$A$2:$I$1001,3,0)</f>
        <v>0</v>
      </c>
      <c r="E33">
        <f>$C33*VLOOKUP($B33,FoodDB!$A$2:$I$1001,4,0)</f>
        <v>7</v>
      </c>
      <c r="F33">
        <f>$C33*VLOOKUP($B33,FoodDB!$A$2:$I$1001,5,0)</f>
        <v>4.2000000000000011</v>
      </c>
      <c r="G33">
        <f>$C33*VLOOKUP($B33,FoodDB!$A$2:$I$1001,6,0)</f>
        <v>0</v>
      </c>
      <c r="H33">
        <f>$C33*VLOOKUP($B33,FoodDB!$A$2:$I$1001,7,0)</f>
        <v>28</v>
      </c>
      <c r="I33">
        <f>$C33*VLOOKUP($B33,FoodDB!$A$2:$I$1001,8,0)</f>
        <v>16.800000000000004</v>
      </c>
      <c r="J33">
        <f>$C33*VLOOKUP($B33,FoodDB!$A$2:$I$1001,9,0)</f>
        <v>44.800000000000004</v>
      </c>
    </row>
    <row r="34" spans="1:10" x14ac:dyDescent="0.25">
      <c r="A34" t="s">
        <v>85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0" x14ac:dyDescent="0.25">
      <c r="A35" t="s">
        <v>89</v>
      </c>
      <c r="B35" t="s">
        <v>90</v>
      </c>
      <c r="E35" s="10"/>
      <c r="F35" s="10"/>
      <c r="G35" s="10">
        <f>LossChart!N7</f>
        <v>310.85088952993328</v>
      </c>
      <c r="H35" s="10">
        <f>LossChart!O7</f>
        <v>80</v>
      </c>
      <c r="I35" s="10">
        <f>LossChart!P7</f>
        <v>474.75946423550977</v>
      </c>
      <c r="J35" s="10">
        <f>LossChart!Q7</f>
        <v>865.61035376544305</v>
      </c>
    </row>
    <row r="36" spans="1:10" x14ac:dyDescent="0.25">
      <c r="A36" t="s">
        <v>91</v>
      </c>
      <c r="G36">
        <f>G35-G34</f>
        <v>75.230889529933279</v>
      </c>
      <c r="H36">
        <f>H35-H34</f>
        <v>21.142857142857139</v>
      </c>
      <c r="I36">
        <f>I35-I34</f>
        <v>-56.989107193061614</v>
      </c>
      <c r="J36">
        <f>J35-J34</f>
        <v>39.384639479728776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FoodDB!$A$2:$A$31</xm:f>
          </x14:formula1>
          <x14:formula2>
            <xm:f>0</xm:f>
          </x14:formula2>
          <xm:sqref>B2:B5 B9:B10 B14:B16 B20:B23 B29:B33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60" zoomScaleNormal="160" workbookViewId="0">
      <selection activeCell="I15" sqref="I15"/>
    </sheetView>
  </sheetViews>
  <sheetFormatPr defaultColWidth="8.7109375" defaultRowHeight="15" x14ac:dyDescent="0.25"/>
  <cols>
    <col min="1" max="1" width="21.28515625" style="14" customWidth="1"/>
    <col min="2" max="2" width="11.140625" style="95" customWidth="1"/>
    <col min="3" max="3" width="6" style="14" customWidth="1"/>
    <col min="4" max="4" width="6.5703125" style="14" customWidth="1"/>
    <col min="5" max="5" width="7.5703125" style="14" customWidth="1"/>
    <col min="6" max="6" width="7" style="14" customWidth="1"/>
    <col min="7" max="7" width="6" style="14" customWidth="1"/>
    <col min="8" max="8" width="7.5703125" style="14" customWidth="1"/>
    <col min="9" max="9" width="8" style="14" customWidth="1"/>
    <col min="10" max="16384" width="8.7109375" style="14"/>
  </cols>
  <sheetData>
    <row r="1" spans="1:9" ht="45" x14ac:dyDescent="0.25">
      <c r="A1" s="98" t="s">
        <v>80</v>
      </c>
      <c r="B1" s="99" t="s">
        <v>93</v>
      </c>
      <c r="C1" s="100" t="s">
        <v>68</v>
      </c>
      <c r="D1" s="100" t="s">
        <v>94</v>
      </c>
      <c r="E1" s="100" t="s">
        <v>70</v>
      </c>
      <c r="F1" s="100" t="s">
        <v>95</v>
      </c>
      <c r="G1" s="100" t="s">
        <v>96</v>
      </c>
      <c r="H1" s="100" t="s">
        <v>97</v>
      </c>
      <c r="I1" s="101" t="s">
        <v>98</v>
      </c>
    </row>
    <row r="2" spans="1:9" x14ac:dyDescent="0.25">
      <c r="A2" s="14" t="s">
        <v>83</v>
      </c>
      <c r="B2" s="95" t="s">
        <v>99</v>
      </c>
      <c r="C2" s="102">
        <f>4.5*0/14</f>
        <v>0</v>
      </c>
      <c r="D2" s="102">
        <f>4.5*2/14</f>
        <v>0.6428571428571429</v>
      </c>
      <c r="E2" s="102">
        <f>4.5*1/14</f>
        <v>0.32142857142857145</v>
      </c>
      <c r="F2" s="102">
        <f t="shared" ref="F2:F14" si="0">9*C2</f>
        <v>0</v>
      </c>
      <c r="G2" s="102">
        <f t="shared" ref="G2:G14" si="1">4*D2</f>
        <v>2.5714285714285716</v>
      </c>
      <c r="H2" s="102">
        <f t="shared" ref="H2:H14" si="2">4*E2</f>
        <v>1.2857142857142858</v>
      </c>
      <c r="I2" s="102">
        <f t="shared" ref="I2:I14" si="3">SUM(F2:H2)</f>
        <v>3.8571428571428577</v>
      </c>
    </row>
    <row r="3" spans="1:9" x14ac:dyDescent="0.25">
      <c r="A3" s="14" t="s">
        <v>100</v>
      </c>
      <c r="B3" s="95" t="s">
        <v>101</v>
      </c>
      <c r="C3" s="102">
        <v>1.6</v>
      </c>
      <c r="D3" s="102">
        <f>29-12</f>
        <v>17</v>
      </c>
      <c r="E3" s="102">
        <v>11</v>
      </c>
      <c r="F3" s="102">
        <f t="shared" si="0"/>
        <v>14.4</v>
      </c>
      <c r="G3" s="102">
        <f t="shared" si="1"/>
        <v>68</v>
      </c>
      <c r="H3" s="102">
        <f t="shared" si="2"/>
        <v>44</v>
      </c>
      <c r="I3" s="102">
        <f t="shared" si="3"/>
        <v>126.4</v>
      </c>
    </row>
    <row r="4" spans="1:9" x14ac:dyDescent="0.25">
      <c r="A4" s="96" t="s">
        <v>84</v>
      </c>
      <c r="B4" s="97" t="s">
        <v>102</v>
      </c>
      <c r="C4" s="102">
        <v>9</v>
      </c>
      <c r="D4" s="102">
        <v>2</v>
      </c>
      <c r="E4" s="103">
        <v>4.7</v>
      </c>
      <c r="F4" s="102">
        <f t="shared" si="0"/>
        <v>81</v>
      </c>
      <c r="G4" s="102">
        <f t="shared" si="1"/>
        <v>8</v>
      </c>
      <c r="H4" s="102">
        <f t="shared" si="2"/>
        <v>18.8</v>
      </c>
      <c r="I4" s="102">
        <f t="shared" si="3"/>
        <v>107.8</v>
      </c>
    </row>
    <row r="5" spans="1:9" x14ac:dyDescent="0.25">
      <c r="A5" s="14" t="s">
        <v>103</v>
      </c>
      <c r="B5" s="95" t="s">
        <v>104</v>
      </c>
      <c r="C5" s="102">
        <v>3.6</v>
      </c>
      <c r="D5" s="102">
        <v>0</v>
      </c>
      <c r="E5" s="102">
        <v>31</v>
      </c>
      <c r="F5" s="102">
        <f t="shared" si="0"/>
        <v>32.4</v>
      </c>
      <c r="G5" s="102">
        <f t="shared" si="1"/>
        <v>0</v>
      </c>
      <c r="H5" s="102">
        <f t="shared" si="2"/>
        <v>124</v>
      </c>
      <c r="I5" s="102">
        <f t="shared" si="3"/>
        <v>156.4</v>
      </c>
    </row>
    <row r="6" spans="1:9" x14ac:dyDescent="0.25">
      <c r="A6" s="14" t="s">
        <v>105</v>
      </c>
      <c r="B6" s="95" t="s">
        <v>106</v>
      </c>
      <c r="C6" s="102">
        <v>10</v>
      </c>
      <c r="D6" s="102">
        <v>0</v>
      </c>
      <c r="E6" s="102">
        <v>28</v>
      </c>
      <c r="F6" s="102">
        <f t="shared" si="0"/>
        <v>90</v>
      </c>
      <c r="G6" s="102">
        <f t="shared" si="1"/>
        <v>0</v>
      </c>
      <c r="H6" s="102">
        <f t="shared" si="2"/>
        <v>112</v>
      </c>
      <c r="I6" s="102">
        <f t="shared" si="3"/>
        <v>202</v>
      </c>
    </row>
    <row r="7" spans="1:9" x14ac:dyDescent="0.25">
      <c r="A7" s="14" t="s">
        <v>86</v>
      </c>
      <c r="B7" s="95">
        <v>1</v>
      </c>
      <c r="C7" s="102">
        <v>6.18</v>
      </c>
      <c r="D7" s="102">
        <v>0</v>
      </c>
      <c r="E7" s="102">
        <v>8.52</v>
      </c>
      <c r="F7" s="102">
        <f t="shared" si="0"/>
        <v>55.62</v>
      </c>
      <c r="G7" s="102">
        <f t="shared" si="1"/>
        <v>0</v>
      </c>
      <c r="H7" s="102">
        <f t="shared" si="2"/>
        <v>34.08</v>
      </c>
      <c r="I7" s="102">
        <f t="shared" si="3"/>
        <v>89.699999999999989</v>
      </c>
    </row>
    <row r="8" spans="1:9" x14ac:dyDescent="0.25">
      <c r="A8" s="14" t="s">
        <v>107</v>
      </c>
      <c r="B8" s="95">
        <v>1</v>
      </c>
      <c r="C8" s="102">
        <v>8.3000000000000007</v>
      </c>
      <c r="D8" s="102">
        <v>0</v>
      </c>
      <c r="E8" s="102">
        <v>11.46</v>
      </c>
      <c r="F8" s="102">
        <f t="shared" si="0"/>
        <v>74.7</v>
      </c>
      <c r="G8" s="102">
        <f t="shared" si="1"/>
        <v>0</v>
      </c>
      <c r="H8" s="102">
        <f t="shared" si="2"/>
        <v>45.84</v>
      </c>
      <c r="I8" s="102">
        <f t="shared" si="3"/>
        <v>120.54</v>
      </c>
    </row>
    <row r="9" spans="1:9" x14ac:dyDescent="0.25">
      <c r="A9" s="14" t="s">
        <v>108</v>
      </c>
      <c r="B9" s="95">
        <v>1</v>
      </c>
      <c r="C9" s="102">
        <v>5.4</v>
      </c>
      <c r="D9" s="102">
        <v>0</v>
      </c>
      <c r="E9" s="102">
        <v>7.46</v>
      </c>
      <c r="F9" s="102">
        <f t="shared" si="0"/>
        <v>48.6</v>
      </c>
      <c r="G9" s="102">
        <f t="shared" si="1"/>
        <v>0</v>
      </c>
      <c r="H9" s="102">
        <f t="shared" si="2"/>
        <v>29.84</v>
      </c>
      <c r="I9" s="102">
        <f t="shared" si="3"/>
        <v>78.44</v>
      </c>
    </row>
    <row r="10" spans="1:9" x14ac:dyDescent="0.25">
      <c r="A10" s="14" t="s">
        <v>88</v>
      </c>
      <c r="B10" s="95">
        <v>1</v>
      </c>
      <c r="C10" s="102">
        <v>5</v>
      </c>
      <c r="D10" s="102">
        <v>0</v>
      </c>
      <c r="E10" s="102">
        <v>6</v>
      </c>
      <c r="F10" s="102">
        <f t="shared" si="0"/>
        <v>45</v>
      </c>
      <c r="G10" s="102">
        <f t="shared" si="1"/>
        <v>0</v>
      </c>
      <c r="H10" s="102">
        <f t="shared" si="2"/>
        <v>24</v>
      </c>
      <c r="I10" s="102">
        <f t="shared" si="3"/>
        <v>69</v>
      </c>
    </row>
    <row r="11" spans="1:9" x14ac:dyDescent="0.25">
      <c r="A11" s="14" t="s">
        <v>82</v>
      </c>
      <c r="B11" s="95" t="s">
        <v>109</v>
      </c>
      <c r="C11" s="102">
        <v>0.5</v>
      </c>
      <c r="D11" s="102">
        <v>0</v>
      </c>
      <c r="E11" s="102">
        <v>50</v>
      </c>
      <c r="F11" s="102">
        <f t="shared" si="0"/>
        <v>4.5</v>
      </c>
      <c r="G11" s="102">
        <f t="shared" si="1"/>
        <v>0</v>
      </c>
      <c r="H11" s="102">
        <f t="shared" si="2"/>
        <v>200</v>
      </c>
      <c r="I11" s="102">
        <f t="shared" si="3"/>
        <v>204.5</v>
      </c>
    </row>
    <row r="12" spans="1:9" x14ac:dyDescent="0.25">
      <c r="A12" s="14" t="s">
        <v>92</v>
      </c>
      <c r="B12" s="95" t="s">
        <v>110</v>
      </c>
      <c r="C12" s="102">
        <v>0.8</v>
      </c>
      <c r="D12" s="102">
        <v>0</v>
      </c>
      <c r="E12" s="102">
        <v>34</v>
      </c>
      <c r="F12" s="102">
        <f t="shared" si="0"/>
        <v>7.2</v>
      </c>
      <c r="G12" s="102">
        <f t="shared" si="1"/>
        <v>0</v>
      </c>
      <c r="H12" s="102">
        <f t="shared" si="2"/>
        <v>136</v>
      </c>
      <c r="I12" s="102">
        <f t="shared" si="3"/>
        <v>143.19999999999999</v>
      </c>
    </row>
    <row r="13" spans="1:9" x14ac:dyDescent="0.25">
      <c r="A13" s="14" t="s">
        <v>87</v>
      </c>
      <c r="B13" s="95" t="s">
        <v>111</v>
      </c>
      <c r="C13" s="102">
        <v>0</v>
      </c>
      <c r="D13" s="102">
        <v>1</v>
      </c>
      <c r="E13" s="102">
        <v>0.60000000000000009</v>
      </c>
      <c r="F13" s="102">
        <f t="shared" si="0"/>
        <v>0</v>
      </c>
      <c r="G13" s="102">
        <f t="shared" si="1"/>
        <v>4</v>
      </c>
      <c r="H13" s="102">
        <f t="shared" si="2"/>
        <v>2.4000000000000004</v>
      </c>
      <c r="I13" s="102">
        <f t="shared" si="3"/>
        <v>6.4</v>
      </c>
    </row>
    <row r="14" spans="1:9" x14ac:dyDescent="0.25">
      <c r="A14" s="14" t="s">
        <v>112</v>
      </c>
      <c r="B14" s="95" t="s">
        <v>102</v>
      </c>
      <c r="C14" s="102">
        <v>14</v>
      </c>
      <c r="D14" s="102">
        <v>0</v>
      </c>
      <c r="E14" s="102">
        <v>0</v>
      </c>
      <c r="F14" s="102">
        <f t="shared" si="0"/>
        <v>126</v>
      </c>
      <c r="G14" s="102">
        <f t="shared" si="1"/>
        <v>0</v>
      </c>
      <c r="H14" s="102">
        <f t="shared" si="2"/>
        <v>0</v>
      </c>
      <c r="I14" s="102">
        <f t="shared" si="3"/>
        <v>126</v>
      </c>
    </row>
    <row r="15" spans="1:9" x14ac:dyDescent="0.25">
      <c r="A15" s="14" t="s">
        <v>113</v>
      </c>
      <c r="B15" s="95">
        <v>1</v>
      </c>
      <c r="C15" s="102">
        <v>0</v>
      </c>
      <c r="D15" s="102">
        <v>0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</row>
  </sheetData>
  <autoFilter ref="A1:I14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E3" sqref="E3"/>
    </sheetView>
  </sheetViews>
  <sheetFormatPr defaultColWidth="8.7109375"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14" customWidth="1"/>
    <col min="11" max="11" width="10.28515625" style="14" customWidth="1"/>
    <col min="12" max="12" width="12.85546875" style="14" customWidth="1"/>
    <col min="13" max="13" width="13.85546875" style="14" customWidth="1"/>
    <col min="14" max="14" width="9" style="14" customWidth="1"/>
    <col min="15" max="15" width="10.28515625" style="14" customWidth="1"/>
    <col min="16" max="16" width="12.85546875" style="14" customWidth="1"/>
    <col min="17" max="17" width="13.85546875" style="14" customWidth="1"/>
    <col min="18" max="18" width="8.7109375" customWidth="1"/>
    <col min="19" max="19" width="7.42578125" style="14" customWidth="1"/>
    <col min="20" max="20" width="5" style="14" customWidth="1"/>
    <col min="21" max="21" width="5.42578125" style="14" customWidth="1"/>
    <col min="22" max="22" width="6.5703125" style="14" customWidth="1"/>
    <col min="23" max="23" width="8.85546875" style="14" customWidth="1"/>
    <col min="24" max="24" width="8" style="14" customWidth="1"/>
  </cols>
  <sheetData>
    <row r="1" spans="1:24" ht="12" customHeight="1" thickBot="1" x14ac:dyDescent="0.3">
      <c r="A1" s="6"/>
      <c r="B1" s="15"/>
      <c r="C1" s="16"/>
      <c r="D1" s="16"/>
      <c r="E1" s="16"/>
      <c r="F1" s="53"/>
      <c r="G1" s="53"/>
      <c r="H1" s="53"/>
      <c r="J1" s="76"/>
      <c r="K1" s="76"/>
      <c r="L1" s="76"/>
      <c r="M1" s="76"/>
      <c r="N1" s="76"/>
      <c r="O1" s="76"/>
      <c r="P1" s="76"/>
      <c r="Q1" s="76"/>
      <c r="S1" s="76"/>
      <c r="T1" s="76"/>
      <c r="U1" s="76"/>
      <c r="V1" s="76"/>
      <c r="W1" s="76"/>
      <c r="X1" s="76"/>
    </row>
    <row r="2" spans="1:24" ht="29.25" customHeight="1" thickBot="1" x14ac:dyDescent="0.3">
      <c r="A2" s="91" t="s">
        <v>61</v>
      </c>
      <c r="B2" s="92" t="s">
        <v>62</v>
      </c>
      <c r="C2" s="92" t="s">
        <v>8</v>
      </c>
      <c r="D2" s="92" t="s">
        <v>47</v>
      </c>
      <c r="E2" s="92" t="s">
        <v>63</v>
      </c>
      <c r="F2" s="93" t="s">
        <v>64</v>
      </c>
      <c r="G2" s="93" t="s">
        <v>114</v>
      </c>
      <c r="H2" s="94" t="s">
        <v>115</v>
      </c>
      <c r="I2" s="54"/>
      <c r="J2" s="55"/>
      <c r="K2" s="55"/>
      <c r="L2" s="55"/>
      <c r="M2" s="55"/>
      <c r="N2" s="55"/>
      <c r="O2" s="55"/>
      <c r="P2" s="55"/>
      <c r="Q2" s="55"/>
      <c r="S2" s="56"/>
      <c r="T2" s="56"/>
      <c r="U2" s="56"/>
      <c r="V2" s="56"/>
      <c r="W2" s="56"/>
      <c r="X2" s="56"/>
    </row>
    <row r="3" spans="1:24" x14ac:dyDescent="0.25">
      <c r="A3" s="87">
        <v>42992</v>
      </c>
      <c r="B3" s="88">
        <v>1</v>
      </c>
      <c r="C3" s="89">
        <f>Measured!B5</f>
        <v>203.3</v>
      </c>
      <c r="D3" s="89">
        <v>160</v>
      </c>
      <c r="E3" s="89">
        <f t="shared" ref="E3:E388" si="0">C3-D3</f>
        <v>43.300000000000011</v>
      </c>
      <c r="F3" s="89">
        <f t="shared" ref="F3:F388" si="1">13*C3</f>
        <v>2642.9</v>
      </c>
      <c r="G3" s="89">
        <f t="shared" ref="G3:G388" si="2">E3*31</f>
        <v>1342.3000000000004</v>
      </c>
      <c r="H3" s="90">
        <f>MIN($G3/3500,$F3/3500)</f>
        <v>0.38351428571428581</v>
      </c>
      <c r="I3" s="30"/>
      <c r="J3" s="57"/>
      <c r="K3" s="57"/>
      <c r="L3" s="57"/>
      <c r="M3" s="57"/>
      <c r="N3" s="58"/>
      <c r="O3" s="58"/>
      <c r="P3" s="58"/>
      <c r="Q3" s="58"/>
    </row>
    <row r="4" spans="1:24" x14ac:dyDescent="0.25">
      <c r="A4" s="80">
        <v>42993</v>
      </c>
      <c r="B4" s="77">
        <f t="shared" ref="B4:B388" si="3">B3+1</f>
        <v>2</v>
      </c>
      <c r="C4" s="78">
        <f t="shared" ref="C4:C388" si="4">C3-H3</f>
        <v>202.91648571428573</v>
      </c>
      <c r="D4" s="78">
        <v>160</v>
      </c>
      <c r="E4" s="78">
        <f t="shared" si="0"/>
        <v>42.916485714285727</v>
      </c>
      <c r="F4" s="78">
        <f t="shared" si="1"/>
        <v>2637.9143142857147</v>
      </c>
      <c r="G4" s="78">
        <f t="shared" si="2"/>
        <v>1330.4110571428575</v>
      </c>
      <c r="H4" s="81">
        <f t="shared" ref="H4:H67" si="5">MIN($G4/3500,$F4/3500)</f>
        <v>0.38011744489795929</v>
      </c>
      <c r="I4" s="30"/>
      <c r="J4" s="59"/>
      <c r="K4" s="59"/>
      <c r="L4" s="59"/>
      <c r="M4" s="59"/>
      <c r="N4" s="58"/>
      <c r="O4" s="58"/>
      <c r="P4" s="58"/>
      <c r="Q4" s="58"/>
    </row>
    <row r="5" spans="1:24" x14ac:dyDescent="0.25">
      <c r="A5" s="80">
        <v>42994</v>
      </c>
      <c r="B5" s="77">
        <f t="shared" si="3"/>
        <v>3</v>
      </c>
      <c r="C5" s="78">
        <f t="shared" si="4"/>
        <v>202.53636826938776</v>
      </c>
      <c r="D5" s="78">
        <v>160</v>
      </c>
      <c r="E5" s="78">
        <f t="shared" si="0"/>
        <v>42.536368269387765</v>
      </c>
      <c r="F5" s="78">
        <f t="shared" si="1"/>
        <v>2632.9727875020408</v>
      </c>
      <c r="G5" s="78">
        <f t="shared" si="2"/>
        <v>1318.6274163510207</v>
      </c>
      <c r="H5" s="81">
        <f t="shared" si="5"/>
        <v>0.37675069038600589</v>
      </c>
      <c r="I5" s="30"/>
      <c r="J5" s="59"/>
      <c r="K5" s="59"/>
      <c r="L5" s="59"/>
      <c r="M5" s="59"/>
      <c r="N5" s="58"/>
      <c r="O5" s="58"/>
      <c r="P5" s="58"/>
      <c r="Q5" s="58"/>
    </row>
    <row r="6" spans="1:24" x14ac:dyDescent="0.25">
      <c r="A6" s="80">
        <v>42995</v>
      </c>
      <c r="B6" s="77">
        <f t="shared" si="3"/>
        <v>4</v>
      </c>
      <c r="C6" s="78">
        <f t="shared" si="4"/>
        <v>202.15961757900175</v>
      </c>
      <c r="D6" s="78">
        <v>160</v>
      </c>
      <c r="E6" s="78">
        <f t="shared" si="0"/>
        <v>42.159617579001747</v>
      </c>
      <c r="F6" s="78">
        <f t="shared" si="1"/>
        <v>2628.0750285270228</v>
      </c>
      <c r="G6" s="78">
        <f t="shared" si="2"/>
        <v>1306.948144949054</v>
      </c>
      <c r="H6" s="81">
        <f t="shared" si="5"/>
        <v>0.37341375569972973</v>
      </c>
      <c r="I6" s="30"/>
      <c r="J6" s="59"/>
      <c r="K6" s="59"/>
      <c r="L6" s="59"/>
      <c r="M6" s="59"/>
      <c r="N6" s="58"/>
      <c r="O6" s="58"/>
      <c r="P6" s="58"/>
      <c r="Q6" s="58"/>
    </row>
    <row r="7" spans="1:24" x14ac:dyDescent="0.25">
      <c r="A7" s="80">
        <v>42996</v>
      </c>
      <c r="B7" s="77">
        <f t="shared" si="3"/>
        <v>5</v>
      </c>
      <c r="C7" s="78">
        <f t="shared" si="4"/>
        <v>201.786203823302</v>
      </c>
      <c r="D7" s="78">
        <v>160</v>
      </c>
      <c r="E7" s="78">
        <f t="shared" si="0"/>
        <v>41.786203823302003</v>
      </c>
      <c r="F7" s="78">
        <f t="shared" si="1"/>
        <v>2623.220649702926</v>
      </c>
      <c r="G7" s="78">
        <f t="shared" si="2"/>
        <v>1295.3723185223621</v>
      </c>
      <c r="H7" s="81">
        <f t="shared" si="5"/>
        <v>0.37010637672067487</v>
      </c>
      <c r="I7" s="30"/>
    </row>
    <row r="8" spans="1:24" x14ac:dyDescent="0.25">
      <c r="A8" s="80">
        <v>42997</v>
      </c>
      <c r="B8" s="77">
        <f t="shared" si="3"/>
        <v>6</v>
      </c>
      <c r="C8" s="78">
        <f t="shared" si="4"/>
        <v>201.41609744658132</v>
      </c>
      <c r="D8" s="78">
        <v>160</v>
      </c>
      <c r="E8" s="78">
        <f t="shared" si="0"/>
        <v>41.416097446581318</v>
      </c>
      <c r="F8" s="78">
        <f t="shared" si="1"/>
        <v>2618.4092668055573</v>
      </c>
      <c r="G8" s="78">
        <f t="shared" si="2"/>
        <v>1283.8990208440209</v>
      </c>
      <c r="H8" s="81">
        <f t="shared" si="5"/>
        <v>0.36682829166972025</v>
      </c>
      <c r="I8" s="30"/>
    </row>
    <row r="9" spans="1:24" x14ac:dyDescent="0.25">
      <c r="A9" s="80">
        <v>42998</v>
      </c>
      <c r="B9" s="77">
        <f t="shared" si="3"/>
        <v>7</v>
      </c>
      <c r="C9" s="78">
        <f t="shared" si="4"/>
        <v>201.0492691549116</v>
      </c>
      <c r="D9" s="78">
        <v>160</v>
      </c>
      <c r="E9" s="78">
        <f t="shared" si="0"/>
        <v>41.049269154911599</v>
      </c>
      <c r="F9" s="78">
        <f t="shared" si="1"/>
        <v>2613.6404990138508</v>
      </c>
      <c r="G9" s="78">
        <f t="shared" si="2"/>
        <v>1272.5273438022596</v>
      </c>
      <c r="H9" s="81">
        <f t="shared" si="5"/>
        <v>0.36357924108635986</v>
      </c>
      <c r="I9" s="30"/>
    </row>
    <row r="10" spans="1:24" x14ac:dyDescent="0.25">
      <c r="A10" s="80">
        <v>42999</v>
      </c>
      <c r="B10" s="77">
        <f t="shared" si="3"/>
        <v>8</v>
      </c>
      <c r="C10" s="78">
        <f t="shared" si="4"/>
        <v>200.68568991382523</v>
      </c>
      <c r="D10" s="78">
        <v>160</v>
      </c>
      <c r="E10" s="78">
        <f t="shared" si="0"/>
        <v>40.685689913825229</v>
      </c>
      <c r="F10" s="78">
        <f t="shared" si="1"/>
        <v>2608.9139688797281</v>
      </c>
      <c r="G10" s="78">
        <f t="shared" si="2"/>
        <v>1261.2563873285822</v>
      </c>
      <c r="H10" s="81">
        <f t="shared" si="5"/>
        <v>0.36035896780816634</v>
      </c>
      <c r="I10" s="30"/>
    </row>
    <row r="11" spans="1:24" x14ac:dyDescent="0.25">
      <c r="A11" s="80">
        <v>43000</v>
      </c>
      <c r="B11" s="77">
        <f t="shared" si="3"/>
        <v>9</v>
      </c>
      <c r="C11" s="78">
        <f t="shared" si="4"/>
        <v>200.32533094601706</v>
      </c>
      <c r="D11" s="78">
        <v>160</v>
      </c>
      <c r="E11" s="78">
        <f t="shared" si="0"/>
        <v>40.325330946017061</v>
      </c>
      <c r="F11" s="78">
        <f t="shared" si="1"/>
        <v>2604.2293022982217</v>
      </c>
      <c r="G11" s="78">
        <f t="shared" si="2"/>
        <v>1250.085259326529</v>
      </c>
      <c r="H11" s="81">
        <f t="shared" si="5"/>
        <v>0.35716721695043685</v>
      </c>
      <c r="I11" s="30"/>
    </row>
    <row r="12" spans="1:24" x14ac:dyDescent="0.25">
      <c r="A12" s="80">
        <v>43001</v>
      </c>
      <c r="B12" s="77">
        <f t="shared" si="3"/>
        <v>10</v>
      </c>
      <c r="C12" s="78">
        <f t="shared" si="4"/>
        <v>199.96816372906662</v>
      </c>
      <c r="D12" s="78">
        <v>160</v>
      </c>
      <c r="E12" s="78">
        <f t="shared" si="0"/>
        <v>39.968163729066617</v>
      </c>
      <c r="F12" s="78">
        <f t="shared" si="1"/>
        <v>2599.5861284778662</v>
      </c>
      <c r="G12" s="78">
        <f t="shared" si="2"/>
        <v>1239.0130756010651</v>
      </c>
      <c r="H12" s="81">
        <f t="shared" si="5"/>
        <v>0.35400373588601858</v>
      </c>
      <c r="I12" s="30"/>
    </row>
    <row r="13" spans="1:24" x14ac:dyDescent="0.25">
      <c r="A13" s="80">
        <v>43002</v>
      </c>
      <c r="B13" s="77">
        <f t="shared" si="3"/>
        <v>11</v>
      </c>
      <c r="C13" s="78">
        <f t="shared" si="4"/>
        <v>199.61415999318061</v>
      </c>
      <c r="D13" s="78">
        <v>160</v>
      </c>
      <c r="E13" s="78">
        <f t="shared" si="0"/>
        <v>39.614159993180607</v>
      </c>
      <c r="F13" s="78">
        <f t="shared" si="1"/>
        <v>2594.9840799113481</v>
      </c>
      <c r="G13" s="78">
        <f t="shared" si="2"/>
        <v>1228.0389597885987</v>
      </c>
      <c r="H13" s="81">
        <f t="shared" si="5"/>
        <v>0.35086827422531391</v>
      </c>
      <c r="I13" s="30"/>
    </row>
    <row r="14" spans="1:24" x14ac:dyDescent="0.25">
      <c r="A14" s="80">
        <v>43003</v>
      </c>
      <c r="B14" s="77">
        <f t="shared" si="3"/>
        <v>12</v>
      </c>
      <c r="C14" s="78">
        <f t="shared" si="4"/>
        <v>199.26329171895529</v>
      </c>
      <c r="D14" s="78">
        <v>160</v>
      </c>
      <c r="E14" s="78">
        <f t="shared" si="0"/>
        <v>39.263291718955287</v>
      </c>
      <c r="F14" s="78">
        <f t="shared" si="1"/>
        <v>2590.4227923464186</v>
      </c>
      <c r="G14" s="78">
        <f t="shared" si="2"/>
        <v>1217.1620432876139</v>
      </c>
      <c r="H14" s="81">
        <f t="shared" si="5"/>
        <v>0.34776058379646113</v>
      </c>
      <c r="I14" s="30"/>
    </row>
    <row r="15" spans="1:24" x14ac:dyDescent="0.25">
      <c r="A15" s="80">
        <v>43004</v>
      </c>
      <c r="B15" s="77">
        <f t="shared" si="3"/>
        <v>13</v>
      </c>
      <c r="C15" s="78">
        <f t="shared" si="4"/>
        <v>198.91553113515883</v>
      </c>
      <c r="D15" s="78">
        <v>160</v>
      </c>
      <c r="E15" s="78">
        <f t="shared" si="0"/>
        <v>38.91553113515883</v>
      </c>
      <c r="F15" s="78">
        <f t="shared" si="1"/>
        <v>2585.9019047570646</v>
      </c>
      <c r="G15" s="78">
        <f t="shared" si="2"/>
        <v>1206.3814651899238</v>
      </c>
      <c r="H15" s="81">
        <f t="shared" si="5"/>
        <v>0.34468041862569254</v>
      </c>
      <c r="I15" s="30"/>
    </row>
    <row r="16" spans="1:24" x14ac:dyDescent="0.25">
      <c r="A16" s="80">
        <v>43005</v>
      </c>
      <c r="B16" s="77">
        <f t="shared" si="3"/>
        <v>14</v>
      </c>
      <c r="C16" s="78">
        <f t="shared" si="4"/>
        <v>198.57085071653313</v>
      </c>
      <c r="D16" s="78">
        <v>160</v>
      </c>
      <c r="E16" s="78">
        <f t="shared" si="0"/>
        <v>38.57085071653313</v>
      </c>
      <c r="F16" s="78">
        <f t="shared" si="1"/>
        <v>2581.4210593149305</v>
      </c>
      <c r="G16" s="78">
        <f t="shared" si="2"/>
        <v>1195.696372212527</v>
      </c>
      <c r="H16" s="81">
        <f t="shared" si="5"/>
        <v>0.34162753491786485</v>
      </c>
      <c r="I16" s="30"/>
    </row>
    <row r="17" spans="1:9" x14ac:dyDescent="0.25">
      <c r="A17" s="80">
        <v>43006</v>
      </c>
      <c r="B17" s="77">
        <f t="shared" si="3"/>
        <v>15</v>
      </c>
      <c r="C17" s="78">
        <f t="shared" si="4"/>
        <v>198.22922318161525</v>
      </c>
      <c r="D17" s="78">
        <v>160</v>
      </c>
      <c r="E17" s="78">
        <f t="shared" si="0"/>
        <v>38.229223181615254</v>
      </c>
      <c r="F17" s="78">
        <f t="shared" si="1"/>
        <v>2576.9799013609982</v>
      </c>
      <c r="G17" s="78">
        <f t="shared" si="2"/>
        <v>1185.1059186300729</v>
      </c>
      <c r="H17" s="81">
        <f t="shared" si="5"/>
        <v>0.3386016910371637</v>
      </c>
      <c r="I17" s="30"/>
    </row>
    <row r="18" spans="1:9" x14ac:dyDescent="0.25">
      <c r="A18" s="80">
        <v>43007</v>
      </c>
      <c r="B18" s="77">
        <f t="shared" si="3"/>
        <v>16</v>
      </c>
      <c r="C18" s="78">
        <f t="shared" si="4"/>
        <v>197.8906214905781</v>
      </c>
      <c r="D18" s="78">
        <v>160</v>
      </c>
      <c r="E18" s="78">
        <f t="shared" si="0"/>
        <v>37.890621490578098</v>
      </c>
      <c r="F18" s="78">
        <f t="shared" si="1"/>
        <v>2572.5780793775152</v>
      </c>
      <c r="G18" s="78">
        <f t="shared" si="2"/>
        <v>1174.6092662079211</v>
      </c>
      <c r="H18" s="81">
        <f t="shared" si="5"/>
        <v>0.33560264748797747</v>
      </c>
      <c r="I18" s="30"/>
    </row>
    <row r="19" spans="1:9" x14ac:dyDescent="0.25">
      <c r="A19" s="80">
        <v>43008</v>
      </c>
      <c r="B19" s="77">
        <f t="shared" si="3"/>
        <v>17</v>
      </c>
      <c r="C19" s="78">
        <f t="shared" si="4"/>
        <v>197.55501884309012</v>
      </c>
      <c r="D19" s="78">
        <v>160</v>
      </c>
      <c r="E19" s="78">
        <f t="shared" si="0"/>
        <v>37.555018843090124</v>
      </c>
      <c r="F19" s="78">
        <f t="shared" si="1"/>
        <v>2568.2152449601717</v>
      </c>
      <c r="G19" s="78">
        <f t="shared" si="2"/>
        <v>1164.2055841357937</v>
      </c>
      <c r="H19" s="81">
        <f t="shared" si="5"/>
        <v>0.33263016689594105</v>
      </c>
      <c r="I19" s="30"/>
    </row>
    <row r="20" spans="1:9" x14ac:dyDescent="0.25">
      <c r="A20" s="80">
        <v>43009</v>
      </c>
      <c r="B20" s="77">
        <f t="shared" si="3"/>
        <v>18</v>
      </c>
      <c r="C20" s="78">
        <f t="shared" si="4"/>
        <v>197.22238867619419</v>
      </c>
      <c r="D20" s="78">
        <v>160</v>
      </c>
      <c r="E20" s="78">
        <f t="shared" si="0"/>
        <v>37.222388676194186</v>
      </c>
      <c r="F20" s="78">
        <f t="shared" si="1"/>
        <v>2563.8910527905246</v>
      </c>
      <c r="G20" s="78">
        <f t="shared" si="2"/>
        <v>1153.8940489620197</v>
      </c>
      <c r="H20" s="81">
        <f t="shared" si="5"/>
        <v>0.32968401398914848</v>
      </c>
      <c r="I20" s="30"/>
    </row>
    <row r="21" spans="1:9" x14ac:dyDescent="0.25">
      <c r="A21" s="80">
        <v>43010</v>
      </c>
      <c r="B21" s="77">
        <f t="shared" si="3"/>
        <v>19</v>
      </c>
      <c r="C21" s="78">
        <f t="shared" si="4"/>
        <v>196.89270466220503</v>
      </c>
      <c r="D21" s="78">
        <v>160</v>
      </c>
      <c r="E21" s="78">
        <f t="shared" si="0"/>
        <v>36.892704662205034</v>
      </c>
      <c r="F21" s="78">
        <f t="shared" si="1"/>
        <v>2559.6051606086653</v>
      </c>
      <c r="G21" s="78">
        <f t="shared" si="2"/>
        <v>1143.6738445283561</v>
      </c>
      <c r="H21" s="81">
        <f t="shared" si="5"/>
        <v>0.32676395557953031</v>
      </c>
      <c r="I21" s="30"/>
    </row>
    <row r="22" spans="1:9" x14ac:dyDescent="0.25">
      <c r="A22" s="80">
        <v>43011</v>
      </c>
      <c r="B22" s="77">
        <f t="shared" si="3"/>
        <v>20</v>
      </c>
      <c r="C22" s="78">
        <f t="shared" si="4"/>
        <v>196.5659407066255</v>
      </c>
      <c r="D22" s="78">
        <v>160</v>
      </c>
      <c r="E22" s="78">
        <f t="shared" si="0"/>
        <v>36.565940706625497</v>
      </c>
      <c r="F22" s="78">
        <f t="shared" si="1"/>
        <v>2555.3572291861315</v>
      </c>
      <c r="G22" s="78">
        <f t="shared" si="2"/>
        <v>1133.5441619053904</v>
      </c>
      <c r="H22" s="81">
        <f t="shared" si="5"/>
        <v>0.32386976054439726</v>
      </c>
      <c r="I22" s="30"/>
    </row>
    <row r="23" spans="1:9" x14ac:dyDescent="0.25">
      <c r="A23" s="80">
        <v>43012</v>
      </c>
      <c r="B23" s="77">
        <f t="shared" si="3"/>
        <v>21</v>
      </c>
      <c r="C23" s="78">
        <f t="shared" si="4"/>
        <v>196.2420709460811</v>
      </c>
      <c r="D23" s="78">
        <v>160</v>
      </c>
      <c r="E23" s="78">
        <f t="shared" si="0"/>
        <v>36.2420709460811</v>
      </c>
      <c r="F23" s="78">
        <f t="shared" si="1"/>
        <v>2551.1469222990545</v>
      </c>
      <c r="G23" s="78">
        <f t="shared" si="2"/>
        <v>1123.504199328514</v>
      </c>
      <c r="H23" s="81">
        <f t="shared" si="5"/>
        <v>0.32100119980814684</v>
      </c>
      <c r="I23" s="30"/>
    </row>
    <row r="24" spans="1:9" x14ac:dyDescent="0.25">
      <c r="A24" s="80">
        <v>43013</v>
      </c>
      <c r="B24" s="77">
        <f t="shared" si="3"/>
        <v>22</v>
      </c>
      <c r="C24" s="78">
        <f t="shared" si="4"/>
        <v>195.92106974627296</v>
      </c>
      <c r="D24" s="78">
        <v>160</v>
      </c>
      <c r="E24" s="78">
        <f t="shared" si="0"/>
        <v>35.921069746272963</v>
      </c>
      <c r="F24" s="78">
        <f t="shared" si="1"/>
        <v>2546.9739067015485</v>
      </c>
      <c r="G24" s="78">
        <f t="shared" si="2"/>
        <v>1113.5531621344619</v>
      </c>
      <c r="H24" s="81">
        <f t="shared" si="5"/>
        <v>0.31815804632413197</v>
      </c>
      <c r="I24" s="30"/>
    </row>
    <row r="25" spans="1:9" x14ac:dyDescent="0.25">
      <c r="A25" s="80">
        <v>43014</v>
      </c>
      <c r="B25" s="77">
        <f t="shared" si="3"/>
        <v>23</v>
      </c>
      <c r="C25" s="78">
        <f t="shared" si="4"/>
        <v>195.60291169994883</v>
      </c>
      <c r="D25" s="78">
        <v>160</v>
      </c>
      <c r="E25" s="78">
        <f t="shared" si="0"/>
        <v>35.602911699948834</v>
      </c>
      <c r="F25" s="78">
        <f t="shared" si="1"/>
        <v>2542.8378520993347</v>
      </c>
      <c r="G25" s="78">
        <f t="shared" si="2"/>
        <v>1103.6902626984138</v>
      </c>
      <c r="H25" s="81">
        <f t="shared" si="5"/>
        <v>0.31534007505668965</v>
      </c>
      <c r="I25" s="30"/>
    </row>
    <row r="26" spans="1:9" x14ac:dyDescent="0.25">
      <c r="A26" s="80">
        <v>43015</v>
      </c>
      <c r="B26" s="77">
        <f t="shared" si="3"/>
        <v>24</v>
      </c>
      <c r="C26" s="78">
        <f t="shared" si="4"/>
        <v>195.28757162489214</v>
      </c>
      <c r="D26" s="78">
        <v>160</v>
      </c>
      <c r="E26" s="78">
        <f t="shared" si="0"/>
        <v>35.287571624892138</v>
      </c>
      <c r="F26" s="78">
        <f t="shared" si="1"/>
        <v>2538.7384311235978</v>
      </c>
      <c r="G26" s="78">
        <f t="shared" si="2"/>
        <v>1093.9147203716564</v>
      </c>
      <c r="H26" s="81">
        <f t="shared" si="5"/>
        <v>0.3125470629633304</v>
      </c>
      <c r="I26" s="30"/>
    </row>
    <row r="27" spans="1:9" x14ac:dyDescent="0.25">
      <c r="A27" s="80">
        <v>43016</v>
      </c>
      <c r="B27" s="77">
        <f t="shared" si="3"/>
        <v>25</v>
      </c>
      <c r="C27" s="78">
        <f t="shared" si="4"/>
        <v>194.97502456192882</v>
      </c>
      <c r="D27" s="78">
        <v>160</v>
      </c>
      <c r="E27" s="78">
        <f t="shared" si="0"/>
        <v>34.975024561928819</v>
      </c>
      <c r="F27" s="78">
        <f t="shared" si="1"/>
        <v>2534.6753193050745</v>
      </c>
      <c r="G27" s="78">
        <f t="shared" si="2"/>
        <v>1084.2257614197933</v>
      </c>
      <c r="H27" s="81">
        <f t="shared" si="5"/>
        <v>0.30977878897708383</v>
      </c>
      <c r="I27" s="30"/>
    </row>
    <row r="28" spans="1:9" x14ac:dyDescent="0.25">
      <c r="A28" s="80">
        <v>43017</v>
      </c>
      <c r="B28" s="77">
        <f t="shared" si="3"/>
        <v>26</v>
      </c>
      <c r="C28" s="78">
        <f t="shared" si="4"/>
        <v>194.66524577295175</v>
      </c>
      <c r="D28" s="78">
        <v>160</v>
      </c>
      <c r="E28" s="78">
        <f t="shared" si="0"/>
        <v>34.665245772951749</v>
      </c>
      <c r="F28" s="78">
        <f t="shared" si="1"/>
        <v>2530.6481950483726</v>
      </c>
      <c r="G28" s="78">
        <f t="shared" si="2"/>
        <v>1074.6226189615043</v>
      </c>
      <c r="H28" s="81">
        <f t="shared" si="5"/>
        <v>0.30703503398900123</v>
      </c>
      <c r="I28" s="30"/>
    </row>
    <row r="29" spans="1:9" x14ac:dyDescent="0.25">
      <c r="A29" s="80">
        <v>43018</v>
      </c>
      <c r="B29" s="77">
        <f t="shared" si="3"/>
        <v>27</v>
      </c>
      <c r="C29" s="78">
        <f t="shared" si="4"/>
        <v>194.35821073896275</v>
      </c>
      <c r="D29" s="78">
        <v>160</v>
      </c>
      <c r="E29" s="78">
        <f t="shared" si="0"/>
        <v>34.358210738962754</v>
      </c>
      <c r="F29" s="78">
        <f t="shared" si="1"/>
        <v>2526.6567396065157</v>
      </c>
      <c r="G29" s="78">
        <f t="shared" si="2"/>
        <v>1065.1045329078454</v>
      </c>
      <c r="H29" s="81">
        <f t="shared" si="5"/>
        <v>0.30431558083081295</v>
      </c>
      <c r="I29" s="30"/>
    </row>
    <row r="30" spans="1:9" x14ac:dyDescent="0.25">
      <c r="A30" s="80">
        <v>43019</v>
      </c>
      <c r="B30" s="77">
        <f t="shared" si="3"/>
        <v>28</v>
      </c>
      <c r="C30" s="78">
        <f t="shared" si="4"/>
        <v>194.05389515813195</v>
      </c>
      <c r="D30" s="78">
        <v>160</v>
      </c>
      <c r="E30" s="78">
        <f t="shared" si="0"/>
        <v>34.053895158131951</v>
      </c>
      <c r="F30" s="78">
        <f t="shared" si="1"/>
        <v>2522.7006370557156</v>
      </c>
      <c r="G30" s="78">
        <f t="shared" si="2"/>
        <v>1055.6707499020904</v>
      </c>
      <c r="H30" s="81">
        <f t="shared" si="5"/>
        <v>0.3016202142577401</v>
      </c>
      <c r="I30" s="30"/>
    </row>
    <row r="31" spans="1:9" x14ac:dyDescent="0.25">
      <c r="A31" s="80">
        <v>43020</v>
      </c>
      <c r="B31" s="77">
        <f t="shared" si="3"/>
        <v>29</v>
      </c>
      <c r="C31" s="78">
        <f t="shared" si="4"/>
        <v>193.7522749438742</v>
      </c>
      <c r="D31" s="78">
        <v>160</v>
      </c>
      <c r="E31" s="78">
        <f t="shared" si="0"/>
        <v>33.752274943874198</v>
      </c>
      <c r="F31" s="78">
        <f t="shared" si="1"/>
        <v>2518.7795742703647</v>
      </c>
      <c r="G31" s="78">
        <f t="shared" si="2"/>
        <v>1046.3205232601001</v>
      </c>
      <c r="H31" s="81">
        <f t="shared" si="5"/>
        <v>0.29894872093145719</v>
      </c>
      <c r="I31" s="30"/>
    </row>
    <row r="32" spans="1:9" x14ac:dyDescent="0.25">
      <c r="A32" s="80">
        <v>43021</v>
      </c>
      <c r="B32" s="77">
        <f t="shared" si="3"/>
        <v>30</v>
      </c>
      <c r="C32" s="78">
        <f t="shared" si="4"/>
        <v>193.45332622294274</v>
      </c>
      <c r="D32" s="78">
        <v>160</v>
      </c>
      <c r="E32" s="78">
        <f t="shared" si="0"/>
        <v>33.453326222942735</v>
      </c>
      <c r="F32" s="78">
        <f t="shared" si="1"/>
        <v>2514.8932408982555</v>
      </c>
      <c r="G32" s="78">
        <f t="shared" si="2"/>
        <v>1037.0531129112248</v>
      </c>
      <c r="H32" s="81">
        <f t="shared" si="5"/>
        <v>0.29630088940320709</v>
      </c>
      <c r="I32" s="30"/>
    </row>
    <row r="33" spans="1:9" x14ac:dyDescent="0.25">
      <c r="A33" s="80">
        <v>43022</v>
      </c>
      <c r="B33" s="77">
        <f t="shared" si="3"/>
        <v>31</v>
      </c>
      <c r="C33" s="78">
        <f t="shared" si="4"/>
        <v>193.15702533353954</v>
      </c>
      <c r="D33" s="78">
        <v>160</v>
      </c>
      <c r="E33" s="78">
        <f t="shared" si="0"/>
        <v>33.157025333539536</v>
      </c>
      <c r="F33" s="78">
        <f t="shared" si="1"/>
        <v>2511.0413293360139</v>
      </c>
      <c r="G33" s="78">
        <f t="shared" si="2"/>
        <v>1027.8677853397257</v>
      </c>
      <c r="H33" s="81">
        <f t="shared" si="5"/>
        <v>0.29367651009706452</v>
      </c>
      <c r="I33" s="30"/>
    </row>
    <row r="34" spans="1:9" x14ac:dyDescent="0.25">
      <c r="A34" s="80">
        <v>43023</v>
      </c>
      <c r="B34" s="77">
        <f t="shared" si="3"/>
        <v>32</v>
      </c>
      <c r="C34" s="78">
        <f t="shared" si="4"/>
        <v>192.86334882344246</v>
      </c>
      <c r="D34" s="78">
        <v>160</v>
      </c>
      <c r="E34" s="78">
        <f t="shared" si="0"/>
        <v>32.863348823442465</v>
      </c>
      <c r="F34" s="78">
        <f t="shared" si="1"/>
        <v>2507.2235347047522</v>
      </c>
      <c r="G34" s="78">
        <f t="shared" si="2"/>
        <v>1018.7638135267164</v>
      </c>
      <c r="H34" s="81">
        <f t="shared" si="5"/>
        <v>0.29107537529334754</v>
      </c>
      <c r="I34" s="30"/>
    </row>
    <row r="35" spans="1:9" x14ac:dyDescent="0.25">
      <c r="A35" s="80">
        <v>43024</v>
      </c>
      <c r="B35" s="77">
        <f t="shared" si="3"/>
        <v>33</v>
      </c>
      <c r="C35" s="78">
        <f t="shared" si="4"/>
        <v>192.5722734481491</v>
      </c>
      <c r="D35" s="78">
        <v>160</v>
      </c>
      <c r="E35" s="78">
        <f t="shared" si="0"/>
        <v>32.572273448149105</v>
      </c>
      <c r="F35" s="78">
        <f t="shared" si="1"/>
        <v>2503.4395548259386</v>
      </c>
      <c r="G35" s="78">
        <f t="shared" si="2"/>
        <v>1009.7404768926223</v>
      </c>
      <c r="H35" s="81">
        <f t="shared" si="5"/>
        <v>0.28849727911217782</v>
      </c>
      <c r="I35" s="30"/>
    </row>
    <row r="36" spans="1:9" x14ac:dyDescent="0.25">
      <c r="A36" s="80">
        <v>43025</v>
      </c>
      <c r="B36" s="77">
        <f t="shared" si="3"/>
        <v>34</v>
      </c>
      <c r="C36" s="78">
        <f t="shared" si="4"/>
        <v>192.28377616903694</v>
      </c>
      <c r="D36" s="78">
        <v>160</v>
      </c>
      <c r="E36" s="78">
        <f t="shared" si="0"/>
        <v>32.28377616903694</v>
      </c>
      <c r="F36" s="78">
        <f t="shared" si="1"/>
        <v>2499.6890901974803</v>
      </c>
      <c r="G36" s="78">
        <f t="shared" si="2"/>
        <v>1000.7970612401451</v>
      </c>
      <c r="H36" s="81">
        <f t="shared" si="5"/>
        <v>0.28594201749718434</v>
      </c>
      <c r="I36" s="30"/>
    </row>
    <row r="37" spans="1:9" x14ac:dyDescent="0.25">
      <c r="A37" s="80">
        <v>43026</v>
      </c>
      <c r="B37" s="77">
        <f t="shared" si="3"/>
        <v>35</v>
      </c>
      <c r="C37" s="78">
        <f t="shared" si="4"/>
        <v>191.99783415153976</v>
      </c>
      <c r="D37" s="78">
        <v>160</v>
      </c>
      <c r="E37" s="78">
        <f t="shared" si="0"/>
        <v>31.997834151539763</v>
      </c>
      <c r="F37" s="78">
        <f t="shared" si="1"/>
        <v>2495.9718439700168</v>
      </c>
      <c r="G37" s="78">
        <f t="shared" si="2"/>
        <v>991.93285869773263</v>
      </c>
      <c r="H37" s="81">
        <f t="shared" si="5"/>
        <v>0.28340938819935219</v>
      </c>
      <c r="I37" s="30"/>
    </row>
    <row r="38" spans="1:9" x14ac:dyDescent="0.25">
      <c r="A38" s="80">
        <v>43027</v>
      </c>
      <c r="B38" s="77">
        <f t="shared" si="3"/>
        <v>36</v>
      </c>
      <c r="C38" s="78">
        <f t="shared" si="4"/>
        <v>191.71442476334042</v>
      </c>
      <c r="D38" s="78">
        <v>160</v>
      </c>
      <c r="E38" s="78">
        <f t="shared" si="0"/>
        <v>31.714424763340418</v>
      </c>
      <c r="F38" s="78">
        <f t="shared" si="1"/>
        <v>2492.2875219234256</v>
      </c>
      <c r="G38" s="78">
        <f t="shared" si="2"/>
        <v>983.14716766355298</v>
      </c>
      <c r="H38" s="81">
        <f t="shared" si="5"/>
        <v>0.28089919076101516</v>
      </c>
      <c r="I38" s="30"/>
    </row>
    <row r="39" spans="1:9" x14ac:dyDescent="0.25">
      <c r="A39" s="80">
        <v>43028</v>
      </c>
      <c r="B39" s="77">
        <f t="shared" si="3"/>
        <v>37</v>
      </c>
      <c r="C39" s="78">
        <f t="shared" si="4"/>
        <v>191.43352557257941</v>
      </c>
      <c r="D39" s="78">
        <v>160</v>
      </c>
      <c r="E39" s="78">
        <f t="shared" si="0"/>
        <v>31.433525572579413</v>
      </c>
      <c r="F39" s="78">
        <f t="shared" si="1"/>
        <v>2488.6358324435323</v>
      </c>
      <c r="G39" s="78">
        <f t="shared" si="2"/>
        <v>974.43929274996185</v>
      </c>
      <c r="H39" s="81">
        <f t="shared" si="5"/>
        <v>0.27841122649998912</v>
      </c>
      <c r="I39" s="30"/>
    </row>
    <row r="40" spans="1:9" x14ac:dyDescent="0.25">
      <c r="A40" s="80">
        <v>43029</v>
      </c>
      <c r="B40" s="77">
        <f t="shared" si="3"/>
        <v>38</v>
      </c>
      <c r="C40" s="78">
        <f t="shared" si="4"/>
        <v>191.15511434607942</v>
      </c>
      <c r="D40" s="78">
        <v>160</v>
      </c>
      <c r="E40" s="78">
        <f t="shared" si="0"/>
        <v>31.155114346079415</v>
      </c>
      <c r="F40" s="78">
        <f t="shared" si="1"/>
        <v>2485.0164864990325</v>
      </c>
      <c r="G40" s="78">
        <f t="shared" si="2"/>
        <v>965.80854472846181</v>
      </c>
      <c r="H40" s="81">
        <f t="shared" si="5"/>
        <v>0.27594529849384625</v>
      </c>
      <c r="I40" s="30"/>
    </row>
    <row r="41" spans="1:9" x14ac:dyDescent="0.25">
      <c r="A41" s="80">
        <v>43030</v>
      </c>
      <c r="B41" s="77">
        <f t="shared" si="3"/>
        <v>39</v>
      </c>
      <c r="C41" s="78">
        <f t="shared" si="4"/>
        <v>190.87916904758558</v>
      </c>
      <c r="D41" s="78">
        <v>160</v>
      </c>
      <c r="E41" s="78">
        <f t="shared" si="0"/>
        <v>30.879169047585577</v>
      </c>
      <c r="F41" s="78">
        <f t="shared" si="1"/>
        <v>2481.4291976186123</v>
      </c>
      <c r="G41" s="78">
        <f t="shared" si="2"/>
        <v>957.25424047515287</v>
      </c>
      <c r="H41" s="81">
        <f t="shared" si="5"/>
        <v>0.27350121156432938</v>
      </c>
      <c r="I41" s="30"/>
    </row>
    <row r="42" spans="1:9" x14ac:dyDescent="0.25">
      <c r="A42" s="80">
        <v>43031</v>
      </c>
      <c r="B42" s="77">
        <f t="shared" si="3"/>
        <v>40</v>
      </c>
      <c r="C42" s="78">
        <f t="shared" si="4"/>
        <v>190.60566783602124</v>
      </c>
      <c r="D42" s="78">
        <v>160</v>
      </c>
      <c r="E42" s="78">
        <f t="shared" si="0"/>
        <v>30.60566783602124</v>
      </c>
      <c r="F42" s="78">
        <f t="shared" si="1"/>
        <v>2477.873681868276</v>
      </c>
      <c r="G42" s="78">
        <f t="shared" si="2"/>
        <v>948.77570291665847</v>
      </c>
      <c r="H42" s="81">
        <f t="shared" si="5"/>
        <v>0.27107877226190241</v>
      </c>
      <c r="I42" s="30"/>
    </row>
    <row r="43" spans="1:9" x14ac:dyDescent="0.25">
      <c r="A43" s="80">
        <v>43032</v>
      </c>
      <c r="B43" s="77">
        <f t="shared" si="3"/>
        <v>41</v>
      </c>
      <c r="C43" s="78">
        <f t="shared" si="4"/>
        <v>190.33458906375932</v>
      </c>
      <c r="D43" s="78">
        <v>160</v>
      </c>
      <c r="E43" s="78">
        <f t="shared" si="0"/>
        <v>30.334589063759324</v>
      </c>
      <c r="F43" s="78">
        <f t="shared" si="1"/>
        <v>2474.3496578288714</v>
      </c>
      <c r="G43" s="78">
        <f t="shared" si="2"/>
        <v>940.37226097653911</v>
      </c>
      <c r="H43" s="81">
        <f t="shared" si="5"/>
        <v>0.26867778885043975</v>
      </c>
      <c r="I43" s="30"/>
    </row>
    <row r="44" spans="1:9" x14ac:dyDescent="0.25">
      <c r="A44" s="80">
        <v>43033</v>
      </c>
      <c r="B44" s="77">
        <f t="shared" si="3"/>
        <v>42</v>
      </c>
      <c r="C44" s="78">
        <f t="shared" si="4"/>
        <v>190.06591127490887</v>
      </c>
      <c r="D44" s="78">
        <v>160</v>
      </c>
      <c r="E44" s="78">
        <f t="shared" si="0"/>
        <v>30.065911274908871</v>
      </c>
      <c r="F44" s="78">
        <f t="shared" si="1"/>
        <v>2470.8568465738153</v>
      </c>
      <c r="G44" s="78">
        <f t="shared" si="2"/>
        <v>932.04324952217496</v>
      </c>
      <c r="H44" s="81">
        <f t="shared" si="5"/>
        <v>0.26629807129204996</v>
      </c>
      <c r="I44" s="30"/>
    </row>
    <row r="45" spans="1:9" x14ac:dyDescent="0.25">
      <c r="A45" s="80">
        <v>43034</v>
      </c>
      <c r="B45" s="77">
        <f t="shared" si="3"/>
        <v>43</v>
      </c>
      <c r="C45" s="78">
        <f t="shared" si="4"/>
        <v>189.79961320361681</v>
      </c>
      <c r="D45" s="78">
        <v>160</v>
      </c>
      <c r="E45" s="78">
        <f t="shared" si="0"/>
        <v>29.799613203616815</v>
      </c>
      <c r="F45" s="78">
        <f t="shared" si="1"/>
        <v>2467.3949716470188</v>
      </c>
      <c r="G45" s="78">
        <f t="shared" si="2"/>
        <v>923.78800931212129</v>
      </c>
      <c r="H45" s="81">
        <f t="shared" si="5"/>
        <v>0.26393943123203467</v>
      </c>
      <c r="I45" s="30"/>
    </row>
    <row r="46" spans="1:9" x14ac:dyDescent="0.25">
      <c r="A46" s="80">
        <v>43035</v>
      </c>
      <c r="B46" s="77">
        <f t="shared" si="3"/>
        <v>44</v>
      </c>
      <c r="C46" s="78">
        <f t="shared" si="4"/>
        <v>189.53567377238477</v>
      </c>
      <c r="D46" s="78">
        <v>160</v>
      </c>
      <c r="E46" s="78">
        <f t="shared" si="0"/>
        <v>29.535673772384769</v>
      </c>
      <c r="F46" s="78">
        <f t="shared" si="1"/>
        <v>2463.963759041002</v>
      </c>
      <c r="G46" s="78">
        <f t="shared" si="2"/>
        <v>915.60588694392777</v>
      </c>
      <c r="H46" s="81">
        <f t="shared" si="5"/>
        <v>0.26160168198397937</v>
      </c>
      <c r="I46" s="30"/>
    </row>
    <row r="47" spans="1:9" x14ac:dyDescent="0.25">
      <c r="A47" s="80">
        <v>43036</v>
      </c>
      <c r="B47" s="77">
        <f t="shared" si="3"/>
        <v>45</v>
      </c>
      <c r="C47" s="78">
        <f t="shared" si="4"/>
        <v>189.27407209040078</v>
      </c>
      <c r="D47" s="78">
        <v>160</v>
      </c>
      <c r="E47" s="78">
        <f t="shared" si="0"/>
        <v>29.274072090400779</v>
      </c>
      <c r="F47" s="78">
        <f t="shared" si="1"/>
        <v>2460.5629371752102</v>
      </c>
      <c r="G47" s="78">
        <f t="shared" si="2"/>
        <v>907.49623480242417</v>
      </c>
      <c r="H47" s="81">
        <f t="shared" si="5"/>
        <v>0.25928463851497835</v>
      </c>
      <c r="I47" s="30"/>
    </row>
    <row r="48" spans="1:9" x14ac:dyDescent="0.25">
      <c r="A48" s="80">
        <v>43037</v>
      </c>
      <c r="B48" s="77">
        <f t="shared" si="3"/>
        <v>46</v>
      </c>
      <c r="C48" s="78">
        <f t="shared" si="4"/>
        <v>189.01478745188581</v>
      </c>
      <c r="D48" s="78">
        <v>160</v>
      </c>
      <c r="E48" s="78">
        <f t="shared" si="0"/>
        <v>29.014787451885809</v>
      </c>
      <c r="F48" s="78">
        <f t="shared" si="1"/>
        <v>2457.1922368745154</v>
      </c>
      <c r="G48" s="78">
        <f t="shared" si="2"/>
        <v>899.45841100846008</v>
      </c>
      <c r="H48" s="81">
        <f t="shared" si="5"/>
        <v>0.25698811743098859</v>
      </c>
      <c r="I48" s="30"/>
    </row>
    <row r="49" spans="1:9" x14ac:dyDescent="0.25">
      <c r="A49" s="80">
        <v>43038</v>
      </c>
      <c r="B49" s="77">
        <f t="shared" si="3"/>
        <v>47</v>
      </c>
      <c r="C49" s="78">
        <f t="shared" si="4"/>
        <v>188.75779933445483</v>
      </c>
      <c r="D49" s="78">
        <v>160</v>
      </c>
      <c r="E49" s="78">
        <f t="shared" si="0"/>
        <v>28.75779933445483</v>
      </c>
      <c r="F49" s="78">
        <f t="shared" si="1"/>
        <v>2453.8513913479128</v>
      </c>
      <c r="G49" s="78">
        <f t="shared" si="2"/>
        <v>891.49177936809974</v>
      </c>
      <c r="H49" s="81">
        <f t="shared" si="5"/>
        <v>0.2547119369623142</v>
      </c>
      <c r="I49" s="30"/>
    </row>
    <row r="50" spans="1:9" x14ac:dyDescent="0.25">
      <c r="A50" s="80">
        <v>43039</v>
      </c>
      <c r="B50" s="77">
        <f t="shared" si="3"/>
        <v>48</v>
      </c>
      <c r="C50" s="78">
        <f t="shared" si="4"/>
        <v>188.50308739749252</v>
      </c>
      <c r="D50" s="78">
        <v>160</v>
      </c>
      <c r="E50" s="78">
        <f t="shared" si="0"/>
        <v>28.503087397492521</v>
      </c>
      <c r="F50" s="78">
        <f t="shared" si="1"/>
        <v>2450.5401361674026</v>
      </c>
      <c r="G50" s="78">
        <f t="shared" si="2"/>
        <v>883.59570932226814</v>
      </c>
      <c r="H50" s="81">
        <f t="shared" si="5"/>
        <v>0.25245591694921948</v>
      </c>
      <c r="I50" s="30"/>
    </row>
    <row r="51" spans="1:9" x14ac:dyDescent="0.25">
      <c r="A51" s="80">
        <v>43040</v>
      </c>
      <c r="B51" s="77">
        <f t="shared" si="3"/>
        <v>49</v>
      </c>
      <c r="C51" s="78">
        <f t="shared" si="4"/>
        <v>188.25063148054329</v>
      </c>
      <c r="D51" s="78">
        <v>160</v>
      </c>
      <c r="E51" s="78">
        <f t="shared" si="0"/>
        <v>28.250631480543291</v>
      </c>
      <c r="F51" s="78">
        <f t="shared" si="1"/>
        <v>2447.258209247063</v>
      </c>
      <c r="G51" s="78">
        <f t="shared" si="2"/>
        <v>875.76957589684207</v>
      </c>
      <c r="H51" s="81">
        <f t="shared" si="5"/>
        <v>0.25021987882766916</v>
      </c>
      <c r="I51" s="30"/>
    </row>
    <row r="52" spans="1:9" x14ac:dyDescent="0.25">
      <c r="A52" s="80">
        <v>43041</v>
      </c>
      <c r="B52" s="77">
        <f t="shared" si="3"/>
        <v>50</v>
      </c>
      <c r="C52" s="78">
        <f t="shared" si="4"/>
        <v>188.00041160171563</v>
      </c>
      <c r="D52" s="78">
        <v>160</v>
      </c>
      <c r="E52" s="78">
        <f t="shared" si="0"/>
        <v>28.000411601715626</v>
      </c>
      <c r="F52" s="78">
        <f t="shared" si="1"/>
        <v>2444.0053508223032</v>
      </c>
      <c r="G52" s="78">
        <f t="shared" si="2"/>
        <v>868.01275965318439</v>
      </c>
      <c r="H52" s="81">
        <f t="shared" si="5"/>
        <v>0.24800364561519553</v>
      </c>
      <c r="I52" s="30"/>
    </row>
    <row r="53" spans="1:9" x14ac:dyDescent="0.25">
      <c r="A53" s="80">
        <v>43042</v>
      </c>
      <c r="B53" s="77">
        <f t="shared" si="3"/>
        <v>51</v>
      </c>
      <c r="C53" s="78">
        <f t="shared" si="4"/>
        <v>187.75240795610043</v>
      </c>
      <c r="D53" s="78">
        <v>160</v>
      </c>
      <c r="E53" s="78">
        <f t="shared" si="0"/>
        <v>27.752407956100427</v>
      </c>
      <c r="F53" s="78">
        <f t="shared" si="1"/>
        <v>2440.7813034293054</v>
      </c>
      <c r="G53" s="78">
        <f t="shared" si="2"/>
        <v>860.32464663911321</v>
      </c>
      <c r="H53" s="81">
        <f t="shared" si="5"/>
        <v>0.24580704189688948</v>
      </c>
      <c r="I53" s="30"/>
    </row>
    <row r="54" spans="1:9" x14ac:dyDescent="0.25">
      <c r="A54" s="80">
        <v>43043</v>
      </c>
      <c r="B54" s="77">
        <f t="shared" si="3"/>
        <v>52</v>
      </c>
      <c r="C54" s="78">
        <f t="shared" si="4"/>
        <v>187.50660091420355</v>
      </c>
      <c r="D54" s="78">
        <v>160</v>
      </c>
      <c r="E54" s="78">
        <f t="shared" si="0"/>
        <v>27.506600914203545</v>
      </c>
      <c r="F54" s="78">
        <f t="shared" si="1"/>
        <v>2437.5858118846463</v>
      </c>
      <c r="G54" s="78">
        <f t="shared" si="2"/>
        <v>852.70462834030991</v>
      </c>
      <c r="H54" s="81">
        <f t="shared" si="5"/>
        <v>0.24362989381151712</v>
      </c>
      <c r="I54" s="30"/>
    </row>
    <row r="55" spans="1:9" x14ac:dyDescent="0.25">
      <c r="A55" s="80">
        <v>43044</v>
      </c>
      <c r="B55" s="77">
        <f t="shared" si="3"/>
        <v>53</v>
      </c>
      <c r="C55" s="78">
        <f t="shared" si="4"/>
        <v>187.26297102039203</v>
      </c>
      <c r="D55" s="78">
        <v>160</v>
      </c>
      <c r="E55" s="78">
        <f t="shared" si="0"/>
        <v>27.26297102039203</v>
      </c>
      <c r="F55" s="78">
        <f t="shared" si="1"/>
        <v>2434.4186232650964</v>
      </c>
      <c r="G55" s="78">
        <f t="shared" si="2"/>
        <v>845.15210163215295</v>
      </c>
      <c r="H55" s="81">
        <f t="shared" si="5"/>
        <v>0.241472029037758</v>
      </c>
      <c r="I55" s="30"/>
    </row>
    <row r="56" spans="1:9" x14ac:dyDescent="0.25">
      <c r="A56" s="80">
        <v>43045</v>
      </c>
      <c r="B56" s="77">
        <f t="shared" si="3"/>
        <v>54</v>
      </c>
      <c r="C56" s="78">
        <f t="shared" si="4"/>
        <v>187.02149899135426</v>
      </c>
      <c r="D56" s="78">
        <v>160</v>
      </c>
      <c r="E56" s="78">
        <f t="shared" si="0"/>
        <v>27.021498991354264</v>
      </c>
      <c r="F56" s="78">
        <f t="shared" si="1"/>
        <v>2431.2794868876053</v>
      </c>
      <c r="G56" s="78">
        <f t="shared" si="2"/>
        <v>837.66646873198215</v>
      </c>
      <c r="H56" s="81">
        <f t="shared" si="5"/>
        <v>0.23933327678056632</v>
      </c>
      <c r="I56" s="30"/>
    </row>
    <row r="57" spans="1:9" x14ac:dyDescent="0.25">
      <c r="A57" s="80">
        <v>43046</v>
      </c>
      <c r="B57" s="77">
        <f t="shared" si="3"/>
        <v>55</v>
      </c>
      <c r="C57" s="78">
        <f t="shared" si="4"/>
        <v>186.78216571457369</v>
      </c>
      <c r="D57" s="78">
        <v>160</v>
      </c>
      <c r="E57" s="78">
        <f t="shared" si="0"/>
        <v>26.782165714573694</v>
      </c>
      <c r="F57" s="78">
        <f t="shared" si="1"/>
        <v>2428.168154289458</v>
      </c>
      <c r="G57" s="78">
        <f t="shared" si="2"/>
        <v>830.2471371517845</v>
      </c>
      <c r="H57" s="81">
        <f t="shared" si="5"/>
        <v>0.2372134677576527</v>
      </c>
      <c r="I57" s="30"/>
    </row>
    <row r="58" spans="1:9" x14ac:dyDescent="0.25">
      <c r="A58" s="80">
        <v>43047</v>
      </c>
      <c r="B58" s="77">
        <f t="shared" si="3"/>
        <v>56</v>
      </c>
      <c r="C58" s="78">
        <f t="shared" si="4"/>
        <v>186.54495224681605</v>
      </c>
      <c r="D58" s="78">
        <v>160</v>
      </c>
      <c r="E58" s="78">
        <f t="shared" si="0"/>
        <v>26.544952246816052</v>
      </c>
      <c r="F58" s="78">
        <f t="shared" si="1"/>
        <v>2425.0843792086089</v>
      </c>
      <c r="G58" s="78">
        <f t="shared" si="2"/>
        <v>822.89351965129765</v>
      </c>
      <c r="H58" s="81">
        <f t="shared" si="5"/>
        <v>0.23511243418608505</v>
      </c>
      <c r="I58" s="30"/>
    </row>
    <row r="59" spans="1:9" x14ac:dyDescent="0.25">
      <c r="A59" s="80">
        <v>43048</v>
      </c>
      <c r="B59" s="77">
        <f t="shared" si="3"/>
        <v>57</v>
      </c>
      <c r="C59" s="78">
        <f t="shared" si="4"/>
        <v>186.30983981262997</v>
      </c>
      <c r="D59" s="78">
        <v>160</v>
      </c>
      <c r="E59" s="78">
        <f t="shared" si="0"/>
        <v>26.309839812629974</v>
      </c>
      <c r="F59" s="78">
        <f t="shared" si="1"/>
        <v>2422.0279175641895</v>
      </c>
      <c r="G59" s="78">
        <f t="shared" si="2"/>
        <v>815.60503419152917</v>
      </c>
      <c r="H59" s="81">
        <f t="shared" si="5"/>
        <v>0.23303000976900834</v>
      </c>
      <c r="I59" s="30"/>
    </row>
    <row r="60" spans="1:9" x14ac:dyDescent="0.25">
      <c r="A60" s="80">
        <v>43049</v>
      </c>
      <c r="B60" s="77">
        <f t="shared" si="3"/>
        <v>58</v>
      </c>
      <c r="C60" s="78">
        <f t="shared" si="4"/>
        <v>186.07680980286096</v>
      </c>
      <c r="D60" s="78">
        <v>160</v>
      </c>
      <c r="E60" s="78">
        <f t="shared" si="0"/>
        <v>26.076809802860964</v>
      </c>
      <c r="F60" s="78">
        <f t="shared" si="1"/>
        <v>2418.9985274371925</v>
      </c>
      <c r="G60" s="78">
        <f t="shared" si="2"/>
        <v>808.38110388868995</v>
      </c>
      <c r="H60" s="81">
        <f t="shared" si="5"/>
        <v>0.23096602968248284</v>
      </c>
      <c r="I60" s="30"/>
    </row>
    <row r="61" spans="1:9" x14ac:dyDescent="0.25">
      <c r="A61" s="80">
        <v>43050</v>
      </c>
      <c r="B61" s="77">
        <f t="shared" si="3"/>
        <v>59</v>
      </c>
      <c r="C61" s="78">
        <f t="shared" si="4"/>
        <v>185.84584377317847</v>
      </c>
      <c r="D61" s="78">
        <v>160</v>
      </c>
      <c r="E61" s="78">
        <f t="shared" si="0"/>
        <v>25.845843773178473</v>
      </c>
      <c r="F61" s="78">
        <f t="shared" si="1"/>
        <v>2415.9959690513201</v>
      </c>
      <c r="G61" s="78">
        <f t="shared" si="2"/>
        <v>801.22115696853268</v>
      </c>
      <c r="H61" s="81">
        <f t="shared" si="5"/>
        <v>0.22892033056243791</v>
      </c>
      <c r="I61" s="30"/>
    </row>
    <row r="62" spans="1:9" x14ac:dyDescent="0.25">
      <c r="A62" s="80">
        <v>43051</v>
      </c>
      <c r="B62" s="77">
        <f t="shared" si="3"/>
        <v>60</v>
      </c>
      <c r="C62" s="78">
        <f t="shared" si="4"/>
        <v>185.61692344261604</v>
      </c>
      <c r="D62" s="78">
        <v>160</v>
      </c>
      <c r="E62" s="78">
        <f t="shared" si="0"/>
        <v>25.616923442616041</v>
      </c>
      <c r="F62" s="78">
        <f t="shared" si="1"/>
        <v>2413.0200047540084</v>
      </c>
      <c r="G62" s="78">
        <f t="shared" si="2"/>
        <v>794.12462672109723</v>
      </c>
      <c r="H62" s="81">
        <f t="shared" si="5"/>
        <v>0.22689275049174207</v>
      </c>
      <c r="I62" s="30"/>
    </row>
    <row r="63" spans="1:9" x14ac:dyDescent="0.25">
      <c r="A63" s="80">
        <v>43052</v>
      </c>
      <c r="B63" s="77">
        <f t="shared" si="3"/>
        <v>61</v>
      </c>
      <c r="C63" s="78">
        <f t="shared" si="4"/>
        <v>185.3900306921243</v>
      </c>
      <c r="D63" s="78">
        <v>160</v>
      </c>
      <c r="E63" s="78">
        <f t="shared" si="0"/>
        <v>25.390030692124299</v>
      </c>
      <c r="F63" s="78">
        <f t="shared" si="1"/>
        <v>2410.0703989976159</v>
      </c>
      <c r="G63" s="78">
        <f t="shared" si="2"/>
        <v>787.0909514558532</v>
      </c>
      <c r="H63" s="81">
        <f t="shared" si="5"/>
        <v>0.22488312898738663</v>
      </c>
      <c r="I63" s="30"/>
    </row>
    <row r="64" spans="1:9" x14ac:dyDescent="0.25">
      <c r="A64" s="80">
        <v>43053</v>
      </c>
      <c r="B64" s="77">
        <f t="shared" si="3"/>
        <v>62</v>
      </c>
      <c r="C64" s="78">
        <f t="shared" si="4"/>
        <v>185.16514756313691</v>
      </c>
      <c r="D64" s="78">
        <v>160</v>
      </c>
      <c r="E64" s="78">
        <f t="shared" si="0"/>
        <v>25.165147563136912</v>
      </c>
      <c r="F64" s="78">
        <f t="shared" si="1"/>
        <v>2407.1469183207801</v>
      </c>
      <c r="G64" s="78">
        <f t="shared" si="2"/>
        <v>780.11957445724431</v>
      </c>
      <c r="H64" s="81">
        <f t="shared" si="5"/>
        <v>0.22289130698778409</v>
      </c>
      <c r="I64" s="30"/>
    </row>
    <row r="65" spans="1:9" x14ac:dyDescent="0.25">
      <c r="A65" s="80">
        <v>43054</v>
      </c>
      <c r="B65" s="77">
        <f t="shared" si="3"/>
        <v>63</v>
      </c>
      <c r="C65" s="78">
        <f t="shared" si="4"/>
        <v>184.94225625614914</v>
      </c>
      <c r="D65" s="78">
        <v>160</v>
      </c>
      <c r="E65" s="78">
        <f t="shared" si="0"/>
        <v>24.942256256149136</v>
      </c>
      <c r="F65" s="78">
        <f t="shared" si="1"/>
        <v>2404.2493313299387</v>
      </c>
      <c r="G65" s="78">
        <f t="shared" si="2"/>
        <v>773.20994394062325</v>
      </c>
      <c r="H65" s="81">
        <f t="shared" si="5"/>
        <v>0.22091712684017806</v>
      </c>
      <c r="I65" s="30"/>
    </row>
    <row r="66" spans="1:9" x14ac:dyDescent="0.25">
      <c r="A66" s="80">
        <v>43055</v>
      </c>
      <c r="B66" s="77">
        <f t="shared" si="3"/>
        <v>64</v>
      </c>
      <c r="C66" s="78">
        <f t="shared" si="4"/>
        <v>184.72133912930894</v>
      </c>
      <c r="D66" s="78">
        <v>160</v>
      </c>
      <c r="E66" s="78">
        <f t="shared" si="0"/>
        <v>24.721339129308944</v>
      </c>
      <c r="F66" s="78">
        <f t="shared" si="1"/>
        <v>2401.3774086810163</v>
      </c>
      <c r="G66" s="78">
        <f t="shared" si="2"/>
        <v>766.36151300857728</v>
      </c>
      <c r="H66" s="81">
        <f t="shared" si="5"/>
        <v>0.21896043228816495</v>
      </c>
      <c r="I66" s="30"/>
    </row>
    <row r="67" spans="1:9" x14ac:dyDescent="0.25">
      <c r="A67" s="80">
        <v>43056</v>
      </c>
      <c r="B67" s="77">
        <f t="shared" si="3"/>
        <v>65</v>
      </c>
      <c r="C67" s="78">
        <f t="shared" si="4"/>
        <v>184.50237869702079</v>
      </c>
      <c r="D67" s="78">
        <v>160</v>
      </c>
      <c r="E67" s="78">
        <f t="shared" si="0"/>
        <v>24.502378697020788</v>
      </c>
      <c r="F67" s="78">
        <f t="shared" si="1"/>
        <v>2398.5309230612702</v>
      </c>
      <c r="G67" s="78">
        <f t="shared" si="2"/>
        <v>759.57373960764448</v>
      </c>
      <c r="H67" s="81">
        <f t="shared" si="5"/>
        <v>0.217021068459327</v>
      </c>
      <c r="I67" s="30"/>
    </row>
    <row r="68" spans="1:9" x14ac:dyDescent="0.25">
      <c r="A68" s="80">
        <v>43057</v>
      </c>
      <c r="B68" s="77">
        <f t="shared" si="3"/>
        <v>66</v>
      </c>
      <c r="C68" s="78">
        <f t="shared" si="4"/>
        <v>184.28535762856146</v>
      </c>
      <c r="D68" s="78">
        <v>160</v>
      </c>
      <c r="E68" s="78">
        <f t="shared" si="0"/>
        <v>24.285357628561457</v>
      </c>
      <c r="F68" s="78">
        <f t="shared" si="1"/>
        <v>2395.7096491712991</v>
      </c>
      <c r="G68" s="78">
        <f t="shared" si="2"/>
        <v>752.84608648540518</v>
      </c>
      <c r="H68" s="81">
        <f t="shared" ref="H68:H131" si="6">MIN($G68/3500,$F68/3500)</f>
        <v>0.21509888185297291</v>
      </c>
      <c r="I68" s="30"/>
    </row>
    <row r="69" spans="1:9" x14ac:dyDescent="0.25">
      <c r="A69" s="80">
        <v>43058</v>
      </c>
      <c r="B69" s="77">
        <f t="shared" si="3"/>
        <v>67</v>
      </c>
      <c r="C69" s="78">
        <f t="shared" si="4"/>
        <v>184.07025874670848</v>
      </c>
      <c r="D69" s="78">
        <v>160</v>
      </c>
      <c r="E69" s="78">
        <f t="shared" si="0"/>
        <v>24.070258746708475</v>
      </c>
      <c r="F69" s="78">
        <f t="shared" si="1"/>
        <v>2392.91336370721</v>
      </c>
      <c r="G69" s="78">
        <f t="shared" si="2"/>
        <v>746.17802114796268</v>
      </c>
      <c r="H69" s="81">
        <f t="shared" si="6"/>
        <v>0.21319372032798933</v>
      </c>
      <c r="I69" s="30"/>
    </row>
    <row r="70" spans="1:9" x14ac:dyDescent="0.25">
      <c r="A70" s="80">
        <v>43059</v>
      </c>
      <c r="B70" s="77">
        <f t="shared" si="3"/>
        <v>68</v>
      </c>
      <c r="C70" s="78">
        <f t="shared" si="4"/>
        <v>183.8570650263805</v>
      </c>
      <c r="D70" s="78">
        <v>160</v>
      </c>
      <c r="E70" s="78">
        <f t="shared" si="0"/>
        <v>23.857065026380496</v>
      </c>
      <c r="F70" s="78">
        <f t="shared" si="1"/>
        <v>2390.1418453429465</v>
      </c>
      <c r="G70" s="78">
        <f t="shared" si="2"/>
        <v>739.56901581779539</v>
      </c>
      <c r="H70" s="81">
        <f t="shared" si="6"/>
        <v>0.21130543309079869</v>
      </c>
      <c r="I70" s="30"/>
    </row>
    <row r="71" spans="1:9" x14ac:dyDescent="0.25">
      <c r="A71" s="80">
        <v>43060</v>
      </c>
      <c r="B71" s="77">
        <f t="shared" si="3"/>
        <v>69</v>
      </c>
      <c r="C71" s="78">
        <f t="shared" si="4"/>
        <v>183.64575959328971</v>
      </c>
      <c r="D71" s="78">
        <v>160</v>
      </c>
      <c r="E71" s="78">
        <f t="shared" si="0"/>
        <v>23.645759593289711</v>
      </c>
      <c r="F71" s="78">
        <f t="shared" si="1"/>
        <v>2387.3948747127661</v>
      </c>
      <c r="G71" s="78">
        <f t="shared" si="2"/>
        <v>733.01854739198097</v>
      </c>
      <c r="H71" s="81">
        <f t="shared" si="6"/>
        <v>0.20943387068342315</v>
      </c>
      <c r="I71" s="30"/>
    </row>
    <row r="72" spans="1:9" x14ac:dyDescent="0.25">
      <c r="A72" s="80">
        <v>43061</v>
      </c>
      <c r="B72" s="77">
        <f t="shared" si="3"/>
        <v>70</v>
      </c>
      <c r="C72" s="78">
        <f t="shared" si="4"/>
        <v>183.43632572260628</v>
      </c>
      <c r="D72" s="78">
        <v>160</v>
      </c>
      <c r="E72" s="78">
        <f t="shared" si="0"/>
        <v>23.436325722606284</v>
      </c>
      <c r="F72" s="78">
        <f t="shared" si="1"/>
        <v>2384.6722343938818</v>
      </c>
      <c r="G72" s="78">
        <f t="shared" si="2"/>
        <v>726.52609740079481</v>
      </c>
      <c r="H72" s="81">
        <f t="shared" si="6"/>
        <v>0.20757888497165566</v>
      </c>
      <c r="I72" s="30"/>
    </row>
    <row r="73" spans="1:9" x14ac:dyDescent="0.25">
      <c r="A73" s="80">
        <v>43062</v>
      </c>
      <c r="B73" s="77">
        <f t="shared" si="3"/>
        <v>71</v>
      </c>
      <c r="C73" s="78">
        <f t="shared" si="4"/>
        <v>183.22874683763462</v>
      </c>
      <c r="D73" s="78">
        <v>160</v>
      </c>
      <c r="E73" s="78">
        <f t="shared" si="0"/>
        <v>23.228746837634617</v>
      </c>
      <c r="F73" s="78">
        <f t="shared" si="1"/>
        <v>2381.9737088892498</v>
      </c>
      <c r="G73" s="78">
        <f t="shared" si="2"/>
        <v>720.09115196667312</v>
      </c>
      <c r="H73" s="81">
        <f t="shared" si="6"/>
        <v>0.20574032913333518</v>
      </c>
      <c r="I73" s="30"/>
    </row>
    <row r="74" spans="1:9" x14ac:dyDescent="0.25">
      <c r="A74" s="80">
        <v>43063</v>
      </c>
      <c r="B74" s="77">
        <f t="shared" si="3"/>
        <v>72</v>
      </c>
      <c r="C74" s="78">
        <f t="shared" si="4"/>
        <v>183.02300650850128</v>
      </c>
      <c r="D74" s="78">
        <v>160</v>
      </c>
      <c r="E74" s="78">
        <f t="shared" si="0"/>
        <v>23.023006508501282</v>
      </c>
      <c r="F74" s="78">
        <f t="shared" si="1"/>
        <v>2379.2990846105167</v>
      </c>
      <c r="G74" s="78">
        <f t="shared" si="2"/>
        <v>713.7132017635397</v>
      </c>
      <c r="H74" s="81">
        <f t="shared" si="6"/>
        <v>0.20391805764672563</v>
      </c>
      <c r="I74" s="30"/>
    </row>
    <row r="75" spans="1:9" x14ac:dyDescent="0.25">
      <c r="A75" s="80">
        <v>43064</v>
      </c>
      <c r="B75" s="77">
        <f t="shared" si="3"/>
        <v>73</v>
      </c>
      <c r="C75" s="78">
        <f t="shared" si="4"/>
        <v>182.81908845085457</v>
      </c>
      <c r="D75" s="78">
        <v>160</v>
      </c>
      <c r="E75" s="78">
        <f t="shared" si="0"/>
        <v>22.819088450854565</v>
      </c>
      <c r="F75" s="78">
        <f t="shared" si="1"/>
        <v>2376.6481498611092</v>
      </c>
      <c r="G75" s="78">
        <f t="shared" si="2"/>
        <v>707.39174197649152</v>
      </c>
      <c r="H75" s="81">
        <f t="shared" si="6"/>
        <v>0.20211192627899757</v>
      </c>
      <c r="I75" s="30"/>
    </row>
    <row r="76" spans="1:9" x14ac:dyDescent="0.25">
      <c r="A76" s="80">
        <v>43065</v>
      </c>
      <c r="B76" s="77">
        <f t="shared" si="3"/>
        <v>74</v>
      </c>
      <c r="C76" s="78">
        <f t="shared" si="4"/>
        <v>182.61697652457556</v>
      </c>
      <c r="D76" s="78">
        <v>160</v>
      </c>
      <c r="E76" s="78">
        <f t="shared" si="0"/>
        <v>22.616976524575563</v>
      </c>
      <c r="F76" s="78">
        <f t="shared" si="1"/>
        <v>2374.0206948194823</v>
      </c>
      <c r="G76" s="78">
        <f t="shared" si="2"/>
        <v>701.12627226184247</v>
      </c>
      <c r="H76" s="81">
        <f t="shared" si="6"/>
        <v>0.20032179207481213</v>
      </c>
      <c r="I76" s="30"/>
    </row>
    <row r="77" spans="1:9" x14ac:dyDescent="0.25">
      <c r="A77" s="80">
        <v>43066</v>
      </c>
      <c r="B77" s="77">
        <f t="shared" si="3"/>
        <v>75</v>
      </c>
      <c r="C77" s="78">
        <f t="shared" si="4"/>
        <v>182.41665473250075</v>
      </c>
      <c r="D77" s="78">
        <v>160</v>
      </c>
      <c r="E77" s="78">
        <f t="shared" si="0"/>
        <v>22.416654732500746</v>
      </c>
      <c r="F77" s="78">
        <f t="shared" si="1"/>
        <v>2371.4165115225096</v>
      </c>
      <c r="G77" s="78">
        <f t="shared" si="2"/>
        <v>694.91629670752309</v>
      </c>
      <c r="H77" s="81">
        <f t="shared" si="6"/>
        <v>0.19854751334500659</v>
      </c>
      <c r="I77" s="30"/>
    </row>
    <row r="78" spans="1:9" x14ac:dyDescent="0.25">
      <c r="A78" s="80">
        <v>43067</v>
      </c>
      <c r="B78" s="77">
        <f t="shared" si="3"/>
        <v>76</v>
      </c>
      <c r="C78" s="78">
        <f t="shared" si="4"/>
        <v>182.21810721915574</v>
      </c>
      <c r="D78" s="78">
        <v>160</v>
      </c>
      <c r="E78" s="78">
        <f t="shared" si="0"/>
        <v>22.21810721915574</v>
      </c>
      <c r="F78" s="78">
        <f t="shared" si="1"/>
        <v>2368.8353938490245</v>
      </c>
      <c r="G78" s="78">
        <f t="shared" si="2"/>
        <v>688.76132379382796</v>
      </c>
      <c r="H78" s="81">
        <f t="shared" si="6"/>
        <v>0.19678894965537941</v>
      </c>
      <c r="I78" s="30"/>
    </row>
    <row r="79" spans="1:9" x14ac:dyDescent="0.25">
      <c r="A79" s="80">
        <v>43068</v>
      </c>
      <c r="B79" s="77">
        <f t="shared" si="3"/>
        <v>77</v>
      </c>
      <c r="C79" s="78">
        <f t="shared" si="4"/>
        <v>182.02131826950037</v>
      </c>
      <c r="D79" s="78">
        <v>160</v>
      </c>
      <c r="E79" s="78">
        <f t="shared" si="0"/>
        <v>22.02131826950037</v>
      </c>
      <c r="F79" s="78">
        <f t="shared" si="1"/>
        <v>2366.2771375035049</v>
      </c>
      <c r="G79" s="78">
        <f t="shared" si="2"/>
        <v>682.66086635451143</v>
      </c>
      <c r="H79" s="81">
        <f t="shared" si="6"/>
        <v>0.19504596181557468</v>
      </c>
      <c r="I79" s="30"/>
    </row>
    <row r="80" spans="1:9" x14ac:dyDescent="0.25">
      <c r="A80" s="80">
        <v>43069</v>
      </c>
      <c r="B80" s="77">
        <f t="shared" si="3"/>
        <v>78</v>
      </c>
      <c r="C80" s="78">
        <f t="shared" si="4"/>
        <v>181.8262723076848</v>
      </c>
      <c r="D80" s="78">
        <v>160</v>
      </c>
      <c r="E80" s="78">
        <f t="shared" si="0"/>
        <v>21.826272307684803</v>
      </c>
      <c r="F80" s="78">
        <f t="shared" si="1"/>
        <v>2363.7415399999027</v>
      </c>
      <c r="G80" s="78">
        <f t="shared" si="2"/>
        <v>676.6144415382289</v>
      </c>
      <c r="H80" s="81">
        <f t="shared" si="6"/>
        <v>0.19331841186806539</v>
      </c>
      <c r="I80" s="30"/>
    </row>
    <row r="81" spans="1:9" x14ac:dyDescent="0.25">
      <c r="A81" s="80">
        <v>43070</v>
      </c>
      <c r="B81" s="77">
        <f t="shared" si="3"/>
        <v>79</v>
      </c>
      <c r="C81" s="78">
        <f t="shared" si="4"/>
        <v>181.63295389581674</v>
      </c>
      <c r="D81" s="78">
        <v>160</v>
      </c>
      <c r="E81" s="78">
        <f t="shared" si="0"/>
        <v>21.63295389581674</v>
      </c>
      <c r="F81" s="78">
        <f t="shared" si="1"/>
        <v>2361.2284006456175</v>
      </c>
      <c r="G81" s="78">
        <f t="shared" si="2"/>
        <v>670.62157077031895</v>
      </c>
      <c r="H81" s="81">
        <f t="shared" si="6"/>
        <v>0.19160616307723399</v>
      </c>
      <c r="I81" s="30"/>
    </row>
    <row r="82" spans="1:9" x14ac:dyDescent="0.25">
      <c r="A82" s="80">
        <v>43071</v>
      </c>
      <c r="B82" s="77">
        <f t="shared" si="3"/>
        <v>80</v>
      </c>
      <c r="C82" s="78">
        <f t="shared" si="4"/>
        <v>181.4413477327395</v>
      </c>
      <c r="D82" s="78">
        <v>160</v>
      </c>
      <c r="E82" s="78">
        <f t="shared" si="0"/>
        <v>21.441347732739501</v>
      </c>
      <c r="F82" s="78">
        <f t="shared" si="1"/>
        <v>2358.7375205256135</v>
      </c>
      <c r="G82" s="78">
        <f t="shared" si="2"/>
        <v>664.68177971492457</v>
      </c>
      <c r="H82" s="81">
        <f t="shared" si="6"/>
        <v>0.18990907991854988</v>
      </c>
      <c r="I82" s="30"/>
    </row>
    <row r="83" spans="1:9" x14ac:dyDescent="0.25">
      <c r="A83" s="80">
        <v>43072</v>
      </c>
      <c r="B83" s="77">
        <f t="shared" si="3"/>
        <v>81</v>
      </c>
      <c r="C83" s="78">
        <f t="shared" si="4"/>
        <v>181.25143865282095</v>
      </c>
      <c r="D83" s="78">
        <v>160</v>
      </c>
      <c r="E83" s="78">
        <f t="shared" si="0"/>
        <v>21.251438652820951</v>
      </c>
      <c r="F83" s="78">
        <f t="shared" si="1"/>
        <v>2356.2687024866723</v>
      </c>
      <c r="G83" s="78">
        <f t="shared" si="2"/>
        <v>658.79459823744946</v>
      </c>
      <c r="H83" s="81">
        <f t="shared" si="6"/>
        <v>0.18822702806784269</v>
      </c>
      <c r="I83" s="30"/>
    </row>
    <row r="84" spans="1:9" x14ac:dyDescent="0.25">
      <c r="A84" s="80">
        <v>43073</v>
      </c>
      <c r="B84" s="77">
        <f t="shared" si="3"/>
        <v>82</v>
      </c>
      <c r="C84" s="78">
        <f t="shared" si="4"/>
        <v>181.06321162475311</v>
      </c>
      <c r="D84" s="78">
        <v>160</v>
      </c>
      <c r="E84" s="78">
        <f t="shared" si="0"/>
        <v>21.063211624753109</v>
      </c>
      <c r="F84" s="78">
        <f t="shared" si="1"/>
        <v>2353.8217511217904</v>
      </c>
      <c r="G84" s="78">
        <f t="shared" si="2"/>
        <v>652.9595603673464</v>
      </c>
      <c r="H84" s="81">
        <f t="shared" si="6"/>
        <v>0.1865598743906704</v>
      </c>
      <c r="I84" s="30"/>
    </row>
    <row r="85" spans="1:9" x14ac:dyDescent="0.25">
      <c r="A85" s="80">
        <v>43074</v>
      </c>
      <c r="B85" s="77">
        <f t="shared" si="3"/>
        <v>83</v>
      </c>
      <c r="C85" s="78">
        <f t="shared" si="4"/>
        <v>180.87665175036244</v>
      </c>
      <c r="D85" s="78">
        <v>160</v>
      </c>
      <c r="E85" s="78">
        <f t="shared" si="0"/>
        <v>20.876651750362441</v>
      </c>
      <c r="F85" s="78">
        <f t="shared" si="1"/>
        <v>2351.3964727547118</v>
      </c>
      <c r="G85" s="78">
        <f t="shared" si="2"/>
        <v>647.17620426123563</v>
      </c>
      <c r="H85" s="81">
        <f t="shared" si="6"/>
        <v>0.18490748693178161</v>
      </c>
      <c r="I85" s="30"/>
    </row>
    <row r="86" spans="1:9" x14ac:dyDescent="0.25">
      <c r="A86" s="80">
        <v>43075</v>
      </c>
      <c r="B86" s="77">
        <f t="shared" si="3"/>
        <v>84</v>
      </c>
      <c r="C86" s="78">
        <f t="shared" si="4"/>
        <v>180.69174426343065</v>
      </c>
      <c r="D86" s="78">
        <v>160</v>
      </c>
      <c r="E86" s="79">
        <f t="shared" si="0"/>
        <v>20.69174426343065</v>
      </c>
      <c r="F86" s="78">
        <f t="shared" si="1"/>
        <v>2348.9926754245985</v>
      </c>
      <c r="G86" s="79">
        <f t="shared" si="2"/>
        <v>641.44407216635011</v>
      </c>
      <c r="H86" s="81">
        <f t="shared" si="6"/>
        <v>0.18326973490467147</v>
      </c>
      <c r="I86" s="30"/>
    </row>
    <row r="87" spans="1:9" x14ac:dyDescent="0.25">
      <c r="A87" s="80">
        <v>43076</v>
      </c>
      <c r="B87" s="77">
        <f t="shared" si="3"/>
        <v>85</v>
      </c>
      <c r="C87" s="78">
        <f t="shared" si="4"/>
        <v>180.50847452852597</v>
      </c>
      <c r="D87" s="78">
        <v>160</v>
      </c>
      <c r="E87" s="79">
        <f t="shared" si="0"/>
        <v>20.508474528525966</v>
      </c>
      <c r="F87" s="78">
        <f t="shared" si="1"/>
        <v>2346.6101688708377</v>
      </c>
      <c r="G87" s="79">
        <f t="shared" si="2"/>
        <v>635.76271038430491</v>
      </c>
      <c r="H87" s="81">
        <f t="shared" si="6"/>
        <v>0.18164648868122998</v>
      </c>
      <c r="I87" s="30"/>
    </row>
    <row r="88" spans="1:9" ht="13.35" customHeight="1" x14ac:dyDescent="0.25">
      <c r="A88" s="80">
        <v>43077</v>
      </c>
      <c r="B88" s="77">
        <f t="shared" si="3"/>
        <v>86</v>
      </c>
      <c r="C88" s="78">
        <f t="shared" si="4"/>
        <v>180.32682803984474</v>
      </c>
      <c r="D88" s="78">
        <v>160</v>
      </c>
      <c r="E88" s="79">
        <f t="shared" si="0"/>
        <v>20.326828039844742</v>
      </c>
      <c r="F88" s="78">
        <f t="shared" si="1"/>
        <v>2344.2487645179817</v>
      </c>
      <c r="G88" s="79">
        <f t="shared" si="2"/>
        <v>630.13166923518702</v>
      </c>
      <c r="H88" s="81">
        <f t="shared" si="6"/>
        <v>0.180037619781482</v>
      </c>
      <c r="I88" s="30"/>
    </row>
    <row r="89" spans="1:9" x14ac:dyDescent="0.25">
      <c r="A89" s="80">
        <v>43078</v>
      </c>
      <c r="B89" s="77">
        <f t="shared" si="3"/>
        <v>87</v>
      </c>
      <c r="C89" s="78">
        <f t="shared" si="4"/>
        <v>180.14679042006327</v>
      </c>
      <c r="D89" s="78">
        <v>160</v>
      </c>
      <c r="E89" s="79">
        <f t="shared" si="0"/>
        <v>20.146790420063269</v>
      </c>
      <c r="F89" s="78">
        <f t="shared" si="1"/>
        <v>2341.9082754608226</v>
      </c>
      <c r="G89" s="79">
        <f t="shared" si="2"/>
        <v>624.55050302196128</v>
      </c>
      <c r="H89" s="81">
        <f t="shared" si="6"/>
        <v>0.17844300086341749</v>
      </c>
      <c r="I89" s="30"/>
    </row>
    <row r="90" spans="1:9" x14ac:dyDescent="0.25">
      <c r="A90" s="80">
        <v>43079</v>
      </c>
      <c r="B90" s="77">
        <f t="shared" si="3"/>
        <v>88</v>
      </c>
      <c r="C90" s="78">
        <f t="shared" si="4"/>
        <v>179.96834741919986</v>
      </c>
      <c r="D90" s="78">
        <v>160</v>
      </c>
      <c r="E90" s="79">
        <f t="shared" si="0"/>
        <v>19.968347419199858</v>
      </c>
      <c r="F90" s="78">
        <f t="shared" si="1"/>
        <v>2339.588516449598</v>
      </c>
      <c r="G90" s="79">
        <f t="shared" si="2"/>
        <v>619.01876999519561</v>
      </c>
      <c r="H90" s="81">
        <f t="shared" si="6"/>
        <v>0.17686250571291304</v>
      </c>
      <c r="I90" s="30"/>
    </row>
    <row r="91" spans="1:9" x14ac:dyDescent="0.25">
      <c r="A91" s="80">
        <v>43080</v>
      </c>
      <c r="B91" s="77">
        <f t="shared" si="3"/>
        <v>89</v>
      </c>
      <c r="C91" s="78">
        <f t="shared" si="4"/>
        <v>179.79148491348695</v>
      </c>
      <c r="D91" s="78">
        <v>160</v>
      </c>
      <c r="E91" s="79">
        <f t="shared" si="0"/>
        <v>19.791484913486954</v>
      </c>
      <c r="F91" s="78">
        <f t="shared" si="1"/>
        <v>2337.2893038753305</v>
      </c>
      <c r="G91" s="79">
        <f t="shared" si="2"/>
        <v>613.53603231809552</v>
      </c>
      <c r="H91" s="81">
        <f t="shared" si="6"/>
        <v>0.17529600923374158</v>
      </c>
      <c r="I91" s="30"/>
    </row>
    <row r="92" spans="1:9" x14ac:dyDescent="0.25">
      <c r="A92" s="80">
        <v>43081</v>
      </c>
      <c r="B92" s="77">
        <f t="shared" si="3"/>
        <v>90</v>
      </c>
      <c r="C92" s="78">
        <f t="shared" si="4"/>
        <v>179.61618890425322</v>
      </c>
      <c r="D92" s="78">
        <v>160</v>
      </c>
      <c r="E92" s="79">
        <f t="shared" si="0"/>
        <v>19.616188904253221</v>
      </c>
      <c r="F92" s="78">
        <f t="shared" si="1"/>
        <v>2335.0104557552918</v>
      </c>
      <c r="G92" s="79">
        <f t="shared" si="2"/>
        <v>608.10185603184982</v>
      </c>
      <c r="H92" s="81">
        <f t="shared" si="6"/>
        <v>0.17374338743767137</v>
      </c>
      <c r="I92" s="30"/>
    </row>
    <row r="93" spans="1:9" x14ac:dyDescent="0.25">
      <c r="A93" s="80">
        <v>43082</v>
      </c>
      <c r="B93" s="77">
        <f t="shared" si="3"/>
        <v>91</v>
      </c>
      <c r="C93" s="78">
        <f t="shared" si="4"/>
        <v>179.44244551681555</v>
      </c>
      <c r="D93" s="78">
        <v>160</v>
      </c>
      <c r="E93" s="79">
        <f t="shared" si="0"/>
        <v>19.442445516815553</v>
      </c>
      <c r="F93" s="78">
        <f t="shared" si="1"/>
        <v>2332.7517917186024</v>
      </c>
      <c r="G93" s="79">
        <f t="shared" si="2"/>
        <v>602.71581102128221</v>
      </c>
      <c r="H93" s="81">
        <f t="shared" si="6"/>
        <v>0.17220451743465207</v>
      </c>
      <c r="I93" s="30"/>
    </row>
    <row r="94" spans="1:9" x14ac:dyDescent="0.25">
      <c r="A94" s="80">
        <v>43083</v>
      </c>
      <c r="B94" s="77">
        <f t="shared" si="3"/>
        <v>92</v>
      </c>
      <c r="C94" s="78">
        <f t="shared" si="4"/>
        <v>179.27024099938089</v>
      </c>
      <c r="D94" s="78">
        <v>160</v>
      </c>
      <c r="E94" s="79">
        <f t="shared" si="0"/>
        <v>19.270240999380889</v>
      </c>
      <c r="F94" s="78">
        <f t="shared" si="1"/>
        <v>2330.5131329919514</v>
      </c>
      <c r="G94" s="79">
        <f t="shared" si="2"/>
        <v>597.37747098080752</v>
      </c>
      <c r="H94" s="81">
        <f t="shared" si="6"/>
        <v>0.17067927742308786</v>
      </c>
      <c r="I94" s="30"/>
    </row>
    <row r="95" spans="1:9" x14ac:dyDescent="0.25">
      <c r="A95" s="80">
        <v>43084</v>
      </c>
      <c r="B95" s="77">
        <f t="shared" si="3"/>
        <v>93</v>
      </c>
      <c r="C95" s="78">
        <f t="shared" si="4"/>
        <v>179.0995617219578</v>
      </c>
      <c r="D95" s="78">
        <v>160</v>
      </c>
      <c r="E95" s="79">
        <f t="shared" si="0"/>
        <v>19.099561721957798</v>
      </c>
      <c r="F95" s="78">
        <f t="shared" si="1"/>
        <v>2328.2943023854514</v>
      </c>
      <c r="G95" s="79">
        <f t="shared" si="2"/>
        <v>592.08641338069174</v>
      </c>
      <c r="H95" s="81">
        <f t="shared" si="6"/>
        <v>0.16916754668019765</v>
      </c>
      <c r="I95" s="30"/>
    </row>
    <row r="96" spans="1:9" x14ac:dyDescent="0.25">
      <c r="A96" s="80">
        <v>43084</v>
      </c>
      <c r="B96" s="77">
        <f t="shared" si="3"/>
        <v>94</v>
      </c>
      <c r="C96" s="78">
        <f t="shared" si="4"/>
        <v>178.9303941752776</v>
      </c>
      <c r="D96" s="78">
        <v>160</v>
      </c>
      <c r="E96" s="79">
        <f t="shared" si="0"/>
        <v>18.930394175277598</v>
      </c>
      <c r="F96" s="78">
        <f t="shared" si="1"/>
        <v>2326.0951242786086</v>
      </c>
      <c r="G96" s="79">
        <f t="shared" si="2"/>
        <v>586.84221943360558</v>
      </c>
      <c r="H96" s="81">
        <f t="shared" si="6"/>
        <v>0.16766920555245873</v>
      </c>
      <c r="I96" s="30"/>
    </row>
    <row r="97" spans="1:9" x14ac:dyDescent="0.25">
      <c r="A97" s="80">
        <v>43084</v>
      </c>
      <c r="B97" s="77">
        <f t="shared" si="3"/>
        <v>95</v>
      </c>
      <c r="C97" s="78">
        <f t="shared" si="4"/>
        <v>178.76272496972513</v>
      </c>
      <c r="D97" s="78">
        <v>160</v>
      </c>
      <c r="E97" s="79">
        <f t="shared" si="0"/>
        <v>18.762724969725127</v>
      </c>
      <c r="F97" s="78">
        <f t="shared" si="1"/>
        <v>2323.9154246064268</v>
      </c>
      <c r="G97" s="79">
        <f t="shared" si="2"/>
        <v>581.64447406147895</v>
      </c>
      <c r="H97" s="81">
        <f t="shared" si="6"/>
        <v>0.16618413544613683</v>
      </c>
      <c r="I97" s="30"/>
    </row>
    <row r="98" spans="1:9" x14ac:dyDescent="0.25">
      <c r="A98" s="80">
        <v>43084</v>
      </c>
      <c r="B98" s="77">
        <f t="shared" si="3"/>
        <v>96</v>
      </c>
      <c r="C98" s="78">
        <f t="shared" si="4"/>
        <v>178.59654083427898</v>
      </c>
      <c r="D98" s="78">
        <v>160</v>
      </c>
      <c r="E98" s="79">
        <f t="shared" si="0"/>
        <v>18.596540834278983</v>
      </c>
      <c r="F98" s="78">
        <f t="shared" si="1"/>
        <v>2321.7550308456266</v>
      </c>
      <c r="G98" s="79">
        <f t="shared" si="2"/>
        <v>576.49276586264841</v>
      </c>
      <c r="H98" s="81">
        <f t="shared" si="6"/>
        <v>0.16471221881789955</v>
      </c>
      <c r="I98" s="30"/>
    </row>
    <row r="99" spans="1:9" x14ac:dyDescent="0.25">
      <c r="A99" s="80">
        <v>43084</v>
      </c>
      <c r="B99" s="77">
        <f t="shared" si="3"/>
        <v>97</v>
      </c>
      <c r="C99" s="78">
        <f t="shared" si="4"/>
        <v>178.43182861546109</v>
      </c>
      <c r="D99" s="78">
        <v>160</v>
      </c>
      <c r="E99" s="79">
        <f t="shared" si="0"/>
        <v>18.431828615461086</v>
      </c>
      <c r="F99" s="78">
        <f t="shared" si="1"/>
        <v>2319.6137720009942</v>
      </c>
      <c r="G99" s="79">
        <f t="shared" si="2"/>
        <v>571.38668707929367</v>
      </c>
      <c r="H99" s="81">
        <f t="shared" si="6"/>
        <v>0.16325333916551246</v>
      </c>
      <c r="I99" s="30"/>
    </row>
    <row r="100" spans="1:9" x14ac:dyDescent="0.25">
      <c r="A100" s="80">
        <v>43084</v>
      </c>
      <c r="B100" s="77">
        <f t="shared" si="3"/>
        <v>98</v>
      </c>
      <c r="C100" s="78">
        <f t="shared" si="4"/>
        <v>178.26857527629556</v>
      </c>
      <c r="D100" s="78">
        <v>160</v>
      </c>
      <c r="E100" s="79">
        <f t="shared" si="0"/>
        <v>18.268575276295564</v>
      </c>
      <c r="F100" s="78">
        <f t="shared" si="1"/>
        <v>2317.4914785918422</v>
      </c>
      <c r="G100" s="79">
        <f t="shared" si="2"/>
        <v>566.3258335651625</v>
      </c>
      <c r="H100" s="81">
        <f t="shared" si="6"/>
        <v>0.16180738101861786</v>
      </c>
      <c r="I100" s="30"/>
    </row>
    <row r="101" spans="1:9" x14ac:dyDescent="0.25">
      <c r="A101" s="80">
        <v>43084</v>
      </c>
      <c r="B101" s="77">
        <f t="shared" si="3"/>
        <v>99</v>
      </c>
      <c r="C101" s="78">
        <f t="shared" si="4"/>
        <v>178.10676789527696</v>
      </c>
      <c r="D101" s="78">
        <v>160</v>
      </c>
      <c r="E101" s="79">
        <f t="shared" si="0"/>
        <v>18.10676789527696</v>
      </c>
      <c r="F101" s="78">
        <f t="shared" si="1"/>
        <v>2315.3879826386005</v>
      </c>
      <c r="G101" s="79">
        <f t="shared" si="2"/>
        <v>561.30980475358569</v>
      </c>
      <c r="H101" s="81">
        <f t="shared" si="6"/>
        <v>0.16037422992959591</v>
      </c>
      <c r="I101" s="30"/>
    </row>
    <row r="102" spans="1:9" x14ac:dyDescent="0.25">
      <c r="A102" s="80">
        <v>43084</v>
      </c>
      <c r="B102" s="77">
        <f t="shared" si="3"/>
        <v>100</v>
      </c>
      <c r="C102" s="78">
        <f t="shared" si="4"/>
        <v>177.94639366534736</v>
      </c>
      <c r="D102" s="78">
        <v>160</v>
      </c>
      <c r="E102" s="79">
        <f t="shared" si="0"/>
        <v>17.946393665347358</v>
      </c>
      <c r="F102" s="78">
        <f t="shared" si="1"/>
        <v>2313.3031176495156</v>
      </c>
      <c r="G102" s="79">
        <f t="shared" si="2"/>
        <v>556.33820362576807</v>
      </c>
      <c r="H102" s="81">
        <f t="shared" si="6"/>
        <v>0.15895377246450518</v>
      </c>
      <c r="I102" s="30"/>
    </row>
    <row r="103" spans="1:9" x14ac:dyDescent="0.25">
      <c r="A103" s="80">
        <v>43084</v>
      </c>
      <c r="B103" s="77">
        <f t="shared" si="3"/>
        <v>101</v>
      </c>
      <c r="C103" s="78">
        <f t="shared" si="4"/>
        <v>177.78743989288284</v>
      </c>
      <c r="D103" s="78">
        <v>160</v>
      </c>
      <c r="E103" s="79">
        <f t="shared" si="0"/>
        <v>17.787439892882844</v>
      </c>
      <c r="F103" s="78">
        <f t="shared" si="1"/>
        <v>2311.2367186074771</v>
      </c>
      <c r="G103" s="79">
        <f t="shared" si="2"/>
        <v>551.41063667936817</v>
      </c>
      <c r="H103" s="81">
        <f t="shared" si="6"/>
        <v>0.15754589619410519</v>
      </c>
      <c r="I103" s="30"/>
    </row>
    <row r="104" spans="1:9" x14ac:dyDescent="0.25">
      <c r="A104" s="80">
        <v>43084</v>
      </c>
      <c r="B104" s="77">
        <f t="shared" si="3"/>
        <v>102</v>
      </c>
      <c r="C104" s="78">
        <f t="shared" si="4"/>
        <v>177.62989399668874</v>
      </c>
      <c r="D104" s="78">
        <v>160</v>
      </c>
      <c r="E104" s="79">
        <f t="shared" si="0"/>
        <v>17.629893996688736</v>
      </c>
      <c r="F104" s="78">
        <f t="shared" si="1"/>
        <v>2309.1886219569537</v>
      </c>
      <c r="G104" s="79">
        <f t="shared" si="2"/>
        <v>546.52671389735087</v>
      </c>
      <c r="H104" s="81">
        <f t="shared" si="6"/>
        <v>0.1561504896849574</v>
      </c>
      <c r="I104" s="30"/>
    </row>
    <row r="105" spans="1:9" x14ac:dyDescent="0.25">
      <c r="A105" s="80">
        <v>43084</v>
      </c>
      <c r="B105" s="77">
        <f t="shared" si="3"/>
        <v>103</v>
      </c>
      <c r="C105" s="78">
        <f t="shared" si="4"/>
        <v>177.47374350700377</v>
      </c>
      <c r="D105" s="78">
        <v>160</v>
      </c>
      <c r="E105" s="79">
        <f t="shared" si="0"/>
        <v>17.473743507003775</v>
      </c>
      <c r="F105" s="78">
        <f t="shared" si="1"/>
        <v>2307.1586655910492</v>
      </c>
      <c r="G105" s="79">
        <f t="shared" si="2"/>
        <v>541.68604871711705</v>
      </c>
      <c r="H105" s="81">
        <f t="shared" si="6"/>
        <v>0.15476744249060487</v>
      </c>
      <c r="I105" s="30"/>
    </row>
    <row r="106" spans="1:9" x14ac:dyDescent="0.25">
      <c r="A106" s="80">
        <v>43084</v>
      </c>
      <c r="B106" s="77">
        <f t="shared" si="3"/>
        <v>104</v>
      </c>
      <c r="C106" s="78">
        <f t="shared" si="4"/>
        <v>177.31897606451318</v>
      </c>
      <c r="D106" s="78">
        <v>160</v>
      </c>
      <c r="E106" s="79">
        <f t="shared" si="0"/>
        <v>17.31897606451318</v>
      </c>
      <c r="F106" s="78">
        <f t="shared" si="1"/>
        <v>2305.1466888386713</v>
      </c>
      <c r="G106" s="79">
        <f t="shared" si="2"/>
        <v>536.88825799990855</v>
      </c>
      <c r="H106" s="81">
        <f t="shared" si="6"/>
        <v>0.15339664514283102</v>
      </c>
      <c r="I106" s="30"/>
    </row>
    <row r="107" spans="1:9" x14ac:dyDescent="0.25">
      <c r="A107" s="80">
        <v>43084</v>
      </c>
      <c r="B107" s="77">
        <f t="shared" si="3"/>
        <v>105</v>
      </c>
      <c r="C107" s="78">
        <f t="shared" si="4"/>
        <v>177.16557941937035</v>
      </c>
      <c r="D107" s="78">
        <v>160</v>
      </c>
      <c r="E107" s="79">
        <f t="shared" si="0"/>
        <v>17.165579419370346</v>
      </c>
      <c r="F107" s="78">
        <f t="shared" si="1"/>
        <v>2303.1525324518143</v>
      </c>
      <c r="G107" s="79">
        <f t="shared" si="2"/>
        <v>532.13296200048069</v>
      </c>
      <c r="H107" s="81">
        <f t="shared" si="6"/>
        <v>0.15203798914299449</v>
      </c>
      <c r="I107" s="30"/>
    </row>
    <row r="108" spans="1:9" x14ac:dyDescent="0.25">
      <c r="A108" s="80">
        <v>43084</v>
      </c>
      <c r="B108" s="77">
        <f t="shared" si="3"/>
        <v>106</v>
      </c>
      <c r="C108" s="78">
        <f t="shared" si="4"/>
        <v>177.01354143022735</v>
      </c>
      <c r="D108" s="78">
        <v>160</v>
      </c>
      <c r="E108" s="79">
        <f t="shared" si="0"/>
        <v>17.013541430227349</v>
      </c>
      <c r="F108" s="78">
        <f t="shared" si="1"/>
        <v>2301.1760385929556</v>
      </c>
      <c r="G108" s="79">
        <f t="shared" si="2"/>
        <v>527.41978433704776</v>
      </c>
      <c r="H108" s="81">
        <f t="shared" si="6"/>
        <v>0.15069136695344221</v>
      </c>
      <c r="I108" s="30"/>
    </row>
    <row r="109" spans="1:9" x14ac:dyDescent="0.25">
      <c r="A109" s="80">
        <v>43084</v>
      </c>
      <c r="B109" s="77">
        <f t="shared" si="3"/>
        <v>107</v>
      </c>
      <c r="C109" s="78">
        <f t="shared" si="4"/>
        <v>176.8628500632739</v>
      </c>
      <c r="D109" s="78">
        <v>160</v>
      </c>
      <c r="E109" s="79">
        <f t="shared" si="0"/>
        <v>16.862850063273896</v>
      </c>
      <c r="F109" s="78">
        <f t="shared" si="1"/>
        <v>2299.2170508225609</v>
      </c>
      <c r="G109" s="79">
        <f t="shared" si="2"/>
        <v>522.74835196149081</v>
      </c>
      <c r="H109" s="81">
        <f t="shared" si="6"/>
        <v>0.14935667198899738</v>
      </c>
      <c r="I109" s="30"/>
    </row>
    <row r="110" spans="1:9" x14ac:dyDescent="0.25">
      <c r="A110" s="80">
        <v>43084</v>
      </c>
      <c r="B110" s="77">
        <f t="shared" si="3"/>
        <v>108</v>
      </c>
      <c r="C110" s="78">
        <f t="shared" si="4"/>
        <v>176.71349339128489</v>
      </c>
      <c r="D110" s="78">
        <v>160</v>
      </c>
      <c r="E110" s="79">
        <f t="shared" si="0"/>
        <v>16.713493391284885</v>
      </c>
      <c r="F110" s="78">
        <f t="shared" si="1"/>
        <v>2297.2754140867037</v>
      </c>
      <c r="G110" s="79">
        <f t="shared" si="2"/>
        <v>518.11829512983149</v>
      </c>
      <c r="H110" s="81">
        <f t="shared" si="6"/>
        <v>0.14803379860852328</v>
      </c>
      <c r="I110" s="30"/>
    </row>
    <row r="111" spans="1:9" x14ac:dyDescent="0.25">
      <c r="A111" s="80">
        <v>43084</v>
      </c>
      <c r="B111" s="77">
        <f t="shared" si="3"/>
        <v>109</v>
      </c>
      <c r="C111" s="78">
        <f t="shared" si="4"/>
        <v>176.56545959267635</v>
      </c>
      <c r="D111" s="78">
        <v>160</v>
      </c>
      <c r="E111" s="79">
        <f t="shared" si="0"/>
        <v>16.565459592676348</v>
      </c>
      <c r="F111" s="78">
        <f t="shared" si="1"/>
        <v>2295.3509747047924</v>
      </c>
      <c r="G111" s="79">
        <f t="shared" si="2"/>
        <v>513.52924737296678</v>
      </c>
      <c r="H111" s="81">
        <f t="shared" si="6"/>
        <v>0.14672264210656194</v>
      </c>
      <c r="I111" s="30"/>
    </row>
    <row r="112" spans="1:9" x14ac:dyDescent="0.25">
      <c r="A112" s="80">
        <v>43084</v>
      </c>
      <c r="B112" s="77">
        <f t="shared" si="3"/>
        <v>110</v>
      </c>
      <c r="C112" s="78">
        <f t="shared" si="4"/>
        <v>176.41873695056978</v>
      </c>
      <c r="D112" s="78">
        <v>160</v>
      </c>
      <c r="E112" s="79">
        <f t="shared" si="0"/>
        <v>16.41873695056978</v>
      </c>
      <c r="F112" s="78">
        <f t="shared" si="1"/>
        <v>2293.443580357407</v>
      </c>
      <c r="G112" s="79">
        <f t="shared" si="2"/>
        <v>508.98084546766319</v>
      </c>
      <c r="H112" s="81">
        <f t="shared" si="6"/>
        <v>0.14542309870504663</v>
      </c>
      <c r="I112" s="30"/>
    </row>
    <row r="113" spans="1:9" x14ac:dyDescent="0.25">
      <c r="A113" s="80">
        <v>43084</v>
      </c>
      <c r="B113" s="77">
        <f t="shared" si="3"/>
        <v>111</v>
      </c>
      <c r="C113" s="78">
        <f t="shared" si="4"/>
        <v>176.27331385186474</v>
      </c>
      <c r="D113" s="78">
        <v>160</v>
      </c>
      <c r="E113" s="79">
        <f t="shared" si="0"/>
        <v>16.273313851864742</v>
      </c>
      <c r="F113" s="78">
        <f t="shared" si="1"/>
        <v>2291.5530800742417</v>
      </c>
      <c r="G113" s="79">
        <f t="shared" si="2"/>
        <v>504.47272940780704</v>
      </c>
      <c r="H113" s="81">
        <f t="shared" si="6"/>
        <v>0.14413506554508773</v>
      </c>
      <c r="I113" s="30"/>
    </row>
    <row r="114" spans="1:9" x14ac:dyDescent="0.25">
      <c r="A114" s="80">
        <v>43084</v>
      </c>
      <c r="B114" s="77">
        <f t="shared" si="3"/>
        <v>112</v>
      </c>
      <c r="C114" s="78">
        <f t="shared" si="4"/>
        <v>176.12917878631964</v>
      </c>
      <c r="D114" s="78">
        <v>160</v>
      </c>
      <c r="E114" s="79">
        <f t="shared" si="0"/>
        <v>16.129178786319642</v>
      </c>
      <c r="F114" s="78">
        <f t="shared" si="1"/>
        <v>2289.6793242221552</v>
      </c>
      <c r="G114" s="79">
        <f t="shared" si="2"/>
        <v>500.0045423759089</v>
      </c>
      <c r="H114" s="81">
        <f t="shared" si="6"/>
        <v>0.14285844067883111</v>
      </c>
      <c r="I114" s="30"/>
    </row>
    <row r="115" spans="1:9" x14ac:dyDescent="0.25">
      <c r="A115" s="80">
        <v>43084</v>
      </c>
      <c r="B115" s="77">
        <f t="shared" si="3"/>
        <v>113</v>
      </c>
      <c r="C115" s="78">
        <f t="shared" si="4"/>
        <v>175.98632034564082</v>
      </c>
      <c r="D115" s="78">
        <v>160</v>
      </c>
      <c r="E115" s="79">
        <f t="shared" si="0"/>
        <v>15.98632034564082</v>
      </c>
      <c r="F115" s="78">
        <f t="shared" si="1"/>
        <v>2287.8221644933305</v>
      </c>
      <c r="G115" s="79">
        <f t="shared" si="2"/>
        <v>495.57593071486542</v>
      </c>
      <c r="H115" s="81">
        <f t="shared" si="6"/>
        <v>0.14159312306139013</v>
      </c>
      <c r="I115" s="30"/>
    </row>
    <row r="116" spans="1:9" x14ac:dyDescent="0.25">
      <c r="A116" s="80">
        <v>43084</v>
      </c>
      <c r="B116" s="77">
        <f t="shared" si="3"/>
        <v>114</v>
      </c>
      <c r="C116" s="78">
        <f t="shared" si="4"/>
        <v>175.84472722257942</v>
      </c>
      <c r="D116" s="78">
        <v>160</v>
      </c>
      <c r="E116" s="79">
        <f t="shared" si="0"/>
        <v>15.844727222579422</v>
      </c>
      <c r="F116" s="78">
        <f t="shared" si="1"/>
        <v>2285.9814538935325</v>
      </c>
      <c r="G116" s="79">
        <f t="shared" si="2"/>
        <v>491.18654389996209</v>
      </c>
      <c r="H116" s="81">
        <f t="shared" si="6"/>
        <v>0.14033901254284631</v>
      </c>
      <c r="I116" s="30"/>
    </row>
    <row r="117" spans="1:9" x14ac:dyDescent="0.25">
      <c r="A117" s="80">
        <v>43084</v>
      </c>
      <c r="B117" s="77">
        <f t="shared" si="3"/>
        <v>115</v>
      </c>
      <c r="C117" s="78">
        <f t="shared" si="4"/>
        <v>175.70438821003657</v>
      </c>
      <c r="D117" s="78">
        <v>160</v>
      </c>
      <c r="E117" s="79">
        <f t="shared" si="0"/>
        <v>15.704388210036569</v>
      </c>
      <c r="F117" s="78">
        <f t="shared" si="1"/>
        <v>2284.1570467304755</v>
      </c>
      <c r="G117" s="79">
        <f t="shared" si="2"/>
        <v>486.83603451113368</v>
      </c>
      <c r="H117" s="81">
        <f t="shared" si="6"/>
        <v>0.13909600986032392</v>
      </c>
      <c r="I117" s="30"/>
    </row>
    <row r="118" spans="1:9" x14ac:dyDescent="0.25">
      <c r="A118" s="80">
        <v>43084</v>
      </c>
      <c r="B118" s="77">
        <f t="shared" si="3"/>
        <v>116</v>
      </c>
      <c r="C118" s="78">
        <f t="shared" si="4"/>
        <v>175.56529220017626</v>
      </c>
      <c r="D118" s="78">
        <v>160</v>
      </c>
      <c r="E118" s="79">
        <f t="shared" si="0"/>
        <v>15.565292200176259</v>
      </c>
      <c r="F118" s="78">
        <f t="shared" si="1"/>
        <v>2282.3487986022915</v>
      </c>
      <c r="G118" s="79">
        <f t="shared" si="2"/>
        <v>482.52405820546403</v>
      </c>
      <c r="H118" s="81">
        <f t="shared" si="6"/>
        <v>0.13786401663013259</v>
      </c>
      <c r="I118" s="30"/>
    </row>
    <row r="119" spans="1:9" x14ac:dyDescent="0.25">
      <c r="A119" s="80">
        <v>43084</v>
      </c>
      <c r="B119" s="77">
        <f t="shared" si="3"/>
        <v>117</v>
      </c>
      <c r="C119" s="78">
        <f t="shared" si="4"/>
        <v>175.42742818354611</v>
      </c>
      <c r="D119" s="78">
        <v>160</v>
      </c>
      <c r="E119" s="79">
        <f t="shared" si="0"/>
        <v>15.427428183546112</v>
      </c>
      <c r="F119" s="78">
        <f t="shared" si="1"/>
        <v>2280.5565663860993</v>
      </c>
      <c r="G119" s="79">
        <f t="shared" si="2"/>
        <v>478.25027368992949</v>
      </c>
      <c r="H119" s="81">
        <f t="shared" si="6"/>
        <v>0.13664293533997984</v>
      </c>
      <c r="I119" s="30"/>
    </row>
    <row r="120" spans="1:9" x14ac:dyDescent="0.25">
      <c r="A120" s="80">
        <v>43084</v>
      </c>
      <c r="B120" s="77">
        <f t="shared" si="3"/>
        <v>118</v>
      </c>
      <c r="C120" s="78">
        <f t="shared" si="4"/>
        <v>175.29078524820613</v>
      </c>
      <c r="D120" s="78">
        <v>160</v>
      </c>
      <c r="E120" s="79">
        <f t="shared" si="0"/>
        <v>15.290785248206134</v>
      </c>
      <c r="F120" s="78">
        <f t="shared" si="1"/>
        <v>2278.7802082266799</v>
      </c>
      <c r="G120" s="79">
        <f t="shared" si="2"/>
        <v>474.01434269439017</v>
      </c>
      <c r="H120" s="81">
        <f t="shared" si="6"/>
        <v>0.13543266934125434</v>
      </c>
      <c r="I120" s="30"/>
    </row>
    <row r="121" spans="1:9" x14ac:dyDescent="0.25">
      <c r="A121" s="80">
        <v>43084</v>
      </c>
      <c r="B121" s="77">
        <f t="shared" si="3"/>
        <v>119</v>
      </c>
      <c r="C121" s="78">
        <f t="shared" si="4"/>
        <v>175.15535257886489</v>
      </c>
      <c r="D121" s="78">
        <v>160</v>
      </c>
      <c r="E121" s="79">
        <f t="shared" si="0"/>
        <v>15.155352578864893</v>
      </c>
      <c r="F121" s="78">
        <f t="shared" si="1"/>
        <v>2277.0195835252434</v>
      </c>
      <c r="G121" s="79">
        <f t="shared" si="2"/>
        <v>469.81592994481167</v>
      </c>
      <c r="H121" s="81">
        <f t="shared" si="6"/>
        <v>0.13423312284137476</v>
      </c>
      <c r="I121" s="30"/>
    </row>
    <row r="122" spans="1:9" x14ac:dyDescent="0.25">
      <c r="A122" s="80">
        <v>43084</v>
      </c>
      <c r="B122" s="77">
        <f t="shared" si="3"/>
        <v>120</v>
      </c>
      <c r="C122" s="78">
        <f t="shared" si="4"/>
        <v>175.02111945602351</v>
      </c>
      <c r="D122" s="78">
        <v>160</v>
      </c>
      <c r="E122" s="79">
        <f t="shared" si="0"/>
        <v>15.021119456023513</v>
      </c>
      <c r="F122" s="78">
        <f t="shared" si="1"/>
        <v>2275.2745529283056</v>
      </c>
      <c r="G122" s="79">
        <f t="shared" si="2"/>
        <v>465.65470313672893</v>
      </c>
      <c r="H122" s="81">
        <f t="shared" si="6"/>
        <v>0.13304420089620828</v>
      </c>
      <c r="I122" s="30"/>
    </row>
    <row r="123" spans="1:9" x14ac:dyDescent="0.25">
      <c r="A123" s="80">
        <v>43084</v>
      </c>
      <c r="B123" s="77">
        <f t="shared" si="3"/>
        <v>121</v>
      </c>
      <c r="C123" s="78">
        <f t="shared" si="4"/>
        <v>174.88807525512729</v>
      </c>
      <c r="D123" s="78">
        <v>160</v>
      </c>
      <c r="E123" s="79">
        <f t="shared" si="0"/>
        <v>14.888075255127291</v>
      </c>
      <c r="F123" s="78">
        <f t="shared" si="1"/>
        <v>2273.5449783166546</v>
      </c>
      <c r="G123" s="79">
        <f t="shared" si="2"/>
        <v>461.53033290894598</v>
      </c>
      <c r="H123" s="81">
        <f t="shared" si="6"/>
        <v>0.13186580940255599</v>
      </c>
      <c r="I123" s="30"/>
    </row>
    <row r="124" spans="1:9" x14ac:dyDescent="0.25">
      <c r="A124" s="80">
        <v>43084</v>
      </c>
      <c r="B124" s="77">
        <f t="shared" si="3"/>
        <v>122</v>
      </c>
      <c r="C124" s="78">
        <f t="shared" si="4"/>
        <v>174.75620944572472</v>
      </c>
      <c r="D124" s="78">
        <v>160</v>
      </c>
      <c r="E124" s="79">
        <f t="shared" si="0"/>
        <v>14.756209445724721</v>
      </c>
      <c r="F124" s="78">
        <f t="shared" si="1"/>
        <v>2271.8307227944215</v>
      </c>
      <c r="G124" s="79">
        <f t="shared" si="2"/>
        <v>457.44249281746636</v>
      </c>
      <c r="H124" s="81">
        <f t="shared" si="6"/>
        <v>0.13069785509070467</v>
      </c>
      <c r="I124" s="30"/>
    </row>
    <row r="125" spans="1:9" x14ac:dyDescent="0.25">
      <c r="A125" s="80">
        <v>43084</v>
      </c>
      <c r="B125" s="77">
        <f t="shared" si="3"/>
        <v>123</v>
      </c>
      <c r="C125" s="78">
        <f t="shared" si="4"/>
        <v>174.62551159063401</v>
      </c>
      <c r="D125" s="78">
        <v>160</v>
      </c>
      <c r="E125" s="79">
        <f t="shared" si="0"/>
        <v>14.625511590634005</v>
      </c>
      <c r="F125" s="78">
        <f t="shared" si="1"/>
        <v>2270.1316506782423</v>
      </c>
      <c r="G125" s="79">
        <f t="shared" si="2"/>
        <v>453.39085930965416</v>
      </c>
      <c r="H125" s="81">
        <f t="shared" si="6"/>
        <v>0.12954024551704404</v>
      </c>
      <c r="I125" s="30"/>
    </row>
    <row r="126" spans="1:9" x14ac:dyDescent="0.25">
      <c r="A126" s="80">
        <v>43084</v>
      </c>
      <c r="B126" s="77">
        <f t="shared" si="3"/>
        <v>124</v>
      </c>
      <c r="C126" s="78">
        <f t="shared" si="4"/>
        <v>174.49597134511697</v>
      </c>
      <c r="D126" s="78">
        <v>160</v>
      </c>
      <c r="E126" s="79">
        <f t="shared" si="0"/>
        <v>14.49597134511697</v>
      </c>
      <c r="F126" s="78">
        <f t="shared" si="1"/>
        <v>2268.4476274865206</v>
      </c>
      <c r="G126" s="79">
        <f t="shared" si="2"/>
        <v>449.37511169862609</v>
      </c>
      <c r="H126" s="81">
        <f t="shared" si="6"/>
        <v>0.12839288905675031</v>
      </c>
      <c r="I126" s="30"/>
    </row>
    <row r="127" spans="1:9" x14ac:dyDescent="0.25">
      <c r="A127" s="80">
        <v>43084</v>
      </c>
      <c r="B127" s="77">
        <f t="shared" si="3"/>
        <v>125</v>
      </c>
      <c r="C127" s="78">
        <f t="shared" si="4"/>
        <v>174.36757845606022</v>
      </c>
      <c r="D127" s="78">
        <v>160</v>
      </c>
      <c r="E127" s="79">
        <f t="shared" si="0"/>
        <v>14.367578456060215</v>
      </c>
      <c r="F127" s="78">
        <f t="shared" si="1"/>
        <v>2266.7785199287828</v>
      </c>
      <c r="G127" s="79">
        <f t="shared" si="2"/>
        <v>445.3949321378667</v>
      </c>
      <c r="H127" s="81">
        <f t="shared" si="6"/>
        <v>0.12725569489653335</v>
      </c>
      <c r="I127" s="30"/>
    </row>
    <row r="128" spans="1:9" x14ac:dyDescent="0.25">
      <c r="A128" s="80">
        <v>43084</v>
      </c>
      <c r="B128" s="77">
        <f t="shared" si="3"/>
        <v>126</v>
      </c>
      <c r="C128" s="78">
        <f t="shared" si="4"/>
        <v>174.24032276116367</v>
      </c>
      <c r="D128" s="78">
        <v>160</v>
      </c>
      <c r="E128" s="79">
        <f t="shared" si="0"/>
        <v>14.240322761163668</v>
      </c>
      <c r="F128" s="78">
        <f t="shared" si="1"/>
        <v>2265.1241958951277</v>
      </c>
      <c r="G128" s="79">
        <f t="shared" si="2"/>
        <v>441.45000559607371</v>
      </c>
      <c r="H128" s="81">
        <f t="shared" si="6"/>
        <v>0.12612857302744962</v>
      </c>
      <c r="I128" s="30"/>
    </row>
    <row r="129" spans="1:9" x14ac:dyDescent="0.25">
      <c r="A129" s="80">
        <v>43084</v>
      </c>
      <c r="B129" s="77">
        <f t="shared" si="3"/>
        <v>127</v>
      </c>
      <c r="C129" s="78">
        <f t="shared" si="4"/>
        <v>174.11419418813622</v>
      </c>
      <c r="D129" s="78">
        <v>160</v>
      </c>
      <c r="E129" s="79">
        <f t="shared" si="0"/>
        <v>14.114194188136224</v>
      </c>
      <c r="F129" s="78">
        <f t="shared" si="1"/>
        <v>2263.4845244457711</v>
      </c>
      <c r="G129" s="79">
        <f t="shared" si="2"/>
        <v>437.54001983222292</v>
      </c>
      <c r="H129" s="81">
        <f t="shared" si="6"/>
        <v>0.12501143423777797</v>
      </c>
      <c r="I129" s="30"/>
    </row>
    <row r="130" spans="1:9" x14ac:dyDescent="0.25">
      <c r="A130" s="80">
        <v>43084</v>
      </c>
      <c r="B130" s="77">
        <f t="shared" si="3"/>
        <v>128</v>
      </c>
      <c r="C130" s="78">
        <f t="shared" si="4"/>
        <v>173.98918275389843</v>
      </c>
      <c r="D130" s="78">
        <v>160</v>
      </c>
      <c r="E130" s="79">
        <f t="shared" si="0"/>
        <v>13.989182753898433</v>
      </c>
      <c r="F130" s="78">
        <f t="shared" si="1"/>
        <v>2261.8593758006796</v>
      </c>
      <c r="G130" s="79">
        <f t="shared" si="2"/>
        <v>433.66466537085142</v>
      </c>
      <c r="H130" s="81">
        <f t="shared" si="6"/>
        <v>0.12390419010595755</v>
      </c>
      <c r="I130" s="30"/>
    </row>
    <row r="131" spans="1:9" x14ac:dyDescent="0.25">
      <c r="A131" s="80">
        <v>43084</v>
      </c>
      <c r="B131" s="77">
        <f t="shared" si="3"/>
        <v>129</v>
      </c>
      <c r="C131" s="78">
        <f t="shared" si="4"/>
        <v>173.86527856379249</v>
      </c>
      <c r="D131" s="78">
        <v>160</v>
      </c>
      <c r="E131" s="79">
        <f t="shared" si="0"/>
        <v>13.865278563792486</v>
      </c>
      <c r="F131" s="78">
        <f t="shared" si="1"/>
        <v>2260.2486213293023</v>
      </c>
      <c r="G131" s="79">
        <f t="shared" si="2"/>
        <v>429.82363547756711</v>
      </c>
      <c r="H131" s="81">
        <f t="shared" si="6"/>
        <v>0.1228067529935906</v>
      </c>
      <c r="I131" s="30"/>
    </row>
    <row r="132" spans="1:9" x14ac:dyDescent="0.25">
      <c r="A132" s="80">
        <v>43084</v>
      </c>
      <c r="B132" s="77">
        <f t="shared" si="3"/>
        <v>130</v>
      </c>
      <c r="C132" s="78">
        <f t="shared" si="4"/>
        <v>173.74247181079889</v>
      </c>
      <c r="D132" s="78">
        <v>160</v>
      </c>
      <c r="E132" s="79">
        <f t="shared" si="0"/>
        <v>13.742471810798889</v>
      </c>
      <c r="F132" s="78">
        <f t="shared" si="1"/>
        <v>2258.6521335403854</v>
      </c>
      <c r="G132" s="79">
        <f t="shared" si="2"/>
        <v>426.0166261347656</v>
      </c>
      <c r="H132" s="81">
        <f t="shared" ref="H132:H195" si="7">MIN($G132/3500,$F132/3500)</f>
        <v>0.12171903603850445</v>
      </c>
      <c r="I132" s="30"/>
    </row>
    <row r="133" spans="1:9" x14ac:dyDescent="0.25">
      <c r="A133" s="80">
        <v>43084</v>
      </c>
      <c r="B133" s="77">
        <f t="shared" si="3"/>
        <v>131</v>
      </c>
      <c r="C133" s="78">
        <f t="shared" si="4"/>
        <v>173.62075277476038</v>
      </c>
      <c r="D133" s="78">
        <v>160</v>
      </c>
      <c r="E133" s="79">
        <f t="shared" si="0"/>
        <v>13.620752774760376</v>
      </c>
      <c r="F133" s="78">
        <f t="shared" si="1"/>
        <v>2257.0697860718847</v>
      </c>
      <c r="G133" s="79">
        <f t="shared" si="2"/>
        <v>422.24333601757166</v>
      </c>
      <c r="H133" s="81">
        <f t="shared" si="7"/>
        <v>0.12064095314787762</v>
      </c>
      <c r="I133" s="30"/>
    </row>
    <row r="134" spans="1:9" x14ac:dyDescent="0.25">
      <c r="A134" s="80">
        <v>43084</v>
      </c>
      <c r="B134" s="77">
        <f t="shared" si="3"/>
        <v>132</v>
      </c>
      <c r="C134" s="78">
        <f t="shared" si="4"/>
        <v>173.50011182161251</v>
      </c>
      <c r="D134" s="78">
        <v>160</v>
      </c>
      <c r="E134" s="79">
        <f t="shared" si="0"/>
        <v>13.500111821612506</v>
      </c>
      <c r="F134" s="78">
        <f t="shared" si="1"/>
        <v>2255.5014536809626</v>
      </c>
      <c r="G134" s="79">
        <f t="shared" si="2"/>
        <v>418.5034664699877</v>
      </c>
      <c r="H134" s="81">
        <f t="shared" si="7"/>
        <v>0.11957241899142505</v>
      </c>
      <c r="I134" s="30"/>
    </row>
    <row r="135" spans="1:9" x14ac:dyDescent="0.25">
      <c r="A135" s="80">
        <v>43084</v>
      </c>
      <c r="B135" s="77">
        <f t="shared" si="3"/>
        <v>133</v>
      </c>
      <c r="C135" s="78">
        <f t="shared" si="4"/>
        <v>173.38053940262108</v>
      </c>
      <c r="D135" s="78">
        <v>160</v>
      </c>
      <c r="E135" s="79">
        <f t="shared" si="0"/>
        <v>13.380539402621082</v>
      </c>
      <c r="F135" s="78">
        <f t="shared" si="1"/>
        <v>2253.947012234074</v>
      </c>
      <c r="G135" s="79">
        <f t="shared" si="2"/>
        <v>414.79672148125354</v>
      </c>
      <c r="H135" s="81">
        <f t="shared" si="7"/>
        <v>0.11851334899464387</v>
      </c>
      <c r="I135" s="30"/>
    </row>
    <row r="136" spans="1:9" x14ac:dyDescent="0.25">
      <c r="A136" s="80">
        <v>43084</v>
      </c>
      <c r="B136" s="77">
        <f t="shared" si="3"/>
        <v>134</v>
      </c>
      <c r="C136" s="78">
        <f t="shared" si="4"/>
        <v>173.26202605362644</v>
      </c>
      <c r="D136" s="78">
        <v>160</v>
      </c>
      <c r="E136" s="79">
        <f t="shared" si="0"/>
        <v>13.262026053626442</v>
      </c>
      <c r="F136" s="78">
        <f t="shared" si="1"/>
        <v>2252.4063386971438</v>
      </c>
      <c r="G136" s="79">
        <f t="shared" si="2"/>
        <v>411.12280766241975</v>
      </c>
      <c r="H136" s="81">
        <f t="shared" si="7"/>
        <v>0.11746365933211993</v>
      </c>
      <c r="I136" s="30"/>
    </row>
    <row r="137" spans="1:9" x14ac:dyDescent="0.25">
      <c r="A137" s="80">
        <v>43084</v>
      </c>
      <c r="B137" s="77">
        <f t="shared" si="3"/>
        <v>135</v>
      </c>
      <c r="C137" s="78">
        <f t="shared" si="4"/>
        <v>173.14456239429433</v>
      </c>
      <c r="D137" s="78">
        <v>160</v>
      </c>
      <c r="E137" s="79">
        <f t="shared" si="0"/>
        <v>13.144562394294326</v>
      </c>
      <c r="F137" s="78">
        <f t="shared" si="1"/>
        <v>2250.8793111258265</v>
      </c>
      <c r="G137" s="79">
        <f t="shared" si="2"/>
        <v>407.4814342231241</v>
      </c>
      <c r="H137" s="81">
        <f t="shared" si="7"/>
        <v>0.1164232669208926</v>
      </c>
      <c r="I137" s="30"/>
    </row>
    <row r="138" spans="1:9" x14ac:dyDescent="0.25">
      <c r="A138" s="80">
        <v>43084</v>
      </c>
      <c r="B138" s="77">
        <f t="shared" si="3"/>
        <v>136</v>
      </c>
      <c r="C138" s="78">
        <f t="shared" si="4"/>
        <v>173.02813912737344</v>
      </c>
      <c r="D138" s="78">
        <v>160</v>
      </c>
      <c r="E138" s="79">
        <f t="shared" si="0"/>
        <v>13.028139127373436</v>
      </c>
      <c r="F138" s="78">
        <f t="shared" si="1"/>
        <v>2249.3658086558548</v>
      </c>
      <c r="G138" s="79">
        <f t="shared" si="2"/>
        <v>403.87231294857651</v>
      </c>
      <c r="H138" s="81">
        <f t="shared" si="7"/>
        <v>0.115392089413879</v>
      </c>
      <c r="I138" s="30"/>
    </row>
    <row r="139" spans="1:9" x14ac:dyDescent="0.25">
      <c r="A139" s="80">
        <v>43084</v>
      </c>
      <c r="B139" s="77">
        <f t="shared" si="3"/>
        <v>137</v>
      </c>
      <c r="C139" s="78">
        <f t="shared" si="4"/>
        <v>172.91274703795955</v>
      </c>
      <c r="D139" s="78">
        <v>160</v>
      </c>
      <c r="E139" s="79">
        <f t="shared" si="0"/>
        <v>12.912747037959548</v>
      </c>
      <c r="F139" s="78">
        <f t="shared" si="1"/>
        <v>2247.865711493474</v>
      </c>
      <c r="G139" s="79">
        <f t="shared" si="2"/>
        <v>400.29515817674599</v>
      </c>
      <c r="H139" s="81">
        <f t="shared" si="7"/>
        <v>0.114370045193356</v>
      </c>
      <c r="I139" s="30"/>
    </row>
    <row r="140" spans="1:9" x14ac:dyDescent="0.25">
      <c r="A140" s="80">
        <v>43084</v>
      </c>
      <c r="B140" s="77">
        <f t="shared" si="3"/>
        <v>138</v>
      </c>
      <c r="C140" s="78">
        <f t="shared" si="4"/>
        <v>172.79837699276618</v>
      </c>
      <c r="D140" s="78">
        <v>160</v>
      </c>
      <c r="E140" s="79">
        <f t="shared" si="0"/>
        <v>12.79837699276618</v>
      </c>
      <c r="F140" s="78">
        <f t="shared" si="1"/>
        <v>2246.3789009059601</v>
      </c>
      <c r="G140" s="79">
        <f t="shared" si="2"/>
        <v>396.74968677575157</v>
      </c>
      <c r="H140" s="81">
        <f t="shared" si="7"/>
        <v>0.11335705336450044</v>
      </c>
      <c r="I140" s="30"/>
    </row>
    <row r="141" spans="1:9" x14ac:dyDescent="0.25">
      <c r="A141" s="80">
        <v>43084</v>
      </c>
      <c r="B141" s="77">
        <f t="shared" si="3"/>
        <v>139</v>
      </c>
      <c r="C141" s="78">
        <f t="shared" si="4"/>
        <v>172.68501993940168</v>
      </c>
      <c r="D141" s="78">
        <v>160</v>
      </c>
      <c r="E141" s="79">
        <f t="shared" si="0"/>
        <v>12.685019939401684</v>
      </c>
      <c r="F141" s="78">
        <f t="shared" si="1"/>
        <v>2244.9052592122221</v>
      </c>
      <c r="G141" s="79">
        <f t="shared" si="2"/>
        <v>393.23561812145221</v>
      </c>
      <c r="H141" s="81">
        <f t="shared" si="7"/>
        <v>0.11235303374898635</v>
      </c>
      <c r="I141" s="30"/>
    </row>
    <row r="142" spans="1:9" x14ac:dyDescent="0.25">
      <c r="A142" s="80">
        <v>43084</v>
      </c>
      <c r="B142" s="77">
        <f t="shared" si="3"/>
        <v>140</v>
      </c>
      <c r="C142" s="78">
        <f t="shared" si="4"/>
        <v>172.57266690565271</v>
      </c>
      <c r="D142" s="78">
        <v>160</v>
      </c>
      <c r="E142" s="79">
        <f t="shared" si="0"/>
        <v>12.57266690565271</v>
      </c>
      <c r="F142" s="78">
        <f t="shared" si="1"/>
        <v>2243.4446697734852</v>
      </c>
      <c r="G142" s="79">
        <f t="shared" si="2"/>
        <v>389.75267407523404</v>
      </c>
      <c r="H142" s="81">
        <f t="shared" si="7"/>
        <v>0.11135790687863829</v>
      </c>
      <c r="I142" s="30"/>
    </row>
    <row r="143" spans="1:9" x14ac:dyDescent="0.25">
      <c r="A143" s="80">
        <v>43084</v>
      </c>
      <c r="B143" s="77">
        <f t="shared" si="3"/>
        <v>141</v>
      </c>
      <c r="C143" s="78">
        <f t="shared" si="4"/>
        <v>172.46130899877406</v>
      </c>
      <c r="D143" s="78">
        <v>160</v>
      </c>
      <c r="E143" s="79">
        <f t="shared" si="0"/>
        <v>12.461308998774058</v>
      </c>
      <c r="F143" s="78">
        <f t="shared" si="1"/>
        <v>2241.9970169840626</v>
      </c>
      <c r="G143" s="79">
        <f t="shared" si="2"/>
        <v>386.30057896199583</v>
      </c>
      <c r="H143" s="81">
        <f t="shared" si="7"/>
        <v>0.11037159398914166</v>
      </c>
      <c r="I143" s="30"/>
    </row>
    <row r="144" spans="1:9" x14ac:dyDescent="0.25">
      <c r="A144" s="80">
        <v>43084</v>
      </c>
      <c r="B144" s="77">
        <f t="shared" si="3"/>
        <v>142</v>
      </c>
      <c r="C144" s="78">
        <f t="shared" si="4"/>
        <v>172.35093740478493</v>
      </c>
      <c r="D144" s="78">
        <v>160</v>
      </c>
      <c r="E144" s="79">
        <f t="shared" si="0"/>
        <v>12.350937404784929</v>
      </c>
      <c r="F144" s="78">
        <f t="shared" si="1"/>
        <v>2240.5621862622042</v>
      </c>
      <c r="G144" s="79">
        <f t="shared" si="2"/>
        <v>382.8790595483328</v>
      </c>
      <c r="H144" s="81">
        <f t="shared" si="7"/>
        <v>0.10939401701380937</v>
      </c>
      <c r="I144" s="30"/>
    </row>
    <row r="145" spans="1:9" x14ac:dyDescent="0.25">
      <c r="A145" s="80">
        <v>43084</v>
      </c>
      <c r="B145" s="77">
        <f t="shared" si="3"/>
        <v>143</v>
      </c>
      <c r="C145" s="78">
        <f t="shared" si="4"/>
        <v>172.24154338777112</v>
      </c>
      <c r="D145" s="78">
        <v>160</v>
      </c>
      <c r="E145" s="79">
        <f t="shared" si="0"/>
        <v>12.241543387771117</v>
      </c>
      <c r="F145" s="78">
        <f t="shared" si="1"/>
        <v>2239.1400640410247</v>
      </c>
      <c r="G145" s="79">
        <f t="shared" si="2"/>
        <v>379.48784502090462</v>
      </c>
      <c r="H145" s="81">
        <f t="shared" si="7"/>
        <v>0.10842509857740132</v>
      </c>
      <c r="I145" s="30"/>
    </row>
    <row r="146" spans="1:9" x14ac:dyDescent="0.25">
      <c r="A146" s="80">
        <v>43084</v>
      </c>
      <c r="B146" s="77">
        <f t="shared" si="3"/>
        <v>144</v>
      </c>
      <c r="C146" s="78">
        <f t="shared" si="4"/>
        <v>172.1331182891937</v>
      </c>
      <c r="D146" s="78">
        <v>160</v>
      </c>
      <c r="E146" s="79">
        <f t="shared" si="0"/>
        <v>12.133118289193703</v>
      </c>
      <c r="F146" s="78">
        <f t="shared" si="1"/>
        <v>2237.730537759518</v>
      </c>
      <c r="G146" s="79">
        <f t="shared" si="2"/>
        <v>376.1266669650048</v>
      </c>
      <c r="H146" s="81">
        <f t="shared" si="7"/>
        <v>0.10746476199000138</v>
      </c>
      <c r="I146" s="30"/>
    </row>
    <row r="147" spans="1:9" x14ac:dyDescent="0.25">
      <c r="A147" s="80">
        <v>43084</v>
      </c>
      <c r="B147" s="77">
        <f t="shared" si="3"/>
        <v>145</v>
      </c>
      <c r="C147" s="78">
        <f t="shared" si="4"/>
        <v>172.0256535272037</v>
      </c>
      <c r="D147" s="78">
        <v>160</v>
      </c>
      <c r="E147" s="79">
        <f t="shared" si="0"/>
        <v>12.025653527203701</v>
      </c>
      <c r="F147" s="78">
        <f t="shared" si="1"/>
        <v>2236.3334958536479</v>
      </c>
      <c r="G147" s="79">
        <f t="shared" si="2"/>
        <v>372.79525934331474</v>
      </c>
      <c r="H147" s="81">
        <f t="shared" si="7"/>
        <v>0.10651293124094707</v>
      </c>
      <c r="I147" s="30"/>
    </row>
    <row r="148" spans="1:9" x14ac:dyDescent="0.25">
      <c r="A148" s="80">
        <v>43084</v>
      </c>
      <c r="B148" s="77">
        <f t="shared" si="3"/>
        <v>146</v>
      </c>
      <c r="C148" s="78">
        <f t="shared" si="4"/>
        <v>171.91914059596274</v>
      </c>
      <c r="D148" s="78">
        <v>160</v>
      </c>
      <c r="E148" s="79">
        <f t="shared" si="0"/>
        <v>11.919140595962745</v>
      </c>
      <c r="F148" s="78">
        <f t="shared" si="1"/>
        <v>2234.9488277475157</v>
      </c>
      <c r="G148" s="79">
        <f t="shared" si="2"/>
        <v>369.49335847484508</v>
      </c>
      <c r="H148" s="81">
        <f t="shared" si="7"/>
        <v>0.10556953099281288</v>
      </c>
      <c r="I148" s="30"/>
    </row>
    <row r="149" spans="1:9" x14ac:dyDescent="0.25">
      <c r="A149" s="80">
        <v>43084</v>
      </c>
      <c r="B149" s="77">
        <f t="shared" si="3"/>
        <v>147</v>
      </c>
      <c r="C149" s="78">
        <f t="shared" si="4"/>
        <v>171.81357106496992</v>
      </c>
      <c r="D149" s="78">
        <v>160</v>
      </c>
      <c r="E149" s="79">
        <f t="shared" si="0"/>
        <v>11.813571064969921</v>
      </c>
      <c r="F149" s="78">
        <f t="shared" si="1"/>
        <v>2233.5764238446091</v>
      </c>
      <c r="G149" s="79">
        <f t="shared" si="2"/>
        <v>366.22070301406757</v>
      </c>
      <c r="H149" s="81">
        <f t="shared" si="7"/>
        <v>0.10463448657544788</v>
      </c>
      <c r="I149" s="30"/>
    </row>
    <row r="150" spans="1:9" x14ac:dyDescent="0.25">
      <c r="A150" s="80">
        <v>43084</v>
      </c>
      <c r="B150" s="77">
        <f t="shared" si="3"/>
        <v>148</v>
      </c>
      <c r="C150" s="78">
        <f t="shared" si="4"/>
        <v>171.70893657839449</v>
      </c>
      <c r="D150" s="78">
        <v>160</v>
      </c>
      <c r="E150" s="79">
        <f t="shared" si="0"/>
        <v>11.708936578394486</v>
      </c>
      <c r="F150" s="78">
        <f t="shared" si="1"/>
        <v>2232.2161755191282</v>
      </c>
      <c r="G150" s="79">
        <f t="shared" si="2"/>
        <v>362.97703393022903</v>
      </c>
      <c r="H150" s="81">
        <f t="shared" si="7"/>
        <v>0.10370772398006543</v>
      </c>
      <c r="I150" s="30"/>
    </row>
    <row r="151" spans="1:9" x14ac:dyDescent="0.25">
      <c r="A151" s="80">
        <v>43084</v>
      </c>
      <c r="B151" s="77">
        <f t="shared" si="3"/>
        <v>149</v>
      </c>
      <c r="C151" s="78">
        <f t="shared" si="4"/>
        <v>171.60522885441441</v>
      </c>
      <c r="D151" s="78">
        <v>160</v>
      </c>
      <c r="E151" s="79">
        <f t="shared" si="0"/>
        <v>11.605228854414406</v>
      </c>
      <c r="F151" s="78">
        <f t="shared" si="1"/>
        <v>2230.8679751073873</v>
      </c>
      <c r="G151" s="79">
        <f t="shared" si="2"/>
        <v>359.76209448684659</v>
      </c>
      <c r="H151" s="81">
        <f t="shared" si="7"/>
        <v>0.10278916985338474</v>
      </c>
      <c r="I151" s="30"/>
    </row>
    <row r="152" spans="1:9" x14ac:dyDescent="0.25">
      <c r="A152" s="80">
        <v>43084</v>
      </c>
      <c r="B152" s="77">
        <f t="shared" si="3"/>
        <v>150</v>
      </c>
      <c r="C152" s="78">
        <f t="shared" si="4"/>
        <v>171.50243968456101</v>
      </c>
      <c r="D152" s="78">
        <v>160</v>
      </c>
      <c r="E152" s="79">
        <f t="shared" si="0"/>
        <v>11.502439684561011</v>
      </c>
      <c r="F152" s="78">
        <f t="shared" si="1"/>
        <v>2229.531715899293</v>
      </c>
      <c r="G152" s="79">
        <f t="shared" si="2"/>
        <v>356.57563022139135</v>
      </c>
      <c r="H152" s="81">
        <f t="shared" si="7"/>
        <v>0.1018787514918261</v>
      </c>
      <c r="I152" s="30"/>
    </row>
    <row r="153" spans="1:9" x14ac:dyDescent="0.25">
      <c r="A153" s="80">
        <v>43084</v>
      </c>
      <c r="B153" s="77">
        <f t="shared" si="3"/>
        <v>151</v>
      </c>
      <c r="C153" s="78">
        <f t="shared" si="4"/>
        <v>171.40056093306919</v>
      </c>
      <c r="D153" s="78">
        <v>160</v>
      </c>
      <c r="E153" s="79">
        <f t="shared" si="0"/>
        <v>11.400560933069187</v>
      </c>
      <c r="F153" s="78">
        <f t="shared" si="1"/>
        <v>2228.2072921298995</v>
      </c>
      <c r="G153" s="79">
        <f t="shared" si="2"/>
        <v>353.41738892514479</v>
      </c>
      <c r="H153" s="81">
        <f t="shared" si="7"/>
        <v>0.10097639683575566</v>
      </c>
      <c r="I153" s="30"/>
    </row>
    <row r="154" spans="1:9" x14ac:dyDescent="0.25">
      <c r="A154" s="80">
        <v>43084</v>
      </c>
      <c r="B154" s="77">
        <f t="shared" si="3"/>
        <v>152</v>
      </c>
      <c r="C154" s="78">
        <f t="shared" si="4"/>
        <v>171.29958453623343</v>
      </c>
      <c r="D154" s="78">
        <v>160</v>
      </c>
      <c r="E154" s="79">
        <f t="shared" si="0"/>
        <v>11.299584536233425</v>
      </c>
      <c r="F154" s="78">
        <f t="shared" si="1"/>
        <v>2226.8945989710346</v>
      </c>
      <c r="G154" s="79">
        <f t="shared" si="2"/>
        <v>350.28712062323621</v>
      </c>
      <c r="H154" s="81">
        <f t="shared" si="7"/>
        <v>0.10008203446378178</v>
      </c>
      <c r="I154" s="30"/>
    </row>
    <row r="155" spans="1:9" x14ac:dyDescent="0.25">
      <c r="A155" s="80">
        <v>43084</v>
      </c>
      <c r="B155" s="77">
        <f t="shared" si="3"/>
        <v>153</v>
      </c>
      <c r="C155" s="78">
        <f t="shared" si="4"/>
        <v>171.19950250176964</v>
      </c>
      <c r="D155" s="78">
        <v>160</v>
      </c>
      <c r="E155" s="79">
        <f t="shared" si="0"/>
        <v>11.199502501769643</v>
      </c>
      <c r="F155" s="78">
        <f t="shared" si="1"/>
        <v>2225.5935325230053</v>
      </c>
      <c r="G155" s="79">
        <f t="shared" si="2"/>
        <v>347.18457755485895</v>
      </c>
      <c r="H155" s="81">
        <f t="shared" si="7"/>
        <v>9.919559358710256E-2</v>
      </c>
      <c r="I155" s="30"/>
    </row>
    <row r="156" spans="1:9" x14ac:dyDescent="0.25">
      <c r="A156" s="80">
        <v>43084</v>
      </c>
      <c r="B156" s="77">
        <f t="shared" si="3"/>
        <v>154</v>
      </c>
      <c r="C156" s="78">
        <f t="shared" si="4"/>
        <v>171.10030690818255</v>
      </c>
      <c r="D156" s="78">
        <v>160</v>
      </c>
      <c r="E156" s="79">
        <f t="shared" si="0"/>
        <v>11.100306908182546</v>
      </c>
      <c r="F156" s="78">
        <f t="shared" si="1"/>
        <v>2224.303989806373</v>
      </c>
      <c r="G156" s="79">
        <f t="shared" si="2"/>
        <v>344.10951415365889</v>
      </c>
      <c r="H156" s="81">
        <f t="shared" si="7"/>
        <v>9.8317004043902534E-2</v>
      </c>
      <c r="I156" s="30"/>
    </row>
    <row r="157" spans="1:9" x14ac:dyDescent="0.25">
      <c r="A157" s="80">
        <v>43084</v>
      </c>
      <c r="B157" s="77">
        <f t="shared" si="3"/>
        <v>155</v>
      </c>
      <c r="C157" s="78">
        <f t="shared" si="4"/>
        <v>171.00198990413864</v>
      </c>
      <c r="D157" s="78">
        <v>160</v>
      </c>
      <c r="E157" s="79">
        <f t="shared" si="0"/>
        <v>11.00198990413864</v>
      </c>
      <c r="F157" s="78">
        <f t="shared" si="1"/>
        <v>2223.0258687538021</v>
      </c>
      <c r="G157" s="79">
        <f t="shared" si="2"/>
        <v>341.0616870282978</v>
      </c>
      <c r="H157" s="81">
        <f t="shared" si="7"/>
        <v>9.7446196293799373E-2</v>
      </c>
      <c r="I157" s="30"/>
    </row>
    <row r="158" spans="1:9" x14ac:dyDescent="0.25">
      <c r="A158" s="80">
        <v>43084</v>
      </c>
      <c r="B158" s="77">
        <f t="shared" si="3"/>
        <v>156</v>
      </c>
      <c r="C158" s="78">
        <f t="shared" si="4"/>
        <v>170.90454370784485</v>
      </c>
      <c r="D158" s="78">
        <v>160</v>
      </c>
      <c r="E158" s="79">
        <f t="shared" si="0"/>
        <v>10.904543707844851</v>
      </c>
      <c r="F158" s="78">
        <f t="shared" si="1"/>
        <v>2221.7590682019832</v>
      </c>
      <c r="G158" s="79">
        <f t="shared" si="2"/>
        <v>338.04085494319042</v>
      </c>
      <c r="H158" s="81">
        <f t="shared" si="7"/>
        <v>9.6583101412340125E-2</v>
      </c>
      <c r="I158" s="30"/>
    </row>
    <row r="159" spans="1:9" x14ac:dyDescent="0.25">
      <c r="A159" s="80">
        <v>43084</v>
      </c>
      <c r="B159" s="77">
        <f t="shared" si="3"/>
        <v>157</v>
      </c>
      <c r="C159" s="78">
        <f t="shared" si="4"/>
        <v>170.80796060643252</v>
      </c>
      <c r="D159" s="78">
        <v>160</v>
      </c>
      <c r="E159" s="79">
        <f t="shared" si="0"/>
        <v>10.807960606432516</v>
      </c>
      <c r="F159" s="78">
        <f t="shared" si="1"/>
        <v>2220.5034878836227</v>
      </c>
      <c r="G159" s="79">
        <f t="shared" si="2"/>
        <v>335.046778799408</v>
      </c>
      <c r="H159" s="81">
        <f t="shared" si="7"/>
        <v>9.5727651085545137E-2</v>
      </c>
      <c r="I159" s="30"/>
    </row>
    <row r="160" spans="1:9" x14ac:dyDescent="0.25">
      <c r="A160" s="80">
        <v>43084</v>
      </c>
      <c r="B160" s="77">
        <f t="shared" si="3"/>
        <v>158</v>
      </c>
      <c r="C160" s="78">
        <f t="shared" si="4"/>
        <v>170.71223295534696</v>
      </c>
      <c r="D160" s="78">
        <v>160</v>
      </c>
      <c r="E160" s="79">
        <f t="shared" si="0"/>
        <v>10.712232955346963</v>
      </c>
      <c r="F160" s="78">
        <f t="shared" si="1"/>
        <v>2219.2590284195103</v>
      </c>
      <c r="G160" s="79">
        <f t="shared" si="2"/>
        <v>332.07922161575584</v>
      </c>
      <c r="H160" s="81">
        <f t="shared" si="7"/>
        <v>9.4879777604501669E-2</v>
      </c>
      <c r="I160" s="30"/>
    </row>
    <row r="161" spans="1:9" x14ac:dyDescent="0.25">
      <c r="A161" s="80">
        <v>43084</v>
      </c>
      <c r="B161" s="77">
        <f t="shared" si="3"/>
        <v>159</v>
      </c>
      <c r="C161" s="78">
        <f t="shared" si="4"/>
        <v>170.61735317774247</v>
      </c>
      <c r="D161" s="78">
        <v>160</v>
      </c>
      <c r="E161" s="79">
        <f t="shared" si="0"/>
        <v>10.617353177742473</v>
      </c>
      <c r="F161" s="78">
        <f t="shared" si="1"/>
        <v>2218.0255913106521</v>
      </c>
      <c r="G161" s="79">
        <f t="shared" si="2"/>
        <v>329.13794851001666</v>
      </c>
      <c r="H161" s="81">
        <f t="shared" si="7"/>
        <v>9.4039413860004764E-2</v>
      </c>
      <c r="I161" s="30"/>
    </row>
    <row r="162" spans="1:9" x14ac:dyDescent="0.25">
      <c r="A162" s="80">
        <v>43084</v>
      </c>
      <c r="B162" s="77">
        <f t="shared" si="3"/>
        <v>160</v>
      </c>
      <c r="C162" s="78">
        <f t="shared" si="4"/>
        <v>170.52331376388247</v>
      </c>
      <c r="D162" s="78">
        <v>160</v>
      </c>
      <c r="E162" s="79">
        <f t="shared" si="0"/>
        <v>10.52331376388247</v>
      </c>
      <c r="F162" s="78">
        <f t="shared" si="1"/>
        <v>2216.8030789304721</v>
      </c>
      <c r="G162" s="79">
        <f t="shared" si="2"/>
        <v>326.22272668035657</v>
      </c>
      <c r="H162" s="81">
        <f t="shared" si="7"/>
        <v>9.3206493337244734E-2</v>
      </c>
      <c r="I162" s="30"/>
    </row>
    <row r="163" spans="1:9" x14ac:dyDescent="0.25">
      <c r="A163" s="80">
        <v>43084</v>
      </c>
      <c r="B163" s="77">
        <f t="shared" si="3"/>
        <v>161</v>
      </c>
      <c r="C163" s="78">
        <f t="shared" si="4"/>
        <v>170.43010727054522</v>
      </c>
      <c r="D163" s="78">
        <v>160</v>
      </c>
      <c r="E163" s="79">
        <f t="shared" si="0"/>
        <v>10.430107270545221</v>
      </c>
      <c r="F163" s="78">
        <f t="shared" si="1"/>
        <v>2215.5913945170878</v>
      </c>
      <c r="G163" s="79">
        <f t="shared" si="2"/>
        <v>323.33332538690183</v>
      </c>
      <c r="H163" s="81">
        <f t="shared" si="7"/>
        <v>9.2380950110543383E-2</v>
      </c>
      <c r="I163" s="30"/>
    </row>
    <row r="164" spans="1:9" x14ac:dyDescent="0.25">
      <c r="A164" s="80">
        <v>43084</v>
      </c>
      <c r="B164" s="77">
        <f t="shared" si="3"/>
        <v>162</v>
      </c>
      <c r="C164" s="78">
        <f t="shared" si="4"/>
        <v>170.33772632043468</v>
      </c>
      <c r="D164" s="78">
        <v>160</v>
      </c>
      <c r="E164" s="79">
        <f t="shared" si="0"/>
        <v>10.337726320434683</v>
      </c>
      <c r="F164" s="78">
        <f t="shared" si="1"/>
        <v>2214.3904421656507</v>
      </c>
      <c r="G164" s="79">
        <f t="shared" si="2"/>
        <v>320.46951593347518</v>
      </c>
      <c r="H164" s="81">
        <f t="shared" si="7"/>
        <v>9.156271883813577E-2</v>
      </c>
      <c r="I164" s="30"/>
    </row>
    <row r="165" spans="1:9" x14ac:dyDescent="0.25">
      <c r="A165" s="80">
        <v>43084</v>
      </c>
      <c r="B165" s="77">
        <f t="shared" si="3"/>
        <v>163</v>
      </c>
      <c r="C165" s="78">
        <f t="shared" si="4"/>
        <v>170.24616360159655</v>
      </c>
      <c r="D165" s="78">
        <v>160</v>
      </c>
      <c r="E165" s="79">
        <f t="shared" si="0"/>
        <v>10.24616360159655</v>
      </c>
      <c r="F165" s="78">
        <f t="shared" si="1"/>
        <v>2213.200126820755</v>
      </c>
      <c r="G165" s="79">
        <f t="shared" si="2"/>
        <v>317.63107164949304</v>
      </c>
      <c r="H165" s="81">
        <f t="shared" si="7"/>
        <v>9.0751734756998007E-2</v>
      </c>
      <c r="I165" s="30"/>
    </row>
    <row r="166" spans="1:9" x14ac:dyDescent="0.25">
      <c r="A166" s="80">
        <v>43084</v>
      </c>
      <c r="B166" s="77">
        <f t="shared" si="3"/>
        <v>164</v>
      </c>
      <c r="C166" s="78">
        <f t="shared" si="4"/>
        <v>170.15541186683956</v>
      </c>
      <c r="D166" s="78">
        <v>160</v>
      </c>
      <c r="E166" s="79">
        <f t="shared" si="0"/>
        <v>10.155411866839557</v>
      </c>
      <c r="F166" s="78">
        <f t="shared" si="1"/>
        <v>2212.0203542689142</v>
      </c>
      <c r="G166" s="79">
        <f t="shared" si="2"/>
        <v>314.81776787202625</v>
      </c>
      <c r="H166" s="81">
        <f t="shared" si="7"/>
        <v>8.9947933677721789E-2</v>
      </c>
      <c r="I166" s="30"/>
    </row>
    <row r="167" spans="1:9" x14ac:dyDescent="0.25">
      <c r="A167" s="80">
        <v>43084</v>
      </c>
      <c r="B167" s="77">
        <f t="shared" si="3"/>
        <v>165</v>
      </c>
      <c r="C167" s="78">
        <f t="shared" si="4"/>
        <v>170.06546393316182</v>
      </c>
      <c r="D167" s="78">
        <v>160</v>
      </c>
      <c r="E167" s="79">
        <f t="shared" si="0"/>
        <v>10.065463933161823</v>
      </c>
      <c r="F167" s="78">
        <f t="shared" si="1"/>
        <v>2210.8510311311038</v>
      </c>
      <c r="G167" s="79">
        <f t="shared" si="2"/>
        <v>312.02938192801651</v>
      </c>
      <c r="H167" s="81">
        <f t="shared" si="7"/>
        <v>8.9151251979433285E-2</v>
      </c>
      <c r="I167" s="30"/>
    </row>
    <row r="168" spans="1:9" x14ac:dyDescent="0.25">
      <c r="A168" s="80">
        <v>43084</v>
      </c>
      <c r="B168" s="77">
        <f t="shared" si="3"/>
        <v>166</v>
      </c>
      <c r="C168" s="78">
        <f t="shared" si="4"/>
        <v>169.97631268118238</v>
      </c>
      <c r="D168" s="78">
        <v>160</v>
      </c>
      <c r="E168" s="79">
        <f t="shared" si="0"/>
        <v>9.9763126811823781</v>
      </c>
      <c r="F168" s="78">
        <f t="shared" si="1"/>
        <v>2209.692064855371</v>
      </c>
      <c r="G168" s="79">
        <f t="shared" si="2"/>
        <v>309.26569311665372</v>
      </c>
      <c r="H168" s="81">
        <f t="shared" si="7"/>
        <v>8.8361626604758201E-2</v>
      </c>
      <c r="I168" s="30"/>
    </row>
    <row r="169" spans="1:9" x14ac:dyDescent="0.25">
      <c r="A169" s="80">
        <v>43084</v>
      </c>
      <c r="B169" s="77">
        <f t="shared" si="3"/>
        <v>167</v>
      </c>
      <c r="C169" s="78">
        <f t="shared" si="4"/>
        <v>169.88795105457763</v>
      </c>
      <c r="D169" s="78">
        <v>160</v>
      </c>
      <c r="E169" s="79">
        <f t="shared" si="0"/>
        <v>9.887951054577627</v>
      </c>
      <c r="F169" s="78">
        <f t="shared" si="1"/>
        <v>2208.5433637095093</v>
      </c>
      <c r="G169" s="79">
        <f t="shared" si="2"/>
        <v>306.52648269190644</v>
      </c>
      <c r="H169" s="81">
        <f t="shared" si="7"/>
        <v>8.7578995054830411E-2</v>
      </c>
      <c r="I169" s="30"/>
    </row>
    <row r="170" spans="1:9" x14ac:dyDescent="0.25">
      <c r="A170" s="80">
        <v>43084</v>
      </c>
      <c r="B170" s="77">
        <f t="shared" si="3"/>
        <v>168</v>
      </c>
      <c r="C170" s="78">
        <f t="shared" si="4"/>
        <v>169.8003720595228</v>
      </c>
      <c r="D170" s="78">
        <v>160</v>
      </c>
      <c r="E170" s="79">
        <f t="shared" si="0"/>
        <v>9.8003720595228003</v>
      </c>
      <c r="F170" s="78">
        <f t="shared" si="1"/>
        <v>2207.4048367737964</v>
      </c>
      <c r="G170" s="79">
        <f t="shared" si="2"/>
        <v>303.81153384520678</v>
      </c>
      <c r="H170" s="81">
        <f t="shared" si="7"/>
        <v>8.6803295384344795E-2</v>
      </c>
      <c r="I170" s="30"/>
    </row>
    <row r="171" spans="1:9" x14ac:dyDescent="0.25">
      <c r="A171" s="80">
        <v>43084</v>
      </c>
      <c r="B171" s="77">
        <f t="shared" si="3"/>
        <v>169</v>
      </c>
      <c r="C171" s="78">
        <f t="shared" si="4"/>
        <v>169.71356876413844</v>
      </c>
      <c r="D171" s="78">
        <v>160</v>
      </c>
      <c r="E171" s="79">
        <f t="shared" si="0"/>
        <v>9.7135687641384436</v>
      </c>
      <c r="F171" s="78">
        <f t="shared" si="1"/>
        <v>2206.2763939337997</v>
      </c>
      <c r="G171" s="79">
        <f t="shared" si="2"/>
        <v>301.12063168829172</v>
      </c>
      <c r="H171" s="81">
        <f t="shared" si="7"/>
        <v>8.603446619665478E-2</v>
      </c>
      <c r="I171" s="30"/>
    </row>
    <row r="172" spans="1:9" x14ac:dyDescent="0.25">
      <c r="A172" s="80">
        <v>43084</v>
      </c>
      <c r="B172" s="77">
        <f t="shared" si="3"/>
        <v>170</v>
      </c>
      <c r="C172" s="78">
        <f t="shared" si="4"/>
        <v>169.62753429794179</v>
      </c>
      <c r="D172" s="78">
        <v>160</v>
      </c>
      <c r="E172" s="79">
        <f t="shared" si="0"/>
        <v>9.6275342979417928</v>
      </c>
      <c r="F172" s="78">
        <f t="shared" si="1"/>
        <v>2205.1579458732431</v>
      </c>
      <c r="G172" s="79">
        <f t="shared" si="2"/>
        <v>298.45356323619558</v>
      </c>
      <c r="H172" s="81">
        <f t="shared" si="7"/>
        <v>8.5272446638913021E-2</v>
      </c>
      <c r="I172" s="30"/>
    </row>
    <row r="173" spans="1:9" x14ac:dyDescent="0.25">
      <c r="A173" s="80">
        <v>43084</v>
      </c>
      <c r="B173" s="77">
        <f t="shared" si="3"/>
        <v>171</v>
      </c>
      <c r="C173" s="78">
        <f t="shared" si="4"/>
        <v>169.54226185130287</v>
      </c>
      <c r="D173" s="78">
        <v>160</v>
      </c>
      <c r="E173" s="79">
        <f t="shared" si="0"/>
        <v>9.5422618513028681</v>
      </c>
      <c r="F173" s="78">
        <f t="shared" si="1"/>
        <v>2204.0494040669373</v>
      </c>
      <c r="G173" s="79">
        <f t="shared" si="2"/>
        <v>295.81011739038888</v>
      </c>
      <c r="H173" s="81">
        <f t="shared" si="7"/>
        <v>8.4517176397253965E-2</v>
      </c>
      <c r="I173" s="30"/>
    </row>
    <row r="174" spans="1:9" x14ac:dyDescent="0.25">
      <c r="A174" s="80">
        <v>43084</v>
      </c>
      <c r="B174" s="77">
        <f t="shared" si="3"/>
        <v>172</v>
      </c>
      <c r="C174" s="78">
        <f t="shared" si="4"/>
        <v>169.45774467490563</v>
      </c>
      <c r="D174" s="78">
        <v>160</v>
      </c>
      <c r="E174" s="79">
        <f t="shared" si="0"/>
        <v>9.4577446749056264</v>
      </c>
      <c r="F174" s="78">
        <f t="shared" si="1"/>
        <v>2202.950680773773</v>
      </c>
      <c r="G174" s="79">
        <f t="shared" si="2"/>
        <v>293.19008492207445</v>
      </c>
      <c r="H174" s="81">
        <f t="shared" si="7"/>
        <v>8.3768595692021275E-2</v>
      </c>
      <c r="I174" s="30"/>
    </row>
    <row r="175" spans="1:9" x14ac:dyDescent="0.25">
      <c r="A175" s="80">
        <v>43084</v>
      </c>
      <c r="B175" s="77">
        <f t="shared" si="3"/>
        <v>173</v>
      </c>
      <c r="C175" s="78">
        <f t="shared" si="4"/>
        <v>169.37397607921361</v>
      </c>
      <c r="D175" s="78">
        <v>160</v>
      </c>
      <c r="E175" s="79">
        <f t="shared" si="0"/>
        <v>9.3739760792136053</v>
      </c>
      <c r="F175" s="78">
        <f t="shared" si="1"/>
        <v>2201.8616890297767</v>
      </c>
      <c r="G175" s="79">
        <f t="shared" si="2"/>
        <v>290.59325845562176</v>
      </c>
      <c r="H175" s="81">
        <f t="shared" si="7"/>
        <v>8.3026645273034785E-2</v>
      </c>
      <c r="I175" s="30"/>
    </row>
    <row r="176" spans="1:9" x14ac:dyDescent="0.25">
      <c r="A176" s="80">
        <v>43084</v>
      </c>
      <c r="B176" s="77">
        <f t="shared" si="3"/>
        <v>174</v>
      </c>
      <c r="C176" s="78">
        <f t="shared" si="4"/>
        <v>169.29094943394057</v>
      </c>
      <c r="D176" s="78">
        <v>160</v>
      </c>
      <c r="E176" s="79">
        <f t="shared" si="0"/>
        <v>9.2909494339405683</v>
      </c>
      <c r="F176" s="78">
        <f t="shared" si="1"/>
        <v>2200.7823426412274</v>
      </c>
      <c r="G176" s="79">
        <f t="shared" si="2"/>
        <v>288.01943245215762</v>
      </c>
      <c r="H176" s="81">
        <f t="shared" si="7"/>
        <v>8.229126641490217E-2</v>
      </c>
      <c r="I176" s="30"/>
    </row>
    <row r="177" spans="1:9" x14ac:dyDescent="0.25">
      <c r="A177" s="80">
        <v>43084</v>
      </c>
      <c r="B177" s="77">
        <f t="shared" si="3"/>
        <v>175</v>
      </c>
      <c r="C177" s="78">
        <f t="shared" si="4"/>
        <v>169.20865816752567</v>
      </c>
      <c r="D177" s="78">
        <v>160</v>
      </c>
      <c r="E177" s="79">
        <f t="shared" si="0"/>
        <v>9.2086581675256696</v>
      </c>
      <c r="F177" s="78">
        <f t="shared" si="1"/>
        <v>2199.7125561778339</v>
      </c>
      <c r="G177" s="79">
        <f t="shared" si="2"/>
        <v>285.46840319329579</v>
      </c>
      <c r="H177" s="81">
        <f t="shared" si="7"/>
        <v>8.1562400912370228E-2</v>
      </c>
      <c r="I177" s="30"/>
    </row>
    <row r="178" spans="1:9" x14ac:dyDescent="0.25">
      <c r="A178" s="80">
        <v>43084</v>
      </c>
      <c r="B178" s="77">
        <f t="shared" si="3"/>
        <v>176</v>
      </c>
      <c r="C178" s="78">
        <f t="shared" si="4"/>
        <v>169.12709576661331</v>
      </c>
      <c r="D178" s="78">
        <v>160</v>
      </c>
      <c r="E178" s="79">
        <f t="shared" si="0"/>
        <v>9.1270957666133086</v>
      </c>
      <c r="F178" s="78">
        <f t="shared" si="1"/>
        <v>2198.6522449659728</v>
      </c>
      <c r="G178" s="79">
        <f t="shared" si="2"/>
        <v>282.93996876501257</v>
      </c>
      <c r="H178" s="81">
        <f t="shared" si="7"/>
        <v>8.0839991075717876E-2</v>
      </c>
      <c r="I178" s="30"/>
    </row>
    <row r="179" spans="1:9" x14ac:dyDescent="0.25">
      <c r="A179" s="80">
        <v>43084</v>
      </c>
      <c r="B179" s="77">
        <f t="shared" si="3"/>
        <v>177</v>
      </c>
      <c r="C179" s="78">
        <f t="shared" si="4"/>
        <v>169.04625577553759</v>
      </c>
      <c r="D179" s="78">
        <v>160</v>
      </c>
      <c r="E179" s="79">
        <f t="shared" si="0"/>
        <v>9.0462557755375883</v>
      </c>
      <c r="F179" s="78">
        <f t="shared" si="1"/>
        <v>2197.6013250819888</v>
      </c>
      <c r="G179" s="79">
        <f t="shared" si="2"/>
        <v>280.43392904166524</v>
      </c>
      <c r="H179" s="81">
        <f t="shared" si="7"/>
        <v>8.0123979726190064E-2</v>
      </c>
      <c r="I179" s="30"/>
    </row>
    <row r="180" spans="1:9" x14ac:dyDescent="0.25">
      <c r="A180" s="80">
        <v>43084</v>
      </c>
      <c r="B180" s="77">
        <f t="shared" si="3"/>
        <v>178</v>
      </c>
      <c r="C180" s="78">
        <f t="shared" si="4"/>
        <v>168.96613179581141</v>
      </c>
      <c r="D180" s="78">
        <v>160</v>
      </c>
      <c r="E180" s="79">
        <f t="shared" si="0"/>
        <v>8.9661317958114068</v>
      </c>
      <c r="F180" s="78">
        <f t="shared" si="1"/>
        <v>2196.5597133455485</v>
      </c>
      <c r="G180" s="79">
        <f t="shared" si="2"/>
        <v>277.95008567015361</v>
      </c>
      <c r="H180" s="81">
        <f t="shared" si="7"/>
        <v>7.9414310191472465E-2</v>
      </c>
      <c r="I180" s="30"/>
    </row>
    <row r="181" spans="1:9" x14ac:dyDescent="0.25">
      <c r="A181" s="80">
        <v>43084</v>
      </c>
      <c r="B181" s="77">
        <f t="shared" si="3"/>
        <v>179</v>
      </c>
      <c r="C181" s="78">
        <f t="shared" si="4"/>
        <v>168.88671748561993</v>
      </c>
      <c r="D181" s="78">
        <v>160</v>
      </c>
      <c r="E181" s="79">
        <f t="shared" si="0"/>
        <v>8.8867174856199256</v>
      </c>
      <c r="F181" s="78">
        <f t="shared" si="1"/>
        <v>2195.5273273130592</v>
      </c>
      <c r="G181" s="79">
        <f t="shared" si="2"/>
        <v>275.48824205421772</v>
      </c>
      <c r="H181" s="81">
        <f t="shared" si="7"/>
        <v>7.8710926301205061E-2</v>
      </c>
      <c r="I181" s="30"/>
    </row>
    <row r="182" spans="1:9" x14ac:dyDescent="0.25">
      <c r="A182" s="80">
        <v>43084</v>
      </c>
      <c r="B182" s="77">
        <f t="shared" si="3"/>
        <v>180</v>
      </c>
      <c r="C182" s="78">
        <f t="shared" si="4"/>
        <v>168.80800655931873</v>
      </c>
      <c r="D182" s="78">
        <v>160</v>
      </c>
      <c r="E182" s="79">
        <f t="shared" si="0"/>
        <v>8.8080065593187271</v>
      </c>
      <c r="F182" s="78">
        <f t="shared" si="1"/>
        <v>2194.5040852711436</v>
      </c>
      <c r="G182" s="79">
        <f t="shared" si="2"/>
        <v>273.04820333888051</v>
      </c>
      <c r="H182" s="81">
        <f t="shared" si="7"/>
        <v>7.8013772382537289E-2</v>
      </c>
      <c r="I182" s="30"/>
    </row>
    <row r="183" spans="1:9" x14ac:dyDescent="0.25">
      <c r="A183" s="80">
        <v>43084</v>
      </c>
      <c r="B183" s="77">
        <f t="shared" si="3"/>
        <v>181</v>
      </c>
      <c r="C183" s="78">
        <f t="shared" si="4"/>
        <v>168.72999278693618</v>
      </c>
      <c r="D183" s="78">
        <v>160</v>
      </c>
      <c r="E183" s="79">
        <f t="shared" si="0"/>
        <v>8.7299927869361795</v>
      </c>
      <c r="F183" s="78">
        <f t="shared" si="1"/>
        <v>2193.4899062301702</v>
      </c>
      <c r="G183" s="79">
        <f t="shared" si="2"/>
        <v>270.62977639502157</v>
      </c>
      <c r="H183" s="81">
        <f t="shared" si="7"/>
        <v>7.7322793255720446E-2</v>
      </c>
      <c r="I183" s="30"/>
    </row>
    <row r="184" spans="1:9" x14ac:dyDescent="0.25">
      <c r="A184" s="80">
        <v>43084</v>
      </c>
      <c r="B184" s="77">
        <f t="shared" si="3"/>
        <v>182</v>
      </c>
      <c r="C184" s="78">
        <f t="shared" si="4"/>
        <v>168.65266999368046</v>
      </c>
      <c r="D184" s="78">
        <v>160</v>
      </c>
      <c r="E184" s="79">
        <f t="shared" si="0"/>
        <v>8.6526699936804619</v>
      </c>
      <c r="F184" s="78">
        <f t="shared" si="1"/>
        <v>2192.484709917846</v>
      </c>
      <c r="G184" s="79">
        <f t="shared" si="2"/>
        <v>268.23276980409435</v>
      </c>
      <c r="H184" s="81">
        <f t="shared" si="7"/>
        <v>7.6637934229741245E-2</v>
      </c>
      <c r="I184" s="30"/>
    </row>
    <row r="185" spans="1:9" x14ac:dyDescent="0.25">
      <c r="A185" s="80">
        <v>43084</v>
      </c>
      <c r="B185" s="77">
        <f t="shared" si="3"/>
        <v>183</v>
      </c>
      <c r="C185" s="78">
        <f t="shared" si="4"/>
        <v>168.57603205945071</v>
      </c>
      <c r="D185" s="78">
        <v>160</v>
      </c>
      <c r="E185" s="79">
        <f t="shared" si="0"/>
        <v>8.5760320594507107</v>
      </c>
      <c r="F185" s="78">
        <f t="shared" si="1"/>
        <v>2191.4884167728592</v>
      </c>
      <c r="G185" s="79">
        <f t="shared" si="2"/>
        <v>265.85699384297203</v>
      </c>
      <c r="H185" s="81">
        <f t="shared" si="7"/>
        <v>7.5959141097992011E-2</v>
      </c>
      <c r="I185" s="30"/>
    </row>
    <row r="186" spans="1:9" x14ac:dyDescent="0.25">
      <c r="A186" s="80">
        <v>43084</v>
      </c>
      <c r="B186" s="77">
        <f t="shared" si="3"/>
        <v>184</v>
      </c>
      <c r="C186" s="78">
        <f t="shared" si="4"/>
        <v>168.50007291835271</v>
      </c>
      <c r="D186" s="78">
        <v>160</v>
      </c>
      <c r="E186" s="79">
        <f t="shared" si="0"/>
        <v>8.5000729183527142</v>
      </c>
      <c r="F186" s="78">
        <f t="shared" si="1"/>
        <v>2190.5009479385853</v>
      </c>
      <c r="G186" s="79">
        <f t="shared" si="2"/>
        <v>263.50226046893414</v>
      </c>
      <c r="H186" s="81">
        <f t="shared" si="7"/>
        <v>7.5286360133981184E-2</v>
      </c>
      <c r="I186" s="30"/>
    </row>
    <row r="187" spans="1:9" x14ac:dyDescent="0.25">
      <c r="A187" s="80">
        <v>43084</v>
      </c>
      <c r="B187" s="77">
        <f t="shared" si="3"/>
        <v>185</v>
      </c>
      <c r="C187" s="78">
        <f t="shared" si="4"/>
        <v>168.42478655821873</v>
      </c>
      <c r="D187" s="78">
        <v>160</v>
      </c>
      <c r="E187" s="79">
        <f t="shared" si="0"/>
        <v>8.4247865582187274</v>
      </c>
      <c r="F187" s="78">
        <f t="shared" si="1"/>
        <v>2189.5222252568433</v>
      </c>
      <c r="G187" s="79">
        <f t="shared" si="2"/>
        <v>261.16838330478055</v>
      </c>
      <c r="H187" s="81">
        <f t="shared" si="7"/>
        <v>7.4619538087080162E-2</v>
      </c>
      <c r="I187" s="30"/>
    </row>
    <row r="188" spans="1:9" x14ac:dyDescent="0.25">
      <c r="A188" s="80">
        <v>43084</v>
      </c>
      <c r="B188" s="77">
        <f t="shared" si="3"/>
        <v>186</v>
      </c>
      <c r="C188" s="78">
        <f t="shared" si="4"/>
        <v>168.35016702013164</v>
      </c>
      <c r="D188" s="78">
        <v>160</v>
      </c>
      <c r="E188" s="79">
        <f t="shared" si="0"/>
        <v>8.3501670201316358</v>
      </c>
      <c r="F188" s="78">
        <f t="shared" si="1"/>
        <v>2188.5521712617115</v>
      </c>
      <c r="G188" s="79">
        <f t="shared" si="2"/>
        <v>258.85517762408074</v>
      </c>
      <c r="H188" s="81">
        <f t="shared" si="7"/>
        <v>7.3958622178308786E-2</v>
      </c>
      <c r="I188" s="30"/>
    </row>
    <row r="189" spans="1:9" x14ac:dyDescent="0.25">
      <c r="A189" s="80">
        <v>43084</v>
      </c>
      <c r="B189" s="77">
        <f t="shared" si="3"/>
        <v>187</v>
      </c>
      <c r="C189" s="78">
        <f t="shared" si="4"/>
        <v>168.27620839795333</v>
      </c>
      <c r="D189" s="78">
        <v>160</v>
      </c>
      <c r="E189" s="79">
        <f t="shared" si="0"/>
        <v>8.2762083979533259</v>
      </c>
      <c r="F189" s="78">
        <f t="shared" si="1"/>
        <v>2187.5907091733934</v>
      </c>
      <c r="G189" s="79">
        <f t="shared" si="2"/>
        <v>256.5624603365531</v>
      </c>
      <c r="H189" s="81">
        <f t="shared" si="7"/>
        <v>7.330356009615803E-2</v>
      </c>
      <c r="I189" s="30"/>
    </row>
    <row r="190" spans="1:9" x14ac:dyDescent="0.25">
      <c r="A190" s="80">
        <v>43084</v>
      </c>
      <c r="B190" s="77">
        <f t="shared" si="3"/>
        <v>188</v>
      </c>
      <c r="C190" s="78">
        <f t="shared" si="4"/>
        <v>168.20290483785718</v>
      </c>
      <c r="D190" s="78">
        <v>160</v>
      </c>
      <c r="E190" s="79">
        <f t="shared" si="0"/>
        <v>8.2029048378571758</v>
      </c>
      <c r="F190" s="78">
        <f t="shared" si="1"/>
        <v>2186.6377628921432</v>
      </c>
      <c r="G190" s="79">
        <f t="shared" si="2"/>
        <v>254.29004997357245</v>
      </c>
      <c r="H190" s="81">
        <f t="shared" si="7"/>
        <v>7.2654299992449267E-2</v>
      </c>
      <c r="I190" s="30"/>
    </row>
    <row r="191" spans="1:9" x14ac:dyDescent="0.25">
      <c r="A191" s="80">
        <v>43084</v>
      </c>
      <c r="B191" s="77">
        <f t="shared" si="3"/>
        <v>189</v>
      </c>
      <c r="C191" s="78">
        <f t="shared" si="4"/>
        <v>168.13025053786473</v>
      </c>
      <c r="D191" s="78">
        <v>160</v>
      </c>
      <c r="E191" s="79">
        <f t="shared" si="0"/>
        <v>8.1302505378647254</v>
      </c>
      <c r="F191" s="78">
        <f t="shared" si="1"/>
        <v>2185.6932569922415</v>
      </c>
      <c r="G191" s="79">
        <f t="shared" si="2"/>
        <v>252.03776667380649</v>
      </c>
      <c r="H191" s="81">
        <f t="shared" si="7"/>
        <v>7.2010790478230419E-2</v>
      </c>
      <c r="I191" s="30"/>
    </row>
    <row r="192" spans="1:9" x14ac:dyDescent="0.25">
      <c r="A192" s="80">
        <v>43084</v>
      </c>
      <c r="B192" s="77">
        <f t="shared" si="3"/>
        <v>190</v>
      </c>
      <c r="C192" s="78">
        <f t="shared" si="4"/>
        <v>168.05823974738649</v>
      </c>
      <c r="D192" s="78">
        <v>160</v>
      </c>
      <c r="E192" s="79">
        <f t="shared" si="0"/>
        <v>8.0582397473864944</v>
      </c>
      <c r="F192" s="78">
        <f t="shared" si="1"/>
        <v>2184.7571167160245</v>
      </c>
      <c r="G192" s="79">
        <f t="shared" si="2"/>
        <v>249.80543216898133</v>
      </c>
      <c r="H192" s="81">
        <f t="shared" si="7"/>
        <v>7.1372980619708953E-2</v>
      </c>
      <c r="I192" s="30"/>
    </row>
    <row r="193" spans="1:9" x14ac:dyDescent="0.25">
      <c r="A193" s="80">
        <v>43084</v>
      </c>
      <c r="B193" s="77">
        <f t="shared" si="3"/>
        <v>191</v>
      </c>
      <c r="C193" s="78">
        <f t="shared" si="4"/>
        <v>167.98686676676678</v>
      </c>
      <c r="D193" s="78">
        <v>160</v>
      </c>
      <c r="E193" s="79">
        <f t="shared" si="0"/>
        <v>7.9868667667667808</v>
      </c>
      <c r="F193" s="78">
        <f t="shared" si="1"/>
        <v>2183.829267967968</v>
      </c>
      <c r="G193" s="79">
        <f t="shared" si="2"/>
        <v>247.5928697697702</v>
      </c>
      <c r="H193" s="81">
        <f t="shared" si="7"/>
        <v>7.0740819934220059E-2</v>
      </c>
      <c r="I193" s="30"/>
    </row>
    <row r="194" spans="1:9" x14ac:dyDescent="0.25">
      <c r="A194" s="80">
        <v>43084</v>
      </c>
      <c r="B194" s="77">
        <f t="shared" si="3"/>
        <v>192</v>
      </c>
      <c r="C194" s="78">
        <f t="shared" si="4"/>
        <v>167.91612594683255</v>
      </c>
      <c r="D194" s="78">
        <v>160</v>
      </c>
      <c r="E194" s="79">
        <f t="shared" si="0"/>
        <v>7.9161259468325511</v>
      </c>
      <c r="F194" s="78">
        <f t="shared" si="1"/>
        <v>2182.9096373088232</v>
      </c>
      <c r="G194" s="79">
        <f t="shared" si="2"/>
        <v>245.39990435180908</v>
      </c>
      <c r="H194" s="81">
        <f t="shared" si="7"/>
        <v>7.0114258386231171E-2</v>
      </c>
      <c r="I194" s="30"/>
    </row>
    <row r="195" spans="1:9" x14ac:dyDescent="0.25">
      <c r="A195" s="80">
        <v>43084</v>
      </c>
      <c r="B195" s="77">
        <f t="shared" si="3"/>
        <v>193</v>
      </c>
      <c r="C195" s="78">
        <f t="shared" si="4"/>
        <v>167.84601168844631</v>
      </c>
      <c r="D195" s="78">
        <v>160</v>
      </c>
      <c r="E195" s="79">
        <f t="shared" si="0"/>
        <v>7.8460116884463105</v>
      </c>
      <c r="F195" s="78">
        <f t="shared" si="1"/>
        <v>2181.9981519498019</v>
      </c>
      <c r="G195" s="79">
        <f t="shared" si="2"/>
        <v>243.22636234183562</v>
      </c>
      <c r="H195" s="81">
        <f t="shared" si="7"/>
        <v>6.9493246383381613E-2</v>
      </c>
      <c r="I195" s="30"/>
    </row>
    <row r="196" spans="1:9" x14ac:dyDescent="0.25">
      <c r="A196" s="80">
        <v>43084</v>
      </c>
      <c r="B196" s="77">
        <f t="shared" si="3"/>
        <v>194</v>
      </c>
      <c r="C196" s="78">
        <f t="shared" si="4"/>
        <v>167.77651844206292</v>
      </c>
      <c r="D196" s="78">
        <v>160</v>
      </c>
      <c r="E196" s="79">
        <f t="shared" si="0"/>
        <v>7.7765184420629225</v>
      </c>
      <c r="F196" s="78">
        <f t="shared" si="1"/>
        <v>2181.094739746818</v>
      </c>
      <c r="G196" s="79">
        <f t="shared" si="2"/>
        <v>241.0720717039506</v>
      </c>
      <c r="H196" s="81">
        <f t="shared" ref="H196:H259" si="8">MIN($G196/3500,$F196/3500)</f>
        <v>6.887773477255732E-2</v>
      </c>
      <c r="I196" s="30"/>
    </row>
    <row r="197" spans="1:9" x14ac:dyDescent="0.25">
      <c r="A197" s="80">
        <v>43084</v>
      </c>
      <c r="B197" s="77">
        <f t="shared" si="3"/>
        <v>195</v>
      </c>
      <c r="C197" s="78">
        <f t="shared" si="4"/>
        <v>167.70764070729035</v>
      </c>
      <c r="D197" s="78">
        <v>160</v>
      </c>
      <c r="E197" s="79">
        <f t="shared" si="0"/>
        <v>7.7076407072903521</v>
      </c>
      <c r="F197" s="78">
        <f t="shared" si="1"/>
        <v>2180.1993291947747</v>
      </c>
      <c r="G197" s="79">
        <f t="shared" si="2"/>
        <v>238.93686192600092</v>
      </c>
      <c r="H197" s="81">
        <f t="shared" si="8"/>
        <v>6.8267674836000256E-2</v>
      </c>
      <c r="I197" s="30"/>
    </row>
    <row r="198" spans="1:9" x14ac:dyDescent="0.25">
      <c r="A198" s="80">
        <v>43084</v>
      </c>
      <c r="B198" s="77">
        <f t="shared" si="3"/>
        <v>196</v>
      </c>
      <c r="C198" s="78">
        <f t="shared" si="4"/>
        <v>167.63937303245436</v>
      </c>
      <c r="D198" s="78">
        <v>160</v>
      </c>
      <c r="E198" s="79">
        <f t="shared" si="0"/>
        <v>7.6393730324543583</v>
      </c>
      <c r="F198" s="78">
        <f t="shared" si="1"/>
        <v>2179.3118494219066</v>
      </c>
      <c r="G198" s="79">
        <f t="shared" si="2"/>
        <v>236.82056400608511</v>
      </c>
      <c r="H198" s="81">
        <f t="shared" si="8"/>
        <v>6.7663018287452886E-2</v>
      </c>
      <c r="I198" s="30"/>
    </row>
    <row r="199" spans="1:9" x14ac:dyDescent="0.25">
      <c r="A199" s="80">
        <v>43084</v>
      </c>
      <c r="B199" s="77">
        <f t="shared" si="3"/>
        <v>197</v>
      </c>
      <c r="C199" s="78">
        <f t="shared" si="4"/>
        <v>167.57171001416691</v>
      </c>
      <c r="D199" s="78">
        <v>160</v>
      </c>
      <c r="E199" s="79">
        <f t="shared" si="0"/>
        <v>7.5717100141669107</v>
      </c>
      <c r="F199" s="78">
        <f t="shared" si="1"/>
        <v>2178.4322301841698</v>
      </c>
      <c r="G199" s="79">
        <f t="shared" si="2"/>
        <v>234.72301043917423</v>
      </c>
      <c r="H199" s="81">
        <f t="shared" si="8"/>
        <v>6.7063717268335502E-2</v>
      </c>
      <c r="I199" s="30"/>
    </row>
    <row r="200" spans="1:9" x14ac:dyDescent="0.25">
      <c r="A200" s="80">
        <v>43084</v>
      </c>
      <c r="B200" s="77">
        <f t="shared" si="3"/>
        <v>198</v>
      </c>
      <c r="C200" s="78">
        <f t="shared" si="4"/>
        <v>167.50464629689858</v>
      </c>
      <c r="D200" s="78">
        <v>160</v>
      </c>
      <c r="E200" s="79">
        <f t="shared" si="0"/>
        <v>7.504646296898585</v>
      </c>
      <c r="F200" s="78">
        <f t="shared" si="1"/>
        <v>2177.5604018596814</v>
      </c>
      <c r="G200" s="79">
        <f t="shared" si="2"/>
        <v>232.64403520385613</v>
      </c>
      <c r="H200" s="81">
        <f t="shared" si="8"/>
        <v>6.6469724343958897E-2</v>
      </c>
      <c r="I200" s="30"/>
    </row>
    <row r="201" spans="1:9" x14ac:dyDescent="0.25">
      <c r="A201" s="80">
        <v>43084</v>
      </c>
      <c r="B201" s="77">
        <f t="shared" si="3"/>
        <v>199</v>
      </c>
      <c r="C201" s="78">
        <f t="shared" si="4"/>
        <v>167.43817657255462</v>
      </c>
      <c r="D201" s="78">
        <v>160</v>
      </c>
      <c r="E201" s="79">
        <f t="shared" si="0"/>
        <v>7.4381765725546245</v>
      </c>
      <c r="F201" s="78">
        <f t="shared" si="1"/>
        <v>2176.6962954432101</v>
      </c>
      <c r="G201" s="79">
        <f t="shared" si="2"/>
        <v>230.58347374919336</v>
      </c>
      <c r="H201" s="81">
        <f t="shared" si="8"/>
        <v>6.5880992499769531E-2</v>
      </c>
      <c r="I201" s="30"/>
    </row>
    <row r="202" spans="1:9" x14ac:dyDescent="0.25">
      <c r="A202" s="80">
        <v>43084</v>
      </c>
      <c r="B202" s="77">
        <f t="shared" si="3"/>
        <v>200</v>
      </c>
      <c r="C202" s="78">
        <f t="shared" si="4"/>
        <v>167.37229558005487</v>
      </c>
      <c r="D202" s="78">
        <v>160</v>
      </c>
      <c r="E202" s="79">
        <f t="shared" si="0"/>
        <v>7.3722955800548675</v>
      </c>
      <c r="F202" s="78">
        <f t="shared" si="1"/>
        <v>2175.8398425407131</v>
      </c>
      <c r="G202" s="79">
        <f t="shared" si="2"/>
        <v>228.54116298170089</v>
      </c>
      <c r="H202" s="81">
        <f t="shared" si="8"/>
        <v>6.5297475137628833E-2</v>
      </c>
      <c r="I202" s="30"/>
    </row>
    <row r="203" spans="1:9" x14ac:dyDescent="0.25">
      <c r="A203" s="80">
        <v>43084</v>
      </c>
      <c r="B203" s="77">
        <f t="shared" si="3"/>
        <v>201</v>
      </c>
      <c r="C203" s="78">
        <f t="shared" si="4"/>
        <v>167.30699810491723</v>
      </c>
      <c r="D203" s="78">
        <v>160</v>
      </c>
      <c r="E203" s="79">
        <f t="shared" si="0"/>
        <v>7.306998104917227</v>
      </c>
      <c r="F203" s="78">
        <f t="shared" si="1"/>
        <v>2174.990975363924</v>
      </c>
      <c r="G203" s="79">
        <f t="shared" si="2"/>
        <v>226.51694125243404</v>
      </c>
      <c r="H203" s="81">
        <f t="shared" si="8"/>
        <v>6.4719126072124017E-2</v>
      </c>
      <c r="I203" s="30"/>
    </row>
    <row r="204" spans="1:9" x14ac:dyDescent="0.25">
      <c r="A204" s="80">
        <v>43084</v>
      </c>
      <c r="B204" s="77">
        <f t="shared" si="3"/>
        <v>202</v>
      </c>
      <c r="C204" s="78">
        <f t="shared" si="4"/>
        <v>167.24227897884509</v>
      </c>
      <c r="D204" s="78">
        <v>160</v>
      </c>
      <c r="E204" s="79">
        <f t="shared" si="0"/>
        <v>7.2422789788450928</v>
      </c>
      <c r="F204" s="78">
        <f t="shared" si="1"/>
        <v>2174.1496267249863</v>
      </c>
      <c r="G204" s="79">
        <f t="shared" si="2"/>
        <v>224.51064834419788</v>
      </c>
      <c r="H204" s="81">
        <f t="shared" si="8"/>
        <v>6.4145899526913686E-2</v>
      </c>
      <c r="I204" s="30"/>
    </row>
    <row r="205" spans="1:9" x14ac:dyDescent="0.25">
      <c r="A205" s="80">
        <v>43084</v>
      </c>
      <c r="B205" s="77">
        <f t="shared" si="3"/>
        <v>203</v>
      </c>
      <c r="C205" s="78">
        <f t="shared" si="4"/>
        <v>167.17813307931817</v>
      </c>
      <c r="D205" s="78">
        <v>160</v>
      </c>
      <c r="E205" s="79">
        <f t="shared" si="0"/>
        <v>7.1781330793181723</v>
      </c>
      <c r="F205" s="78">
        <f t="shared" si="1"/>
        <v>2173.3157300311364</v>
      </c>
      <c r="G205" s="79">
        <f t="shared" si="2"/>
        <v>222.52212545886334</v>
      </c>
      <c r="H205" s="81">
        <f t="shared" si="8"/>
        <v>6.3577750131103811E-2</v>
      </c>
      <c r="I205" s="30"/>
    </row>
    <row r="206" spans="1:9" x14ac:dyDescent="0.25">
      <c r="A206" s="80">
        <v>43084</v>
      </c>
      <c r="B206" s="77">
        <f t="shared" si="3"/>
        <v>204</v>
      </c>
      <c r="C206" s="78">
        <f t="shared" si="4"/>
        <v>167.11455532918706</v>
      </c>
      <c r="D206" s="78">
        <v>160</v>
      </c>
      <c r="E206" s="79">
        <f t="shared" si="0"/>
        <v>7.1145553291870556</v>
      </c>
      <c r="F206" s="78">
        <f t="shared" si="1"/>
        <v>2172.4892192794318</v>
      </c>
      <c r="G206" s="79">
        <f t="shared" si="2"/>
        <v>220.55121520479872</v>
      </c>
      <c r="H206" s="81">
        <f t="shared" si="8"/>
        <v>6.3014632915656774E-2</v>
      </c>
      <c r="I206" s="30"/>
    </row>
    <row r="207" spans="1:9" x14ac:dyDescent="0.25">
      <c r="A207" s="80">
        <v>43084</v>
      </c>
      <c r="B207" s="77">
        <f t="shared" si="3"/>
        <v>205</v>
      </c>
      <c r="C207" s="78">
        <f t="shared" si="4"/>
        <v>167.05154069627139</v>
      </c>
      <c r="D207" s="78">
        <v>160</v>
      </c>
      <c r="E207" s="79">
        <f t="shared" si="0"/>
        <v>7.0515406962713882</v>
      </c>
      <c r="F207" s="78">
        <f t="shared" si="1"/>
        <v>2171.6700290515282</v>
      </c>
      <c r="G207" s="79">
        <f t="shared" si="2"/>
        <v>218.59776158441304</v>
      </c>
      <c r="H207" s="81">
        <f t="shared" si="8"/>
        <v>6.2456503309832295E-2</v>
      </c>
      <c r="I207" s="30"/>
    </row>
    <row r="208" spans="1:9" x14ac:dyDescent="0.25">
      <c r="A208" s="80">
        <v>43084</v>
      </c>
      <c r="B208" s="77">
        <f t="shared" si="3"/>
        <v>206</v>
      </c>
      <c r="C208" s="78">
        <f t="shared" si="4"/>
        <v>166.98908419296154</v>
      </c>
      <c r="D208" s="78">
        <v>160</v>
      </c>
      <c r="E208" s="79">
        <f t="shared" si="0"/>
        <v>6.9890841929615419</v>
      </c>
      <c r="F208" s="78">
        <f t="shared" si="1"/>
        <v>2170.8580945085</v>
      </c>
      <c r="G208" s="79">
        <f t="shared" si="2"/>
        <v>216.6616099818078</v>
      </c>
      <c r="H208" s="81">
        <f t="shared" si="8"/>
        <v>6.1903317137659369E-2</v>
      </c>
      <c r="I208" s="30"/>
    </row>
    <row r="209" spans="1:9" x14ac:dyDescent="0.25">
      <c r="A209" s="80">
        <v>43084</v>
      </c>
      <c r="B209" s="77">
        <f t="shared" si="3"/>
        <v>207</v>
      </c>
      <c r="C209" s="78">
        <f t="shared" si="4"/>
        <v>166.92718087582389</v>
      </c>
      <c r="D209" s="78">
        <v>160</v>
      </c>
      <c r="E209" s="79">
        <f t="shared" si="0"/>
        <v>6.9271808758238933</v>
      </c>
      <c r="F209" s="78">
        <f t="shared" si="1"/>
        <v>2170.0533513857108</v>
      </c>
      <c r="G209" s="79">
        <f t="shared" si="2"/>
        <v>214.74260715054069</v>
      </c>
      <c r="H209" s="81">
        <f t="shared" si="8"/>
        <v>6.1355030614440198E-2</v>
      </c>
      <c r="I209" s="30"/>
    </row>
    <row r="210" spans="1:9" x14ac:dyDescent="0.25">
      <c r="A210" s="80">
        <v>43084</v>
      </c>
      <c r="B210" s="77">
        <f t="shared" si="3"/>
        <v>208</v>
      </c>
      <c r="C210" s="78">
        <f t="shared" si="4"/>
        <v>166.86582584520946</v>
      </c>
      <c r="D210" s="78">
        <v>160</v>
      </c>
      <c r="E210" s="79">
        <f t="shared" si="0"/>
        <v>6.8658258452094572</v>
      </c>
      <c r="F210" s="78">
        <f t="shared" si="1"/>
        <v>2169.2557359877228</v>
      </c>
      <c r="G210" s="79">
        <f t="shared" si="2"/>
        <v>212.84060120149317</v>
      </c>
      <c r="H210" s="81">
        <f t="shared" si="8"/>
        <v>6.0811600343283763E-2</v>
      </c>
      <c r="I210" s="30"/>
    </row>
    <row r="211" spans="1:9" x14ac:dyDescent="0.25">
      <c r="A211" s="80">
        <v>43084</v>
      </c>
      <c r="B211" s="77">
        <f t="shared" si="3"/>
        <v>209</v>
      </c>
      <c r="C211" s="78">
        <f t="shared" si="4"/>
        <v>166.80501424486619</v>
      </c>
      <c r="D211" s="78">
        <v>160</v>
      </c>
      <c r="E211" s="79">
        <f t="shared" si="0"/>
        <v>6.8050142448661859</v>
      </c>
      <c r="F211" s="78">
        <f t="shared" si="1"/>
        <v>2168.4651851832605</v>
      </c>
      <c r="G211" s="79">
        <f t="shared" si="2"/>
        <v>210.95544159085176</v>
      </c>
      <c r="H211" s="81">
        <f t="shared" si="8"/>
        <v>6.0272983311671934E-2</v>
      </c>
      <c r="I211" s="30"/>
    </row>
    <row r="212" spans="1:9" x14ac:dyDescent="0.25">
      <c r="A212" s="80">
        <v>43084</v>
      </c>
      <c r="B212" s="77">
        <f t="shared" si="3"/>
        <v>210</v>
      </c>
      <c r="C212" s="78">
        <f t="shared" si="4"/>
        <v>166.74474126155451</v>
      </c>
      <c r="D212" s="78">
        <v>160</v>
      </c>
      <c r="E212" s="79">
        <f t="shared" si="0"/>
        <v>6.744741261554509</v>
      </c>
      <c r="F212" s="78">
        <f t="shared" si="1"/>
        <v>2167.6816364002088</v>
      </c>
      <c r="G212" s="79">
        <f t="shared" si="2"/>
        <v>209.08697910818978</v>
      </c>
      <c r="H212" s="81">
        <f t="shared" si="8"/>
        <v>5.9739136888054226E-2</v>
      </c>
      <c r="I212" s="30"/>
    </row>
    <row r="213" spans="1:9" x14ac:dyDescent="0.25">
      <c r="A213" s="80">
        <v>43084</v>
      </c>
      <c r="B213" s="77">
        <f t="shared" si="3"/>
        <v>211</v>
      </c>
      <c r="C213" s="78">
        <f t="shared" si="4"/>
        <v>166.68500212466645</v>
      </c>
      <c r="D213" s="78">
        <v>160</v>
      </c>
      <c r="E213" s="79">
        <f t="shared" si="0"/>
        <v>6.6850021246664539</v>
      </c>
      <c r="F213" s="78">
        <f t="shared" si="1"/>
        <v>2166.905027620664</v>
      </c>
      <c r="G213" s="79">
        <f t="shared" si="2"/>
        <v>207.23506586466007</v>
      </c>
      <c r="H213" s="81">
        <f t="shared" si="8"/>
        <v>5.9210018818474305E-2</v>
      </c>
      <c r="I213" s="30"/>
    </row>
    <row r="214" spans="1:9" x14ac:dyDescent="0.25">
      <c r="A214" s="80">
        <v>43084</v>
      </c>
      <c r="B214" s="77">
        <f t="shared" si="3"/>
        <v>212</v>
      </c>
      <c r="C214" s="78">
        <f t="shared" si="4"/>
        <v>166.62579210584798</v>
      </c>
      <c r="D214" s="78">
        <v>160</v>
      </c>
      <c r="E214" s="79">
        <f t="shared" si="0"/>
        <v>6.6257921058479781</v>
      </c>
      <c r="F214" s="78">
        <f t="shared" si="1"/>
        <v>2166.1352973760236</v>
      </c>
      <c r="G214" s="79">
        <f t="shared" si="2"/>
        <v>205.39955528128732</v>
      </c>
      <c r="H214" s="81">
        <f t="shared" si="8"/>
        <v>5.868558722322495E-2</v>
      </c>
      <c r="I214" s="30"/>
    </row>
    <row r="215" spans="1:9" x14ac:dyDescent="0.25">
      <c r="A215" s="80">
        <v>43084</v>
      </c>
      <c r="B215" s="77">
        <f t="shared" si="3"/>
        <v>213</v>
      </c>
      <c r="C215" s="78">
        <f t="shared" si="4"/>
        <v>166.56710651862474</v>
      </c>
      <c r="D215" s="78">
        <v>160</v>
      </c>
      <c r="E215" s="79">
        <f t="shared" si="0"/>
        <v>6.5671065186247404</v>
      </c>
      <c r="F215" s="78">
        <f t="shared" si="1"/>
        <v>2165.3723847421215</v>
      </c>
      <c r="G215" s="79">
        <f t="shared" si="2"/>
        <v>203.58030207736695</v>
      </c>
      <c r="H215" s="81">
        <f t="shared" si="8"/>
        <v>5.8165800593533414E-2</v>
      </c>
      <c r="I215" s="30"/>
    </row>
    <row r="216" spans="1:9" x14ac:dyDescent="0.25">
      <c r="A216" s="80">
        <v>43084</v>
      </c>
      <c r="B216" s="77">
        <f t="shared" si="3"/>
        <v>214</v>
      </c>
      <c r="C216" s="78">
        <f t="shared" si="4"/>
        <v>166.5089407180312</v>
      </c>
      <c r="D216" s="78">
        <v>160</v>
      </c>
      <c r="E216" s="79">
        <f t="shared" si="0"/>
        <v>6.508940718031198</v>
      </c>
      <c r="F216" s="78">
        <f t="shared" si="1"/>
        <v>2164.6162293344055</v>
      </c>
      <c r="G216" s="79">
        <f t="shared" si="2"/>
        <v>201.77716225896714</v>
      </c>
      <c r="H216" s="81">
        <f t="shared" si="8"/>
        <v>5.7650617788276327E-2</v>
      </c>
      <c r="I216" s="30"/>
    </row>
    <row r="217" spans="1:9" x14ac:dyDescent="0.25">
      <c r="A217" s="80">
        <v>43084</v>
      </c>
      <c r="B217" s="77">
        <f t="shared" si="3"/>
        <v>215</v>
      </c>
      <c r="C217" s="78">
        <f t="shared" si="4"/>
        <v>166.45129010024291</v>
      </c>
      <c r="D217" s="78">
        <v>160</v>
      </c>
      <c r="E217" s="79">
        <f t="shared" si="0"/>
        <v>6.4512901002429146</v>
      </c>
      <c r="F217" s="78">
        <f t="shared" si="1"/>
        <v>2163.8667713031577</v>
      </c>
      <c r="G217" s="79">
        <f t="shared" si="2"/>
        <v>199.98999310753035</v>
      </c>
      <c r="H217" s="81">
        <f t="shared" si="8"/>
        <v>5.7139998030722956E-2</v>
      </c>
      <c r="I217" s="30"/>
    </row>
    <row r="218" spans="1:9" x14ac:dyDescent="0.25">
      <c r="A218" s="80">
        <v>43084</v>
      </c>
      <c r="B218" s="77">
        <f t="shared" si="3"/>
        <v>216</v>
      </c>
      <c r="C218" s="78">
        <f t="shared" si="4"/>
        <v>166.39415010221219</v>
      </c>
      <c r="D218" s="78">
        <v>160</v>
      </c>
      <c r="E218" s="79">
        <f t="shared" si="0"/>
        <v>6.394150102212194</v>
      </c>
      <c r="F218" s="78">
        <f t="shared" si="1"/>
        <v>2163.1239513287587</v>
      </c>
      <c r="G218" s="79">
        <f t="shared" si="2"/>
        <v>198.21865316857802</v>
      </c>
      <c r="H218" s="81">
        <f t="shared" si="8"/>
        <v>5.6633900905308003E-2</v>
      </c>
      <c r="I218" s="30"/>
    </row>
    <row r="219" spans="1:9" x14ac:dyDescent="0.25">
      <c r="A219" s="80">
        <v>43084</v>
      </c>
      <c r="B219" s="77">
        <f t="shared" si="3"/>
        <v>217</v>
      </c>
      <c r="C219" s="78">
        <f t="shared" si="4"/>
        <v>166.3375162013069</v>
      </c>
      <c r="D219" s="78">
        <v>160</v>
      </c>
      <c r="E219" s="79">
        <f t="shared" si="0"/>
        <v>6.3375162013068973</v>
      </c>
      <c r="F219" s="78">
        <f t="shared" si="1"/>
        <v>2162.3877106169898</v>
      </c>
      <c r="G219" s="79">
        <f t="shared" si="2"/>
        <v>196.46300224051382</v>
      </c>
      <c r="H219" s="81">
        <f t="shared" si="8"/>
        <v>5.6132286354432522E-2</v>
      </c>
      <c r="I219" s="30"/>
    </row>
    <row r="220" spans="1:9" x14ac:dyDescent="0.25">
      <c r="A220" s="80">
        <v>43084</v>
      </c>
      <c r="B220" s="77">
        <f t="shared" si="3"/>
        <v>218</v>
      </c>
      <c r="C220" s="78">
        <f t="shared" si="4"/>
        <v>166.28138391495247</v>
      </c>
      <c r="D220" s="78">
        <v>160</v>
      </c>
      <c r="E220" s="79">
        <f t="shared" si="0"/>
        <v>6.2813839149524711</v>
      </c>
      <c r="F220" s="78">
        <f t="shared" si="1"/>
        <v>2161.6579908943822</v>
      </c>
      <c r="G220" s="79">
        <f t="shared" si="2"/>
        <v>194.7229013635266</v>
      </c>
      <c r="H220" s="81">
        <f t="shared" si="8"/>
        <v>5.5635114675293314E-2</v>
      </c>
      <c r="I220" s="30"/>
    </row>
    <row r="221" spans="1:9" x14ac:dyDescent="0.25">
      <c r="A221" s="80">
        <v>43084</v>
      </c>
      <c r="B221" s="77">
        <f t="shared" si="3"/>
        <v>219</v>
      </c>
      <c r="C221" s="78">
        <f t="shared" si="4"/>
        <v>166.22574880027719</v>
      </c>
      <c r="D221" s="78">
        <v>160</v>
      </c>
      <c r="E221" s="79">
        <f t="shared" si="0"/>
        <v>6.2257488002771879</v>
      </c>
      <c r="F221" s="78">
        <f t="shared" si="1"/>
        <v>2160.9347344036032</v>
      </c>
      <c r="G221" s="79">
        <f t="shared" si="2"/>
        <v>192.99821280859283</v>
      </c>
      <c r="H221" s="81">
        <f t="shared" si="8"/>
        <v>5.5142346516740805E-2</v>
      </c>
      <c r="I221" s="30"/>
    </row>
    <row r="222" spans="1:9" x14ac:dyDescent="0.25">
      <c r="A222" s="80">
        <v>43084</v>
      </c>
      <c r="B222" s="77">
        <f t="shared" si="3"/>
        <v>220</v>
      </c>
      <c r="C222" s="78">
        <f t="shared" si="4"/>
        <v>166.17060645376046</v>
      </c>
      <c r="D222" s="78">
        <v>160</v>
      </c>
      <c r="E222" s="79">
        <f t="shared" si="0"/>
        <v>6.1706064537604561</v>
      </c>
      <c r="F222" s="78">
        <f t="shared" si="1"/>
        <v>2160.2178838988857</v>
      </c>
      <c r="G222" s="79">
        <f t="shared" si="2"/>
        <v>191.28880006657414</v>
      </c>
      <c r="H222" s="81">
        <f t="shared" si="8"/>
        <v>5.4653942876164041E-2</v>
      </c>
      <c r="I222" s="30"/>
    </row>
    <row r="223" spans="1:9" x14ac:dyDescent="0.25">
      <c r="A223" s="80">
        <v>43084</v>
      </c>
      <c r="B223" s="77">
        <f t="shared" si="3"/>
        <v>221</v>
      </c>
      <c r="C223" s="78">
        <f t="shared" si="4"/>
        <v>166.11595251088428</v>
      </c>
      <c r="D223" s="78">
        <v>160</v>
      </c>
      <c r="E223" s="79">
        <f t="shared" si="0"/>
        <v>6.1159525108842843</v>
      </c>
      <c r="F223" s="78">
        <f t="shared" si="1"/>
        <v>2159.5073826414955</v>
      </c>
      <c r="G223" s="79">
        <f t="shared" si="2"/>
        <v>189.59452783741281</v>
      </c>
      <c r="H223" s="81">
        <f t="shared" si="8"/>
        <v>5.416986509640366E-2</v>
      </c>
      <c r="I223" s="30"/>
    </row>
    <row r="224" spans="1:9" x14ac:dyDescent="0.25">
      <c r="A224" s="80">
        <v>43084</v>
      </c>
      <c r="B224" s="77">
        <f t="shared" si="3"/>
        <v>222</v>
      </c>
      <c r="C224" s="78">
        <f t="shared" si="4"/>
        <v>166.06178264578787</v>
      </c>
      <c r="D224" s="78">
        <v>160</v>
      </c>
      <c r="E224" s="79">
        <f t="shared" si="0"/>
        <v>6.0617826457878721</v>
      </c>
      <c r="F224" s="78">
        <f t="shared" si="1"/>
        <v>2158.8031743952424</v>
      </c>
      <c r="G224" s="79">
        <f t="shared" si="2"/>
        <v>187.91526201942403</v>
      </c>
      <c r="H224" s="81">
        <f t="shared" si="8"/>
        <v>5.3690074862692581E-2</v>
      </c>
      <c r="I224" s="30"/>
    </row>
    <row r="225" spans="1:9" x14ac:dyDescent="0.25">
      <c r="A225" s="80">
        <v>43084</v>
      </c>
      <c r="B225" s="77">
        <f t="shared" si="3"/>
        <v>223</v>
      </c>
      <c r="C225" s="78">
        <f t="shared" si="4"/>
        <v>166.00809257092519</v>
      </c>
      <c r="D225" s="78">
        <v>160</v>
      </c>
      <c r="E225" s="79">
        <f t="shared" si="0"/>
        <v>6.0080925709251858</v>
      </c>
      <c r="F225" s="78">
        <f t="shared" si="1"/>
        <v>2158.1052034220274</v>
      </c>
      <c r="G225" s="79">
        <f t="shared" si="2"/>
        <v>186.25086969868076</v>
      </c>
      <c r="H225" s="81">
        <f t="shared" si="8"/>
        <v>5.3214534199623076E-2</v>
      </c>
      <c r="I225" s="30"/>
    </row>
    <row r="226" spans="1:9" x14ac:dyDescent="0.25">
      <c r="A226" s="80">
        <v>43084</v>
      </c>
      <c r="B226" s="77">
        <f t="shared" si="3"/>
        <v>224</v>
      </c>
      <c r="C226" s="78">
        <f t="shared" si="4"/>
        <v>165.95487803672557</v>
      </c>
      <c r="D226" s="78">
        <v>160</v>
      </c>
      <c r="E226" s="79">
        <f t="shared" si="0"/>
        <v>5.9548780367255745</v>
      </c>
      <c r="F226" s="78">
        <f t="shared" si="1"/>
        <v>2157.4134144774325</v>
      </c>
      <c r="G226" s="79">
        <f t="shared" si="2"/>
        <v>184.60121913849281</v>
      </c>
      <c r="H226" s="81">
        <f t="shared" si="8"/>
        <v>5.2743205468140805E-2</v>
      </c>
      <c r="I226" s="30"/>
    </row>
    <row r="227" spans="1:9" x14ac:dyDescent="0.25">
      <c r="A227" s="80">
        <v>43084</v>
      </c>
      <c r="B227" s="77">
        <f t="shared" si="3"/>
        <v>225</v>
      </c>
      <c r="C227" s="78">
        <f t="shared" si="4"/>
        <v>165.90213483125743</v>
      </c>
      <c r="D227" s="78">
        <v>160</v>
      </c>
      <c r="E227" s="79">
        <f t="shared" si="0"/>
        <v>5.9021348312574275</v>
      </c>
      <c r="F227" s="78">
        <f t="shared" si="1"/>
        <v>2156.7277528063464</v>
      </c>
      <c r="G227" s="79">
        <f t="shared" si="2"/>
        <v>182.96617976898025</v>
      </c>
      <c r="H227" s="81">
        <f t="shared" si="8"/>
        <v>5.2276051362565787E-2</v>
      </c>
      <c r="I227" s="30"/>
    </row>
    <row r="228" spans="1:9" x14ac:dyDescent="0.25">
      <c r="A228" s="80">
        <v>43084</v>
      </c>
      <c r="B228" s="77">
        <f t="shared" si="3"/>
        <v>226</v>
      </c>
      <c r="C228" s="78">
        <f t="shared" si="4"/>
        <v>165.84985877989487</v>
      </c>
      <c r="D228" s="78">
        <v>160</v>
      </c>
      <c r="E228" s="79">
        <f t="shared" si="0"/>
        <v>5.8498587798948734</v>
      </c>
      <c r="F228" s="78">
        <f t="shared" si="1"/>
        <v>2156.0481641386332</v>
      </c>
      <c r="G228" s="79">
        <f t="shared" si="2"/>
        <v>181.34562217674107</v>
      </c>
      <c r="H228" s="81">
        <f t="shared" si="8"/>
        <v>5.1813034907640304E-2</v>
      </c>
      <c r="I228" s="30"/>
    </row>
    <row r="229" spans="1:9" x14ac:dyDescent="0.25">
      <c r="A229" s="80">
        <v>43084</v>
      </c>
      <c r="B229" s="77">
        <f t="shared" si="3"/>
        <v>227</v>
      </c>
      <c r="C229" s="78">
        <f t="shared" si="4"/>
        <v>165.79804574498723</v>
      </c>
      <c r="D229" s="78">
        <v>160</v>
      </c>
      <c r="E229" s="79">
        <f t="shared" si="0"/>
        <v>5.7980457449872347</v>
      </c>
      <c r="F229" s="78">
        <f t="shared" si="1"/>
        <v>2155.3745946848339</v>
      </c>
      <c r="G229" s="79">
        <f t="shared" si="2"/>
        <v>179.73941809460428</v>
      </c>
      <c r="H229" s="81">
        <f t="shared" si="8"/>
        <v>5.135411945560122E-2</v>
      </c>
      <c r="I229" s="30"/>
    </row>
    <row r="230" spans="1:9" x14ac:dyDescent="0.25">
      <c r="A230" s="80">
        <v>43084</v>
      </c>
      <c r="B230" s="77">
        <f t="shared" si="3"/>
        <v>228</v>
      </c>
      <c r="C230" s="78">
        <f t="shared" si="4"/>
        <v>165.74669162553164</v>
      </c>
      <c r="D230" s="78">
        <v>160</v>
      </c>
      <c r="E230" s="79">
        <f t="shared" si="0"/>
        <v>5.7466916255316391</v>
      </c>
      <c r="F230" s="78">
        <f t="shared" si="1"/>
        <v>2154.7069911319113</v>
      </c>
      <c r="G230" s="79">
        <f t="shared" si="2"/>
        <v>178.14744039148081</v>
      </c>
      <c r="H230" s="81">
        <f t="shared" si="8"/>
        <v>5.0899268683280235E-2</v>
      </c>
      <c r="I230" s="30"/>
    </row>
    <row r="231" spans="1:9" x14ac:dyDescent="0.25">
      <c r="A231" s="80">
        <v>43084</v>
      </c>
      <c r="B231" s="77">
        <f t="shared" si="3"/>
        <v>229</v>
      </c>
      <c r="C231" s="78">
        <f t="shared" si="4"/>
        <v>165.69579235684836</v>
      </c>
      <c r="D231" s="78">
        <v>160</v>
      </c>
      <c r="E231" s="79">
        <f t="shared" si="0"/>
        <v>5.6957923568483579</v>
      </c>
      <c r="F231" s="78">
        <f t="shared" si="1"/>
        <v>2154.0453006390285</v>
      </c>
      <c r="G231" s="79">
        <f t="shared" si="2"/>
        <v>176.5695630622991</v>
      </c>
      <c r="H231" s="81">
        <f t="shared" si="8"/>
        <v>5.0448446589228313E-2</v>
      </c>
      <c r="I231" s="30"/>
    </row>
    <row r="232" spans="1:9" x14ac:dyDescent="0.25">
      <c r="A232" s="80">
        <v>43084</v>
      </c>
      <c r="B232" s="77">
        <f t="shared" si="3"/>
        <v>230</v>
      </c>
      <c r="C232" s="78">
        <f t="shared" si="4"/>
        <v>165.64534391025913</v>
      </c>
      <c r="D232" s="78">
        <v>160</v>
      </c>
      <c r="E232" s="79">
        <f t="shared" si="0"/>
        <v>5.645343910259129</v>
      </c>
      <c r="F232" s="78">
        <f t="shared" si="1"/>
        <v>2153.3894708333687</v>
      </c>
      <c r="G232" s="79">
        <f t="shared" si="2"/>
        <v>175.005661218033</v>
      </c>
      <c r="H232" s="81">
        <f t="shared" si="8"/>
        <v>5.0001617490866568E-2</v>
      </c>
      <c r="I232" s="30"/>
    </row>
    <row r="233" spans="1:9" x14ac:dyDescent="0.25">
      <c r="A233" s="80">
        <v>43084</v>
      </c>
      <c r="B233" s="77">
        <f t="shared" si="3"/>
        <v>231</v>
      </c>
      <c r="C233" s="78">
        <f t="shared" si="4"/>
        <v>165.59534229276827</v>
      </c>
      <c r="D233" s="78">
        <v>160</v>
      </c>
      <c r="E233" s="79">
        <f t="shared" si="0"/>
        <v>5.5953422927682652</v>
      </c>
      <c r="F233" s="78">
        <f t="shared" si="1"/>
        <v>2152.7394498059875</v>
      </c>
      <c r="G233" s="79">
        <f t="shared" si="2"/>
        <v>173.45561107581622</v>
      </c>
      <c r="H233" s="81">
        <f t="shared" si="8"/>
        <v>4.9558746021661777E-2</v>
      </c>
      <c r="I233" s="30"/>
    </row>
    <row r="234" spans="1:9" x14ac:dyDescent="0.25">
      <c r="A234" s="80">
        <v>43084</v>
      </c>
      <c r="B234" s="77">
        <f t="shared" si="3"/>
        <v>232</v>
      </c>
      <c r="C234" s="78">
        <f t="shared" si="4"/>
        <v>165.54578354674661</v>
      </c>
      <c r="D234" s="78">
        <v>160</v>
      </c>
      <c r="E234" s="79">
        <f t="shared" si="0"/>
        <v>5.5457835467466055</v>
      </c>
      <c r="F234" s="78">
        <f t="shared" si="1"/>
        <v>2152.095186107706</v>
      </c>
      <c r="G234" s="79">
        <f t="shared" si="2"/>
        <v>171.91928994914477</v>
      </c>
      <c r="H234" s="81">
        <f t="shared" si="8"/>
        <v>4.9119797128327078E-2</v>
      </c>
      <c r="I234" s="30"/>
    </row>
    <row r="235" spans="1:9" x14ac:dyDescent="0.25">
      <c r="A235" s="80">
        <v>43084</v>
      </c>
      <c r="B235" s="77">
        <f t="shared" si="3"/>
        <v>233</v>
      </c>
      <c r="C235" s="78">
        <f t="shared" si="4"/>
        <v>165.49666374961828</v>
      </c>
      <c r="D235" s="78">
        <v>160</v>
      </c>
      <c r="E235" s="79">
        <f t="shared" si="0"/>
        <v>5.4966637496182784</v>
      </c>
      <c r="F235" s="78">
        <f t="shared" si="1"/>
        <v>2151.4566287450375</v>
      </c>
      <c r="G235" s="79">
        <f t="shared" si="2"/>
        <v>170.39657623816663</v>
      </c>
      <c r="H235" s="81">
        <f t="shared" si="8"/>
        <v>4.8684736068047609E-2</v>
      </c>
      <c r="I235" s="30"/>
    </row>
    <row r="236" spans="1:9" x14ac:dyDescent="0.25">
      <c r="A236" s="80">
        <v>43084</v>
      </c>
      <c r="B236" s="77">
        <f t="shared" si="3"/>
        <v>234</v>
      </c>
      <c r="C236" s="78">
        <f t="shared" si="4"/>
        <v>165.44797901355022</v>
      </c>
      <c r="D236" s="78">
        <v>160</v>
      </c>
      <c r="E236" s="79">
        <f t="shared" si="0"/>
        <v>5.4479790135502242</v>
      </c>
      <c r="F236" s="78">
        <f t="shared" si="1"/>
        <v>2150.8237271761527</v>
      </c>
      <c r="G236" s="79">
        <f t="shared" si="2"/>
        <v>168.88734942005695</v>
      </c>
      <c r="H236" s="81">
        <f t="shared" si="8"/>
        <v>4.8253528405730557E-2</v>
      </c>
      <c r="I236" s="30"/>
    </row>
    <row r="237" spans="1:9" x14ac:dyDescent="0.25">
      <c r="A237" s="80">
        <v>43084</v>
      </c>
      <c r="B237" s="77">
        <f t="shared" si="3"/>
        <v>235</v>
      </c>
      <c r="C237" s="78">
        <f t="shared" si="4"/>
        <v>165.3997254851445</v>
      </c>
      <c r="D237" s="78">
        <v>160</v>
      </c>
      <c r="E237" s="79">
        <f t="shared" si="0"/>
        <v>5.3997254851445007</v>
      </c>
      <c r="F237" s="78">
        <f t="shared" si="1"/>
        <v>2150.1964313068784</v>
      </c>
      <c r="G237" s="79">
        <f t="shared" si="2"/>
        <v>167.39149003947952</v>
      </c>
      <c r="H237" s="81">
        <f t="shared" si="8"/>
        <v>4.7826140011279862E-2</v>
      </c>
      <c r="I237" s="30"/>
    </row>
    <row r="238" spans="1:9" x14ac:dyDescent="0.25">
      <c r="A238" s="80">
        <v>43084</v>
      </c>
      <c r="B238" s="77">
        <f t="shared" si="3"/>
        <v>236</v>
      </c>
      <c r="C238" s="78">
        <f t="shared" si="4"/>
        <v>165.35189934513323</v>
      </c>
      <c r="D238" s="78">
        <v>160</v>
      </c>
      <c r="E238" s="79">
        <f t="shared" si="0"/>
        <v>5.3518993451332335</v>
      </c>
      <c r="F238" s="78">
        <f t="shared" si="1"/>
        <v>2149.5746914867323</v>
      </c>
      <c r="G238" s="79">
        <f t="shared" si="2"/>
        <v>165.90887969913024</v>
      </c>
      <c r="H238" s="81">
        <f t="shared" si="8"/>
        <v>4.7402537056894352E-2</v>
      </c>
      <c r="I238" s="30"/>
    </row>
    <row r="239" spans="1:9" x14ac:dyDescent="0.25">
      <c r="A239" s="80">
        <v>43084</v>
      </c>
      <c r="B239" s="77">
        <f t="shared" si="3"/>
        <v>237</v>
      </c>
      <c r="C239" s="78">
        <f t="shared" si="4"/>
        <v>165.30449680807635</v>
      </c>
      <c r="D239" s="78">
        <v>160</v>
      </c>
      <c r="E239" s="79">
        <f t="shared" si="0"/>
        <v>5.304496808076351</v>
      </c>
      <c r="F239" s="78">
        <f t="shared" si="1"/>
        <v>2148.9584585049924</v>
      </c>
      <c r="G239" s="79">
        <f t="shared" si="2"/>
        <v>164.43940105036688</v>
      </c>
      <c r="H239" s="81">
        <f t="shared" si="8"/>
        <v>4.698268601439054E-2</v>
      </c>
      <c r="I239" s="30"/>
    </row>
    <row r="240" spans="1:9" x14ac:dyDescent="0.25">
      <c r="A240" s="80">
        <v>43084</v>
      </c>
      <c r="B240" s="77">
        <f t="shared" si="3"/>
        <v>238</v>
      </c>
      <c r="C240" s="78">
        <f t="shared" si="4"/>
        <v>165.25751412206196</v>
      </c>
      <c r="D240" s="78">
        <v>160</v>
      </c>
      <c r="E240" s="79">
        <f t="shared" si="0"/>
        <v>5.2575141220619628</v>
      </c>
      <c r="F240" s="78">
        <f t="shared" si="1"/>
        <v>2148.3476835868055</v>
      </c>
      <c r="G240" s="79">
        <f t="shared" si="2"/>
        <v>162.98293778392085</v>
      </c>
      <c r="H240" s="81">
        <f t="shared" si="8"/>
        <v>4.656655365254881E-2</v>
      </c>
      <c r="I240" s="30"/>
    </row>
    <row r="241" spans="1:9" x14ac:dyDescent="0.25">
      <c r="A241" s="80">
        <v>43084</v>
      </c>
      <c r="B241" s="77">
        <f t="shared" si="3"/>
        <v>239</v>
      </c>
      <c r="C241" s="78">
        <f t="shared" si="4"/>
        <v>165.21094756840941</v>
      </c>
      <c r="D241" s="78">
        <v>160</v>
      </c>
      <c r="E241" s="79">
        <f t="shared" si="0"/>
        <v>5.2109475684094093</v>
      </c>
      <c r="F241" s="78">
        <f t="shared" si="1"/>
        <v>2147.7423183893225</v>
      </c>
      <c r="G241" s="79">
        <f t="shared" si="2"/>
        <v>161.53937462069169</v>
      </c>
      <c r="H241" s="81">
        <f t="shared" si="8"/>
        <v>4.615410703448334E-2</v>
      </c>
      <c r="I241" s="30"/>
    </row>
    <row r="242" spans="1:9" x14ac:dyDescent="0.25">
      <c r="A242" s="80">
        <v>43084</v>
      </c>
      <c r="B242" s="77">
        <f t="shared" si="3"/>
        <v>240</v>
      </c>
      <c r="C242" s="78">
        <f t="shared" si="4"/>
        <v>165.16479346137493</v>
      </c>
      <c r="D242" s="78">
        <v>160</v>
      </c>
      <c r="E242" s="79">
        <f t="shared" si="0"/>
        <v>5.1647934613749271</v>
      </c>
      <c r="F242" s="78">
        <f t="shared" si="1"/>
        <v>2147.1423149978741</v>
      </c>
      <c r="G242" s="79">
        <f t="shared" si="2"/>
        <v>160.10859730262274</v>
      </c>
      <c r="H242" s="81">
        <f t="shared" si="8"/>
        <v>4.5745313515035066E-2</v>
      </c>
      <c r="I242" s="30"/>
    </row>
    <row r="243" spans="1:9" x14ac:dyDescent="0.25">
      <c r="A243" s="80">
        <v>43084</v>
      </c>
      <c r="B243" s="77">
        <f t="shared" si="3"/>
        <v>241</v>
      </c>
      <c r="C243" s="78">
        <f t="shared" si="4"/>
        <v>165.1190481478599</v>
      </c>
      <c r="D243" s="78">
        <v>160</v>
      </c>
      <c r="E243" s="79">
        <f t="shared" si="0"/>
        <v>5.1190481478598997</v>
      </c>
      <c r="F243" s="78">
        <f t="shared" si="1"/>
        <v>2146.5476259221787</v>
      </c>
      <c r="G243" s="79">
        <f t="shared" si="2"/>
        <v>158.69049258365689</v>
      </c>
      <c r="H243" s="81">
        <f t="shared" si="8"/>
        <v>4.5340140738187686E-2</v>
      </c>
      <c r="I243" s="30"/>
    </row>
    <row r="244" spans="1:9" x14ac:dyDescent="0.25">
      <c r="A244" s="80">
        <v>43084</v>
      </c>
      <c r="B244" s="77">
        <f t="shared" si="3"/>
        <v>242</v>
      </c>
      <c r="C244" s="78">
        <f t="shared" si="4"/>
        <v>165.07370800712172</v>
      </c>
      <c r="D244" s="78">
        <v>160</v>
      </c>
      <c r="E244" s="79">
        <f t="shared" si="0"/>
        <v>5.0737080071217235</v>
      </c>
      <c r="F244" s="78">
        <f t="shared" si="1"/>
        <v>2145.9582040925825</v>
      </c>
      <c r="G244" s="79">
        <f t="shared" si="2"/>
        <v>157.28494822077343</v>
      </c>
      <c r="H244" s="81">
        <f t="shared" si="8"/>
        <v>4.4938556634506695E-2</v>
      </c>
      <c r="I244" s="30"/>
    </row>
    <row r="245" spans="1:9" x14ac:dyDescent="0.25">
      <c r="A245" s="80">
        <v>43084</v>
      </c>
      <c r="B245" s="77">
        <f t="shared" si="3"/>
        <v>243</v>
      </c>
      <c r="C245" s="78">
        <f t="shared" si="4"/>
        <v>165.0287694504872</v>
      </c>
      <c r="D245" s="78">
        <v>160</v>
      </c>
      <c r="E245" s="79">
        <f t="shared" si="0"/>
        <v>5.0287694504872036</v>
      </c>
      <c r="F245" s="78">
        <f t="shared" si="1"/>
        <v>2145.3740028563338</v>
      </c>
      <c r="G245" s="79">
        <f t="shared" si="2"/>
        <v>155.89185296510331</v>
      </c>
      <c r="H245" s="81">
        <f t="shared" si="8"/>
        <v>4.4540529418600948E-2</v>
      </c>
      <c r="I245" s="30"/>
    </row>
    <row r="246" spans="1:9" x14ac:dyDescent="0.25">
      <c r="A246" s="80">
        <v>43084</v>
      </c>
      <c r="B246" s="77">
        <f t="shared" si="3"/>
        <v>244</v>
      </c>
      <c r="C246" s="78">
        <f t="shared" si="4"/>
        <v>164.98422892106859</v>
      </c>
      <c r="D246" s="78">
        <v>160</v>
      </c>
      <c r="E246" s="79">
        <f t="shared" si="0"/>
        <v>4.9842289210685919</v>
      </c>
      <c r="F246" s="78">
        <f t="shared" si="1"/>
        <v>2144.7949759738917</v>
      </c>
      <c r="G246" s="79">
        <f t="shared" si="2"/>
        <v>154.51109655312635</v>
      </c>
      <c r="H246" s="81">
        <f t="shared" si="8"/>
        <v>4.4146027586607531E-2</v>
      </c>
      <c r="I246" s="30"/>
    </row>
    <row r="247" spans="1:9" x14ac:dyDescent="0.25">
      <c r="A247" s="80">
        <v>43084</v>
      </c>
      <c r="B247" s="77">
        <f t="shared" si="3"/>
        <v>245</v>
      </c>
      <c r="C247" s="78">
        <f t="shared" si="4"/>
        <v>164.94008289348199</v>
      </c>
      <c r="D247" s="78">
        <v>160</v>
      </c>
      <c r="E247" s="79">
        <f t="shared" si="0"/>
        <v>4.9400828934819856</v>
      </c>
      <c r="F247" s="78">
        <f t="shared" si="1"/>
        <v>2144.221077615266</v>
      </c>
      <c r="G247" s="79">
        <f t="shared" si="2"/>
        <v>153.14256969794155</v>
      </c>
      <c r="H247" s="81">
        <f t="shared" si="8"/>
        <v>4.3755019913697589E-2</v>
      </c>
      <c r="I247" s="30"/>
    </row>
    <row r="248" spans="1:9" x14ac:dyDescent="0.25">
      <c r="A248" s="80">
        <v>43084</v>
      </c>
      <c r="B248" s="77">
        <f t="shared" si="3"/>
        <v>246</v>
      </c>
      <c r="C248" s="78">
        <f t="shared" si="4"/>
        <v>164.89632787356828</v>
      </c>
      <c r="D248" s="78">
        <v>160</v>
      </c>
      <c r="E248" s="79">
        <f t="shared" si="0"/>
        <v>4.896327873568282</v>
      </c>
      <c r="F248" s="78">
        <f t="shared" si="1"/>
        <v>2143.6522623563878</v>
      </c>
      <c r="G248" s="79">
        <f t="shared" si="2"/>
        <v>151.78616408061674</v>
      </c>
      <c r="H248" s="81">
        <f t="shared" si="8"/>
        <v>4.3367475451604784E-2</v>
      </c>
      <c r="I248" s="30"/>
    </row>
    <row r="249" spans="1:9" x14ac:dyDescent="0.25">
      <c r="A249" s="80">
        <v>43084</v>
      </c>
      <c r="B249" s="77">
        <f t="shared" si="3"/>
        <v>247</v>
      </c>
      <c r="C249" s="78">
        <f t="shared" si="4"/>
        <v>164.85296039811666</v>
      </c>
      <c r="D249" s="78">
        <v>160</v>
      </c>
      <c r="E249" s="79">
        <f t="shared" si="0"/>
        <v>4.8529603981166645</v>
      </c>
      <c r="F249" s="78">
        <f t="shared" si="1"/>
        <v>2143.0884851755168</v>
      </c>
      <c r="G249" s="79">
        <f t="shared" si="2"/>
        <v>150.4417723416166</v>
      </c>
      <c r="H249" s="81">
        <f t="shared" si="8"/>
        <v>4.2983363526176169E-2</v>
      </c>
      <c r="I249" s="30"/>
    </row>
    <row r="250" spans="1:9" x14ac:dyDescent="0.25">
      <c r="A250" s="80">
        <v>43084</v>
      </c>
      <c r="B250" s="77">
        <f t="shared" si="3"/>
        <v>248</v>
      </c>
      <c r="C250" s="78">
        <f t="shared" si="4"/>
        <v>164.80997703459047</v>
      </c>
      <c r="D250" s="78">
        <v>160</v>
      </c>
      <c r="E250" s="79">
        <f t="shared" si="0"/>
        <v>4.8099770345904744</v>
      </c>
      <c r="F250" s="78">
        <f t="shared" si="1"/>
        <v>2142.5297014496764</v>
      </c>
      <c r="G250" s="79">
        <f t="shared" si="2"/>
        <v>149.10928807230471</v>
      </c>
      <c r="H250" s="81">
        <f t="shared" si="8"/>
        <v>4.26026537349442E-2</v>
      </c>
      <c r="I250" s="30"/>
    </row>
    <row r="251" spans="1:9" x14ac:dyDescent="0.25">
      <c r="A251" s="80">
        <v>43084</v>
      </c>
      <c r="B251" s="77">
        <f t="shared" si="3"/>
        <v>249</v>
      </c>
      <c r="C251" s="78">
        <f t="shared" si="4"/>
        <v>164.76737438085553</v>
      </c>
      <c r="D251" s="78">
        <v>160</v>
      </c>
      <c r="E251" s="79">
        <f t="shared" si="0"/>
        <v>4.7673743808555287</v>
      </c>
      <c r="F251" s="78">
        <f t="shared" si="1"/>
        <v>2141.975866951122</v>
      </c>
      <c r="G251" s="79">
        <f t="shared" si="2"/>
        <v>147.78860580652139</v>
      </c>
      <c r="H251" s="81">
        <f t="shared" si="8"/>
        <v>4.2225315944720399E-2</v>
      </c>
      <c r="I251" s="30"/>
    </row>
    <row r="252" spans="1:9" x14ac:dyDescent="0.25">
      <c r="A252" s="80">
        <v>43084</v>
      </c>
      <c r="B252" s="77">
        <f t="shared" si="3"/>
        <v>250</v>
      </c>
      <c r="C252" s="78">
        <f t="shared" si="4"/>
        <v>164.7251490649108</v>
      </c>
      <c r="D252" s="78">
        <v>160</v>
      </c>
      <c r="E252" s="79">
        <f t="shared" si="0"/>
        <v>4.725149064910795</v>
      </c>
      <c r="F252" s="78">
        <f t="shared" si="1"/>
        <v>2141.4269378438403</v>
      </c>
      <c r="G252" s="79">
        <f t="shared" si="2"/>
        <v>146.47962101223465</v>
      </c>
      <c r="H252" s="81">
        <f t="shared" si="8"/>
        <v>4.1851320289209896E-2</v>
      </c>
      <c r="I252" s="30"/>
    </row>
    <row r="253" spans="1:9" x14ac:dyDescent="0.25">
      <c r="A253" s="80">
        <v>43084</v>
      </c>
      <c r="B253" s="77">
        <f t="shared" si="3"/>
        <v>251</v>
      </c>
      <c r="C253" s="78">
        <f t="shared" si="4"/>
        <v>164.6832977446216</v>
      </c>
      <c r="D253" s="78">
        <v>160</v>
      </c>
      <c r="E253" s="79">
        <f t="shared" si="0"/>
        <v>4.6832977446215978</v>
      </c>
      <c r="F253" s="78">
        <f t="shared" si="1"/>
        <v>2140.8828706800809</v>
      </c>
      <c r="G253" s="79">
        <f t="shared" si="2"/>
        <v>145.18223008326953</v>
      </c>
      <c r="H253" s="81">
        <f t="shared" si="8"/>
        <v>4.1480637166648439E-2</v>
      </c>
      <c r="I253" s="30"/>
    </row>
    <row r="254" spans="1:9" x14ac:dyDescent="0.25">
      <c r="A254" s="80">
        <v>43084</v>
      </c>
      <c r="B254" s="77">
        <f t="shared" si="3"/>
        <v>252</v>
      </c>
      <c r="C254" s="78">
        <f t="shared" si="4"/>
        <v>164.64181710745495</v>
      </c>
      <c r="D254" s="78">
        <v>160</v>
      </c>
      <c r="E254" s="79">
        <f t="shared" si="0"/>
        <v>4.6418171074549548</v>
      </c>
      <c r="F254" s="78">
        <f t="shared" si="1"/>
        <v>2140.3436223969143</v>
      </c>
      <c r="G254" s="79">
        <f t="shared" si="2"/>
        <v>143.8963303311036</v>
      </c>
      <c r="H254" s="81">
        <f t="shared" si="8"/>
        <v>4.1113237237458168E-2</v>
      </c>
      <c r="I254" s="30"/>
    </row>
    <row r="255" spans="1:9" x14ac:dyDescent="0.25">
      <c r="A255" s="80">
        <v>43084</v>
      </c>
      <c r="B255" s="77">
        <f t="shared" si="3"/>
        <v>253</v>
      </c>
      <c r="C255" s="78">
        <f t="shared" si="4"/>
        <v>164.6007038702175</v>
      </c>
      <c r="D255" s="78">
        <v>160</v>
      </c>
      <c r="E255" s="79">
        <f t="shared" si="0"/>
        <v>4.6007038702175009</v>
      </c>
      <c r="F255" s="78">
        <f t="shared" si="1"/>
        <v>2139.8091503128276</v>
      </c>
      <c r="G255" s="79">
        <f t="shared" si="2"/>
        <v>142.62181997674253</v>
      </c>
      <c r="H255" s="81">
        <f t="shared" si="8"/>
        <v>4.0749091421926439E-2</v>
      </c>
      <c r="I255" s="30"/>
    </row>
    <row r="256" spans="1:9" x14ac:dyDescent="0.25">
      <c r="A256" s="80">
        <v>43084</v>
      </c>
      <c r="B256" s="77">
        <f t="shared" si="3"/>
        <v>254</v>
      </c>
      <c r="C256" s="78">
        <f t="shared" si="4"/>
        <v>164.55995477879557</v>
      </c>
      <c r="D256" s="78">
        <v>160</v>
      </c>
      <c r="E256" s="79">
        <f t="shared" si="0"/>
        <v>4.5599547787955714</v>
      </c>
      <c r="F256" s="78">
        <f t="shared" si="1"/>
        <v>2139.2794121243423</v>
      </c>
      <c r="G256" s="79">
        <f t="shared" si="2"/>
        <v>141.35859814266271</v>
      </c>
      <c r="H256" s="81">
        <f t="shared" si="8"/>
        <v>4.0388170897903634E-2</v>
      </c>
      <c r="I256" s="30"/>
    </row>
    <row r="257" spans="1:9" x14ac:dyDescent="0.25">
      <c r="A257" s="80">
        <v>43084</v>
      </c>
      <c r="B257" s="77">
        <f t="shared" si="3"/>
        <v>255</v>
      </c>
      <c r="C257" s="78">
        <f t="shared" si="4"/>
        <v>164.51956660789767</v>
      </c>
      <c r="D257" s="78">
        <v>160</v>
      </c>
      <c r="E257" s="79">
        <f t="shared" si="0"/>
        <v>4.5195666078976728</v>
      </c>
      <c r="F257" s="78">
        <f t="shared" si="1"/>
        <v>2138.7543659026696</v>
      </c>
      <c r="G257" s="79">
        <f t="shared" si="2"/>
        <v>140.10656484482786</v>
      </c>
      <c r="H257" s="81">
        <f t="shared" si="8"/>
        <v>4.0030447098522243E-2</v>
      </c>
      <c r="I257" s="30"/>
    </row>
    <row r="258" spans="1:9" x14ac:dyDescent="0.25">
      <c r="A258" s="80">
        <v>43084</v>
      </c>
      <c r="B258" s="77">
        <f t="shared" si="3"/>
        <v>256</v>
      </c>
      <c r="C258" s="78">
        <f t="shared" si="4"/>
        <v>164.47953616079914</v>
      </c>
      <c r="D258" s="78">
        <v>160</v>
      </c>
      <c r="E258" s="79">
        <f t="shared" si="0"/>
        <v>4.4795361607991424</v>
      </c>
      <c r="F258" s="78">
        <f t="shared" si="1"/>
        <v>2138.233970090389</v>
      </c>
      <c r="G258" s="79">
        <f t="shared" si="2"/>
        <v>138.86562098477341</v>
      </c>
      <c r="H258" s="81">
        <f t="shared" si="8"/>
        <v>3.9675891709935261E-2</v>
      </c>
      <c r="I258" s="30"/>
    </row>
    <row r="259" spans="1:9" x14ac:dyDescent="0.25">
      <c r="A259" s="80">
        <v>43084</v>
      </c>
      <c r="B259" s="77">
        <f t="shared" si="3"/>
        <v>257</v>
      </c>
      <c r="C259" s="78">
        <f t="shared" si="4"/>
        <v>164.43986026908919</v>
      </c>
      <c r="D259" s="78">
        <v>160</v>
      </c>
      <c r="E259" s="79">
        <f t="shared" si="0"/>
        <v>4.4398602690891948</v>
      </c>
      <c r="F259" s="78">
        <f t="shared" si="1"/>
        <v>2137.7181834981593</v>
      </c>
      <c r="G259" s="79">
        <f t="shared" si="2"/>
        <v>137.63566834176504</v>
      </c>
      <c r="H259" s="81">
        <f t="shared" si="8"/>
        <v>3.9324476669075722E-2</v>
      </c>
      <c r="I259" s="30"/>
    </row>
    <row r="260" spans="1:9" x14ac:dyDescent="0.25">
      <c r="A260" s="80">
        <v>43084</v>
      </c>
      <c r="B260" s="77">
        <f t="shared" si="3"/>
        <v>258</v>
      </c>
      <c r="C260" s="78">
        <f t="shared" si="4"/>
        <v>164.40053579242013</v>
      </c>
      <c r="D260" s="78">
        <v>160</v>
      </c>
      <c r="E260" s="79">
        <f t="shared" si="0"/>
        <v>4.4005357924201292</v>
      </c>
      <c r="F260" s="78">
        <f t="shared" si="1"/>
        <v>2137.2069653014619</v>
      </c>
      <c r="G260" s="79">
        <f t="shared" si="2"/>
        <v>136.416609565024</v>
      </c>
      <c r="H260" s="81">
        <f t="shared" ref="H260:H323" si="9">MIN($G260/3500,$F260/3500)</f>
        <v>3.897617416143543E-2</v>
      </c>
      <c r="I260" s="30"/>
    </row>
    <row r="261" spans="1:9" x14ac:dyDescent="0.25">
      <c r="A261" s="80">
        <v>43084</v>
      </c>
      <c r="B261" s="77">
        <f t="shared" si="3"/>
        <v>259</v>
      </c>
      <c r="C261" s="78">
        <f t="shared" si="4"/>
        <v>164.3615596182587</v>
      </c>
      <c r="D261" s="78">
        <v>160</v>
      </c>
      <c r="E261" s="79">
        <f t="shared" si="0"/>
        <v>4.3615596182586955</v>
      </c>
      <c r="F261" s="78">
        <f t="shared" si="1"/>
        <v>2136.7002750373631</v>
      </c>
      <c r="G261" s="79">
        <f t="shared" si="2"/>
        <v>135.20834816601956</v>
      </c>
      <c r="H261" s="81">
        <f t="shared" si="9"/>
        <v>3.8630956618862733E-2</v>
      </c>
      <c r="I261" s="30"/>
    </row>
    <row r="262" spans="1:9" x14ac:dyDescent="0.25">
      <c r="A262" s="80">
        <v>43084</v>
      </c>
      <c r="B262" s="77">
        <f t="shared" si="3"/>
        <v>260</v>
      </c>
      <c r="C262" s="78">
        <f t="shared" si="4"/>
        <v>164.32292866163982</v>
      </c>
      <c r="D262" s="78">
        <v>160</v>
      </c>
      <c r="E262" s="79">
        <f t="shared" si="0"/>
        <v>4.3229286616398213</v>
      </c>
      <c r="F262" s="78">
        <f t="shared" si="1"/>
        <v>2136.1980726013176</v>
      </c>
      <c r="G262" s="79">
        <f t="shared" si="2"/>
        <v>134.01078851083446</v>
      </c>
      <c r="H262" s="81">
        <f t="shared" si="9"/>
        <v>3.8288796717381272E-2</v>
      </c>
      <c r="I262" s="30"/>
    </row>
    <row r="263" spans="1:9" x14ac:dyDescent="0.25">
      <c r="A263" s="80">
        <v>43084</v>
      </c>
      <c r="B263" s="77">
        <f t="shared" si="3"/>
        <v>261</v>
      </c>
      <c r="C263" s="78">
        <f t="shared" si="4"/>
        <v>164.28463986492244</v>
      </c>
      <c r="D263" s="78">
        <v>160</v>
      </c>
      <c r="E263" s="79">
        <f t="shared" si="0"/>
        <v>4.2846398649224398</v>
      </c>
      <c r="F263" s="78">
        <f t="shared" si="1"/>
        <v>2135.7003182439917</v>
      </c>
      <c r="G263" s="79">
        <f t="shared" si="2"/>
        <v>132.82383581259563</v>
      </c>
      <c r="H263" s="81">
        <f t="shared" si="9"/>
        <v>3.7949667375027321E-2</v>
      </c>
      <c r="I263" s="30"/>
    </row>
    <row r="264" spans="1:9" x14ac:dyDescent="0.25">
      <c r="A264" s="80">
        <v>43084</v>
      </c>
      <c r="B264" s="77">
        <f t="shared" si="3"/>
        <v>262</v>
      </c>
      <c r="C264" s="78">
        <f t="shared" si="4"/>
        <v>164.24669019754742</v>
      </c>
      <c r="D264" s="78">
        <v>160</v>
      </c>
      <c r="E264" s="79">
        <f t="shared" si="0"/>
        <v>4.2466901975474229</v>
      </c>
      <c r="F264" s="78">
        <f t="shared" si="1"/>
        <v>2135.2069725681167</v>
      </c>
      <c r="G264" s="79">
        <f t="shared" si="2"/>
        <v>131.64739612397011</v>
      </c>
      <c r="H264" s="81">
        <f t="shared" si="9"/>
        <v>3.7613541749705749E-2</v>
      </c>
      <c r="I264" s="30"/>
    </row>
    <row r="265" spans="1:9" x14ac:dyDescent="0.25">
      <c r="A265" s="80">
        <v>43084</v>
      </c>
      <c r="B265" s="77">
        <f t="shared" si="3"/>
        <v>263</v>
      </c>
      <c r="C265" s="78">
        <f t="shared" si="4"/>
        <v>164.20907665579773</v>
      </c>
      <c r="D265" s="78">
        <v>160</v>
      </c>
      <c r="E265" s="79">
        <f t="shared" si="0"/>
        <v>4.2090766557977304</v>
      </c>
      <c r="F265" s="78">
        <f t="shared" si="1"/>
        <v>2134.7179965253704</v>
      </c>
      <c r="G265" s="79">
        <f t="shared" si="2"/>
        <v>130.48137632972964</v>
      </c>
      <c r="H265" s="81">
        <f t="shared" si="9"/>
        <v>3.7280393237065612E-2</v>
      </c>
      <c r="I265" s="30"/>
    </row>
    <row r="266" spans="1:9" x14ac:dyDescent="0.25">
      <c r="A266" s="80">
        <v>43084</v>
      </c>
      <c r="B266" s="77">
        <f t="shared" si="3"/>
        <v>264</v>
      </c>
      <c r="C266" s="78">
        <f t="shared" si="4"/>
        <v>164.17179626256066</v>
      </c>
      <c r="D266" s="78">
        <v>160</v>
      </c>
      <c r="E266" s="79">
        <f t="shared" si="0"/>
        <v>4.1717962625606617</v>
      </c>
      <c r="F266" s="78">
        <f t="shared" si="1"/>
        <v>2134.2333514132888</v>
      </c>
      <c r="G266" s="79">
        <f t="shared" si="2"/>
        <v>129.32568413938051</v>
      </c>
      <c r="H266" s="81">
        <f t="shared" si="9"/>
        <v>3.6950195468394433E-2</v>
      </c>
      <c r="I266" s="30"/>
    </row>
    <row r="267" spans="1:9" x14ac:dyDescent="0.25">
      <c r="A267" s="80">
        <v>43084</v>
      </c>
      <c r="B267" s="77">
        <f t="shared" si="3"/>
        <v>265</v>
      </c>
      <c r="C267" s="78">
        <f t="shared" si="4"/>
        <v>164.13484606709227</v>
      </c>
      <c r="D267" s="78">
        <v>160</v>
      </c>
      <c r="E267" s="79">
        <f t="shared" si="0"/>
        <v>4.1348460670922691</v>
      </c>
      <c r="F267" s="78">
        <f t="shared" si="1"/>
        <v>2133.7529988721994</v>
      </c>
      <c r="G267" s="79">
        <f t="shared" si="2"/>
        <v>128.18022807986034</v>
      </c>
      <c r="H267" s="81">
        <f t="shared" si="9"/>
        <v>3.6622922308531529E-2</v>
      </c>
      <c r="I267" s="30"/>
    </row>
    <row r="268" spans="1:9" x14ac:dyDescent="0.25">
      <c r="A268" s="80">
        <v>43084</v>
      </c>
      <c r="B268" s="77">
        <f t="shared" si="3"/>
        <v>266</v>
      </c>
      <c r="C268" s="78">
        <f t="shared" si="4"/>
        <v>164.09822314478373</v>
      </c>
      <c r="D268" s="78">
        <v>160</v>
      </c>
      <c r="E268" s="79">
        <f t="shared" si="0"/>
        <v>4.0982231447837307</v>
      </c>
      <c r="F268" s="78">
        <f t="shared" si="1"/>
        <v>2133.2769008821883</v>
      </c>
      <c r="G268" s="79">
        <f t="shared" si="2"/>
        <v>127.04491748829565</v>
      </c>
      <c r="H268" s="81">
        <f t="shared" si="9"/>
        <v>3.6298547853798761E-2</v>
      </c>
      <c r="I268" s="30"/>
    </row>
    <row r="269" spans="1:9" x14ac:dyDescent="0.25">
      <c r="A269" s="80">
        <v>43084</v>
      </c>
      <c r="B269" s="77">
        <f t="shared" si="3"/>
        <v>267</v>
      </c>
      <c r="C269" s="78">
        <f t="shared" si="4"/>
        <v>164.06192459692994</v>
      </c>
      <c r="D269" s="78">
        <v>160</v>
      </c>
      <c r="E269" s="79">
        <f t="shared" si="0"/>
        <v>4.0619245969299413</v>
      </c>
      <c r="F269" s="78">
        <f t="shared" si="1"/>
        <v>2132.8050197600892</v>
      </c>
      <c r="G269" s="79">
        <f t="shared" si="2"/>
        <v>125.91966250482818</v>
      </c>
      <c r="H269" s="81">
        <f t="shared" si="9"/>
        <v>3.5977046429950907E-2</v>
      </c>
      <c r="I269" s="30"/>
    </row>
    <row r="270" spans="1:9" x14ac:dyDescent="0.25">
      <c r="A270" s="80">
        <v>43084</v>
      </c>
      <c r="B270" s="77">
        <f t="shared" si="3"/>
        <v>268</v>
      </c>
      <c r="C270" s="78">
        <f t="shared" si="4"/>
        <v>164.02594755049998</v>
      </c>
      <c r="D270" s="78">
        <v>160</v>
      </c>
      <c r="E270" s="79">
        <f t="shared" si="0"/>
        <v>4.0259475504999784</v>
      </c>
      <c r="F270" s="78">
        <f t="shared" si="1"/>
        <v>2132.3373181564998</v>
      </c>
      <c r="G270" s="79">
        <f t="shared" si="2"/>
        <v>124.80437406549933</v>
      </c>
      <c r="H270" s="81">
        <f t="shared" si="9"/>
        <v>3.5658392590142668E-2</v>
      </c>
      <c r="I270" s="30"/>
    </row>
    <row r="271" spans="1:9" x14ac:dyDescent="0.25">
      <c r="A271" s="80">
        <v>43084</v>
      </c>
      <c r="B271" s="77">
        <f t="shared" si="3"/>
        <v>269</v>
      </c>
      <c r="C271" s="78">
        <f t="shared" si="4"/>
        <v>163.99028915790984</v>
      </c>
      <c r="D271" s="78">
        <v>160</v>
      </c>
      <c r="E271" s="79">
        <f t="shared" si="0"/>
        <v>3.9902891579098423</v>
      </c>
      <c r="F271" s="78">
        <f t="shared" si="1"/>
        <v>2131.8737590528281</v>
      </c>
      <c r="G271" s="79">
        <f t="shared" si="2"/>
        <v>123.69896389520511</v>
      </c>
      <c r="H271" s="81">
        <f t="shared" si="9"/>
        <v>3.5342561112915748E-2</v>
      </c>
      <c r="I271" s="30"/>
    </row>
    <row r="272" spans="1:9" x14ac:dyDescent="0.25">
      <c r="A272" s="80">
        <v>43084</v>
      </c>
      <c r="B272" s="77">
        <f t="shared" si="3"/>
        <v>270</v>
      </c>
      <c r="C272" s="78">
        <f t="shared" si="4"/>
        <v>163.95494659679693</v>
      </c>
      <c r="D272" s="78">
        <v>160</v>
      </c>
      <c r="E272" s="79">
        <f t="shared" si="0"/>
        <v>3.9549465967969297</v>
      </c>
      <c r="F272" s="78">
        <f t="shared" si="1"/>
        <v>2131.4143057583601</v>
      </c>
      <c r="G272" s="79">
        <f t="shared" si="2"/>
        <v>122.60334450070482</v>
      </c>
      <c r="H272" s="81">
        <f t="shared" si="9"/>
        <v>3.5029527000201378E-2</v>
      </c>
      <c r="I272" s="30"/>
    </row>
    <row r="273" spans="1:9" x14ac:dyDescent="0.25">
      <c r="A273" s="80">
        <v>43084</v>
      </c>
      <c r="B273" s="77">
        <f t="shared" si="3"/>
        <v>271</v>
      </c>
      <c r="C273" s="78">
        <f t="shared" si="4"/>
        <v>163.91991706979672</v>
      </c>
      <c r="D273" s="78">
        <v>160</v>
      </c>
      <c r="E273" s="79">
        <f t="shared" si="0"/>
        <v>3.9199170697967247</v>
      </c>
      <c r="F273" s="78">
        <f t="shared" si="1"/>
        <v>2130.9589219073573</v>
      </c>
      <c r="G273" s="79">
        <f t="shared" si="2"/>
        <v>121.51742916369847</v>
      </c>
      <c r="H273" s="81">
        <f t="shared" si="9"/>
        <v>3.4719265475342417E-2</v>
      </c>
      <c r="I273" s="30"/>
    </row>
    <row r="274" spans="1:9" x14ac:dyDescent="0.25">
      <c r="A274" s="80">
        <v>43084</v>
      </c>
      <c r="B274" s="77">
        <f t="shared" si="3"/>
        <v>272</v>
      </c>
      <c r="C274" s="78">
        <f t="shared" si="4"/>
        <v>163.88519780432139</v>
      </c>
      <c r="D274" s="78">
        <v>160</v>
      </c>
      <c r="E274" s="79">
        <f t="shared" si="0"/>
        <v>3.8851978043213933</v>
      </c>
      <c r="F274" s="78">
        <f t="shared" si="1"/>
        <v>2130.5075714561781</v>
      </c>
      <c r="G274" s="79">
        <f t="shared" si="2"/>
        <v>120.44113193396319</v>
      </c>
      <c r="H274" s="81">
        <f t="shared" si="9"/>
        <v>3.4411751981132339E-2</v>
      </c>
      <c r="I274" s="30"/>
    </row>
    <row r="275" spans="1:9" x14ac:dyDescent="0.25">
      <c r="A275" s="80">
        <v>43084</v>
      </c>
      <c r="B275" s="77">
        <f t="shared" si="3"/>
        <v>273</v>
      </c>
      <c r="C275" s="78">
        <f t="shared" si="4"/>
        <v>163.85078605234025</v>
      </c>
      <c r="D275" s="78">
        <v>160</v>
      </c>
      <c r="E275" s="79">
        <f t="shared" si="0"/>
        <v>3.8507860523402542</v>
      </c>
      <c r="F275" s="78">
        <f t="shared" si="1"/>
        <v>2130.0602186804235</v>
      </c>
      <c r="G275" s="79">
        <f t="shared" si="2"/>
        <v>119.37436762254788</v>
      </c>
      <c r="H275" s="81">
        <f t="shared" si="9"/>
        <v>3.410696217787082E-2</v>
      </c>
      <c r="I275" s="30"/>
    </row>
    <row r="276" spans="1:9" x14ac:dyDescent="0.25">
      <c r="A276" s="80">
        <v>43084</v>
      </c>
      <c r="B276" s="77">
        <f t="shared" si="3"/>
        <v>274</v>
      </c>
      <c r="C276" s="78">
        <f t="shared" si="4"/>
        <v>163.81667909016238</v>
      </c>
      <c r="D276" s="78">
        <v>160</v>
      </c>
      <c r="E276" s="79">
        <f t="shared" si="0"/>
        <v>3.8166790901623813</v>
      </c>
      <c r="F276" s="78">
        <f t="shared" si="1"/>
        <v>2129.6168281721111</v>
      </c>
      <c r="G276" s="79">
        <f t="shared" si="2"/>
        <v>118.31705179503382</v>
      </c>
      <c r="H276" s="81">
        <f t="shared" si="9"/>
        <v>3.3804871941438233E-2</v>
      </c>
      <c r="I276" s="30"/>
    </row>
    <row r="277" spans="1:9" x14ac:dyDescent="0.25">
      <c r="A277" s="80">
        <v>43084</v>
      </c>
      <c r="B277" s="77">
        <f t="shared" si="3"/>
        <v>275</v>
      </c>
      <c r="C277" s="78">
        <f t="shared" si="4"/>
        <v>163.78287421822094</v>
      </c>
      <c r="D277" s="78">
        <v>160</v>
      </c>
      <c r="E277" s="79">
        <f t="shared" si="0"/>
        <v>3.7828742182209396</v>
      </c>
      <c r="F277" s="78">
        <f t="shared" si="1"/>
        <v>2129.1773648368721</v>
      </c>
      <c r="G277" s="79">
        <f t="shared" si="2"/>
        <v>117.26910076484913</v>
      </c>
      <c r="H277" s="81">
        <f t="shared" si="9"/>
        <v>3.3505457361385466E-2</v>
      </c>
      <c r="I277" s="30"/>
    </row>
    <row r="278" spans="1:9" x14ac:dyDescent="0.25">
      <c r="A278" s="80">
        <v>43084</v>
      </c>
      <c r="B278" s="77">
        <f t="shared" si="3"/>
        <v>276</v>
      </c>
      <c r="C278" s="78">
        <f t="shared" si="4"/>
        <v>163.74936876085957</v>
      </c>
      <c r="D278" s="78">
        <v>160</v>
      </c>
      <c r="E278" s="79">
        <f t="shared" si="0"/>
        <v>3.7493687608595678</v>
      </c>
      <c r="F278" s="78">
        <f t="shared" si="1"/>
        <v>2128.7417938911744</v>
      </c>
      <c r="G278" s="79">
        <f t="shared" si="2"/>
        <v>116.2304315866466</v>
      </c>
      <c r="H278" s="81">
        <f t="shared" si="9"/>
        <v>3.3208694739041887E-2</v>
      </c>
      <c r="I278" s="30"/>
    </row>
    <row r="279" spans="1:9" x14ac:dyDescent="0.25">
      <c r="A279" s="80">
        <v>43084</v>
      </c>
      <c r="B279" s="77">
        <f t="shared" si="3"/>
        <v>277</v>
      </c>
      <c r="C279" s="78">
        <f t="shared" si="4"/>
        <v>163.71616006612052</v>
      </c>
      <c r="D279" s="78">
        <v>160</v>
      </c>
      <c r="E279" s="79">
        <f t="shared" si="0"/>
        <v>3.7161600661205227</v>
      </c>
      <c r="F279" s="78">
        <f t="shared" si="1"/>
        <v>2128.3100808595668</v>
      </c>
      <c r="G279" s="79">
        <f t="shared" si="2"/>
        <v>115.20096204973621</v>
      </c>
      <c r="H279" s="81">
        <f t="shared" si="9"/>
        <v>3.2914560585638915E-2</v>
      </c>
      <c r="I279" s="30"/>
    </row>
    <row r="280" spans="1:9" x14ac:dyDescent="0.25">
      <c r="A280" s="80">
        <v>43084</v>
      </c>
      <c r="B280" s="77">
        <f t="shared" si="3"/>
        <v>278</v>
      </c>
      <c r="C280" s="78">
        <f t="shared" si="4"/>
        <v>163.68324550553487</v>
      </c>
      <c r="D280" s="78">
        <v>160</v>
      </c>
      <c r="E280" s="79">
        <f t="shared" si="0"/>
        <v>3.6832455055348703</v>
      </c>
      <c r="F280" s="78">
        <f t="shared" si="1"/>
        <v>2127.8821915719532</v>
      </c>
      <c r="G280" s="79">
        <f t="shared" si="2"/>
        <v>114.18061067158098</v>
      </c>
      <c r="H280" s="81">
        <f t="shared" si="9"/>
        <v>3.2623031620451708E-2</v>
      </c>
      <c r="I280" s="30"/>
    </row>
    <row r="281" spans="1:9" x14ac:dyDescent="0.25">
      <c r="A281" s="80">
        <v>43084</v>
      </c>
      <c r="B281" s="77">
        <f t="shared" si="3"/>
        <v>279</v>
      </c>
      <c r="C281" s="78">
        <f t="shared" si="4"/>
        <v>163.65062247391441</v>
      </c>
      <c r="D281" s="78">
        <v>160</v>
      </c>
      <c r="E281" s="79">
        <f t="shared" si="0"/>
        <v>3.6506224739144102</v>
      </c>
      <c r="F281" s="78">
        <f t="shared" si="1"/>
        <v>2127.4580921608872</v>
      </c>
      <c r="G281" s="79">
        <f t="shared" si="2"/>
        <v>113.16929669134672</v>
      </c>
      <c r="H281" s="81">
        <f t="shared" si="9"/>
        <v>3.2334084768956203E-2</v>
      </c>
      <c r="I281" s="30"/>
    </row>
    <row r="282" spans="1:9" x14ac:dyDescent="0.25">
      <c r="A282" s="80">
        <v>43084</v>
      </c>
      <c r="B282" s="77">
        <f t="shared" si="3"/>
        <v>280</v>
      </c>
      <c r="C282" s="78">
        <f t="shared" si="4"/>
        <v>163.61828838914545</v>
      </c>
      <c r="D282" s="78">
        <v>160</v>
      </c>
      <c r="E282" s="79">
        <f t="shared" si="0"/>
        <v>3.618288389145448</v>
      </c>
      <c r="F282" s="78">
        <f t="shared" si="1"/>
        <v>2127.0377490588908</v>
      </c>
      <c r="G282" s="79">
        <f t="shared" si="2"/>
        <v>112.16694006350889</v>
      </c>
      <c r="H282" s="81">
        <f t="shared" si="9"/>
        <v>3.2047697161002538E-2</v>
      </c>
      <c r="I282" s="30"/>
    </row>
    <row r="283" spans="1:9" x14ac:dyDescent="0.25">
      <c r="A283" s="80">
        <v>43084</v>
      </c>
      <c r="B283" s="77">
        <f t="shared" si="3"/>
        <v>281</v>
      </c>
      <c r="C283" s="78">
        <f t="shared" si="4"/>
        <v>163.58624069198444</v>
      </c>
      <c r="D283" s="78">
        <v>160</v>
      </c>
      <c r="E283" s="79">
        <f t="shared" si="0"/>
        <v>3.5862406919844432</v>
      </c>
      <c r="F283" s="78">
        <f t="shared" si="1"/>
        <v>2126.6211289957978</v>
      </c>
      <c r="G283" s="79">
        <f t="shared" si="2"/>
        <v>111.17346145151774</v>
      </c>
      <c r="H283" s="81">
        <f t="shared" si="9"/>
        <v>3.1763846129005069E-2</v>
      </c>
      <c r="I283" s="30"/>
    </row>
    <row r="284" spans="1:9" x14ac:dyDescent="0.25">
      <c r="A284" s="80">
        <v>43084</v>
      </c>
      <c r="B284" s="77">
        <f t="shared" si="3"/>
        <v>282</v>
      </c>
      <c r="C284" s="78">
        <f t="shared" si="4"/>
        <v>163.55447684585545</v>
      </c>
      <c r="D284" s="78">
        <v>160</v>
      </c>
      <c r="E284" s="79">
        <f t="shared" si="0"/>
        <v>3.5544768458554472</v>
      </c>
      <c r="F284" s="78">
        <f t="shared" si="1"/>
        <v>2126.2081989961207</v>
      </c>
      <c r="G284" s="79">
        <f t="shared" si="2"/>
        <v>110.18878222151886</v>
      </c>
      <c r="H284" s="81">
        <f t="shared" si="9"/>
        <v>3.148250920614825E-2</v>
      </c>
      <c r="I284" s="30"/>
    </row>
    <row r="285" spans="1:9" x14ac:dyDescent="0.25">
      <c r="A285" s="80">
        <v>43084</v>
      </c>
      <c r="B285" s="77">
        <f t="shared" si="3"/>
        <v>283</v>
      </c>
      <c r="C285" s="78">
        <f t="shared" si="4"/>
        <v>163.5229943366493</v>
      </c>
      <c r="D285" s="78">
        <v>160</v>
      </c>
      <c r="E285" s="79">
        <f t="shared" si="0"/>
        <v>3.5229943366493046</v>
      </c>
      <c r="F285" s="78">
        <f t="shared" si="1"/>
        <v>2125.7989263764412</v>
      </c>
      <c r="G285" s="79">
        <f t="shared" si="2"/>
        <v>109.21282443612844</v>
      </c>
      <c r="H285" s="81">
        <f t="shared" si="9"/>
        <v>3.1203664124608125E-2</v>
      </c>
      <c r="I285" s="30"/>
    </row>
    <row r="286" spans="1:9" x14ac:dyDescent="0.25">
      <c r="A286" s="80">
        <v>43084</v>
      </c>
      <c r="B286" s="77">
        <f t="shared" si="3"/>
        <v>284</v>
      </c>
      <c r="C286" s="78">
        <f t="shared" si="4"/>
        <v>163.4917906725247</v>
      </c>
      <c r="D286" s="78">
        <v>160</v>
      </c>
      <c r="E286" s="79">
        <f t="shared" si="0"/>
        <v>3.4917906725247008</v>
      </c>
      <c r="F286" s="78">
        <f t="shared" si="1"/>
        <v>2125.3932787428212</v>
      </c>
      <c r="G286" s="79">
        <f t="shared" si="2"/>
        <v>108.24551084826572</v>
      </c>
      <c r="H286" s="81">
        <f t="shared" si="9"/>
        <v>3.0927288813790206E-2</v>
      </c>
      <c r="I286" s="30"/>
    </row>
    <row r="287" spans="1:9" x14ac:dyDescent="0.25">
      <c r="A287" s="80">
        <v>43084</v>
      </c>
      <c r="B287" s="77">
        <f t="shared" si="3"/>
        <v>285</v>
      </c>
      <c r="C287" s="78">
        <f t="shared" si="4"/>
        <v>163.46086338371092</v>
      </c>
      <c r="D287" s="78">
        <v>160</v>
      </c>
      <c r="E287" s="79">
        <f t="shared" si="0"/>
        <v>3.4608633837109153</v>
      </c>
      <c r="F287" s="78">
        <f t="shared" si="1"/>
        <v>2124.9912239882419</v>
      </c>
      <c r="G287" s="79">
        <f t="shared" si="2"/>
        <v>107.28676489503837</v>
      </c>
      <c r="H287" s="81">
        <f t="shared" si="9"/>
        <v>3.0653361398582393E-2</v>
      </c>
      <c r="I287" s="30"/>
    </row>
    <row r="288" spans="1:9" x14ac:dyDescent="0.25">
      <c r="A288" s="80">
        <v>43084</v>
      </c>
      <c r="B288" s="77">
        <f t="shared" si="3"/>
        <v>286</v>
      </c>
      <c r="C288" s="78">
        <f t="shared" si="4"/>
        <v>163.43021002231234</v>
      </c>
      <c r="D288" s="78">
        <v>160</v>
      </c>
      <c r="E288" s="79">
        <f t="shared" si="0"/>
        <v>3.4302100223123375</v>
      </c>
      <c r="F288" s="78">
        <f t="shared" si="1"/>
        <v>2124.5927302900604</v>
      </c>
      <c r="G288" s="79">
        <f t="shared" si="2"/>
        <v>106.33651069168246</v>
      </c>
      <c r="H288" s="81">
        <f t="shared" si="9"/>
        <v>3.038186019762356E-2</v>
      </c>
      <c r="I288" s="30"/>
    </row>
    <row r="289" spans="1:9" x14ac:dyDescent="0.25">
      <c r="A289" s="80">
        <v>43084</v>
      </c>
      <c r="B289" s="77">
        <f t="shared" si="3"/>
        <v>287</v>
      </c>
      <c r="C289" s="78">
        <f t="shared" si="4"/>
        <v>163.39982816211472</v>
      </c>
      <c r="D289" s="78">
        <v>160</v>
      </c>
      <c r="E289" s="79">
        <f t="shared" si="0"/>
        <v>3.3998281621147157</v>
      </c>
      <c r="F289" s="78">
        <f t="shared" si="1"/>
        <v>2124.1977661074911</v>
      </c>
      <c r="G289" s="79">
        <f t="shared" si="2"/>
        <v>105.39467302555619</v>
      </c>
      <c r="H289" s="81">
        <f t="shared" si="9"/>
        <v>3.0112763721587481E-2</v>
      </c>
      <c r="I289" s="30"/>
    </row>
    <row r="290" spans="1:9" x14ac:dyDescent="0.25">
      <c r="A290" s="80">
        <v>43084</v>
      </c>
      <c r="B290" s="77">
        <f t="shared" si="3"/>
        <v>288</v>
      </c>
      <c r="C290" s="78">
        <f t="shared" si="4"/>
        <v>163.36971539839314</v>
      </c>
      <c r="D290" s="78">
        <v>160</v>
      </c>
      <c r="E290" s="79">
        <f t="shared" si="0"/>
        <v>3.36971539839314</v>
      </c>
      <c r="F290" s="78">
        <f t="shared" si="1"/>
        <v>2123.8063001791106</v>
      </c>
      <c r="G290" s="79">
        <f t="shared" si="2"/>
        <v>104.46117735018734</v>
      </c>
      <c r="H290" s="81">
        <f t="shared" si="9"/>
        <v>2.9846050671482098E-2</v>
      </c>
      <c r="I290" s="30"/>
    </row>
    <row r="291" spans="1:9" x14ac:dyDescent="0.25">
      <c r="A291" s="80">
        <v>43084</v>
      </c>
      <c r="B291" s="77">
        <f t="shared" si="3"/>
        <v>289</v>
      </c>
      <c r="C291" s="78">
        <f t="shared" si="4"/>
        <v>163.33986934772165</v>
      </c>
      <c r="D291" s="78">
        <v>160</v>
      </c>
      <c r="E291" s="79">
        <f t="shared" si="0"/>
        <v>3.3398693477216455</v>
      </c>
      <c r="F291" s="78">
        <f t="shared" si="1"/>
        <v>2123.4183015203812</v>
      </c>
      <c r="G291" s="79">
        <f t="shared" si="2"/>
        <v>103.53594977937101</v>
      </c>
      <c r="H291" s="81">
        <f t="shared" si="9"/>
        <v>2.9581699936963145E-2</v>
      </c>
      <c r="I291" s="30"/>
    </row>
    <row r="292" spans="1:9" x14ac:dyDescent="0.25">
      <c r="A292" s="80">
        <v>43084</v>
      </c>
      <c r="B292" s="77">
        <f t="shared" si="3"/>
        <v>290</v>
      </c>
      <c r="C292" s="78">
        <f t="shared" si="4"/>
        <v>163.31028764778469</v>
      </c>
      <c r="D292" s="78">
        <v>160</v>
      </c>
      <c r="E292" s="79">
        <f t="shared" si="0"/>
        <v>3.3102876477846905</v>
      </c>
      <c r="F292" s="78">
        <f t="shared" si="1"/>
        <v>2123.0337394212011</v>
      </c>
      <c r="G292" s="79">
        <f t="shared" si="2"/>
        <v>102.61891708132541</v>
      </c>
      <c r="H292" s="81">
        <f t="shared" si="9"/>
        <v>2.9319690594664403E-2</v>
      </c>
      <c r="I292" s="30"/>
    </row>
    <row r="293" spans="1:9" x14ac:dyDescent="0.25">
      <c r="A293" s="80">
        <v>43084</v>
      </c>
      <c r="B293" s="77">
        <f t="shared" si="3"/>
        <v>291</v>
      </c>
      <c r="C293" s="78">
        <f t="shared" si="4"/>
        <v>163.28096795719003</v>
      </c>
      <c r="D293" s="78">
        <v>160</v>
      </c>
      <c r="E293" s="79">
        <f t="shared" si="0"/>
        <v>3.280967957190029</v>
      </c>
      <c r="F293" s="78">
        <f t="shared" si="1"/>
        <v>2122.6525834434706</v>
      </c>
      <c r="G293" s="79">
        <f t="shared" si="2"/>
        <v>101.7100066728909</v>
      </c>
      <c r="H293" s="81">
        <f t="shared" si="9"/>
        <v>2.9060001906540258E-2</v>
      </c>
      <c r="I293" s="30"/>
    </row>
    <row r="294" spans="1:9" x14ac:dyDescent="0.25">
      <c r="A294" s="80">
        <v>43084</v>
      </c>
      <c r="B294" s="77">
        <f t="shared" si="3"/>
        <v>292</v>
      </c>
      <c r="C294" s="78">
        <f t="shared" si="4"/>
        <v>163.25190795528349</v>
      </c>
      <c r="D294" s="78">
        <v>160</v>
      </c>
      <c r="E294" s="79">
        <f t="shared" si="0"/>
        <v>3.2519079552834853</v>
      </c>
      <c r="F294" s="78">
        <f t="shared" si="1"/>
        <v>2122.2748034186852</v>
      </c>
      <c r="G294" s="79">
        <f t="shared" si="2"/>
        <v>100.80914661378804</v>
      </c>
      <c r="H294" s="81">
        <f t="shared" si="9"/>
        <v>2.8802613318225156E-2</v>
      </c>
      <c r="I294" s="30"/>
    </row>
    <row r="295" spans="1:9" x14ac:dyDescent="0.25">
      <c r="A295" s="80">
        <v>43084</v>
      </c>
      <c r="B295" s="77">
        <f t="shared" si="3"/>
        <v>293</v>
      </c>
      <c r="C295" s="78">
        <f t="shared" si="4"/>
        <v>163.22310534196527</v>
      </c>
      <c r="D295" s="78">
        <v>160</v>
      </c>
      <c r="E295" s="79">
        <f t="shared" si="0"/>
        <v>3.2231053419652653</v>
      </c>
      <c r="F295" s="78">
        <f t="shared" si="1"/>
        <v>2121.9003694455487</v>
      </c>
      <c r="G295" s="79">
        <f t="shared" si="2"/>
        <v>99.916265600923225</v>
      </c>
      <c r="H295" s="81">
        <f t="shared" si="9"/>
        <v>2.8547504457406635E-2</v>
      </c>
      <c r="I295" s="30"/>
    </row>
    <row r="296" spans="1:9" x14ac:dyDescent="0.25">
      <c r="A296" s="80">
        <v>43084</v>
      </c>
      <c r="B296" s="77">
        <f t="shared" si="3"/>
        <v>294</v>
      </c>
      <c r="C296" s="78">
        <f t="shared" si="4"/>
        <v>163.19455783750786</v>
      </c>
      <c r="D296" s="78">
        <v>160</v>
      </c>
      <c r="E296" s="79">
        <f t="shared" si="0"/>
        <v>3.1945578375078583</v>
      </c>
      <c r="F296" s="78">
        <f t="shared" si="1"/>
        <v>2121.5292518876022</v>
      </c>
      <c r="G296" s="79">
        <f t="shared" si="2"/>
        <v>99.031292962743606</v>
      </c>
      <c r="H296" s="81">
        <f t="shared" si="9"/>
        <v>2.8294655132212458E-2</v>
      </c>
      <c r="I296" s="30"/>
    </row>
    <row r="297" spans="1:9" x14ac:dyDescent="0.25">
      <c r="A297" s="80">
        <v>43084</v>
      </c>
      <c r="B297" s="77">
        <f t="shared" si="3"/>
        <v>295</v>
      </c>
      <c r="C297" s="78">
        <f t="shared" si="4"/>
        <v>163.16626318237564</v>
      </c>
      <c r="D297" s="78">
        <v>160</v>
      </c>
      <c r="E297" s="79">
        <f t="shared" si="0"/>
        <v>3.1662631823756442</v>
      </c>
      <c r="F297" s="78">
        <f t="shared" si="1"/>
        <v>2121.1614213708835</v>
      </c>
      <c r="G297" s="79">
        <f t="shared" si="2"/>
        <v>98.15415865364497</v>
      </c>
      <c r="H297" s="81">
        <f t="shared" si="9"/>
        <v>2.8044045329612848E-2</v>
      </c>
      <c r="I297" s="30"/>
    </row>
    <row r="298" spans="1:9" x14ac:dyDescent="0.25">
      <c r="A298" s="80">
        <v>43084</v>
      </c>
      <c r="B298" s="77">
        <f t="shared" si="3"/>
        <v>296</v>
      </c>
      <c r="C298" s="78">
        <f t="shared" si="4"/>
        <v>163.13821913704604</v>
      </c>
      <c r="D298" s="78">
        <v>160</v>
      </c>
      <c r="E298" s="79">
        <f t="shared" si="0"/>
        <v>3.1382191370460362</v>
      </c>
      <c r="F298" s="78">
        <f t="shared" si="1"/>
        <v>2120.7968487815983</v>
      </c>
      <c r="G298" s="79">
        <f t="shared" si="2"/>
        <v>97.284793248427121</v>
      </c>
      <c r="H298" s="81">
        <f t="shared" si="9"/>
        <v>2.7795655213836319E-2</v>
      </c>
      <c r="I298" s="30"/>
    </row>
    <row r="299" spans="1:9" x14ac:dyDescent="0.25">
      <c r="A299" s="80">
        <v>43084</v>
      </c>
      <c r="B299" s="77">
        <f t="shared" si="3"/>
        <v>297</v>
      </c>
      <c r="C299" s="78">
        <f t="shared" si="4"/>
        <v>163.11042348183219</v>
      </c>
      <c r="D299" s="78">
        <v>160</v>
      </c>
      <c r="E299" s="79">
        <f t="shared" si="0"/>
        <v>3.1104234818321856</v>
      </c>
      <c r="F299" s="78">
        <f t="shared" si="1"/>
        <v>2120.4355052638184</v>
      </c>
      <c r="G299" s="79">
        <f t="shared" si="2"/>
        <v>96.423127936797755</v>
      </c>
      <c r="H299" s="81">
        <f t="shared" si="9"/>
        <v>2.7549465124799357E-2</v>
      </c>
      <c r="I299" s="30"/>
    </row>
    <row r="300" spans="1:9" x14ac:dyDescent="0.25">
      <c r="A300" s="80">
        <v>43084</v>
      </c>
      <c r="B300" s="77">
        <f t="shared" si="3"/>
        <v>298</v>
      </c>
      <c r="C300" s="78">
        <f t="shared" si="4"/>
        <v>163.08287401670739</v>
      </c>
      <c r="D300" s="78">
        <v>160</v>
      </c>
      <c r="E300" s="79">
        <f t="shared" si="0"/>
        <v>3.0828740167073931</v>
      </c>
      <c r="F300" s="78">
        <f t="shared" si="1"/>
        <v>2120.077362217196</v>
      </c>
      <c r="G300" s="79">
        <f t="shared" si="2"/>
        <v>95.569094517929187</v>
      </c>
      <c r="H300" s="81">
        <f t="shared" si="9"/>
        <v>2.7305455576551195E-2</v>
      </c>
      <c r="I300" s="30"/>
    </row>
    <row r="301" spans="1:9" x14ac:dyDescent="0.25">
      <c r="A301" s="80">
        <v>43084</v>
      </c>
      <c r="B301" s="77">
        <f t="shared" si="3"/>
        <v>299</v>
      </c>
      <c r="C301" s="78">
        <f t="shared" si="4"/>
        <v>163.05556856113085</v>
      </c>
      <c r="D301" s="78">
        <v>160</v>
      </c>
      <c r="E301" s="79">
        <f t="shared" si="0"/>
        <v>3.0555685611308547</v>
      </c>
      <c r="F301" s="78">
        <f t="shared" si="1"/>
        <v>2119.7223912947011</v>
      </c>
      <c r="G301" s="79">
        <f t="shared" si="2"/>
        <v>94.722625395056497</v>
      </c>
      <c r="H301" s="81">
        <f t="shared" si="9"/>
        <v>2.7063607255730426E-2</v>
      </c>
      <c r="I301" s="30"/>
    </row>
    <row r="302" spans="1:9" x14ac:dyDescent="0.25">
      <c r="A302" s="80">
        <v>43084</v>
      </c>
      <c r="B302" s="77">
        <f t="shared" si="3"/>
        <v>300</v>
      </c>
      <c r="C302" s="78">
        <f t="shared" si="4"/>
        <v>163.02850495387511</v>
      </c>
      <c r="D302" s="78">
        <v>160</v>
      </c>
      <c r="E302" s="79">
        <f t="shared" si="0"/>
        <v>3.0285049538751139</v>
      </c>
      <c r="F302" s="78">
        <f t="shared" si="1"/>
        <v>2119.3705644003767</v>
      </c>
      <c r="G302" s="79">
        <f t="shared" si="2"/>
        <v>93.88365357012853</v>
      </c>
      <c r="H302" s="81">
        <f t="shared" si="9"/>
        <v>2.6823901020036723E-2</v>
      </c>
      <c r="I302" s="30"/>
    </row>
    <row r="303" spans="1:9" x14ac:dyDescent="0.25">
      <c r="A303" s="80">
        <v>43084</v>
      </c>
      <c r="B303" s="77">
        <f t="shared" si="3"/>
        <v>301</v>
      </c>
      <c r="C303" s="78">
        <f t="shared" si="4"/>
        <v>163.00168105285508</v>
      </c>
      <c r="D303" s="78">
        <v>160</v>
      </c>
      <c r="E303" s="79">
        <f t="shared" si="0"/>
        <v>3.0016810528550764</v>
      </c>
      <c r="F303" s="78">
        <f t="shared" si="1"/>
        <v>2119.0218536871162</v>
      </c>
      <c r="G303" s="79">
        <f t="shared" si="2"/>
        <v>93.052112638507367</v>
      </c>
      <c r="H303" s="81">
        <f t="shared" si="9"/>
        <v>2.658631789671639E-2</v>
      </c>
      <c r="I303" s="30"/>
    </row>
    <row r="304" spans="1:9" x14ac:dyDescent="0.25">
      <c r="A304" s="80">
        <v>43084</v>
      </c>
      <c r="B304" s="77">
        <f t="shared" si="3"/>
        <v>302</v>
      </c>
      <c r="C304" s="78">
        <f t="shared" si="4"/>
        <v>162.97509473495836</v>
      </c>
      <c r="D304" s="78">
        <v>160</v>
      </c>
      <c r="E304" s="79">
        <f t="shared" si="0"/>
        <v>2.9750947349583612</v>
      </c>
      <c r="F304" s="78">
        <f t="shared" si="1"/>
        <v>2118.6762315544588</v>
      </c>
      <c r="G304" s="79">
        <f t="shared" si="2"/>
        <v>92.227936783709197</v>
      </c>
      <c r="H304" s="81">
        <f t="shared" si="9"/>
        <v>2.6350839081059771E-2</v>
      </c>
      <c r="I304" s="30"/>
    </row>
    <row r="305" spans="1:9" x14ac:dyDescent="0.25">
      <c r="A305" s="80">
        <v>43084</v>
      </c>
      <c r="B305" s="77">
        <f t="shared" si="3"/>
        <v>303</v>
      </c>
      <c r="C305" s="78">
        <f t="shared" si="4"/>
        <v>162.9487438958773</v>
      </c>
      <c r="D305" s="78">
        <v>160</v>
      </c>
      <c r="E305" s="79">
        <f t="shared" si="0"/>
        <v>2.9487438958772998</v>
      </c>
      <c r="F305" s="78">
        <f t="shared" si="1"/>
        <v>2118.3336706464047</v>
      </c>
      <c r="G305" s="79">
        <f t="shared" si="2"/>
        <v>91.411060772196294</v>
      </c>
      <c r="H305" s="81">
        <f t="shared" si="9"/>
        <v>2.6117445934913226E-2</v>
      </c>
      <c r="I305" s="30"/>
    </row>
    <row r="306" spans="1:9" x14ac:dyDescent="0.25">
      <c r="A306" s="80">
        <v>43084</v>
      </c>
      <c r="B306" s="77">
        <f t="shared" si="3"/>
        <v>304</v>
      </c>
      <c r="C306" s="78">
        <f t="shared" si="4"/>
        <v>162.92262644994238</v>
      </c>
      <c r="D306" s="78">
        <v>160</v>
      </c>
      <c r="E306" s="79">
        <f t="shared" si="0"/>
        <v>2.9226264499423849</v>
      </c>
      <c r="F306" s="78">
        <f t="shared" si="1"/>
        <v>2117.994143849251</v>
      </c>
      <c r="G306" s="79">
        <f t="shared" si="2"/>
        <v>90.60141994821393</v>
      </c>
      <c r="H306" s="81">
        <f t="shared" si="9"/>
        <v>2.588611998520398E-2</v>
      </c>
      <c r="I306" s="30"/>
    </row>
    <row r="307" spans="1:9" x14ac:dyDescent="0.25">
      <c r="A307" s="80">
        <v>43084</v>
      </c>
      <c r="B307" s="77">
        <f t="shared" si="3"/>
        <v>305</v>
      </c>
      <c r="C307" s="78">
        <f t="shared" si="4"/>
        <v>162.89674032995717</v>
      </c>
      <c r="D307" s="78">
        <v>160</v>
      </c>
      <c r="E307" s="79">
        <f t="shared" si="0"/>
        <v>2.8967403299571686</v>
      </c>
      <c r="F307" s="78">
        <f t="shared" si="1"/>
        <v>2117.657624289443</v>
      </c>
      <c r="G307" s="79">
        <f t="shared" si="2"/>
        <v>89.798950228672226</v>
      </c>
      <c r="H307" s="81">
        <f t="shared" si="9"/>
        <v>2.5656842922477777E-2</v>
      </c>
      <c r="I307" s="30"/>
    </row>
    <row r="308" spans="1:9" x14ac:dyDescent="0.25">
      <c r="A308" s="80">
        <v>43084</v>
      </c>
      <c r="B308" s="77">
        <f t="shared" si="3"/>
        <v>306</v>
      </c>
      <c r="C308" s="78">
        <f t="shared" si="4"/>
        <v>162.8710834870347</v>
      </c>
      <c r="D308" s="78">
        <v>160</v>
      </c>
      <c r="E308" s="79">
        <f t="shared" si="0"/>
        <v>2.8710834870346957</v>
      </c>
      <c r="F308" s="78">
        <f t="shared" si="1"/>
        <v>2117.324085331451</v>
      </c>
      <c r="G308" s="79">
        <f t="shared" si="2"/>
        <v>89.003588098075568</v>
      </c>
      <c r="H308" s="81">
        <f t="shared" si="9"/>
        <v>2.5429596599450162E-2</v>
      </c>
      <c r="I308" s="30"/>
    </row>
    <row r="309" spans="1:9" x14ac:dyDescent="0.25">
      <c r="A309" s="80">
        <v>43084</v>
      </c>
      <c r="B309" s="77">
        <f t="shared" si="3"/>
        <v>307</v>
      </c>
      <c r="C309" s="78">
        <f t="shared" si="4"/>
        <v>162.84565389043524</v>
      </c>
      <c r="D309" s="78">
        <v>160</v>
      </c>
      <c r="E309" s="79">
        <f t="shared" si="0"/>
        <v>2.8456538904352442</v>
      </c>
      <c r="F309" s="78">
        <f t="shared" si="1"/>
        <v>2116.9935005756583</v>
      </c>
      <c r="G309" s="79">
        <f t="shared" si="2"/>
        <v>88.21527060349257</v>
      </c>
      <c r="H309" s="81">
        <f t="shared" si="9"/>
        <v>2.5204363029569306E-2</v>
      </c>
      <c r="I309" s="30"/>
    </row>
    <row r="310" spans="1:9" x14ac:dyDescent="0.25">
      <c r="A310" s="80">
        <v>43084</v>
      </c>
      <c r="B310" s="77">
        <f t="shared" si="3"/>
        <v>308</v>
      </c>
      <c r="C310" s="78">
        <f t="shared" si="4"/>
        <v>162.82044952740569</v>
      </c>
      <c r="D310" s="78">
        <v>160</v>
      </c>
      <c r="E310" s="79">
        <f t="shared" si="0"/>
        <v>2.8204495274056853</v>
      </c>
      <c r="F310" s="78">
        <f t="shared" si="1"/>
        <v>2116.665843856274</v>
      </c>
      <c r="G310" s="79">
        <f t="shared" si="2"/>
        <v>87.433935349576245</v>
      </c>
      <c r="H310" s="81">
        <f t="shared" si="9"/>
        <v>2.4981124385593214E-2</v>
      </c>
      <c r="I310" s="30"/>
    </row>
    <row r="311" spans="1:9" x14ac:dyDescent="0.25">
      <c r="A311" s="80">
        <v>43084</v>
      </c>
      <c r="B311" s="77">
        <f t="shared" si="3"/>
        <v>309</v>
      </c>
      <c r="C311" s="78">
        <f t="shared" si="4"/>
        <v>162.7954684030201</v>
      </c>
      <c r="D311" s="78">
        <v>160</v>
      </c>
      <c r="E311" s="79">
        <f t="shared" si="0"/>
        <v>2.7954684030200951</v>
      </c>
      <c r="F311" s="78">
        <f t="shared" si="1"/>
        <v>2116.3410892392612</v>
      </c>
      <c r="G311" s="79">
        <f t="shared" si="2"/>
        <v>86.659520493622949</v>
      </c>
      <c r="H311" s="81">
        <f t="shared" si="9"/>
        <v>2.4759862998177985E-2</v>
      </c>
      <c r="I311" s="30"/>
    </row>
    <row r="312" spans="1:9" x14ac:dyDescent="0.25">
      <c r="A312" s="80">
        <v>43084</v>
      </c>
      <c r="B312" s="77">
        <f t="shared" si="3"/>
        <v>310</v>
      </c>
      <c r="C312" s="78">
        <f t="shared" si="4"/>
        <v>162.77070854002193</v>
      </c>
      <c r="D312" s="78">
        <v>160</v>
      </c>
      <c r="E312" s="79">
        <f t="shared" si="0"/>
        <v>2.7707085400219285</v>
      </c>
      <c r="F312" s="78">
        <f t="shared" si="1"/>
        <v>2116.0192110202852</v>
      </c>
      <c r="G312" s="79">
        <f t="shared" si="2"/>
        <v>85.891964740679782</v>
      </c>
      <c r="H312" s="81">
        <f t="shared" si="9"/>
        <v>2.4540561354479937E-2</v>
      </c>
      <c r="I312" s="30"/>
    </row>
    <row r="313" spans="1:9" x14ac:dyDescent="0.25">
      <c r="A313" s="80">
        <v>43084</v>
      </c>
      <c r="B313" s="77">
        <f t="shared" si="3"/>
        <v>311</v>
      </c>
      <c r="C313" s="78">
        <f t="shared" si="4"/>
        <v>162.74616797866744</v>
      </c>
      <c r="D313" s="78">
        <v>160</v>
      </c>
      <c r="E313" s="79">
        <f t="shared" si="0"/>
        <v>2.7461679786674438</v>
      </c>
      <c r="F313" s="78">
        <f t="shared" si="1"/>
        <v>2115.7001837226767</v>
      </c>
      <c r="G313" s="79">
        <f t="shared" si="2"/>
        <v>85.131207338690757</v>
      </c>
      <c r="H313" s="81">
        <f t="shared" si="9"/>
        <v>2.4323202096768786E-2</v>
      </c>
      <c r="I313" s="30"/>
    </row>
    <row r="314" spans="1:9" x14ac:dyDescent="0.25">
      <c r="A314" s="80">
        <v>43084</v>
      </c>
      <c r="B314" s="77">
        <f t="shared" si="3"/>
        <v>312</v>
      </c>
      <c r="C314" s="78">
        <f t="shared" si="4"/>
        <v>162.72184477657066</v>
      </c>
      <c r="D314" s="78">
        <v>160</v>
      </c>
      <c r="E314" s="79">
        <f t="shared" si="0"/>
        <v>2.7218447765706628</v>
      </c>
      <c r="F314" s="78">
        <f t="shared" si="1"/>
        <v>2115.3839820954186</v>
      </c>
      <c r="G314" s="79">
        <f t="shared" si="2"/>
        <v>84.377188073690547</v>
      </c>
      <c r="H314" s="81">
        <f t="shared" si="9"/>
        <v>2.4107768021054441E-2</v>
      </c>
      <c r="I314" s="30"/>
    </row>
    <row r="315" spans="1:9" x14ac:dyDescent="0.25">
      <c r="A315" s="80">
        <v>43084</v>
      </c>
      <c r="B315" s="77">
        <f t="shared" si="3"/>
        <v>313</v>
      </c>
      <c r="C315" s="78">
        <f t="shared" si="4"/>
        <v>162.69773700854961</v>
      </c>
      <c r="D315" s="78">
        <v>160</v>
      </c>
      <c r="E315" s="79">
        <f t="shared" si="0"/>
        <v>2.6977370085496091</v>
      </c>
      <c r="F315" s="78">
        <f t="shared" si="1"/>
        <v>2115.0705811111447</v>
      </c>
      <c r="G315" s="79">
        <f t="shared" si="2"/>
        <v>83.629847265037881</v>
      </c>
      <c r="H315" s="81">
        <f t="shared" si="9"/>
        <v>2.389424207572511E-2</v>
      </c>
      <c r="I315" s="30"/>
    </row>
    <row r="316" spans="1:9" x14ac:dyDescent="0.25">
      <c r="A316" s="80">
        <v>43084</v>
      </c>
      <c r="B316" s="77">
        <f t="shared" si="3"/>
        <v>314</v>
      </c>
      <c r="C316" s="78">
        <f t="shared" si="4"/>
        <v>162.67384276647388</v>
      </c>
      <c r="D316" s="78">
        <v>160</v>
      </c>
      <c r="E316" s="79">
        <f t="shared" si="0"/>
        <v>2.6738427664738822</v>
      </c>
      <c r="F316" s="78">
        <f t="shared" si="1"/>
        <v>2114.7599559641603</v>
      </c>
      <c r="G316" s="79">
        <f t="shared" si="2"/>
        <v>82.889125760690348</v>
      </c>
      <c r="H316" s="81">
        <f t="shared" si="9"/>
        <v>2.3682607360197241E-2</v>
      </c>
      <c r="I316" s="30"/>
    </row>
    <row r="317" spans="1:9" x14ac:dyDescent="0.25">
      <c r="A317" s="80">
        <v>43084</v>
      </c>
      <c r="B317" s="77">
        <f t="shared" si="3"/>
        <v>315</v>
      </c>
      <c r="C317" s="78">
        <f t="shared" si="4"/>
        <v>162.65016015911368</v>
      </c>
      <c r="D317" s="78">
        <v>160</v>
      </c>
      <c r="E317" s="79">
        <f t="shared" si="0"/>
        <v>2.6501601591136819</v>
      </c>
      <c r="F317" s="78">
        <f t="shared" si="1"/>
        <v>2114.4520820684779</v>
      </c>
      <c r="G317" s="79">
        <f t="shared" si="2"/>
        <v>82.154964932524138</v>
      </c>
      <c r="H317" s="81">
        <f t="shared" si="9"/>
        <v>2.3472847123578326E-2</v>
      </c>
      <c r="I317" s="30"/>
    </row>
    <row r="318" spans="1:9" x14ac:dyDescent="0.25">
      <c r="A318" s="80">
        <v>43084</v>
      </c>
      <c r="B318" s="77">
        <f t="shared" si="3"/>
        <v>316</v>
      </c>
      <c r="C318" s="78">
        <f t="shared" si="4"/>
        <v>162.62668731199011</v>
      </c>
      <c r="D318" s="78">
        <v>160</v>
      </c>
      <c r="E318" s="79">
        <f t="shared" si="0"/>
        <v>2.6266873119901106</v>
      </c>
      <c r="F318" s="78">
        <f t="shared" si="1"/>
        <v>2114.1469350558714</v>
      </c>
      <c r="G318" s="79">
        <f t="shared" si="2"/>
        <v>81.42730667169343</v>
      </c>
      <c r="H318" s="81">
        <f t="shared" si="9"/>
        <v>2.326494476334098E-2</v>
      </c>
      <c r="I318" s="30"/>
    </row>
    <row r="319" spans="1:9" x14ac:dyDescent="0.25">
      <c r="A319" s="80">
        <v>43084</v>
      </c>
      <c r="B319" s="77">
        <f t="shared" si="3"/>
        <v>317</v>
      </c>
      <c r="C319" s="78">
        <f t="shared" si="4"/>
        <v>162.60342236722676</v>
      </c>
      <c r="D319" s="78">
        <v>160</v>
      </c>
      <c r="E319" s="79">
        <f t="shared" si="0"/>
        <v>2.6034223672267558</v>
      </c>
      <c r="F319" s="78">
        <f t="shared" si="1"/>
        <v>2113.8444907739477</v>
      </c>
      <c r="G319" s="79">
        <f t="shared" si="2"/>
        <v>80.70609338402943</v>
      </c>
      <c r="H319" s="81">
        <f t="shared" si="9"/>
        <v>2.3058883824008409E-2</v>
      </c>
      <c r="I319" s="30"/>
    </row>
    <row r="320" spans="1:9" x14ac:dyDescent="0.25">
      <c r="A320" s="80">
        <v>43084</v>
      </c>
      <c r="B320" s="77">
        <f t="shared" si="3"/>
        <v>318</v>
      </c>
      <c r="C320" s="78">
        <f t="shared" si="4"/>
        <v>162.58036348340275</v>
      </c>
      <c r="D320" s="78">
        <v>160</v>
      </c>
      <c r="E320" s="79">
        <f t="shared" si="0"/>
        <v>2.5803634834027491</v>
      </c>
      <c r="F320" s="78">
        <f t="shared" si="1"/>
        <v>2113.5447252842359</v>
      </c>
      <c r="G320" s="79">
        <f t="shared" si="2"/>
        <v>79.991267985485223</v>
      </c>
      <c r="H320" s="81">
        <f t="shared" si="9"/>
        <v>2.285464799585292E-2</v>
      </c>
      <c r="I320" s="30"/>
    </row>
    <row r="321" spans="1:9" x14ac:dyDescent="0.25">
      <c r="A321" s="80">
        <v>43084</v>
      </c>
      <c r="B321" s="77">
        <f t="shared" si="3"/>
        <v>319</v>
      </c>
      <c r="C321" s="78">
        <f t="shared" si="4"/>
        <v>162.55750883540691</v>
      </c>
      <c r="D321" s="78">
        <v>160</v>
      </c>
      <c r="E321" s="79">
        <f t="shared" si="0"/>
        <v>2.5575088354069067</v>
      </c>
      <c r="F321" s="78">
        <f t="shared" si="1"/>
        <v>2113.24761486029</v>
      </c>
      <c r="G321" s="79">
        <f t="shared" si="2"/>
        <v>79.282773897614106</v>
      </c>
      <c r="H321" s="81">
        <f t="shared" si="9"/>
        <v>2.2652221113604029E-2</v>
      </c>
      <c r="I321" s="30"/>
    </row>
    <row r="322" spans="1:9" x14ac:dyDescent="0.25">
      <c r="A322" s="80">
        <v>43084</v>
      </c>
      <c r="B322" s="77">
        <f t="shared" si="3"/>
        <v>320</v>
      </c>
      <c r="C322" s="78">
        <f t="shared" si="4"/>
        <v>162.53485661429329</v>
      </c>
      <c r="D322" s="78">
        <v>160</v>
      </c>
      <c r="E322" s="79">
        <f t="shared" si="0"/>
        <v>2.5348566142932896</v>
      </c>
      <c r="F322" s="78">
        <f t="shared" si="1"/>
        <v>2112.9531359858129</v>
      </c>
      <c r="G322" s="79">
        <f t="shared" si="2"/>
        <v>78.580555043091977</v>
      </c>
      <c r="H322" s="81">
        <f t="shared" si="9"/>
        <v>2.2451587155169137E-2</v>
      </c>
      <c r="I322" s="30"/>
    </row>
    <row r="323" spans="1:9" x14ac:dyDescent="0.25">
      <c r="A323" s="80">
        <v>43084</v>
      </c>
      <c r="B323" s="77">
        <f t="shared" si="3"/>
        <v>321</v>
      </c>
      <c r="C323" s="78">
        <f t="shared" si="4"/>
        <v>162.51240502713813</v>
      </c>
      <c r="D323" s="78">
        <v>160</v>
      </c>
      <c r="E323" s="79">
        <f t="shared" si="0"/>
        <v>2.5124050271381293</v>
      </c>
      <c r="F323" s="78">
        <f t="shared" si="1"/>
        <v>2112.6612653527955</v>
      </c>
      <c r="G323" s="79">
        <f t="shared" si="2"/>
        <v>77.884555841282008</v>
      </c>
      <c r="H323" s="81">
        <f t="shared" si="9"/>
        <v>2.2252730240366288E-2</v>
      </c>
      <c r="I323" s="30"/>
    </row>
    <row r="324" spans="1:9" x14ac:dyDescent="0.25">
      <c r="A324" s="80">
        <v>43084</v>
      </c>
      <c r="B324" s="77">
        <f t="shared" si="3"/>
        <v>322</v>
      </c>
      <c r="C324" s="78">
        <f t="shared" si="4"/>
        <v>162.49015229689778</v>
      </c>
      <c r="D324" s="78">
        <v>160</v>
      </c>
      <c r="E324" s="79">
        <f t="shared" si="0"/>
        <v>2.4901522968977758</v>
      </c>
      <c r="F324" s="78">
        <f t="shared" si="1"/>
        <v>2112.3719798596712</v>
      </c>
      <c r="G324" s="79">
        <f t="shared" si="2"/>
        <v>77.194721203831051</v>
      </c>
      <c r="H324" s="81">
        <f t="shared" ref="H324:H387" si="10">MIN($G324/3500,$F324/3500)</f>
        <v>2.2055634629666015E-2</v>
      </c>
      <c r="I324" s="30"/>
    </row>
    <row r="325" spans="1:9" x14ac:dyDescent="0.25">
      <c r="A325" s="80">
        <v>43084</v>
      </c>
      <c r="B325" s="77">
        <f t="shared" si="3"/>
        <v>323</v>
      </c>
      <c r="C325" s="78">
        <f t="shared" si="4"/>
        <v>162.46809666226812</v>
      </c>
      <c r="D325" s="78">
        <v>160</v>
      </c>
      <c r="E325" s="79">
        <f t="shared" si="0"/>
        <v>2.468096662268124</v>
      </c>
      <c r="F325" s="78">
        <f t="shared" si="1"/>
        <v>2112.0852566094854</v>
      </c>
      <c r="G325" s="79">
        <f t="shared" si="2"/>
        <v>76.510996530311843</v>
      </c>
      <c r="H325" s="81">
        <f t="shared" si="10"/>
        <v>2.1860284722946242E-2</v>
      </c>
      <c r="I325" s="30"/>
    </row>
    <row r="326" spans="1:9" x14ac:dyDescent="0.25">
      <c r="A326" s="80">
        <v>43084</v>
      </c>
      <c r="B326" s="77">
        <f t="shared" si="3"/>
        <v>324</v>
      </c>
      <c r="C326" s="78">
        <f t="shared" si="4"/>
        <v>162.44623637754518</v>
      </c>
      <c r="D326" s="78">
        <v>160</v>
      </c>
      <c r="E326" s="79">
        <f t="shared" si="0"/>
        <v>2.4462363775451763</v>
      </c>
      <c r="F326" s="78">
        <f t="shared" si="1"/>
        <v>2111.8010729080875</v>
      </c>
      <c r="G326" s="79">
        <f t="shared" si="2"/>
        <v>75.833327703900466</v>
      </c>
      <c r="H326" s="81">
        <f t="shared" si="10"/>
        <v>2.1666665058257276E-2</v>
      </c>
      <c r="I326" s="30"/>
    </row>
    <row r="327" spans="1:9" x14ac:dyDescent="0.25">
      <c r="A327" s="80">
        <v>43084</v>
      </c>
      <c r="B327" s="77">
        <f t="shared" si="3"/>
        <v>325</v>
      </c>
      <c r="C327" s="78">
        <f t="shared" si="4"/>
        <v>162.42456971248691</v>
      </c>
      <c r="D327" s="78">
        <v>160</v>
      </c>
      <c r="E327" s="79">
        <f t="shared" si="0"/>
        <v>2.4245697124869139</v>
      </c>
      <c r="F327" s="78">
        <f t="shared" si="1"/>
        <v>2111.51940626233</v>
      </c>
      <c r="G327" s="79">
        <f t="shared" si="2"/>
        <v>75.16166108709433</v>
      </c>
      <c r="H327" s="81">
        <f t="shared" si="10"/>
        <v>2.1474760310598379E-2</v>
      </c>
      <c r="I327" s="30"/>
    </row>
    <row r="328" spans="1:9" x14ac:dyDescent="0.25">
      <c r="A328" s="80">
        <v>43084</v>
      </c>
      <c r="B328" s="77">
        <f t="shared" si="3"/>
        <v>326</v>
      </c>
      <c r="C328" s="78">
        <f t="shared" si="4"/>
        <v>162.4030949521763</v>
      </c>
      <c r="D328" s="78">
        <v>160</v>
      </c>
      <c r="E328" s="79">
        <f t="shared" si="0"/>
        <v>2.4030949521763034</v>
      </c>
      <c r="F328" s="78">
        <f t="shared" si="1"/>
        <v>2111.2402343782919</v>
      </c>
      <c r="G328" s="79">
        <f t="shared" si="2"/>
        <v>74.495943517465406</v>
      </c>
      <c r="H328" s="81">
        <f t="shared" si="10"/>
        <v>2.1284555290704402E-2</v>
      </c>
      <c r="I328" s="30"/>
    </row>
    <row r="329" spans="1:9" x14ac:dyDescent="0.25">
      <c r="A329" s="80">
        <v>43084</v>
      </c>
      <c r="B329" s="77">
        <f t="shared" si="3"/>
        <v>327</v>
      </c>
      <c r="C329" s="78">
        <f t="shared" si="4"/>
        <v>162.38181039688561</v>
      </c>
      <c r="D329" s="78">
        <v>160</v>
      </c>
      <c r="E329" s="79">
        <f t="shared" si="0"/>
        <v>2.3818103968856121</v>
      </c>
      <c r="F329" s="78">
        <f t="shared" si="1"/>
        <v>2110.963535159513</v>
      </c>
      <c r="G329" s="79">
        <f t="shared" si="2"/>
        <v>73.836122303453976</v>
      </c>
      <c r="H329" s="81">
        <f t="shared" si="10"/>
        <v>2.1096034943843992E-2</v>
      </c>
      <c r="I329" s="30"/>
    </row>
    <row r="330" spans="1:9" x14ac:dyDescent="0.25">
      <c r="A330" s="80">
        <v>43084</v>
      </c>
      <c r="B330" s="77">
        <f t="shared" si="3"/>
        <v>328</v>
      </c>
      <c r="C330" s="78">
        <f t="shared" si="4"/>
        <v>162.36071436194177</v>
      </c>
      <c r="D330" s="78">
        <v>160</v>
      </c>
      <c r="E330" s="79">
        <f t="shared" si="0"/>
        <v>2.3607143619417741</v>
      </c>
      <c r="F330" s="78">
        <f t="shared" si="1"/>
        <v>2110.6892867052429</v>
      </c>
      <c r="G330" s="79">
        <f t="shared" si="2"/>
        <v>73.182145220194997</v>
      </c>
      <c r="H330" s="81">
        <f t="shared" si="10"/>
        <v>2.0909184348627142E-2</v>
      </c>
      <c r="I330" s="30"/>
    </row>
    <row r="331" spans="1:9" x14ac:dyDescent="0.25">
      <c r="A331" s="80">
        <v>43084</v>
      </c>
      <c r="B331" s="77">
        <f t="shared" si="3"/>
        <v>329</v>
      </c>
      <c r="C331" s="78">
        <f t="shared" si="4"/>
        <v>162.33980517759315</v>
      </c>
      <c r="D331" s="78">
        <v>160</v>
      </c>
      <c r="E331" s="79">
        <f t="shared" si="0"/>
        <v>2.3398051775931492</v>
      </c>
      <c r="F331" s="78">
        <f t="shared" si="1"/>
        <v>2110.4174673087109</v>
      </c>
      <c r="G331" s="79">
        <f t="shared" si="2"/>
        <v>72.533960505387626</v>
      </c>
      <c r="H331" s="81">
        <f t="shared" si="10"/>
        <v>2.0723988715825037E-2</v>
      </c>
      <c r="I331" s="30"/>
    </row>
    <row r="332" spans="1:9" x14ac:dyDescent="0.25">
      <c r="A332" s="80">
        <v>43084</v>
      </c>
      <c r="B332" s="77">
        <f t="shared" si="3"/>
        <v>330</v>
      </c>
      <c r="C332" s="78">
        <f t="shared" si="4"/>
        <v>162.31908118887733</v>
      </c>
      <c r="D332" s="78">
        <v>160</v>
      </c>
      <c r="E332" s="79">
        <f t="shared" si="0"/>
        <v>2.3190811888773339</v>
      </c>
      <c r="F332" s="78">
        <f t="shared" si="1"/>
        <v>2110.1480554554055</v>
      </c>
      <c r="G332" s="79">
        <f t="shared" si="2"/>
        <v>71.891516855197352</v>
      </c>
      <c r="H332" s="81">
        <f t="shared" si="10"/>
        <v>2.0540433387199245E-2</v>
      </c>
      <c r="I332" s="30"/>
    </row>
    <row r="333" spans="1:9" x14ac:dyDescent="0.25">
      <c r="A333" s="80">
        <v>43084</v>
      </c>
      <c r="B333" s="77">
        <f t="shared" si="3"/>
        <v>331</v>
      </c>
      <c r="C333" s="78">
        <f t="shared" si="4"/>
        <v>162.29854075549014</v>
      </c>
      <c r="D333" s="78">
        <v>160</v>
      </c>
      <c r="E333" s="79">
        <f t="shared" si="0"/>
        <v>2.2985407554901371</v>
      </c>
      <c r="F333" s="78">
        <f t="shared" si="1"/>
        <v>2109.8810298213716</v>
      </c>
      <c r="G333" s="79">
        <f t="shared" si="2"/>
        <v>71.254763420194251</v>
      </c>
      <c r="H333" s="81">
        <f t="shared" si="10"/>
        <v>2.0358503834341214E-2</v>
      </c>
      <c r="I333" s="30"/>
    </row>
    <row r="334" spans="1:9" x14ac:dyDescent="0.25">
      <c r="A334" s="80">
        <v>43084</v>
      </c>
      <c r="B334" s="77">
        <f t="shared" si="3"/>
        <v>332</v>
      </c>
      <c r="C334" s="78">
        <f t="shared" si="4"/>
        <v>162.27818225165581</v>
      </c>
      <c r="D334" s="78">
        <v>160</v>
      </c>
      <c r="E334" s="79">
        <f t="shared" si="0"/>
        <v>2.2781822516558066</v>
      </c>
      <c r="F334" s="78">
        <f t="shared" si="1"/>
        <v>2109.6163692715254</v>
      </c>
      <c r="G334" s="79">
        <f t="shared" si="2"/>
        <v>70.623649801330004</v>
      </c>
      <c r="H334" s="81">
        <f t="shared" si="10"/>
        <v>2.0178185657522857E-2</v>
      </c>
      <c r="I334" s="30"/>
    </row>
    <row r="335" spans="1:9" x14ac:dyDescent="0.25">
      <c r="A335" s="80">
        <v>43084</v>
      </c>
      <c r="B335" s="77">
        <f t="shared" si="3"/>
        <v>333</v>
      </c>
      <c r="C335" s="78">
        <f t="shared" si="4"/>
        <v>162.25800406599828</v>
      </c>
      <c r="D335" s="78">
        <v>160</v>
      </c>
      <c r="E335" s="79">
        <f t="shared" si="0"/>
        <v>2.2580040659982785</v>
      </c>
      <c r="F335" s="78">
        <f t="shared" si="1"/>
        <v>2109.3540528579774</v>
      </c>
      <c r="G335" s="79">
        <f t="shared" si="2"/>
        <v>69.998126045946634</v>
      </c>
      <c r="H335" s="81">
        <f t="shared" si="10"/>
        <v>1.9999464584556183E-2</v>
      </c>
      <c r="I335" s="30"/>
    </row>
    <row r="336" spans="1:9" x14ac:dyDescent="0.25">
      <c r="A336" s="80">
        <v>43084</v>
      </c>
      <c r="B336" s="77">
        <f t="shared" si="3"/>
        <v>334</v>
      </c>
      <c r="C336" s="78">
        <f t="shared" si="4"/>
        <v>162.23800460141373</v>
      </c>
      <c r="D336" s="78">
        <v>160</v>
      </c>
      <c r="E336" s="79">
        <f t="shared" si="0"/>
        <v>2.2380046014137349</v>
      </c>
      <c r="F336" s="78">
        <f t="shared" si="1"/>
        <v>2109.0940598183784</v>
      </c>
      <c r="G336" s="79">
        <f t="shared" si="2"/>
        <v>69.378142643825782</v>
      </c>
      <c r="H336" s="81">
        <f t="shared" si="10"/>
        <v>1.982232646966451E-2</v>
      </c>
      <c r="I336" s="30"/>
    </row>
    <row r="337" spans="1:9" x14ac:dyDescent="0.25">
      <c r="A337" s="80">
        <v>43084</v>
      </c>
      <c r="B337" s="77">
        <f t="shared" si="3"/>
        <v>335</v>
      </c>
      <c r="C337" s="78">
        <f t="shared" si="4"/>
        <v>162.21818227494407</v>
      </c>
      <c r="D337" s="78">
        <v>160</v>
      </c>
      <c r="E337" s="79">
        <f t="shared" si="0"/>
        <v>2.2181822749440698</v>
      </c>
      <c r="F337" s="78">
        <f t="shared" si="1"/>
        <v>2108.8363695742728</v>
      </c>
      <c r="G337" s="79">
        <f t="shared" si="2"/>
        <v>68.763650523266165</v>
      </c>
      <c r="H337" s="81">
        <f t="shared" si="10"/>
        <v>1.9646757292361761E-2</v>
      </c>
      <c r="I337" s="30"/>
    </row>
    <row r="338" spans="1:9" x14ac:dyDescent="0.25">
      <c r="A338" s="80">
        <v>43084</v>
      </c>
      <c r="B338" s="77">
        <f t="shared" si="3"/>
        <v>336</v>
      </c>
      <c r="C338" s="78">
        <f t="shared" si="4"/>
        <v>162.19853551765172</v>
      </c>
      <c r="D338" s="78">
        <v>160</v>
      </c>
      <c r="E338" s="79">
        <f t="shared" si="0"/>
        <v>2.1985355176517203</v>
      </c>
      <c r="F338" s="78">
        <f t="shared" si="1"/>
        <v>2108.5809617294722</v>
      </c>
      <c r="G338" s="79">
        <f t="shared" si="2"/>
        <v>68.154601047203329</v>
      </c>
      <c r="H338" s="81">
        <f t="shared" si="10"/>
        <v>1.9472743156343807E-2</v>
      </c>
      <c r="I338" s="30"/>
    </row>
    <row r="339" spans="1:9" x14ac:dyDescent="0.25">
      <c r="A339" s="80">
        <v>43084</v>
      </c>
      <c r="B339" s="77">
        <f t="shared" si="3"/>
        <v>337</v>
      </c>
      <c r="C339" s="78">
        <f t="shared" si="4"/>
        <v>162.17906277449538</v>
      </c>
      <c r="D339" s="78">
        <v>160</v>
      </c>
      <c r="E339" s="79">
        <f t="shared" si="0"/>
        <v>2.1790627744953781</v>
      </c>
      <c r="F339" s="78">
        <f t="shared" si="1"/>
        <v>2108.3278160684399</v>
      </c>
      <c r="G339" s="79">
        <f t="shared" si="2"/>
        <v>67.550946009356721</v>
      </c>
      <c r="H339" s="81">
        <f t="shared" si="10"/>
        <v>1.9300270288387635E-2</v>
      </c>
      <c r="I339" s="30"/>
    </row>
    <row r="340" spans="1:9" x14ac:dyDescent="0.25">
      <c r="A340" s="80">
        <v>43084</v>
      </c>
      <c r="B340" s="77">
        <f t="shared" si="3"/>
        <v>338</v>
      </c>
      <c r="C340" s="78">
        <f t="shared" si="4"/>
        <v>162.15976250420698</v>
      </c>
      <c r="D340" s="78">
        <v>160</v>
      </c>
      <c r="E340" s="79">
        <f t="shared" si="0"/>
        <v>2.1597625042069808</v>
      </c>
      <c r="F340" s="78">
        <f t="shared" si="1"/>
        <v>2108.0769125546908</v>
      </c>
      <c r="G340" s="79">
        <f t="shared" si="2"/>
        <v>66.952637630416405</v>
      </c>
      <c r="H340" s="81">
        <f t="shared" si="10"/>
        <v>1.9129325037261832E-2</v>
      </c>
      <c r="I340" s="30"/>
    </row>
    <row r="341" spans="1:9" x14ac:dyDescent="0.25">
      <c r="A341" s="80">
        <v>43084</v>
      </c>
      <c r="B341" s="77">
        <f t="shared" si="3"/>
        <v>339</v>
      </c>
      <c r="C341" s="78">
        <f t="shared" si="4"/>
        <v>162.14063317916973</v>
      </c>
      <c r="D341" s="78">
        <v>160</v>
      </c>
      <c r="E341" s="79">
        <f t="shared" si="0"/>
        <v>2.1406331791697255</v>
      </c>
      <c r="F341" s="78">
        <f t="shared" si="1"/>
        <v>2107.8282313292066</v>
      </c>
      <c r="G341" s="79">
        <f t="shared" si="2"/>
        <v>66.359628554261491</v>
      </c>
      <c r="H341" s="81">
        <f t="shared" si="10"/>
        <v>1.8959893872646141E-2</v>
      </c>
      <c r="I341" s="30"/>
    </row>
    <row r="342" spans="1:9" x14ac:dyDescent="0.25">
      <c r="A342" s="80">
        <v>43084</v>
      </c>
      <c r="B342" s="77">
        <f t="shared" si="3"/>
        <v>340</v>
      </c>
      <c r="C342" s="78">
        <f t="shared" si="4"/>
        <v>162.12167328529708</v>
      </c>
      <c r="D342" s="78">
        <v>160</v>
      </c>
      <c r="E342" s="79">
        <f t="shared" si="0"/>
        <v>2.1216732852970779</v>
      </c>
      <c r="F342" s="78">
        <f t="shared" si="1"/>
        <v>2107.581752708862</v>
      </c>
      <c r="G342" s="79">
        <f t="shared" si="2"/>
        <v>65.771871844209414</v>
      </c>
      <c r="H342" s="81">
        <f t="shared" si="10"/>
        <v>1.8791963384059834E-2</v>
      </c>
      <c r="I342" s="30"/>
    </row>
    <row r="343" spans="1:9" x14ac:dyDescent="0.25">
      <c r="A343" s="80">
        <v>43084</v>
      </c>
      <c r="B343" s="77">
        <f t="shared" si="3"/>
        <v>341</v>
      </c>
      <c r="C343" s="78">
        <f t="shared" si="4"/>
        <v>162.10288132191303</v>
      </c>
      <c r="D343" s="78">
        <v>160</v>
      </c>
      <c r="E343" s="79">
        <f t="shared" si="0"/>
        <v>2.1028813219130313</v>
      </c>
      <c r="F343" s="78">
        <f t="shared" si="1"/>
        <v>2107.3374571848694</v>
      </c>
      <c r="G343" s="79">
        <f t="shared" si="2"/>
        <v>65.189320979303972</v>
      </c>
      <c r="H343" s="81">
        <f t="shared" si="10"/>
        <v>1.8625520279801133E-2</v>
      </c>
      <c r="I343" s="30"/>
    </row>
    <row r="344" spans="1:9" x14ac:dyDescent="0.25">
      <c r="A344" s="80">
        <v>43084</v>
      </c>
      <c r="B344" s="77">
        <f t="shared" si="3"/>
        <v>342</v>
      </c>
      <c r="C344" s="78">
        <f t="shared" si="4"/>
        <v>162.08425580163322</v>
      </c>
      <c r="D344" s="78">
        <v>160</v>
      </c>
      <c r="E344" s="79">
        <f t="shared" si="0"/>
        <v>2.0842558016332191</v>
      </c>
      <c r="F344" s="78">
        <f t="shared" si="1"/>
        <v>2107.0953254212318</v>
      </c>
      <c r="G344" s="79">
        <f t="shared" si="2"/>
        <v>64.611929850629792</v>
      </c>
      <c r="H344" s="81">
        <f t="shared" si="10"/>
        <v>1.8460551385894225E-2</v>
      </c>
      <c r="I344" s="30"/>
    </row>
    <row r="345" spans="1:9" x14ac:dyDescent="0.25">
      <c r="A345" s="80">
        <v>43084</v>
      </c>
      <c r="B345" s="77">
        <f t="shared" si="3"/>
        <v>343</v>
      </c>
      <c r="C345" s="78">
        <f t="shared" si="4"/>
        <v>162.06579525024733</v>
      </c>
      <c r="D345" s="78">
        <v>160</v>
      </c>
      <c r="E345" s="79">
        <f t="shared" si="0"/>
        <v>2.0657952502473336</v>
      </c>
      <c r="F345" s="78">
        <f t="shared" si="1"/>
        <v>2106.8553382532155</v>
      </c>
      <c r="G345" s="79">
        <f t="shared" si="2"/>
        <v>64.039652757667341</v>
      </c>
      <c r="H345" s="81">
        <f t="shared" si="10"/>
        <v>1.8297043645047813E-2</v>
      </c>
      <c r="I345" s="30"/>
    </row>
    <row r="346" spans="1:9" x14ac:dyDescent="0.25">
      <c r="A346" s="80">
        <v>43084</v>
      </c>
      <c r="B346" s="77">
        <f t="shared" si="3"/>
        <v>344</v>
      </c>
      <c r="C346" s="78">
        <f t="shared" si="4"/>
        <v>162.04749820660228</v>
      </c>
      <c r="D346" s="78">
        <v>160</v>
      </c>
      <c r="E346" s="79">
        <f t="shared" si="0"/>
        <v>2.0474982066022847</v>
      </c>
      <c r="F346" s="78">
        <f t="shared" si="1"/>
        <v>2106.6174766858298</v>
      </c>
      <c r="G346" s="79">
        <f t="shared" si="2"/>
        <v>63.472444404670824</v>
      </c>
      <c r="H346" s="81">
        <f t="shared" si="10"/>
        <v>1.8134984115620235E-2</v>
      </c>
      <c r="I346" s="30"/>
    </row>
    <row r="347" spans="1:9" x14ac:dyDescent="0.25">
      <c r="A347" s="80">
        <v>43084</v>
      </c>
      <c r="B347" s="77">
        <f t="shared" si="3"/>
        <v>345</v>
      </c>
      <c r="C347" s="78">
        <f t="shared" si="4"/>
        <v>162.02936322248667</v>
      </c>
      <c r="D347" s="78">
        <v>160</v>
      </c>
      <c r="E347" s="79">
        <f t="shared" si="0"/>
        <v>2.0293632224866656</v>
      </c>
      <c r="F347" s="78">
        <f t="shared" si="1"/>
        <v>2106.3817218923268</v>
      </c>
      <c r="G347" s="79">
        <f t="shared" si="2"/>
        <v>62.910259897086632</v>
      </c>
      <c r="H347" s="81">
        <f t="shared" si="10"/>
        <v>1.7974359970596182E-2</v>
      </c>
      <c r="I347" s="30"/>
    </row>
    <row r="348" spans="1:9" x14ac:dyDescent="0.25">
      <c r="A348" s="80">
        <v>43084</v>
      </c>
      <c r="B348" s="77">
        <f t="shared" si="3"/>
        <v>346</v>
      </c>
      <c r="C348" s="78">
        <f t="shared" si="4"/>
        <v>162.01138886251607</v>
      </c>
      <c r="D348" s="78">
        <v>160</v>
      </c>
      <c r="E348" s="79">
        <f t="shared" si="0"/>
        <v>2.0113888625160712</v>
      </c>
      <c r="F348" s="78">
        <f t="shared" si="1"/>
        <v>2106.1480552127091</v>
      </c>
      <c r="G348" s="79">
        <f t="shared" si="2"/>
        <v>62.353054737998207</v>
      </c>
      <c r="H348" s="81">
        <f t="shared" si="10"/>
        <v>1.7815158496570917E-2</v>
      </c>
      <c r="I348" s="30"/>
    </row>
    <row r="349" spans="1:9" x14ac:dyDescent="0.25">
      <c r="A349" s="80">
        <v>43084</v>
      </c>
      <c r="B349" s="77">
        <f t="shared" si="3"/>
        <v>347</v>
      </c>
      <c r="C349" s="78">
        <f t="shared" si="4"/>
        <v>161.9935737040195</v>
      </c>
      <c r="D349" s="78">
        <v>160</v>
      </c>
      <c r="E349" s="79">
        <f t="shared" si="0"/>
        <v>1.9935737040194965</v>
      </c>
      <c r="F349" s="78">
        <f t="shared" si="1"/>
        <v>2105.9164581522537</v>
      </c>
      <c r="G349" s="79">
        <f t="shared" si="2"/>
        <v>61.800784824604392</v>
      </c>
      <c r="H349" s="81">
        <f t="shared" si="10"/>
        <v>1.7657367092744111E-2</v>
      </c>
      <c r="I349" s="30"/>
    </row>
    <row r="350" spans="1:9" x14ac:dyDescent="0.25">
      <c r="A350" s="80">
        <v>43084</v>
      </c>
      <c r="B350" s="77">
        <f t="shared" si="3"/>
        <v>348</v>
      </c>
      <c r="C350" s="78">
        <f t="shared" si="4"/>
        <v>161.97591633692676</v>
      </c>
      <c r="D350" s="78">
        <v>160</v>
      </c>
      <c r="E350" s="79">
        <f t="shared" si="0"/>
        <v>1.9759163369267583</v>
      </c>
      <c r="F350" s="78">
        <f t="shared" si="1"/>
        <v>2105.6869123800479</v>
      </c>
      <c r="G350" s="79">
        <f t="shared" si="2"/>
        <v>61.253406444729507</v>
      </c>
      <c r="H350" s="81">
        <f t="shared" si="10"/>
        <v>1.7500973269922716E-2</v>
      </c>
      <c r="I350" s="30"/>
    </row>
    <row r="351" spans="1:9" x14ac:dyDescent="0.25">
      <c r="A351" s="80">
        <v>43084</v>
      </c>
      <c r="B351" s="77">
        <f t="shared" si="3"/>
        <v>349</v>
      </c>
      <c r="C351" s="78">
        <f t="shared" si="4"/>
        <v>161.95841536365683</v>
      </c>
      <c r="D351" s="78">
        <v>160</v>
      </c>
      <c r="E351" s="79">
        <f t="shared" si="0"/>
        <v>1.958415363656826</v>
      </c>
      <c r="F351" s="78">
        <f t="shared" si="1"/>
        <v>2105.4593997275388</v>
      </c>
      <c r="G351" s="79">
        <f t="shared" si="2"/>
        <v>60.710876273361606</v>
      </c>
      <c r="H351" s="81">
        <f t="shared" si="10"/>
        <v>1.7345964649531889E-2</v>
      </c>
      <c r="I351" s="30"/>
    </row>
    <row r="352" spans="1:9" x14ac:dyDescent="0.25">
      <c r="A352" s="80">
        <v>43084</v>
      </c>
      <c r="B352" s="77">
        <f t="shared" si="3"/>
        <v>350</v>
      </c>
      <c r="C352" s="78">
        <f t="shared" si="4"/>
        <v>161.94106939900729</v>
      </c>
      <c r="D352" s="78">
        <v>160</v>
      </c>
      <c r="E352" s="79">
        <f t="shared" si="0"/>
        <v>1.94106939900729</v>
      </c>
      <c r="F352" s="78">
        <f t="shared" si="1"/>
        <v>2105.2339021870948</v>
      </c>
      <c r="G352" s="79">
        <f t="shared" si="2"/>
        <v>60.173151369225991</v>
      </c>
      <c r="H352" s="81">
        <f t="shared" si="10"/>
        <v>1.7192328962635998E-2</v>
      </c>
      <c r="I352" s="30"/>
    </row>
    <row r="353" spans="1:9" x14ac:dyDescent="0.25">
      <c r="A353" s="80">
        <v>43084</v>
      </c>
      <c r="B353" s="77">
        <f t="shared" si="3"/>
        <v>351</v>
      </c>
      <c r="C353" s="78">
        <f t="shared" si="4"/>
        <v>161.92387707004465</v>
      </c>
      <c r="D353" s="78">
        <v>160</v>
      </c>
      <c r="E353" s="79">
        <f t="shared" si="0"/>
        <v>1.9238770700446537</v>
      </c>
      <c r="F353" s="78">
        <f t="shared" si="1"/>
        <v>2105.0104019105806</v>
      </c>
      <c r="G353" s="79">
        <f t="shared" si="2"/>
        <v>59.640189171384264</v>
      </c>
      <c r="H353" s="81">
        <f t="shared" si="10"/>
        <v>1.7040054048966934E-2</v>
      </c>
      <c r="I353" s="30"/>
    </row>
    <row r="354" spans="1:9" x14ac:dyDescent="0.25">
      <c r="A354" s="80">
        <v>43084</v>
      </c>
      <c r="B354" s="77">
        <f t="shared" si="3"/>
        <v>352</v>
      </c>
      <c r="C354" s="78">
        <f t="shared" si="4"/>
        <v>161.90683701599568</v>
      </c>
      <c r="D354" s="78">
        <v>160</v>
      </c>
      <c r="E354" s="79">
        <f t="shared" si="0"/>
        <v>1.9068370159956771</v>
      </c>
      <c r="F354" s="78">
        <f t="shared" si="1"/>
        <v>2104.7888812079436</v>
      </c>
      <c r="G354" s="79">
        <f t="shared" si="2"/>
        <v>59.111947495865991</v>
      </c>
      <c r="H354" s="81">
        <f t="shared" si="10"/>
        <v>1.6889127855961712E-2</v>
      </c>
      <c r="I354" s="30"/>
    </row>
    <row r="355" spans="1:9" x14ac:dyDescent="0.25">
      <c r="A355" s="80">
        <v>43084</v>
      </c>
      <c r="B355" s="77">
        <f t="shared" si="3"/>
        <v>353</v>
      </c>
      <c r="C355" s="78">
        <f t="shared" si="4"/>
        <v>161.88994788813972</v>
      </c>
      <c r="D355" s="78">
        <v>160</v>
      </c>
      <c r="E355" s="79">
        <f t="shared" si="0"/>
        <v>1.8899478881397158</v>
      </c>
      <c r="F355" s="78">
        <f t="shared" si="1"/>
        <v>2104.5693225458162</v>
      </c>
      <c r="G355" s="79">
        <f t="shared" si="2"/>
        <v>58.58838453233119</v>
      </c>
      <c r="H355" s="81">
        <f t="shared" si="10"/>
        <v>1.6739538437808912E-2</v>
      </c>
      <c r="I355" s="30"/>
    </row>
    <row r="356" spans="1:9" x14ac:dyDescent="0.25">
      <c r="A356" s="80">
        <v>43084</v>
      </c>
      <c r="B356" s="77">
        <f t="shared" si="3"/>
        <v>354</v>
      </c>
      <c r="C356" s="78">
        <f t="shared" si="4"/>
        <v>161.87320834970191</v>
      </c>
      <c r="D356" s="78">
        <v>160</v>
      </c>
      <c r="E356" s="79">
        <f t="shared" si="0"/>
        <v>1.8732083497019119</v>
      </c>
      <c r="F356" s="78">
        <f t="shared" si="1"/>
        <v>2104.3517085461249</v>
      </c>
      <c r="G356" s="79">
        <f t="shared" si="2"/>
        <v>58.069458840759268</v>
      </c>
      <c r="H356" s="81">
        <f t="shared" si="10"/>
        <v>1.6591273954502647E-2</v>
      </c>
      <c r="I356" s="30"/>
    </row>
    <row r="357" spans="1:9" x14ac:dyDescent="0.25">
      <c r="A357" s="80">
        <v>43084</v>
      </c>
      <c r="B357" s="77">
        <f t="shared" si="3"/>
        <v>355</v>
      </c>
      <c r="C357" s="78">
        <f t="shared" si="4"/>
        <v>161.85661707574741</v>
      </c>
      <c r="D357" s="78">
        <v>160</v>
      </c>
      <c r="E357" s="79">
        <f t="shared" si="0"/>
        <v>1.8566170757474083</v>
      </c>
      <c r="F357" s="78">
        <f t="shared" si="1"/>
        <v>2104.1360219847165</v>
      </c>
      <c r="G357" s="79">
        <f t="shared" si="2"/>
        <v>57.555129348169658</v>
      </c>
      <c r="H357" s="81">
        <f t="shared" si="10"/>
        <v>1.6444322670905617E-2</v>
      </c>
      <c r="I357" s="30"/>
    </row>
    <row r="358" spans="1:9" x14ac:dyDescent="0.25">
      <c r="A358" s="80">
        <v>43084</v>
      </c>
      <c r="B358" s="77">
        <f t="shared" si="3"/>
        <v>356</v>
      </c>
      <c r="C358" s="78">
        <f t="shared" si="4"/>
        <v>161.8401727530765</v>
      </c>
      <c r="D358" s="78">
        <v>160</v>
      </c>
      <c r="E358" s="79">
        <f t="shared" si="0"/>
        <v>1.8401727530765015</v>
      </c>
      <c r="F358" s="78">
        <f t="shared" si="1"/>
        <v>2103.9222457899946</v>
      </c>
      <c r="G358" s="79">
        <f t="shared" si="2"/>
        <v>57.045355345371547</v>
      </c>
      <c r="H358" s="81">
        <f t="shared" si="10"/>
        <v>1.629867295582044E-2</v>
      </c>
      <c r="I358" s="30"/>
    </row>
    <row r="359" spans="1:9" x14ac:dyDescent="0.25">
      <c r="A359" s="80">
        <v>43084</v>
      </c>
      <c r="B359" s="77">
        <f t="shared" si="3"/>
        <v>357</v>
      </c>
      <c r="C359" s="78">
        <f t="shared" si="4"/>
        <v>161.82387408012067</v>
      </c>
      <c r="D359" s="78">
        <v>160</v>
      </c>
      <c r="E359" s="79">
        <f t="shared" si="0"/>
        <v>1.8238740801206745</v>
      </c>
      <c r="F359" s="78">
        <f t="shared" si="1"/>
        <v>2103.7103630415686</v>
      </c>
      <c r="G359" s="79">
        <f t="shared" si="2"/>
        <v>56.540096483740911</v>
      </c>
      <c r="H359" s="81">
        <f t="shared" si="10"/>
        <v>1.6154313281068831E-2</v>
      </c>
      <c r="I359" s="30"/>
    </row>
    <row r="360" spans="1:9" x14ac:dyDescent="0.25">
      <c r="A360" s="80">
        <v>43084</v>
      </c>
      <c r="B360" s="77">
        <f t="shared" si="3"/>
        <v>358</v>
      </c>
      <c r="C360" s="78">
        <f t="shared" si="4"/>
        <v>161.8077197668396</v>
      </c>
      <c r="D360" s="78">
        <v>160</v>
      </c>
      <c r="E360" s="79">
        <f t="shared" si="0"/>
        <v>1.8077197668395968</v>
      </c>
      <c r="F360" s="78">
        <f t="shared" si="1"/>
        <v>2103.5003569689147</v>
      </c>
      <c r="G360" s="79">
        <f t="shared" si="2"/>
        <v>56.0393127720275</v>
      </c>
      <c r="H360" s="81">
        <f t="shared" si="10"/>
        <v>1.6011232220579284E-2</v>
      </c>
      <c r="I360" s="30"/>
    </row>
    <row r="361" spans="1:9" x14ac:dyDescent="0.25">
      <c r="A361" s="80">
        <v>43084</v>
      </c>
      <c r="B361" s="77">
        <f t="shared" si="3"/>
        <v>359</v>
      </c>
      <c r="C361" s="78">
        <f t="shared" si="4"/>
        <v>161.791708534619</v>
      </c>
      <c r="D361" s="78">
        <v>160</v>
      </c>
      <c r="E361" s="79">
        <f t="shared" si="0"/>
        <v>1.7917085346190049</v>
      </c>
      <c r="F361" s="78">
        <f t="shared" si="1"/>
        <v>2103.2922109500469</v>
      </c>
      <c r="G361" s="79">
        <f t="shared" si="2"/>
        <v>55.542964573189153</v>
      </c>
      <c r="H361" s="81">
        <f t="shared" si="10"/>
        <v>1.5869418449482614E-2</v>
      </c>
      <c r="I361" s="30"/>
    </row>
    <row r="362" spans="1:9" x14ac:dyDescent="0.25">
      <c r="A362" s="80">
        <v>43084</v>
      </c>
      <c r="B362" s="77">
        <f t="shared" si="3"/>
        <v>360</v>
      </c>
      <c r="C362" s="78">
        <f t="shared" si="4"/>
        <v>161.77583911616952</v>
      </c>
      <c r="D362" s="78">
        <v>160</v>
      </c>
      <c r="E362" s="79">
        <f t="shared" si="0"/>
        <v>1.7758391161695215</v>
      </c>
      <c r="F362" s="78">
        <f t="shared" si="1"/>
        <v>2103.0859085102038</v>
      </c>
      <c r="G362" s="79">
        <f t="shared" si="2"/>
        <v>55.051012601255167</v>
      </c>
      <c r="H362" s="81">
        <f t="shared" si="10"/>
        <v>1.5728860743215761E-2</v>
      </c>
      <c r="I362" s="30"/>
    </row>
    <row r="363" spans="1:9" x14ac:dyDescent="0.25">
      <c r="A363" s="80">
        <v>43084</v>
      </c>
      <c r="B363" s="77">
        <f t="shared" si="3"/>
        <v>361</v>
      </c>
      <c r="C363" s="78">
        <f t="shared" si="4"/>
        <v>161.7601102554263</v>
      </c>
      <c r="D363" s="78">
        <v>160</v>
      </c>
      <c r="E363" s="79">
        <f t="shared" si="0"/>
        <v>1.760110255426298</v>
      </c>
      <c r="F363" s="78">
        <f t="shared" si="1"/>
        <v>2102.8814333205419</v>
      </c>
      <c r="G363" s="79">
        <f t="shared" si="2"/>
        <v>54.563417918215237</v>
      </c>
      <c r="H363" s="81">
        <f t="shared" si="10"/>
        <v>1.5589547976632924E-2</v>
      </c>
      <c r="I363" s="30"/>
    </row>
    <row r="364" spans="1:9" x14ac:dyDescent="0.25">
      <c r="A364" s="80">
        <v>43084</v>
      </c>
      <c r="B364" s="77">
        <f t="shared" si="3"/>
        <v>362</v>
      </c>
      <c r="C364" s="78">
        <f t="shared" si="4"/>
        <v>161.74452070744965</v>
      </c>
      <c r="D364" s="78">
        <v>160</v>
      </c>
      <c r="E364" s="79">
        <f t="shared" si="0"/>
        <v>1.7445207074496523</v>
      </c>
      <c r="F364" s="78">
        <f t="shared" si="1"/>
        <v>2102.6787691968457</v>
      </c>
      <c r="G364" s="79">
        <f t="shared" si="2"/>
        <v>54.08014193093922</v>
      </c>
      <c r="H364" s="81">
        <f t="shared" si="10"/>
        <v>1.5451469123125491E-2</v>
      </c>
      <c r="I364" s="30"/>
    </row>
    <row r="365" spans="1:9" x14ac:dyDescent="0.25">
      <c r="A365" s="80">
        <v>43084</v>
      </c>
      <c r="B365" s="77">
        <f t="shared" si="3"/>
        <v>363</v>
      </c>
      <c r="C365" s="78">
        <f t="shared" si="4"/>
        <v>161.72906923832653</v>
      </c>
      <c r="D365" s="78">
        <v>160</v>
      </c>
      <c r="E365" s="79">
        <f t="shared" si="0"/>
        <v>1.7290692383265309</v>
      </c>
      <c r="F365" s="78">
        <f t="shared" si="1"/>
        <v>2102.4779000982448</v>
      </c>
      <c r="G365" s="79">
        <f t="shared" si="2"/>
        <v>53.601146388122459</v>
      </c>
      <c r="H365" s="81">
        <f t="shared" si="10"/>
        <v>1.5314613253749275E-2</v>
      </c>
      <c r="I365" s="30"/>
    </row>
    <row r="366" spans="1:9" x14ac:dyDescent="0.25">
      <c r="A366" s="80">
        <v>43084</v>
      </c>
      <c r="B366" s="77">
        <f t="shared" si="3"/>
        <v>364</v>
      </c>
      <c r="C366" s="78">
        <f t="shared" si="4"/>
        <v>161.7137546250728</v>
      </c>
      <c r="D366" s="78">
        <v>160</v>
      </c>
      <c r="E366" s="79">
        <f t="shared" si="0"/>
        <v>1.7137546250727951</v>
      </c>
      <c r="F366" s="78">
        <f t="shared" si="1"/>
        <v>2102.2788101259462</v>
      </c>
      <c r="G366" s="79">
        <f t="shared" si="2"/>
        <v>53.126393377256647</v>
      </c>
      <c r="H366" s="81">
        <f t="shared" si="10"/>
        <v>1.5178969536359043E-2</v>
      </c>
      <c r="I366" s="30"/>
    </row>
    <row r="367" spans="1:9" x14ac:dyDescent="0.25">
      <c r="A367" s="80">
        <v>43084</v>
      </c>
      <c r="B367" s="77">
        <f t="shared" si="3"/>
        <v>365</v>
      </c>
      <c r="C367" s="78">
        <f t="shared" si="4"/>
        <v>161.69857565553644</v>
      </c>
      <c r="D367" s="78">
        <v>160</v>
      </c>
      <c r="E367" s="79">
        <f t="shared" si="0"/>
        <v>1.6985756555364446</v>
      </c>
      <c r="F367" s="78">
        <f t="shared" si="1"/>
        <v>2102.081483521974</v>
      </c>
      <c r="G367" s="79">
        <f t="shared" si="2"/>
        <v>52.655845321629783</v>
      </c>
      <c r="H367" s="81">
        <f t="shared" si="10"/>
        <v>1.5044527234751366E-2</v>
      </c>
      <c r="I367" s="30"/>
    </row>
    <row r="368" spans="1:9" x14ac:dyDescent="0.25">
      <c r="A368" s="80">
        <v>43084</v>
      </c>
      <c r="B368" s="77">
        <f t="shared" si="3"/>
        <v>366</v>
      </c>
      <c r="C368" s="78">
        <f t="shared" si="4"/>
        <v>161.68353112830169</v>
      </c>
      <c r="D368" s="78">
        <v>160</v>
      </c>
      <c r="E368" s="79">
        <f t="shared" si="0"/>
        <v>1.6835311283016949</v>
      </c>
      <c r="F368" s="78">
        <f t="shared" si="1"/>
        <v>2101.8859046679222</v>
      </c>
      <c r="G368" s="79">
        <f t="shared" si="2"/>
        <v>52.189464977352543</v>
      </c>
      <c r="H368" s="81">
        <f t="shared" si="10"/>
        <v>1.4911275707815013E-2</v>
      </c>
      <c r="I368" s="30"/>
    </row>
    <row r="369" spans="1:9" x14ac:dyDescent="0.25">
      <c r="A369" s="80">
        <v>43084</v>
      </c>
      <c r="B369" s="77">
        <f t="shared" si="3"/>
        <v>367</v>
      </c>
      <c r="C369" s="78">
        <f t="shared" si="4"/>
        <v>161.66861985259388</v>
      </c>
      <c r="D369" s="78">
        <v>160</v>
      </c>
      <c r="E369" s="79">
        <f t="shared" si="0"/>
        <v>1.6686198525938778</v>
      </c>
      <c r="F369" s="78">
        <f t="shared" si="1"/>
        <v>2101.6920580837204</v>
      </c>
      <c r="G369" s="79">
        <f t="shared" si="2"/>
        <v>51.727215430410212</v>
      </c>
      <c r="H369" s="81">
        <f t="shared" si="10"/>
        <v>1.4779204408688632E-2</v>
      </c>
      <c r="I369" s="30"/>
    </row>
    <row r="370" spans="1:9" x14ac:dyDescent="0.25">
      <c r="A370" s="80">
        <v>43084</v>
      </c>
      <c r="B370" s="77">
        <f t="shared" si="3"/>
        <v>368</v>
      </c>
      <c r="C370" s="78">
        <f t="shared" si="4"/>
        <v>161.6538406481852</v>
      </c>
      <c r="D370" s="78">
        <v>160</v>
      </c>
      <c r="E370" s="79">
        <f t="shared" si="0"/>
        <v>1.6538406481851951</v>
      </c>
      <c r="F370" s="78">
        <f t="shared" si="1"/>
        <v>2101.4999284264077</v>
      </c>
      <c r="G370" s="79">
        <f t="shared" si="2"/>
        <v>51.269060093741047</v>
      </c>
      <c r="H370" s="81">
        <f t="shared" si="10"/>
        <v>1.4648302883926012E-2</v>
      </c>
      <c r="I370" s="30"/>
    </row>
    <row r="371" spans="1:9" x14ac:dyDescent="0.25">
      <c r="A371" s="80">
        <v>43084</v>
      </c>
      <c r="B371" s="77">
        <f t="shared" si="3"/>
        <v>369</v>
      </c>
      <c r="C371" s="78">
        <f t="shared" si="4"/>
        <v>161.63919234530127</v>
      </c>
      <c r="D371" s="78">
        <v>160</v>
      </c>
      <c r="E371" s="79">
        <f t="shared" si="0"/>
        <v>1.639192345301268</v>
      </c>
      <c r="F371" s="78">
        <f t="shared" si="1"/>
        <v>2101.3095004889165</v>
      </c>
      <c r="G371" s="79">
        <f t="shared" si="2"/>
        <v>50.814962704339308</v>
      </c>
      <c r="H371" s="81">
        <f t="shared" si="10"/>
        <v>1.4518560772668374E-2</v>
      </c>
      <c r="I371" s="30"/>
    </row>
    <row r="372" spans="1:9" x14ac:dyDescent="0.25">
      <c r="A372" s="80">
        <v>43084</v>
      </c>
      <c r="B372" s="77">
        <f t="shared" si="3"/>
        <v>370</v>
      </c>
      <c r="C372" s="78">
        <f t="shared" si="4"/>
        <v>161.6246737845286</v>
      </c>
      <c r="D372" s="78">
        <v>160</v>
      </c>
      <c r="E372" s="79">
        <f t="shared" si="0"/>
        <v>1.6246737845285963</v>
      </c>
      <c r="F372" s="78">
        <f t="shared" si="1"/>
        <v>2101.1207591988718</v>
      </c>
      <c r="G372" s="79">
        <f t="shared" si="2"/>
        <v>50.364887320386487</v>
      </c>
      <c r="H372" s="81">
        <f t="shared" si="10"/>
        <v>1.4389967805824711E-2</v>
      </c>
      <c r="I372" s="30"/>
    </row>
    <row r="373" spans="1:9" x14ac:dyDescent="0.25">
      <c r="A373" s="80">
        <v>43084</v>
      </c>
      <c r="B373" s="77">
        <f t="shared" si="3"/>
        <v>371</v>
      </c>
      <c r="C373" s="78">
        <f t="shared" si="4"/>
        <v>161.61028381672278</v>
      </c>
      <c r="D373" s="78">
        <v>160</v>
      </c>
      <c r="E373" s="79">
        <f t="shared" si="0"/>
        <v>1.6102838167227844</v>
      </c>
      <c r="F373" s="78">
        <f t="shared" si="1"/>
        <v>2100.9336896173963</v>
      </c>
      <c r="G373" s="79">
        <f t="shared" si="2"/>
        <v>49.918798318406317</v>
      </c>
      <c r="H373" s="81">
        <f t="shared" si="10"/>
        <v>1.4262513805258947E-2</v>
      </c>
      <c r="I373" s="30"/>
    </row>
    <row r="374" spans="1:9" x14ac:dyDescent="0.25">
      <c r="A374" s="80">
        <v>43084</v>
      </c>
      <c r="B374" s="77">
        <f t="shared" si="3"/>
        <v>372</v>
      </c>
      <c r="C374" s="78">
        <f t="shared" si="4"/>
        <v>161.59602130291753</v>
      </c>
      <c r="D374" s="78">
        <v>160</v>
      </c>
      <c r="E374" s="79">
        <f t="shared" si="0"/>
        <v>1.596021302917535</v>
      </c>
      <c r="F374" s="78">
        <f t="shared" si="1"/>
        <v>2100.748276937928</v>
      </c>
      <c r="G374" s="79">
        <f t="shared" si="2"/>
        <v>49.476660390443584</v>
      </c>
      <c r="H374" s="81">
        <f t="shared" si="10"/>
        <v>1.413618868298388E-2</v>
      </c>
      <c r="I374" s="30"/>
    </row>
    <row r="375" spans="1:9" x14ac:dyDescent="0.25">
      <c r="A375" s="80">
        <v>43084</v>
      </c>
      <c r="B375" s="77">
        <f t="shared" si="3"/>
        <v>373</v>
      </c>
      <c r="C375" s="78">
        <f t="shared" si="4"/>
        <v>161.58188511423455</v>
      </c>
      <c r="D375" s="78">
        <v>160</v>
      </c>
      <c r="E375" s="79">
        <f t="shared" si="0"/>
        <v>1.5818851142345522</v>
      </c>
      <c r="F375" s="78">
        <f t="shared" si="1"/>
        <v>2100.5645064850492</v>
      </c>
      <c r="G375" s="79">
        <f t="shared" si="2"/>
        <v>49.03843854127112</v>
      </c>
      <c r="H375" s="81">
        <f t="shared" si="10"/>
        <v>1.4010982440363176E-2</v>
      </c>
      <c r="I375" s="30"/>
    </row>
    <row r="376" spans="1:9" x14ac:dyDescent="0.25">
      <c r="A376" s="80">
        <v>43084</v>
      </c>
      <c r="B376" s="77">
        <f t="shared" si="3"/>
        <v>374</v>
      </c>
      <c r="C376" s="78">
        <f t="shared" si="4"/>
        <v>161.56787413179418</v>
      </c>
      <c r="D376" s="78">
        <v>160</v>
      </c>
      <c r="E376" s="79">
        <f t="shared" si="0"/>
        <v>1.5678741317941842</v>
      </c>
      <c r="F376" s="78">
        <f t="shared" si="1"/>
        <v>2100.3823637133246</v>
      </c>
      <c r="G376" s="79">
        <f t="shared" si="2"/>
        <v>48.604098085619711</v>
      </c>
      <c r="H376" s="81">
        <f t="shared" si="10"/>
        <v>1.3886885167319918E-2</v>
      </c>
      <c r="I376" s="30"/>
    </row>
    <row r="377" spans="1:9" x14ac:dyDescent="0.25">
      <c r="A377" s="80">
        <v>43084</v>
      </c>
      <c r="B377" s="77">
        <f t="shared" si="3"/>
        <v>375</v>
      </c>
      <c r="C377" s="78">
        <f t="shared" si="4"/>
        <v>161.55398724662686</v>
      </c>
      <c r="D377" s="78">
        <v>160</v>
      </c>
      <c r="E377" s="79">
        <f t="shared" si="0"/>
        <v>1.5539872466268605</v>
      </c>
      <c r="F377" s="78">
        <f t="shared" si="1"/>
        <v>2100.2018342061492</v>
      </c>
      <c r="G377" s="79">
        <f t="shared" si="2"/>
        <v>48.173604645432675</v>
      </c>
      <c r="H377" s="81">
        <f t="shared" si="10"/>
        <v>1.3763887041552193E-2</v>
      </c>
      <c r="I377" s="30"/>
    </row>
    <row r="378" spans="1:9" x14ac:dyDescent="0.25">
      <c r="A378" s="80">
        <v>43084</v>
      </c>
      <c r="B378" s="77">
        <f t="shared" si="3"/>
        <v>376</v>
      </c>
      <c r="C378" s="78">
        <f t="shared" si="4"/>
        <v>161.5402233595853</v>
      </c>
      <c r="D378" s="78">
        <v>160</v>
      </c>
      <c r="E378" s="79">
        <f t="shared" si="0"/>
        <v>1.5402233595852977</v>
      </c>
      <c r="F378" s="78">
        <f t="shared" si="1"/>
        <v>2100.0229036746086</v>
      </c>
      <c r="G378" s="79">
        <f t="shared" si="2"/>
        <v>47.746924147144227</v>
      </c>
      <c r="H378" s="81">
        <f t="shared" si="10"/>
        <v>1.3641978327755494E-2</v>
      </c>
      <c r="I378" s="30"/>
    </row>
    <row r="379" spans="1:9" x14ac:dyDescent="0.25">
      <c r="A379" s="80">
        <v>43084</v>
      </c>
      <c r="B379" s="77">
        <f t="shared" si="3"/>
        <v>377</v>
      </c>
      <c r="C379" s="78">
        <f t="shared" si="4"/>
        <v>161.52658138125753</v>
      </c>
      <c r="D379" s="78">
        <v>160</v>
      </c>
      <c r="E379" s="79">
        <f t="shared" si="0"/>
        <v>1.5265813812575288</v>
      </c>
      <c r="F379" s="78">
        <f t="shared" si="1"/>
        <v>2099.8455579563479</v>
      </c>
      <c r="G379" s="79">
        <f t="shared" si="2"/>
        <v>47.324022818983394</v>
      </c>
      <c r="H379" s="81">
        <f t="shared" si="10"/>
        <v>1.3521149376852398E-2</v>
      </c>
      <c r="I379" s="30"/>
    </row>
    <row r="380" spans="1:9" x14ac:dyDescent="0.25">
      <c r="A380" s="80">
        <v>43084</v>
      </c>
      <c r="B380" s="77">
        <f t="shared" si="3"/>
        <v>378</v>
      </c>
      <c r="C380" s="78">
        <f t="shared" si="4"/>
        <v>161.51306023188067</v>
      </c>
      <c r="D380" s="78">
        <v>160</v>
      </c>
      <c r="E380" s="79">
        <f t="shared" si="0"/>
        <v>1.5130602318806723</v>
      </c>
      <c r="F380" s="78">
        <f t="shared" si="1"/>
        <v>2099.6697830144485</v>
      </c>
      <c r="G380" s="79">
        <f t="shared" si="2"/>
        <v>46.904867188300841</v>
      </c>
      <c r="H380" s="81">
        <f t="shared" si="10"/>
        <v>1.3401390625228812E-2</v>
      </c>
      <c r="I380" s="30"/>
    </row>
    <row r="381" spans="1:9" x14ac:dyDescent="0.25">
      <c r="A381" s="80">
        <v>43084</v>
      </c>
      <c r="B381" s="77">
        <f t="shared" si="3"/>
        <v>379</v>
      </c>
      <c r="C381" s="78">
        <f t="shared" si="4"/>
        <v>161.49965884125544</v>
      </c>
      <c r="D381" s="78">
        <v>160</v>
      </c>
      <c r="E381" s="79">
        <f t="shared" si="0"/>
        <v>1.4996588412554388</v>
      </c>
      <c r="F381" s="78">
        <f t="shared" si="1"/>
        <v>2099.4955649363205</v>
      </c>
      <c r="G381" s="79">
        <f t="shared" si="2"/>
        <v>46.489424078918603</v>
      </c>
      <c r="H381" s="81">
        <f t="shared" si="10"/>
        <v>1.3282692593976743E-2</v>
      </c>
      <c r="I381" s="30"/>
    </row>
    <row r="382" spans="1:9" x14ac:dyDescent="0.25">
      <c r="A382" s="80">
        <v>43084</v>
      </c>
      <c r="B382" s="77">
        <f t="shared" si="3"/>
        <v>380</v>
      </c>
      <c r="C382" s="78">
        <f t="shared" si="4"/>
        <v>161.48637614866146</v>
      </c>
      <c r="D382" s="78">
        <v>160</v>
      </c>
      <c r="E382" s="79">
        <f t="shared" si="0"/>
        <v>1.4863761486614635</v>
      </c>
      <c r="F382" s="78">
        <f t="shared" si="1"/>
        <v>2099.3228899325991</v>
      </c>
      <c r="G382" s="79">
        <f t="shared" si="2"/>
        <v>46.077660608505369</v>
      </c>
      <c r="H382" s="81">
        <f t="shared" si="10"/>
        <v>1.3165045888144392E-2</v>
      </c>
      <c r="I382" s="30"/>
    </row>
    <row r="383" spans="1:9" x14ac:dyDescent="0.25">
      <c r="A383" s="80">
        <v>43084</v>
      </c>
      <c r="B383" s="77">
        <f t="shared" si="3"/>
        <v>381</v>
      </c>
      <c r="C383" s="78">
        <f t="shared" si="4"/>
        <v>161.47321110277332</v>
      </c>
      <c r="D383" s="78">
        <v>160</v>
      </c>
      <c r="E383" s="79">
        <f t="shared" si="0"/>
        <v>1.4732111027733197</v>
      </c>
      <c r="F383" s="78">
        <f t="shared" si="1"/>
        <v>2099.1517443360531</v>
      </c>
      <c r="G383" s="79">
        <f t="shared" si="2"/>
        <v>45.66954418597291</v>
      </c>
      <c r="H383" s="81">
        <f t="shared" si="10"/>
        <v>1.304844119599226E-2</v>
      </c>
      <c r="I383" s="30"/>
    </row>
    <row r="384" spans="1:9" x14ac:dyDescent="0.25">
      <c r="A384" s="80">
        <v>43084</v>
      </c>
      <c r="B384" s="77">
        <f t="shared" si="3"/>
        <v>382</v>
      </c>
      <c r="C384" s="78">
        <f t="shared" si="4"/>
        <v>161.46016266157733</v>
      </c>
      <c r="D384" s="78">
        <v>160</v>
      </c>
      <c r="E384" s="79">
        <f t="shared" si="0"/>
        <v>1.4601626615773284</v>
      </c>
      <c r="F384" s="78">
        <f t="shared" si="1"/>
        <v>2098.9821146005052</v>
      </c>
      <c r="G384" s="79">
        <f t="shared" si="2"/>
        <v>45.265042508897182</v>
      </c>
      <c r="H384" s="81">
        <f t="shared" si="10"/>
        <v>1.2932869288256337E-2</v>
      </c>
      <c r="I384" s="30"/>
    </row>
    <row r="385" spans="1:9" x14ac:dyDescent="0.25">
      <c r="A385" s="80">
        <v>43084</v>
      </c>
      <c r="B385" s="77">
        <f t="shared" si="3"/>
        <v>383</v>
      </c>
      <c r="C385" s="78">
        <f t="shared" si="4"/>
        <v>161.44722979228908</v>
      </c>
      <c r="D385" s="78">
        <v>160</v>
      </c>
      <c r="E385" s="79">
        <f t="shared" si="0"/>
        <v>1.4472297922890789</v>
      </c>
      <c r="F385" s="78">
        <f t="shared" si="1"/>
        <v>2098.8139872997581</v>
      </c>
      <c r="G385" s="79">
        <f t="shared" si="2"/>
        <v>44.864123560961445</v>
      </c>
      <c r="H385" s="81">
        <f t="shared" si="10"/>
        <v>1.2818321017417556E-2</v>
      </c>
      <c r="I385" s="30"/>
    </row>
    <row r="386" spans="1:9" x14ac:dyDescent="0.25">
      <c r="A386" s="80">
        <v>43084</v>
      </c>
      <c r="B386" s="77">
        <f t="shared" si="3"/>
        <v>384</v>
      </c>
      <c r="C386" s="78">
        <f t="shared" si="4"/>
        <v>161.43441147127166</v>
      </c>
      <c r="D386" s="78">
        <v>160</v>
      </c>
      <c r="E386" s="79">
        <f t="shared" si="0"/>
        <v>1.4344114712716589</v>
      </c>
      <c r="F386" s="78">
        <f t="shared" si="1"/>
        <v>2098.6473491265315</v>
      </c>
      <c r="G386" s="79">
        <f t="shared" si="2"/>
        <v>44.466755609421426</v>
      </c>
      <c r="H386" s="81">
        <f t="shared" si="10"/>
        <v>1.270478731697755E-2</v>
      </c>
      <c r="I386" s="30"/>
    </row>
    <row r="387" spans="1:9" x14ac:dyDescent="0.25">
      <c r="A387" s="80">
        <v>43084</v>
      </c>
      <c r="B387" s="77">
        <f t="shared" si="3"/>
        <v>385</v>
      </c>
      <c r="C387" s="78">
        <f t="shared" si="4"/>
        <v>161.42170668395468</v>
      </c>
      <c r="D387" s="78">
        <v>160</v>
      </c>
      <c r="E387" s="79">
        <f t="shared" si="0"/>
        <v>1.4217066839546817</v>
      </c>
      <c r="F387" s="78">
        <f t="shared" si="1"/>
        <v>2098.4821868914109</v>
      </c>
      <c r="G387" s="79">
        <f t="shared" si="2"/>
        <v>44.072907202595133</v>
      </c>
      <c r="H387" s="81">
        <f t="shared" si="10"/>
        <v>1.2592259200741467E-2</v>
      </c>
      <c r="I387" s="30"/>
    </row>
    <row r="388" spans="1:9" ht="15.75" thickBot="1" x14ac:dyDescent="0.3">
      <c r="A388" s="82">
        <v>43084</v>
      </c>
      <c r="B388" s="83">
        <f t="shared" si="3"/>
        <v>386</v>
      </c>
      <c r="C388" s="84">
        <f t="shared" si="4"/>
        <v>161.40911442475394</v>
      </c>
      <c r="D388" s="84">
        <v>160</v>
      </c>
      <c r="E388" s="85">
        <f t="shared" si="0"/>
        <v>1.4091144247539376</v>
      </c>
      <c r="F388" s="84">
        <f t="shared" si="1"/>
        <v>2098.3184875218012</v>
      </c>
      <c r="G388" s="85">
        <f t="shared" si="2"/>
        <v>43.682547167372064</v>
      </c>
      <c r="H388" s="86">
        <f t="shared" ref="H388" si="11">MIN($G388/3500,$F388/3500)</f>
        <v>1.2480727762106304E-2</v>
      </c>
      <c r="I388" s="30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40</cp:revision>
  <cp:lastPrinted>1601-01-01T00:00:00Z</cp:lastPrinted>
  <dcterms:created xsi:type="dcterms:W3CDTF">2017-09-14T17:05:16Z</dcterms:created>
  <dcterms:modified xsi:type="dcterms:W3CDTF">2017-09-19T17:11:47Z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