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FoodLog" sheetId="7" state="visible" r:id="rId8"/>
    <sheet name="FoodDB" sheetId="8" state="visible" r:id="rId9"/>
    <sheet name="Scale" sheetId="9" state="visible" r:id="rId10"/>
  </sheets>
  <definedNames>
    <definedName function="false" hidden="true" localSheetId="7" name="_xlnm._FilterDatabase" vbProcedure="false">FoodDB!$A$1:$I$23</definedName>
    <definedName function="false" hidden="false" localSheetId="7" name="df" vbProcedure="false">FoodDB!$A$1:$I$23</definedName>
    <definedName function="false" hidden="false" localSheetId="7" name="filter2" vbProcedure="false">FoodDB!$A$1:$I$23</definedName>
    <definedName function="false" hidden="false" localSheetId="7" name="filter5" vbProcedure="false">FoodDB!$A$1:$I$23</definedName>
    <definedName function="false" hidden="false" localSheetId="7" name="sad" vbProcedure="false">FoodDB!$A$1:$I$23</definedName>
    <definedName function="false" hidden="false" localSheetId="7" name="sdfsdf" vbProcedure="false">FoodDB!$A$1:$I$23</definedName>
    <definedName function="false" hidden="false" localSheetId="7" name="that" vbProcedure="false">FoodDB!$A$1:$I$23</definedName>
    <definedName function="false" hidden="false" localSheetId="7" name="this" vbProcedure="false">FoodDB!$A$1:$I$23</definedName>
    <definedName function="false" hidden="false" localSheetId="7" name="wer" vbProcedure="false">FoodDB!$A$1:$I$23</definedName>
    <definedName function="false" hidden="false" localSheetId="7" name="_FilterDatabase_0" vbProcedure="false">FoodDB!$A$1:$I$23</definedName>
    <definedName function="false" hidden="false" localSheetId="7" name="_FilterDatabase_0_0" vbProcedure="false">FoodDB!$A$1:$I$23</definedName>
    <definedName function="false" hidden="false" localSheetId="7" name="_FilterDatabase_0_0_0" vbProcedure="false">FoodDB!$A$1:$I$23</definedName>
    <definedName function="false" hidden="false" localSheetId="7" name="_FilterDatabase_0_0_0_0" vbProcedure="false">FoodDB!$A$1:$I$23</definedName>
    <definedName function="false" hidden="false" localSheetId="7" name="_FilterDatabase_0_0_0_0_0" vbProcedure="false">FoodDB!$A$1:$I$23</definedName>
    <definedName function="false" hidden="false" localSheetId="7" name="_xlnm._FilterDatabase" vbProcedure="false">FoodDB!$A$1:$I$23</definedName>
    <definedName function="false" hidden="false" localSheetId="7" name="__xlnm._FilterDatabase" vbProcedure="false">FoodDB!$A$1:$I$23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<sst xmlns="http://schemas.openxmlformats.org/spreadsheetml/2006/main" count="1783" uniqueCount="180">
  <si>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</si>
  <si>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</si>
  <si>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</si>
  <si>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</si>
  <si>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</si>
  <si>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</si>
  <si>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</si>
  <si>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</si>
  <si>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</si>
  <si>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</si>
  <si>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</si>
  <si>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</si>
  <si>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</si>
  <si>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</si>
  <si>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</si>
  <si>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</si>
  <si>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</si>
  <si>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</si>
  <si>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</si>
  <si>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</si>
  <si>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</si>
  <si>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</si>
  <si>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</si>
  <si>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</si>
  <si>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</si>
  <si>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</si>
  <si>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</si>
  <si>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</si>
  <si>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</si>
  <si>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</si>
  <si>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</si>
  <si>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</si>
  <si>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</si>
  <si>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</si>
  <si>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</si>
  <si>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</si>
  <si>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http://www.healthydietbase.com/five-ways-to-estimate-body-fat-percentage-using-a-tape-measure/</t>
  </si>
  <si>
    <t xml:space="preserve">Starting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</si>
  <si>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</si>
  <si>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</si>
  <si>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</si>
  <si>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</si>
  <si>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</si>
  <si>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</si>
  <si>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</si>
  <si>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</si>
  <si>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</si>
  <si>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</si>
  <si>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</si>
  <si>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</si>
  <si>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</si>
  <si>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</si>
  <si>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</si>
  <si>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</si>
  <si>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</si>
  <si>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</si>
  <si>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</si>
  <si>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</si>
  <si>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</si>
  <si>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Daily Macro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</si>
  <si>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</si>
  <si>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</si>
  <si>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</si>
  <si>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</si>
  <si>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</si>
  <si>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Target
Weight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</si>
  <si>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</si>
  <si>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</si>
  <si>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</si>
  <si>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</si>
  <si>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</si>
  <si>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</si>
  <si>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</si>
  <si>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</si>
  <si>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</si>
  <si>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</si>
  <si>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</si>
  <si>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</si>
  <si>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</si>
  <si>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Delta to Goal (lbs)</t>
  </si>
  <si>
    <t xml:space="preserve">Description</t>
  </si>
  <si>
    <t xml:space="preserve">Servings</t>
  </si>
  <si>
    <t xml:space="preserve">Sum Fat (Cals)</t>
  </si>
  <si>
    <t xml:space="preserve">Sum Carb (Cals)</t>
  </si>
  <si>
    <t xml:space="preserve">Sum Prot (Cal)</t>
  </si>
  <si>
    <t xml:space="preserve">Sum Cals</t>
  </si>
  <si>
    <t xml:space="preserve">Remain Fat (Cals)</t>
  </si>
  <si>
    <t xml:space="preserve">Remain Carb (Cals)</t>
  </si>
  <si>
    <t xml:space="preserve">Remain Protein (Cals)</t>
  </si>
  <si>
    <t xml:space="preserve">Remain Total (Cals)</t>
  </si>
  <si>
    <t xml:space="preserve">Creatine</t>
  </si>
  <si>
    <t xml:space="preserve">Chicken Breast</t>
  </si>
  <si>
    <t xml:space="preserve">Chicken Wing (Medium)</t>
  </si>
  <si>
    <t xml:space="preserve">Almond Flour</t>
  </si>
  <si>
    <t xml:space="preserve">Egg</t>
  </si>
  <si>
    <t xml:space="preserve">Air</t>
  </si>
  <si>
    <t xml:space="preserve">Cheese String LF</t>
  </si>
  <si>
    <t xml:space="preserve">Broccoli (oz)</t>
  </si>
  <si>
    <t xml:space="preserve">Pickle</t>
  </si>
  <si>
    <t xml:space="preserve">Totals</t>
  </si>
  <si>
    <t xml:space="preserve">Goal</t>
  </si>
  <si>
    <t xml:space="preserve">(Loss Chart today)</t>
  </si>
  <si>
    <t xml:space="preserve">Remainder</t>
  </si>
  <si>
    <t xml:space="preserve">Serving
Size</t>
  </si>
  <si>
    <t xml:space="preserve"> Net
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</si>
  <si>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</si>
  <si>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</si>
  <si>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</si>
  <si>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</si>
  <si>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¼ cup</t>
  </si>
  <si>
    <t xml:space="preserve">Asparagus</t>
  </si>
  <si>
    <t xml:space="preserve">100g</t>
  </si>
  <si>
    <t xml:space="preserve">Bacon (slice)</t>
  </si>
  <si>
    <t xml:space="preserve">1 slice</t>
  </si>
  <si>
    <t xml:space="preserve">TBD</t>
  </si>
  <si>
    <t xml:space="preserve">Banana Pepper</t>
  </si>
  <si>
    <t xml:space="preserve">1 oz</t>
  </si>
  <si>
    <t xml:space="preserve">Butter</t>
  </si>
  <si>
    <t xml:space="preserve">1T</t>
  </si>
  <si>
    <t xml:space="preserve">Cauliflower</t>
  </si>
  <si>
    <t xml:space="preserve">1 med head</t>
  </si>
  <si>
    <t xml:space="preserve">Cheese</t>
  </si>
  <si>
    <t xml:space="preserve">1 piece</t>
  </si>
  <si>
    <t xml:space="preserve">Chia Seeds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</si>
  <si>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</si>
  <si>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</si>
  <si>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</si>
  <si>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</si>
  <si>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1 Scoop</t>
  </si>
  <si>
    <t xml:space="preserve">Dymatize Elite Casein</t>
  </si>
  <si>
    <t xml:space="preserve">Fish Oil</t>
  </si>
  <si>
    <t xml:space="preserve">Hamburger</t>
  </si>
  <si>
    <t xml:space="preserve">IsoPure Whey</t>
  </si>
  <si>
    <t xml:space="preserve">2 Scoops</t>
  </si>
  <si>
    <t xml:space="preserve">Jack Daniels</t>
  </si>
  <si>
    <t xml:space="preserve">1 Shot</t>
  </si>
  <si>
    <t xml:space="preserve">Kimchi</t>
  </si>
  <si>
    <t xml:space="preserve">2 oz</t>
  </si>
  <si>
    <t xml:space="preserve">MCT Oil</t>
  </si>
  <si>
    <t xml:space="preserve">Olives (stuffed)</t>
  </si>
  <si>
    <t xml:space="preserve">Peanuts</t>
  </si>
  <si>
    <t xml:space="preserve">large</t>
  </si>
  <si>
    <t xml:space="preserve">Pork Rinds</t>
  </si>
  <si>
    <t xml:space="preserve">0.5oz</t>
  </si>
  <si>
    <t xml:space="preserve">Rao’s Marinara Sauce</t>
  </si>
  <si>
    <t xml:space="preserve">½ cup</t>
  </si>
  <si>
    <t xml:space="preserve">Sardines</t>
  </si>
  <si>
    <t xml:space="preserve">3.75oz</t>
  </si>
  <si>
    <t xml:space="preserve">Sardines in Sriracha</t>
  </si>
  <si>
    <t xml:space="preserve">Sausage</t>
  </si>
  <si>
    <t xml:space="preserve">Tomato (Small)</t>
  </si>
  <si>
    <t xml:space="preserve">small</t>
  </si>
  <si>
    <t xml:space="preserve">Tomato (Medium)</t>
  </si>
  <si>
    <t xml:space="preserve">medium</t>
  </si>
  <si>
    <t xml:space="preserve">Tomato (Large)</t>
  </si>
  <si>
    <t xml:space="preserve">Tuna, seasoned in H2O</t>
  </si>
  <si>
    <t xml:space="preserve">2.5oz</t>
  </si>
  <si>
    <t xml:space="preserve">Tuna, White in H2O can</t>
  </si>
  <si>
    <t xml:space="preserve">5oz</t>
  </si>
  <si>
    <t xml:space="preserve">Tuna, White in H2O</t>
  </si>
  <si>
    <t xml:space="preserve">3oz</t>
  </si>
  <si>
    <t xml:space="preserve">Turkey Breast</t>
  </si>
  <si>
    <t xml:space="preserve">4 oz</t>
  </si>
  <si>
    <t xml:space="preserve">Turkey Breast (5 slices)</t>
  </si>
  <si>
    <t xml:space="preserve">5 slices</t>
  </si>
  <si>
    <t xml:space="preserve">Zuccini</t>
  </si>
  <si>
    <t xml:space="preserve">1 Medium</t>
  </si>
  <si>
    <t xml:space="preserve">Scale Measurements</t>
  </si>
  <si>
    <t xml:space="preserve">BMI</t>
  </si>
  <si>
    <t xml:space="preserve">Fat%</t>
  </si>
  <si>
    <t xml:space="preserve">H2O%</t>
  </si>
  <si>
    <t xml:space="preserve">Muscle
%</t>
  </si>
  <si>
    <t xml:space="preserve">Maint.
Cals</t>
  </si>
  <si>
    <t xml:space="preserve">Weight Loss</t>
  </si>
  <si>
    <t xml:space="preserve">Fat lbs</t>
  </si>
  <si>
    <t xml:space="preserve">H2O lbs</t>
  </si>
  <si>
    <t xml:space="preserve">Muscle
lbs</t>
  </si>
  <si>
    <t xml:space="preserve">Delta Fat Lbs</t>
  </si>
  <si>
    <t xml:space="preserve">Delta H2O lbs</t>
  </si>
  <si>
    <t xml:space="preserve">Delta Muscle Lbs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</si>
</sst>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0.000000000000000000000"/>
    <numFmt numFmtId="170" formatCode="YYYY\-MM\-DD"/>
    <numFmt numFmtId="171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8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1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8" activeCellId="1" sqref="J4:O4 B8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192.8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15.25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38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9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 t="n">
        <v>50</v>
      </c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5" activeCellId="1" sqref="J4:O4 A5"/>
    </sheetView>
  </sheetViews>
  <sheetFormatPr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2439.75625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12.6543373962656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87.6363636363636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1774.36818181818</v>
      </c>
      <c r="C10" s="13" t="n">
        <f aca="false">655+(9.6*$B$8)+(1.8*$B$7)-(4.7*Measured!$B$4)</f>
        <v>1550.73509090909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1774.36818181818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sheetProtection sheet="true" objects="true" scenarios="true"/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2" activeCellId="1" sqref="J4:O4 C2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7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25.0249563562247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192.8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144.551884145199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15.25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38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50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25.0249563562247</v>
      </c>
      <c r="C13" s="19" t="s">
        <v>42</v>
      </c>
      <c r="D13" s="19"/>
      <c r="E13" s="19"/>
      <c r="G13" s="1" t="n">
        <v>-78.387</v>
      </c>
    </row>
    <row r="14" customFormat="false" ht="15" hidden="false" customHeight="false" outlineLevel="0" collapsed="false">
      <c r="A14" s="19" t="s">
        <v>28</v>
      </c>
      <c r="B14" s="20" t="n">
        <f aca="false">(163.205*LOG10($B$11+$B$10-$B$9))-(97.684*LOG10($B$8))-78.387</f>
        <v>44.9349486785771</v>
      </c>
      <c r="C14" s="19" t="s">
        <v>43</v>
      </c>
      <c r="D14" s="19"/>
      <c r="E14" s="19"/>
      <c r="G14" s="1" t="n">
        <f aca="false">163.205*LOG10($B$11+$B$10-$B$9)</f>
        <v>303.860454382765</v>
      </c>
    </row>
    <row r="15" customFormat="false" ht="15" hidden="false" customHeight="false" outlineLevel="0" collapsed="false">
      <c r="G15" s="1" t="n">
        <f aca="false">-(97.684*LOG10($B$8))</f>
        <v>-180.538505704188</v>
      </c>
    </row>
  </sheetData>
  <sheetProtection sheet="true" objects="true" scenarios="true"/>
  <hyperlinks>
    <hyperlink ref="A2" r:id="rId1" display="http://www.healthydietbase.com/five-ways-to-estimate-body-fat-percentage-using-a-tape-measur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8" activeCellId="1" sqref="J4:O4 A8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144.551884145199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115.641507316159</v>
      </c>
      <c r="C6" s="0" t="s">
        <v>50</v>
      </c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  <c r="E8" s="24"/>
      <c r="F8" s="24"/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  <c r="E9" s="24"/>
      <c r="F9" s="24"/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  <c r="E10" s="24"/>
      <c r="F10" s="24"/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  <c r="E11" s="24"/>
      <c r="F11" s="24"/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  <c r="E12" s="24"/>
      <c r="F12" s="24"/>
    </row>
  </sheetData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0" activeCellId="1" sqref="J4:O4 B10"/>
    </sheetView>
  </sheetViews>
  <sheetFormatPr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4" min="4" style="0" width="8.71"/>
    <col collapsed="false" customWidth="true" hidden="false" outlineLevel="0" max="5" min="5" style="0" width="25.29"/>
    <col collapsed="false" customWidth="true" hidden="false" outlineLevel="0" max="1025" min="6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($B$7^1.5)*((SQRT($B$9)/22.667) + (SQRT($B$8)/17.0104))*(($B$10/224)+1)</f>
        <v>185.109026679692</v>
      </c>
      <c r="C4" s="27" t="s">
        <v>6</v>
      </c>
      <c r="E4" s="30"/>
    </row>
    <row r="5" customFormat="false" ht="15" hidden="false" customHeight="false" outlineLevel="0" collapsed="false">
      <c r="A5" s="27" t="s">
        <v>54</v>
      </c>
      <c r="B5" s="31" t="n">
        <f aca="false">(1+(B10/100))*B4</f>
        <v>212.875380681646</v>
      </c>
      <c r="C5" s="27" t="s">
        <v>6</v>
      </c>
    </row>
    <row r="7" customFormat="false" ht="15" hidden="false" customHeight="false" outlineLevel="0" collapsed="false">
      <c r="A7" s="32" t="s">
        <v>55</v>
      </c>
      <c r="B7" s="32" t="n">
        <f aca="false">Measured!B6</f>
        <v>70.5</v>
      </c>
      <c r="C7" s="32" t="s">
        <v>56</v>
      </c>
    </row>
    <row r="8" customFormat="false" ht="15" hidden="false" customHeight="false" outlineLevel="0" collapsed="false">
      <c r="A8" s="32" t="s">
        <v>11</v>
      </c>
      <c r="B8" s="32" t="n">
        <f aca="false">Measured!B9</f>
        <v>9</v>
      </c>
      <c r="C8" s="32" t="s">
        <v>56</v>
      </c>
    </row>
    <row r="9" customFormat="false" ht="15" hidden="false" customHeight="false" outlineLevel="0" collapsed="false">
      <c r="A9" s="32" t="s">
        <v>12</v>
      </c>
      <c r="B9" s="32" t="n">
        <f aca="false">Measured!B10</f>
        <v>7</v>
      </c>
      <c r="C9" s="32" t="s">
        <v>56</v>
      </c>
    </row>
    <row r="10" customFormat="false" ht="15" hidden="false" customHeight="false" outlineLevel="0" collapsed="false">
      <c r="A10" s="32" t="s">
        <v>57</v>
      </c>
      <c r="B10" s="32" t="n">
        <f aca="false">Measured!B16</f>
        <v>15</v>
      </c>
      <c r="C10" s="32" t="s">
        <v>18</v>
      </c>
    </row>
  </sheetData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1" sqref="J4:O4 A1"/>
    </sheetView>
  </sheetViews>
  <sheetFormatPr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6.28"/>
    <col collapsed="false" customWidth="true" hidden="false" outlineLevel="0" max="3" min="3" style="0" width="7.57"/>
    <col collapsed="false" customWidth="true" hidden="false" outlineLevel="0" max="4" min="4" style="0" width="6.15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.29"/>
    <col collapsed="false" customWidth="true" hidden="false" outlineLevel="0" max="8" min="8" style="0" width="10.85"/>
    <col collapsed="false" customWidth="true" hidden="false" outlineLevel="0" max="9" min="9" style="0" width="7.29"/>
    <col collapsed="false" customWidth="true" hidden="false" outlineLevel="0" max="10" min="10" style="0" width="7.57"/>
    <col collapsed="false" customWidth="true" hidden="false" outlineLevel="0" max="11" min="11" style="0" width="5.57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.29"/>
    <col collapsed="false" customWidth="true" hidden="false" outlineLevel="0" max="18" min="18" style="0" width="1.42"/>
    <col collapsed="false" customWidth="true" hidden="false" outlineLevel="0" max="19" min="19" style="33" width="8"/>
    <col collapsed="false" customWidth="true" hidden="false" outlineLevel="0" max="20" min="20" style="33" width="6.01"/>
    <col collapsed="false" customWidth="true" hidden="false" outlineLevel="0" max="21" min="21" style="33" width="9"/>
    <col collapsed="false" customWidth="true" hidden="false" outlineLevel="0" max="22" min="22" style="33" width="8.86"/>
    <col collapsed="false" customWidth="true" hidden="false" outlineLevel="0" max="24" min="23" style="33" width="7.71"/>
    <col collapsed="false" customWidth="true" hidden="false" outlineLevel="0" max="25" min="25" style="33" width="7.57"/>
    <col collapsed="false" customWidth="true" hidden="false" outlineLevel="0" max="26" min="26" style="33" width="7.71"/>
    <col collapsed="false" customWidth="true" hidden="false" outlineLevel="0" max="27" min="27" style="0" width="7.57"/>
    <col collapsed="false" customWidth="true" hidden="false" outlineLevel="0" max="28" min="28" style="33" width="8"/>
    <col collapsed="false" customWidth="true" hidden="false" outlineLevel="0" max="29" min="29" style="0" width="7.57"/>
    <col collapsed="false" customWidth="true" hidden="false" outlineLevel="0" max="1025" min="30" style="0" width="8.71"/>
  </cols>
  <sheetData>
    <row r="1" customFormat="false" ht="15.75" hidden="false" customHeight="false" outlineLevel="0" collapsed="false">
      <c r="A1" s="21" t="s">
        <v>58</v>
      </c>
      <c r="B1" s="23" t="n">
        <f aca="false">BF_DoD!B6*(1+(Measured!B16/100))</f>
        <v>166.234666766979</v>
      </c>
      <c r="C1" s="34"/>
      <c r="D1" s="34"/>
      <c r="E1" s="34"/>
      <c r="F1" s="34"/>
      <c r="G1" s="35" t="s">
        <v>59</v>
      </c>
      <c r="H1" s="35"/>
      <c r="I1" s="35"/>
      <c r="J1" s="35"/>
      <c r="K1" s="35"/>
      <c r="L1" s="35"/>
      <c r="M1" s="35"/>
      <c r="N1" s="35"/>
      <c r="O1" s="35"/>
      <c r="P1" s="35"/>
      <c r="Q1" s="35"/>
      <c r="S1" s="36" t="s">
        <v>60</v>
      </c>
      <c r="T1" s="36"/>
      <c r="U1" s="36"/>
      <c r="V1" s="36"/>
      <c r="W1" s="37" t="s">
        <v>61</v>
      </c>
      <c r="X1" s="37"/>
      <c r="Y1" s="37"/>
      <c r="Z1" s="37"/>
      <c r="AB1" s="37" t="s">
        <v>62</v>
      </c>
    </row>
    <row r="2" s="49" customFormat="true" ht="60.75" hidden="false" customHeight="false" outlineLevel="0" collapsed="false">
      <c r="A2" s="38" t="s">
        <v>63</v>
      </c>
      <c r="B2" s="39" t="s">
        <v>64</v>
      </c>
      <c r="C2" s="40" t="s">
        <v>65</v>
      </c>
      <c r="D2" s="39" t="s">
        <v>48</v>
      </c>
      <c r="E2" s="41" t="s">
        <v>66</v>
      </c>
      <c r="F2" s="42"/>
      <c r="G2" s="43" t="s">
        <v>67</v>
      </c>
      <c r="H2" s="40" t="s">
        <v>68</v>
      </c>
      <c r="I2" s="40" t="s">
        <v>69</v>
      </c>
      <c r="J2" s="40" t="s">
        <v>70</v>
      </c>
      <c r="K2" s="40" t="s">
        <v>71</v>
      </c>
      <c r="L2" s="40" t="s">
        <v>72</v>
      </c>
      <c r="M2" s="40" t="s">
        <v>73</v>
      </c>
      <c r="N2" s="40" t="s">
        <v>74</v>
      </c>
      <c r="O2" s="40" t="s">
        <v>75</v>
      </c>
      <c r="P2" s="40" t="s">
        <v>76</v>
      </c>
      <c r="Q2" s="44" t="s">
        <v>77</v>
      </c>
      <c r="R2" s="45"/>
      <c r="S2" s="46" t="str">
        <f aca="false">VLOOKUP($A2,FoodLog!$A$1:$S$1122,12,0)</f>
        <v>Sum Fat (Cals)</v>
      </c>
      <c r="T2" s="46" t="str">
        <f aca="false">VLOOKUP($A2,FoodLog!$A$1:$S$1122,13,0)</f>
        <v>Sum Carb (Cals)</v>
      </c>
      <c r="U2" s="46" t="str">
        <f aca="false">VLOOKUP($A2,FoodLog!$A$1:$S$1122,14,0)</f>
        <v>Sum Prot (Cal)</v>
      </c>
      <c r="V2" s="46" t="str">
        <f aca="false">VLOOKUP($A2,FoodLog!$A$1:$S$1122,15,0)</f>
        <v>Sum Cals</v>
      </c>
      <c r="W2" s="46" t="str">
        <f aca="false">VLOOKUP($A2,FoodLog!$A$1:$S$1122,16,0)</f>
        <v>Remain Fat (Cals)</v>
      </c>
      <c r="X2" s="46" t="str">
        <f aca="false">VLOOKUP($A2,FoodLog!$A$1:$S$1122,17,0)</f>
        <v>Remain Carb (Cals)</v>
      </c>
      <c r="Y2" s="46" t="str">
        <f aca="false">VLOOKUP($A2,FoodLog!$A$1:$S$1122,18,0)</f>
        <v>Remain Protein (Cals)</v>
      </c>
      <c r="Z2" s="46" t="str">
        <f aca="false">VLOOKUP($A2,FoodLog!$A$1:$S$1122,19,0)</f>
        <v>Remain Total (Cals)</v>
      </c>
      <c r="AA2" s="47" t="s">
        <v>78</v>
      </c>
      <c r="AB2" s="48" t="s">
        <v>5</v>
      </c>
      <c r="AC2" s="47" t="s">
        <v>79</v>
      </c>
    </row>
    <row r="3" customFormat="false" ht="15" hidden="false" customHeight="false" outlineLevel="0" collapsed="false">
      <c r="A3" s="50" t="n">
        <v>43031</v>
      </c>
      <c r="B3" s="51" t="n">
        <v>1</v>
      </c>
      <c r="C3" s="52" t="n">
        <f aca="false">Measured!B5</f>
        <v>192.8</v>
      </c>
      <c r="D3" s="52" t="n">
        <f aca="false">BF_DoD!B6</f>
        <v>144.551884145199</v>
      </c>
      <c r="E3" s="53" t="n">
        <f aca="false">C3-D3</f>
        <v>48.2481158548011</v>
      </c>
      <c r="F3" s="54"/>
      <c r="G3" s="55" t="n">
        <f aca="false">C3*TDEE!$B$5</f>
        <v>2439.75625</v>
      </c>
      <c r="H3" s="52" t="n">
        <f aca="false">E3*31</f>
        <v>1495.69159149884</v>
      </c>
      <c r="I3" s="52" t="n">
        <f aca="false">G3-H3</f>
        <v>944.064658501165</v>
      </c>
      <c r="J3" s="56" t="n">
        <f aca="false">H3/3500</f>
        <v>0.427340454713953</v>
      </c>
      <c r="K3" s="52" t="n">
        <f aca="false">N3/9</f>
        <v>44.6109588040587</v>
      </c>
      <c r="L3" s="52" t="n">
        <v>20</v>
      </c>
      <c r="M3" s="52" t="n">
        <f aca="false">Protein_Amt!$B$6</f>
        <v>115.641507316159</v>
      </c>
      <c r="N3" s="52" t="n">
        <f aca="false">MAX(0,I3-(O3+P3))</f>
        <v>401.498629236528</v>
      </c>
      <c r="O3" s="52" t="n">
        <f aca="false">4*L3</f>
        <v>80</v>
      </c>
      <c r="P3" s="52" t="n">
        <f aca="false">4*M3</f>
        <v>462.566029264636</v>
      </c>
      <c r="Q3" s="53" t="n">
        <f aca="false">SUM(N3:P3)</f>
        <v>944.064658501165</v>
      </c>
      <c r="S3" s="57" t="n">
        <f aca="false">VLOOKUP($A3,FoodLog!$A$1:$S$1122,12,0)</f>
        <v>465.84</v>
      </c>
      <c r="T3" s="57" t="n">
        <f aca="false">VLOOKUP($A3,FoodLog!$A$1:$S$1122,13,0)</f>
        <v>21.7142857142857</v>
      </c>
      <c r="U3" s="57" t="n">
        <f aca="false">VLOOKUP($A3,FoodLog!$A$1:$S$1122,14,0)</f>
        <v>480.497142857143</v>
      </c>
      <c r="V3" s="57" t="n">
        <f aca="false">VLOOKUP($A3,FoodLog!$A$1:$S$1122,15,0)</f>
        <v>968.051428571429</v>
      </c>
      <c r="W3" s="58" t="n">
        <f aca="false">-VLOOKUP($A3,FoodLog!$A$1:$S$1122,16,0)</f>
        <v>64.3413707634719</v>
      </c>
      <c r="X3" s="58" t="n">
        <f aca="false">VLOOKUP($A3,FoodLog!$A$1:$S$1122,17,0)</f>
        <v>58.2857142857143</v>
      </c>
      <c r="Y3" s="58" t="n">
        <f aca="false">-VLOOKUP($A3,FoodLog!$A$1:$S$1122,18,0)</f>
        <v>17.9311135925065</v>
      </c>
      <c r="Z3" s="58" t="n">
        <f aca="false">-VLOOKUP($A3,FoodLog!$A$1:$S$1122,19,0)</f>
        <v>23.9867700702641</v>
      </c>
      <c r="AA3" s="59" t="n">
        <f aca="false">MIN($H3/3500,($G3+Z3)/3500)</f>
        <v>0.427340454713953</v>
      </c>
      <c r="AB3" s="60" t="n">
        <f aca="false">Scale!C3</f>
        <v>192.8</v>
      </c>
      <c r="AC3" s="61" t="n">
        <f aca="false">$AB3-$B$1</f>
        <v>26.5653332330213</v>
      </c>
    </row>
    <row r="4" customFormat="false" ht="15" hidden="false" customHeight="false" outlineLevel="0" collapsed="false">
      <c r="A4" s="62" t="n">
        <f aca="false">A3+1</f>
        <v>43032</v>
      </c>
      <c r="B4" s="63" t="n">
        <f aca="false">B3+1</f>
        <v>2</v>
      </c>
      <c r="C4" s="64" t="n">
        <f aca="false">C3-AA3</f>
        <v>192.372659545286</v>
      </c>
      <c r="D4" s="64" t="n">
        <f aca="false">$D$3</f>
        <v>144.551884145199</v>
      </c>
      <c r="E4" s="65" t="n">
        <f aca="false">C4-D4</f>
        <v>47.8207754000872</v>
      </c>
      <c r="F4" s="54"/>
      <c r="G4" s="66" t="n">
        <f aca="false">C4*TDEE!$B$5</f>
        <v>2434.34853970298</v>
      </c>
      <c r="H4" s="64" t="n">
        <f aca="false">$E4*31</f>
        <v>1482.4440374027</v>
      </c>
      <c r="I4" s="64" t="n">
        <f aca="false">$G4-$H4</f>
        <v>951.904502300273</v>
      </c>
      <c r="J4" s="56" t="n">
        <f aca="false">H4/3500</f>
        <v>0.423555439257915</v>
      </c>
      <c r="K4" s="64" t="n">
        <f aca="false">N4/9</f>
        <v>45.4820525595152</v>
      </c>
      <c r="L4" s="64" t="n">
        <v>20</v>
      </c>
      <c r="M4" s="52" t="n">
        <f aca="false">Protein_Amt!$B$6</f>
        <v>115.641507316159</v>
      </c>
      <c r="N4" s="64" t="n">
        <f aca="false">MAX(0,I4-(O4+P4))</f>
        <v>409.338473035637</v>
      </c>
      <c r="O4" s="64" t="n">
        <f aca="false">4*L4</f>
        <v>80</v>
      </c>
      <c r="P4" s="64" t="n">
        <f aca="false">4*M4</f>
        <v>462.566029264636</v>
      </c>
      <c r="Q4" s="65" t="n">
        <f aca="false">SUM(N4:P4)</f>
        <v>951.904502300273</v>
      </c>
      <c r="S4" s="57" t="n">
        <f aca="false">VLOOKUP($A4,FoodLog!$A$1:$S$1122,12,0)</f>
        <v>0</v>
      </c>
      <c r="T4" s="57" t="n">
        <f aca="false">VLOOKUP($A4,FoodLog!$A$1:$S$1122,13,0)</f>
        <v>0</v>
      </c>
      <c r="U4" s="57" t="n">
        <f aca="false">VLOOKUP($A4,FoodLog!$A$1:$S$1122,14,0)</f>
        <v>0</v>
      </c>
      <c r="V4" s="57" t="n">
        <f aca="false">VLOOKUP($A4,FoodLog!$A$1:$S$1122,15,0)</f>
        <v>0</v>
      </c>
      <c r="W4" s="58" t="n">
        <f aca="false">-VLOOKUP($A4,FoodLog!$A$1:$S$1122,16,0)</f>
        <v>-409.338473035637</v>
      </c>
      <c r="X4" s="58" t="n">
        <f aca="false">VLOOKUP($A4,FoodLog!$A$1:$S$1122,17,0)</f>
        <v>80</v>
      </c>
      <c r="Y4" s="58" t="n">
        <f aca="false">-VLOOKUP($A4,FoodLog!$A$1:$S$1122,18,0)</f>
        <v>-462.566029264636</v>
      </c>
      <c r="Z4" s="58" t="n">
        <f aca="false">-VLOOKUP($A4,FoodLog!$A$1:$S$1122,19,0)</f>
        <v>-951.904502300273</v>
      </c>
      <c r="AA4" s="59" t="n">
        <f aca="false">MIN($H4/3500,($G4+Z4)/3500)</f>
        <v>0.423555439257915</v>
      </c>
      <c r="AB4" s="60" t="n">
        <f aca="false">Scale!C4</f>
        <v>191.4</v>
      </c>
      <c r="AC4" s="61"/>
    </row>
    <row r="5" customFormat="false" ht="15" hidden="false" customHeight="false" outlineLevel="0" collapsed="false">
      <c r="A5" s="62" t="n">
        <f aca="false">A4+1</f>
        <v>43033</v>
      </c>
      <c r="B5" s="63" t="n">
        <f aca="false">B4+1</f>
        <v>3</v>
      </c>
      <c r="C5" s="64" t="n">
        <f aca="false">C4-AA4</f>
        <v>191.949104106028</v>
      </c>
      <c r="D5" s="64" t="n">
        <f aca="false">$D$3</f>
        <v>144.551884145199</v>
      </c>
      <c r="E5" s="65" t="n">
        <f aca="false">C5-D5</f>
        <v>47.3972199608293</v>
      </c>
      <c r="F5" s="54"/>
      <c r="G5" s="66" t="n">
        <f aca="false">C5*TDEE!$B$5</f>
        <v>2428.98872626858</v>
      </c>
      <c r="H5" s="64" t="n">
        <f aca="false">$E5*31</f>
        <v>1469.31381878571</v>
      </c>
      <c r="I5" s="64" t="n">
        <f aca="false">$G5-$H5</f>
        <v>959.674907482875</v>
      </c>
      <c r="J5" s="56" t="n">
        <f aca="false">H5/3500</f>
        <v>0.419803948224488</v>
      </c>
      <c r="K5" s="64" t="n">
        <f aca="false">N5/9</f>
        <v>46.3454309131376</v>
      </c>
      <c r="L5" s="64" t="n">
        <v>20</v>
      </c>
      <c r="M5" s="52" t="n">
        <f aca="false">Protein_Amt!$B$6</f>
        <v>115.641507316159</v>
      </c>
      <c r="N5" s="64" t="n">
        <f aca="false">MAX(0,I5-(O5+P5))</f>
        <v>417.108878218239</v>
      </c>
      <c r="O5" s="64" t="n">
        <f aca="false">4*L5</f>
        <v>80</v>
      </c>
      <c r="P5" s="64" t="n">
        <f aca="false">4*M5</f>
        <v>462.566029264636</v>
      </c>
      <c r="Q5" s="65" t="n">
        <f aca="false">SUM(N5:P5)</f>
        <v>959.674907482875</v>
      </c>
      <c r="S5" s="57" t="n">
        <f aca="false">VLOOKUP($A5,FoodLog!$A$1:$S$1122,12,0)</f>
        <v>0</v>
      </c>
      <c r="T5" s="57" t="n">
        <f aca="false">VLOOKUP($A5,FoodLog!$A$1:$S$1122,13,0)</f>
        <v>0</v>
      </c>
      <c r="U5" s="57" t="n">
        <f aca="false">VLOOKUP($A5,FoodLog!$A$1:$S$1122,14,0)</f>
        <v>0</v>
      </c>
      <c r="V5" s="57" t="n">
        <f aca="false">VLOOKUP($A5,FoodLog!$A$1:$S$1122,15,0)</f>
        <v>0</v>
      </c>
      <c r="W5" s="58" t="n">
        <f aca="false">-VLOOKUP($A5,FoodLog!$A$1:$S$1122,16,0)</f>
        <v>-417.108878218239</v>
      </c>
      <c r="X5" s="58" t="n">
        <f aca="false">VLOOKUP($A5,FoodLog!$A$1:$S$1122,17,0)</f>
        <v>80</v>
      </c>
      <c r="Y5" s="58" t="n">
        <f aca="false">-VLOOKUP($A5,FoodLog!$A$1:$S$1122,18,0)</f>
        <v>-462.566029264636</v>
      </c>
      <c r="Z5" s="58" t="n">
        <f aca="false">-VLOOKUP($A5,FoodLog!$A$1:$S$1122,19,0)</f>
        <v>-959.674907482875</v>
      </c>
      <c r="AA5" s="59" t="n">
        <f aca="false">MIN($H5/3500,($G5+Z5)/3500)</f>
        <v>0.419803948224488</v>
      </c>
      <c r="AB5" s="60" t="n">
        <f aca="false">Scale!C5</f>
        <v>0</v>
      </c>
      <c r="AC5" s="61"/>
    </row>
    <row r="6" customFormat="false" ht="15" hidden="false" customHeight="false" outlineLevel="0" collapsed="false">
      <c r="A6" s="62" t="n">
        <f aca="false">A5+1</f>
        <v>43034</v>
      </c>
      <c r="B6" s="63" t="n">
        <f aca="false">B5+1</f>
        <v>4</v>
      </c>
      <c r="C6" s="64" t="n">
        <f aca="false">C5-AA5</f>
        <v>191.529300157804</v>
      </c>
      <c r="D6" s="64" t="n">
        <f aca="false">$D$3</f>
        <v>144.551884145199</v>
      </c>
      <c r="E6" s="65" t="n">
        <f aca="false">C6-D6</f>
        <v>46.9774160126048</v>
      </c>
      <c r="F6" s="54"/>
      <c r="G6" s="66" t="n">
        <f aca="false">C6*TDEE!$B$5</f>
        <v>2423.67638546747</v>
      </c>
      <c r="H6" s="64" t="n">
        <f aca="false">$E6*31</f>
        <v>1456.29989639075</v>
      </c>
      <c r="I6" s="64" t="n">
        <f aca="false">$G6-$H6</f>
        <v>967.376489076717</v>
      </c>
      <c r="J6" s="56" t="n">
        <f aca="false">H6/3500</f>
        <v>0.416085684683071</v>
      </c>
      <c r="K6" s="64" t="n">
        <f aca="false">N6/9</f>
        <v>47.2011622013423</v>
      </c>
      <c r="L6" s="64" t="n">
        <v>20</v>
      </c>
      <c r="M6" s="52" t="n">
        <f aca="false">Protein_Amt!$B$6</f>
        <v>115.641507316159</v>
      </c>
      <c r="N6" s="64" t="n">
        <f aca="false">MAX(0,I6-(O6+P6))</f>
        <v>424.810459812081</v>
      </c>
      <c r="O6" s="64" t="n">
        <f aca="false">4*L6</f>
        <v>80</v>
      </c>
      <c r="P6" s="64" t="n">
        <f aca="false">4*M6</f>
        <v>462.566029264636</v>
      </c>
      <c r="Q6" s="65" t="n">
        <f aca="false">SUM(N6:P6)</f>
        <v>967.376489076717</v>
      </c>
      <c r="S6" s="57" t="n">
        <f aca="false">VLOOKUP($A6,FoodLog!$A$1:$S$1122,12,0)</f>
        <v>0</v>
      </c>
      <c r="T6" s="57" t="n">
        <f aca="false">VLOOKUP($A6,FoodLog!$A$1:$S$1122,13,0)</f>
        <v>0</v>
      </c>
      <c r="U6" s="57" t="n">
        <f aca="false">VLOOKUP($A6,FoodLog!$A$1:$S$1122,14,0)</f>
        <v>0</v>
      </c>
      <c r="V6" s="57" t="n">
        <f aca="false">VLOOKUP($A6,FoodLog!$A$1:$S$1122,15,0)</f>
        <v>0</v>
      </c>
      <c r="W6" s="58" t="n">
        <f aca="false">-VLOOKUP($A6,FoodLog!$A$1:$S$1122,16,0)</f>
        <v>-424.810459812081</v>
      </c>
      <c r="X6" s="58" t="n">
        <f aca="false">VLOOKUP($A6,FoodLog!$A$1:$S$1122,17,0)</f>
        <v>80</v>
      </c>
      <c r="Y6" s="58" t="n">
        <f aca="false">-VLOOKUP($A6,FoodLog!$A$1:$S$1122,18,0)</f>
        <v>-462.566029264636</v>
      </c>
      <c r="Z6" s="58" t="n">
        <f aca="false">-VLOOKUP($A6,FoodLog!$A$1:$S$1122,19,0)</f>
        <v>-967.376489076717</v>
      </c>
      <c r="AA6" s="59" t="n">
        <f aca="false">MIN($H6/3500,($G6+Z6)/3500)</f>
        <v>0.416085684683071</v>
      </c>
      <c r="AB6" s="60" t="n">
        <f aca="false">Scale!C6</f>
        <v>0</v>
      </c>
      <c r="AC6" s="61"/>
    </row>
    <row r="7" customFormat="false" ht="15" hidden="false" customHeight="false" outlineLevel="0" collapsed="false">
      <c r="A7" s="62" t="n">
        <f aca="false">A6+1</f>
        <v>43035</v>
      </c>
      <c r="B7" s="63" t="n">
        <f aca="false">B6+1</f>
        <v>5</v>
      </c>
      <c r="C7" s="64" t="n">
        <f aca="false">C6-AA6</f>
        <v>191.113214473121</v>
      </c>
      <c r="D7" s="64" t="n">
        <f aca="false">$D$3</f>
        <v>144.551884145199</v>
      </c>
      <c r="E7" s="65" t="n">
        <f aca="false">C7-D7</f>
        <v>46.5613303279217</v>
      </c>
      <c r="F7" s="54"/>
      <c r="G7" s="66" t="n">
        <f aca="false">C7*TDEE!$B$5</f>
        <v>2418.41109682773</v>
      </c>
      <c r="H7" s="64" t="n">
        <f aca="false">$E7*31</f>
        <v>1443.40124016557</v>
      </c>
      <c r="I7" s="64" t="n">
        <f aca="false">$G7-$H7</f>
        <v>975.009856662157</v>
      </c>
      <c r="J7" s="56" t="n">
        <f aca="false">H7/3500</f>
        <v>0.412400354333021</v>
      </c>
      <c r="K7" s="64" t="n">
        <f aca="false">N7/9</f>
        <v>48.04931415528</v>
      </c>
      <c r="L7" s="64" t="n">
        <v>20</v>
      </c>
      <c r="M7" s="52" t="n">
        <f aca="false">Protein_Amt!$B$6</f>
        <v>115.641507316159</v>
      </c>
      <c r="N7" s="64" t="n">
        <f aca="false">MAX(0,I7-(O7+P7))</f>
        <v>432.44382739752</v>
      </c>
      <c r="O7" s="64" t="n">
        <f aca="false">4*L7</f>
        <v>80</v>
      </c>
      <c r="P7" s="64" t="n">
        <f aca="false">4*M7</f>
        <v>462.566029264636</v>
      </c>
      <c r="Q7" s="65" t="n">
        <f aca="false">SUM(N7:P7)</f>
        <v>975.009856662157</v>
      </c>
      <c r="S7" s="57" t="n">
        <f aca="false">VLOOKUP($A7,FoodLog!$A$1:$S$1122,12,0)</f>
        <v>0</v>
      </c>
      <c r="T7" s="57" t="n">
        <f aca="false">VLOOKUP($A7,FoodLog!$A$1:$S$1122,13,0)</f>
        <v>0</v>
      </c>
      <c r="U7" s="57" t="n">
        <f aca="false">VLOOKUP($A7,FoodLog!$A$1:$S$1122,14,0)</f>
        <v>0</v>
      </c>
      <c r="V7" s="57" t="n">
        <f aca="false">VLOOKUP($A7,FoodLog!$A$1:$S$1122,15,0)</f>
        <v>0</v>
      </c>
      <c r="W7" s="58" t="n">
        <f aca="false">-VLOOKUP($A7,FoodLog!$A$1:$S$1122,16,0)</f>
        <v>-432.44382739752</v>
      </c>
      <c r="X7" s="58" t="n">
        <f aca="false">VLOOKUP($A7,FoodLog!$A$1:$S$1122,17,0)</f>
        <v>80</v>
      </c>
      <c r="Y7" s="58" t="n">
        <f aca="false">-VLOOKUP($A7,FoodLog!$A$1:$S$1122,18,0)</f>
        <v>-462.566029264636</v>
      </c>
      <c r="Z7" s="58" t="n">
        <f aca="false">-VLOOKUP($A7,FoodLog!$A$1:$S$1122,19,0)</f>
        <v>-975.009856662157</v>
      </c>
      <c r="AA7" s="59" t="n">
        <f aca="false">MIN($H7/3500,($G7+Z7)/3500)</f>
        <v>0.412400354333021</v>
      </c>
      <c r="AB7" s="60" t="n">
        <f aca="false">Scale!C7</f>
        <v>0</v>
      </c>
      <c r="AC7" s="61"/>
    </row>
    <row r="8" customFormat="false" ht="15" hidden="false" customHeight="false" outlineLevel="0" collapsed="false">
      <c r="A8" s="62" t="n">
        <f aca="false">A7+1</f>
        <v>43036</v>
      </c>
      <c r="B8" s="63" t="n">
        <f aca="false">B7+1</f>
        <v>6</v>
      </c>
      <c r="C8" s="64" t="n">
        <f aca="false">C7-AA7</f>
        <v>190.700814118788</v>
      </c>
      <c r="D8" s="64" t="n">
        <f aca="false">$D$3</f>
        <v>144.551884145199</v>
      </c>
      <c r="E8" s="65" t="n">
        <f aca="false">C8-D8</f>
        <v>46.1489299735887</v>
      </c>
      <c r="F8" s="54"/>
      <c r="G8" s="66" t="n">
        <f aca="false">C8*TDEE!$B$5</f>
        <v>2413.19244360166</v>
      </c>
      <c r="H8" s="64" t="n">
        <f aca="false">$E8*31</f>
        <v>1430.61682918125</v>
      </c>
      <c r="I8" s="64" t="n">
        <f aca="false">$G8-$H8</f>
        <v>982.575614420411</v>
      </c>
      <c r="J8" s="56" t="n">
        <f aca="false">H8/3500</f>
        <v>0.408747665480357</v>
      </c>
      <c r="K8" s="64" t="n">
        <f aca="false">N8/9</f>
        <v>48.8899539061972</v>
      </c>
      <c r="L8" s="64" t="n">
        <v>20</v>
      </c>
      <c r="M8" s="52" t="n">
        <f aca="false">Protein_Amt!$B$6</f>
        <v>115.641507316159</v>
      </c>
      <c r="N8" s="64" t="n">
        <f aca="false">MAX(0,I8-(O8+P8))</f>
        <v>440.009585155774</v>
      </c>
      <c r="O8" s="64" t="n">
        <f aca="false">4*L8</f>
        <v>80</v>
      </c>
      <c r="P8" s="64" t="n">
        <f aca="false">4*M8</f>
        <v>462.566029264636</v>
      </c>
      <c r="Q8" s="65" t="n">
        <f aca="false">SUM(N8:P8)</f>
        <v>982.575614420411</v>
      </c>
      <c r="S8" s="57" t="n">
        <f aca="false">VLOOKUP($A8,FoodLog!$A$1:$S$1122,12,0)</f>
        <v>0</v>
      </c>
      <c r="T8" s="57" t="n">
        <f aca="false">VLOOKUP($A8,FoodLog!$A$1:$S$1122,13,0)</f>
        <v>0</v>
      </c>
      <c r="U8" s="57" t="n">
        <f aca="false">VLOOKUP($A8,FoodLog!$A$1:$S$1122,14,0)</f>
        <v>0</v>
      </c>
      <c r="V8" s="57" t="n">
        <f aca="false">VLOOKUP($A8,FoodLog!$A$1:$S$1122,15,0)</f>
        <v>0</v>
      </c>
      <c r="W8" s="58" t="n">
        <f aca="false">-VLOOKUP($A8,FoodLog!$A$1:$S$1122,16,0)</f>
        <v>-440.009585155774</v>
      </c>
      <c r="X8" s="58" t="n">
        <f aca="false">VLOOKUP($A8,FoodLog!$A$1:$S$1122,17,0)</f>
        <v>80</v>
      </c>
      <c r="Y8" s="58" t="n">
        <f aca="false">-VLOOKUP($A8,FoodLog!$A$1:$S$1122,18,0)</f>
        <v>-462.566029264636</v>
      </c>
      <c r="Z8" s="58" t="n">
        <f aca="false">-VLOOKUP($A8,FoodLog!$A$1:$S$1122,19,0)</f>
        <v>-982.575614420411</v>
      </c>
      <c r="AA8" s="59" t="n">
        <f aca="false">MIN($H8/3500,($G8+Z8)/3500)</f>
        <v>0.408747665480357</v>
      </c>
      <c r="AB8" s="60" t="n">
        <f aca="false">Scale!C8</f>
        <v>0</v>
      </c>
      <c r="AC8" s="61"/>
    </row>
    <row r="9" customFormat="false" ht="15" hidden="false" customHeight="false" outlineLevel="0" collapsed="false">
      <c r="A9" s="62" t="n">
        <f aca="false">A8+1</f>
        <v>43037</v>
      </c>
      <c r="B9" s="63" t="n">
        <f aca="false">B8+1</f>
        <v>7</v>
      </c>
      <c r="C9" s="64" t="n">
        <f aca="false">C8-AA8</f>
        <v>190.292066453307</v>
      </c>
      <c r="D9" s="64" t="n">
        <f aca="false">$D$3</f>
        <v>144.551884145199</v>
      </c>
      <c r="E9" s="65" t="n">
        <f aca="false">C9-D9</f>
        <v>45.7401823081084</v>
      </c>
      <c r="F9" s="54"/>
      <c r="G9" s="66" t="n">
        <f aca="false">C9*TDEE!$B$5</f>
        <v>2408.02001273274</v>
      </c>
      <c r="H9" s="64" t="n">
        <f aca="false">$E9*31</f>
        <v>1417.94565155136</v>
      </c>
      <c r="I9" s="64" t="n">
        <f aca="false">$G9-$H9</f>
        <v>990.074361181378</v>
      </c>
      <c r="J9" s="56" t="n">
        <f aca="false">H9/3500</f>
        <v>0.405127329014674</v>
      </c>
      <c r="K9" s="64" t="n">
        <f aca="false">N9/9</f>
        <v>49.723147990749</v>
      </c>
      <c r="L9" s="64" t="n">
        <v>20</v>
      </c>
      <c r="M9" s="52" t="n">
        <f aca="false">Protein_Amt!$B$6</f>
        <v>115.641507316159</v>
      </c>
      <c r="N9" s="64" t="n">
        <f aca="false">MAX(0,I9-(O9+P9))</f>
        <v>447.508331916741</v>
      </c>
      <c r="O9" s="64" t="n">
        <f aca="false">4*L9</f>
        <v>80</v>
      </c>
      <c r="P9" s="64" t="n">
        <f aca="false">4*M9</f>
        <v>462.566029264636</v>
      </c>
      <c r="Q9" s="65" t="n">
        <f aca="false">SUM(N9:P9)</f>
        <v>990.074361181378</v>
      </c>
      <c r="S9" s="57" t="n">
        <f aca="false">VLOOKUP($A9,FoodLog!$A$1:$S$1122,12,0)</f>
        <v>0</v>
      </c>
      <c r="T9" s="57" t="n">
        <f aca="false">VLOOKUP($A9,FoodLog!$A$1:$S$1122,13,0)</f>
        <v>0</v>
      </c>
      <c r="U9" s="57" t="n">
        <f aca="false">VLOOKUP($A9,FoodLog!$A$1:$S$1122,14,0)</f>
        <v>0</v>
      </c>
      <c r="V9" s="57" t="n">
        <f aca="false">VLOOKUP($A9,FoodLog!$A$1:$S$1122,15,0)</f>
        <v>0</v>
      </c>
      <c r="W9" s="58" t="n">
        <f aca="false">-VLOOKUP($A9,FoodLog!$A$1:$S$1122,16,0)</f>
        <v>-447.508331916741</v>
      </c>
      <c r="X9" s="58" t="n">
        <f aca="false">VLOOKUP($A9,FoodLog!$A$1:$S$1122,17,0)</f>
        <v>80</v>
      </c>
      <c r="Y9" s="58" t="n">
        <f aca="false">-VLOOKUP($A9,FoodLog!$A$1:$S$1122,18,0)</f>
        <v>-462.566029264636</v>
      </c>
      <c r="Z9" s="58" t="n">
        <f aca="false">-VLOOKUP($A9,FoodLog!$A$1:$S$1122,19,0)</f>
        <v>-990.074361181378</v>
      </c>
      <c r="AA9" s="59" t="n">
        <f aca="false">MIN($H9/3500,($G9+Z9)/3500)</f>
        <v>0.405127329014674</v>
      </c>
      <c r="AB9" s="60" t="n">
        <f aca="false">Scale!C9</f>
        <v>0</v>
      </c>
      <c r="AC9" s="61"/>
    </row>
    <row r="10" customFormat="false" ht="15" hidden="false" customHeight="false" outlineLevel="0" collapsed="false">
      <c r="A10" s="62" t="n">
        <f aca="false">A9+1</f>
        <v>43038</v>
      </c>
      <c r="B10" s="63" t="n">
        <f aca="false">B9+1</f>
        <v>8</v>
      </c>
      <c r="C10" s="64" t="n">
        <f aca="false">C9-AA9</f>
        <v>189.886939124293</v>
      </c>
      <c r="D10" s="64" t="n">
        <f aca="false">$D$3</f>
        <v>144.551884145199</v>
      </c>
      <c r="E10" s="65" t="n">
        <f aca="false">C10-D10</f>
        <v>45.3350549790937</v>
      </c>
      <c r="F10" s="54"/>
      <c r="G10" s="66" t="n">
        <f aca="false">C10*TDEE!$B$5</f>
        <v>2402.89339482294</v>
      </c>
      <c r="H10" s="64" t="n">
        <f aca="false">$E10*31</f>
        <v>1405.3867043519</v>
      </c>
      <c r="I10" s="64" t="n">
        <f aca="false">$G10-$H10</f>
        <v>997.506690471033</v>
      </c>
      <c r="J10" s="56" t="n">
        <f aca="false">H10/3500</f>
        <v>0.401539058386258</v>
      </c>
      <c r="K10" s="64" t="n">
        <f aca="false">N10/9</f>
        <v>50.5489623562663</v>
      </c>
      <c r="L10" s="64" t="n">
        <v>20</v>
      </c>
      <c r="M10" s="52" t="n">
        <f aca="false">Protein_Amt!$B$6</f>
        <v>115.641507316159</v>
      </c>
      <c r="N10" s="64" t="n">
        <f aca="false">MAX(0,I10-(O10+P10))</f>
        <v>454.940661206396</v>
      </c>
      <c r="O10" s="64" t="n">
        <f aca="false">4*L10</f>
        <v>80</v>
      </c>
      <c r="P10" s="64" t="n">
        <f aca="false">4*M10</f>
        <v>462.566029264636</v>
      </c>
      <c r="Q10" s="65" t="n">
        <f aca="false">SUM(N10:P10)</f>
        <v>997.506690471033</v>
      </c>
      <c r="S10" s="57" t="n">
        <f aca="false">VLOOKUP($A10,FoodLog!$A$1:$S$1122,12,0)</f>
        <v>0</v>
      </c>
      <c r="T10" s="57" t="n">
        <f aca="false">VLOOKUP($A10,FoodLog!$A$1:$S$1122,13,0)</f>
        <v>0</v>
      </c>
      <c r="U10" s="57" t="n">
        <f aca="false">VLOOKUP($A10,FoodLog!$A$1:$S$1122,14,0)</f>
        <v>0</v>
      </c>
      <c r="V10" s="57" t="n">
        <f aca="false">VLOOKUP($A10,FoodLog!$A$1:$S$1122,15,0)</f>
        <v>0</v>
      </c>
      <c r="W10" s="58" t="n">
        <f aca="false">-VLOOKUP($A10,FoodLog!$A$1:$S$1122,16,0)</f>
        <v>-454.940661206396</v>
      </c>
      <c r="X10" s="58" t="n">
        <f aca="false">VLOOKUP($A10,FoodLog!$A$1:$S$1122,17,0)</f>
        <v>80</v>
      </c>
      <c r="Y10" s="58" t="n">
        <f aca="false">-VLOOKUP($A10,FoodLog!$A$1:$S$1122,18,0)</f>
        <v>-462.566029264636</v>
      </c>
      <c r="Z10" s="58" t="n">
        <f aca="false">-VLOOKUP($A10,FoodLog!$A$1:$S$1122,19,0)</f>
        <v>-997.506690471033</v>
      </c>
      <c r="AA10" s="59" t="n">
        <f aca="false">MIN($H10/3500,($G10+Z10)/3500)</f>
        <v>0.401539058386258</v>
      </c>
      <c r="AB10" s="60" t="n">
        <f aca="false">Scale!C10</f>
        <v>0</v>
      </c>
      <c r="AC10" s="61"/>
    </row>
    <row r="11" customFormat="false" ht="15" hidden="false" customHeight="false" outlineLevel="0" collapsed="false">
      <c r="A11" s="62" t="n">
        <f aca="false">A10+1</f>
        <v>43039</v>
      </c>
      <c r="B11" s="63" t="n">
        <f aca="false">B10+1</f>
        <v>9</v>
      </c>
      <c r="C11" s="64" t="n">
        <f aca="false">C10-AA10</f>
        <v>189.485400065906</v>
      </c>
      <c r="D11" s="64" t="n">
        <f aca="false">$D$3</f>
        <v>144.551884145199</v>
      </c>
      <c r="E11" s="65" t="n">
        <f aca="false">C11-D11</f>
        <v>44.9335159207074</v>
      </c>
      <c r="F11" s="54"/>
      <c r="G11" s="66" t="n">
        <f aca="false">C11*TDEE!$B$5</f>
        <v>2397.81218410034</v>
      </c>
      <c r="H11" s="64" t="n">
        <f aca="false">$E11*31</f>
        <v>1392.93899354193</v>
      </c>
      <c r="I11" s="64" t="n">
        <f aca="false">$G11-$H11</f>
        <v>1004.87319055841</v>
      </c>
      <c r="J11" s="56" t="n">
        <f aca="false">H11/3500</f>
        <v>0.397982569583409</v>
      </c>
      <c r="K11" s="64" t="n">
        <f aca="false">N11/9</f>
        <v>51.3674623659746</v>
      </c>
      <c r="L11" s="64" t="n">
        <v>20</v>
      </c>
      <c r="M11" s="52" t="n">
        <f aca="false">Protein_Amt!$B$6</f>
        <v>115.641507316159</v>
      </c>
      <c r="N11" s="64" t="n">
        <f aca="false">MAX(0,I11-(O11+P11))</f>
        <v>462.307161293772</v>
      </c>
      <c r="O11" s="64" t="n">
        <f aca="false">4*L11</f>
        <v>80</v>
      </c>
      <c r="P11" s="64" t="n">
        <f aca="false">4*M11</f>
        <v>462.566029264636</v>
      </c>
      <c r="Q11" s="65" t="n">
        <f aca="false">SUM(N11:P11)</f>
        <v>1004.87319055841</v>
      </c>
      <c r="S11" s="57" t="n">
        <f aca="false">VLOOKUP($A11,FoodLog!$A$1:$S$1122,12,0)</f>
        <v>0</v>
      </c>
      <c r="T11" s="57" t="n">
        <f aca="false">VLOOKUP($A11,FoodLog!$A$1:$S$1122,13,0)</f>
        <v>0</v>
      </c>
      <c r="U11" s="57" t="n">
        <f aca="false">VLOOKUP($A11,FoodLog!$A$1:$S$1122,14,0)</f>
        <v>0</v>
      </c>
      <c r="V11" s="57" t="n">
        <f aca="false">VLOOKUP($A11,FoodLog!$A$1:$S$1122,15,0)</f>
        <v>0</v>
      </c>
      <c r="W11" s="58" t="n">
        <f aca="false">-VLOOKUP($A11,FoodLog!$A$1:$S$1122,16,0)</f>
        <v>-462.307161293772</v>
      </c>
      <c r="X11" s="58" t="n">
        <f aca="false">VLOOKUP($A11,FoodLog!$A$1:$S$1122,17,0)</f>
        <v>80</v>
      </c>
      <c r="Y11" s="58" t="n">
        <f aca="false">-VLOOKUP($A11,FoodLog!$A$1:$S$1122,18,0)</f>
        <v>-462.566029264636</v>
      </c>
      <c r="Z11" s="58" t="n">
        <f aca="false">-VLOOKUP($A11,FoodLog!$A$1:$S$1122,19,0)</f>
        <v>-1004.87319055841</v>
      </c>
      <c r="AA11" s="59" t="n">
        <f aca="false">MIN($H11/3500,($G11+Z11)/3500)</f>
        <v>0.397982569583409</v>
      </c>
      <c r="AB11" s="60" t="n">
        <f aca="false">Scale!C11</f>
        <v>0</v>
      </c>
      <c r="AC11" s="61"/>
    </row>
    <row r="12" customFormat="false" ht="15" hidden="false" customHeight="false" outlineLevel="0" collapsed="false">
      <c r="A12" s="62" t="n">
        <f aca="false">A11+1</f>
        <v>43040</v>
      </c>
      <c r="B12" s="63" t="n">
        <f aca="false">B11+1</f>
        <v>10</v>
      </c>
      <c r="C12" s="64" t="n">
        <f aca="false">C11-AA11</f>
        <v>189.087417496323</v>
      </c>
      <c r="D12" s="64" t="n">
        <f aca="false">$D$3</f>
        <v>144.551884145199</v>
      </c>
      <c r="E12" s="65" t="n">
        <f aca="false">C12-D12</f>
        <v>44.535533351124</v>
      </c>
      <c r="F12" s="54"/>
      <c r="G12" s="66" t="n">
        <f aca="false">C12*TDEE!$B$5</f>
        <v>2392.775978387</v>
      </c>
      <c r="H12" s="64" t="n">
        <f aca="false">$E12*31</f>
        <v>1380.60153388485</v>
      </c>
      <c r="I12" s="64" t="n">
        <f aca="false">$G12-$H12</f>
        <v>1012.17444450215</v>
      </c>
      <c r="J12" s="56" t="n">
        <f aca="false">H12/3500</f>
        <v>0.394457581109956</v>
      </c>
      <c r="K12" s="64" t="n">
        <f aca="false">N12/9</f>
        <v>52.1787128041685</v>
      </c>
      <c r="L12" s="64" t="n">
        <v>20</v>
      </c>
      <c r="M12" s="52" t="n">
        <f aca="false">Protein_Amt!$B$6</f>
        <v>115.641507316159</v>
      </c>
      <c r="N12" s="64" t="n">
        <f aca="false">MAX(0,I12-(O12+P12))</f>
        <v>469.608415237516</v>
      </c>
      <c r="O12" s="64" t="n">
        <f aca="false">4*L12</f>
        <v>80</v>
      </c>
      <c r="P12" s="64" t="n">
        <f aca="false">4*M12</f>
        <v>462.566029264636</v>
      </c>
      <c r="Q12" s="65" t="n">
        <f aca="false">SUM(N12:P12)</f>
        <v>1012.17444450215</v>
      </c>
      <c r="S12" s="57" t="n">
        <f aca="false">VLOOKUP($A12,FoodLog!$A$1:$S$1122,12,0)</f>
        <v>0</v>
      </c>
      <c r="T12" s="57" t="n">
        <f aca="false">VLOOKUP($A12,FoodLog!$A$1:$S$1122,13,0)</f>
        <v>0</v>
      </c>
      <c r="U12" s="57" t="n">
        <f aca="false">VLOOKUP($A12,FoodLog!$A$1:$S$1122,14,0)</f>
        <v>0</v>
      </c>
      <c r="V12" s="57" t="n">
        <f aca="false">VLOOKUP($A12,FoodLog!$A$1:$S$1122,15,0)</f>
        <v>0</v>
      </c>
      <c r="W12" s="58" t="n">
        <f aca="false">-VLOOKUP($A12,FoodLog!$A$1:$S$1122,16,0)</f>
        <v>-469.608415237516</v>
      </c>
      <c r="X12" s="58" t="n">
        <f aca="false">VLOOKUP($A12,FoodLog!$A$1:$S$1122,17,0)</f>
        <v>80</v>
      </c>
      <c r="Y12" s="58" t="n">
        <f aca="false">-VLOOKUP($A12,FoodLog!$A$1:$S$1122,18,0)</f>
        <v>-462.566029264636</v>
      </c>
      <c r="Z12" s="58" t="n">
        <f aca="false">-VLOOKUP($A12,FoodLog!$A$1:$S$1122,19,0)</f>
        <v>-1012.17444450215</v>
      </c>
      <c r="AA12" s="59" t="n">
        <f aca="false">MIN($H12/3500,($G12+Z12)/3500)</f>
        <v>0.394457581109956</v>
      </c>
      <c r="AB12" s="60" t="n">
        <f aca="false">Scale!C12</f>
        <v>0</v>
      </c>
      <c r="AC12" s="61"/>
    </row>
    <row r="13" customFormat="false" ht="15" hidden="false" customHeight="false" outlineLevel="0" collapsed="false">
      <c r="A13" s="62" t="n">
        <f aca="false">A12+1</f>
        <v>43041</v>
      </c>
      <c r="B13" s="63" t="n">
        <f aca="false">B12+1</f>
        <v>11</v>
      </c>
      <c r="C13" s="64" t="n">
        <f aca="false">C12-AA12</f>
        <v>188.692959915213</v>
      </c>
      <c r="D13" s="64" t="n">
        <f aca="false">$D$3</f>
        <v>144.551884145199</v>
      </c>
      <c r="E13" s="65" t="n">
        <f aca="false">C13-D13</f>
        <v>44.1410757700141</v>
      </c>
      <c r="F13" s="54"/>
      <c r="G13" s="66" t="n">
        <f aca="false">C13*TDEE!$B$5</f>
        <v>2387.78437906712</v>
      </c>
      <c r="H13" s="64" t="n">
        <f aca="false">$E13*31</f>
        <v>1368.37334887044</v>
      </c>
      <c r="I13" s="64" t="n">
        <f aca="false">$G13-$H13</f>
        <v>1019.41103019668</v>
      </c>
      <c r="J13" s="56" t="n">
        <f aca="false">H13/3500</f>
        <v>0.390963813962982</v>
      </c>
      <c r="K13" s="64" t="n">
        <f aca="false">N13/9</f>
        <v>52.9827778813383</v>
      </c>
      <c r="L13" s="64" t="n">
        <v>20</v>
      </c>
      <c r="M13" s="52" t="n">
        <f aca="false">Protein_Amt!$B$6</f>
        <v>115.641507316159</v>
      </c>
      <c r="N13" s="64" t="n">
        <f aca="false">MAX(0,I13-(O13+P13))</f>
        <v>476.845000932044</v>
      </c>
      <c r="O13" s="64" t="n">
        <f aca="false">4*L13</f>
        <v>80</v>
      </c>
      <c r="P13" s="64" t="n">
        <f aca="false">4*M13</f>
        <v>462.566029264636</v>
      </c>
      <c r="Q13" s="65" t="n">
        <f aca="false">SUM(N13:P13)</f>
        <v>1019.41103019668</v>
      </c>
      <c r="S13" s="57" t="n">
        <f aca="false">VLOOKUP($A13,FoodLog!$A$1:$S$1122,12,0)</f>
        <v>0</v>
      </c>
      <c r="T13" s="57" t="n">
        <f aca="false">VLOOKUP($A13,FoodLog!$A$1:$S$1122,13,0)</f>
        <v>0</v>
      </c>
      <c r="U13" s="57" t="n">
        <f aca="false">VLOOKUP($A13,FoodLog!$A$1:$S$1122,14,0)</f>
        <v>0</v>
      </c>
      <c r="V13" s="57" t="n">
        <f aca="false">VLOOKUP($A13,FoodLog!$A$1:$S$1122,15,0)</f>
        <v>0</v>
      </c>
      <c r="W13" s="58" t="n">
        <f aca="false">-VLOOKUP($A13,FoodLog!$A$1:$S$1122,16,0)</f>
        <v>-476.845000932044</v>
      </c>
      <c r="X13" s="58" t="n">
        <f aca="false">VLOOKUP($A13,FoodLog!$A$1:$S$1122,17,0)</f>
        <v>80</v>
      </c>
      <c r="Y13" s="58" t="n">
        <f aca="false">-VLOOKUP($A13,FoodLog!$A$1:$S$1122,18,0)</f>
        <v>-462.566029264636</v>
      </c>
      <c r="Z13" s="58" t="n">
        <f aca="false">-VLOOKUP($A13,FoodLog!$A$1:$S$1122,19,0)</f>
        <v>-1019.41103019668</v>
      </c>
      <c r="AA13" s="59" t="n">
        <f aca="false">MIN($H13/3500,($G13+Z13)/3500)</f>
        <v>0.390963813962982</v>
      </c>
      <c r="AB13" s="60" t="n">
        <f aca="false">Scale!C13</f>
        <v>0</v>
      </c>
      <c r="AC13" s="61"/>
    </row>
    <row r="14" customFormat="false" ht="15" hidden="false" customHeight="false" outlineLevel="0" collapsed="false">
      <c r="A14" s="62" t="n">
        <f aca="false">A13+1</f>
        <v>43042</v>
      </c>
      <c r="B14" s="63" t="n">
        <f aca="false">B13+1</f>
        <v>12</v>
      </c>
      <c r="C14" s="64" t="n">
        <f aca="false">C13-AA13</f>
        <v>188.30199610125</v>
      </c>
      <c r="D14" s="64" t="n">
        <f aca="false">$D$3</f>
        <v>144.551884145199</v>
      </c>
      <c r="E14" s="65" t="n">
        <f aca="false">C14-D14</f>
        <v>43.7501119560511</v>
      </c>
      <c r="F14" s="54"/>
      <c r="G14" s="66" t="n">
        <f aca="false">C14*TDEE!$B$5</f>
        <v>2382.8369910555</v>
      </c>
      <c r="H14" s="64" t="n">
        <f aca="false">$E14*31</f>
        <v>1356.25347063758</v>
      </c>
      <c r="I14" s="64" t="n">
        <f aca="false">$G14-$H14</f>
        <v>1026.58352041791</v>
      </c>
      <c r="J14" s="56" t="n">
        <f aca="false">H14/3500</f>
        <v>0.387500991610738</v>
      </c>
      <c r="K14" s="64" t="n">
        <f aca="false">N14/9</f>
        <v>53.7797212392532</v>
      </c>
      <c r="L14" s="64" t="n">
        <v>20</v>
      </c>
      <c r="M14" s="52" t="n">
        <f aca="false">Protein_Amt!$B$6</f>
        <v>115.641507316159</v>
      </c>
      <c r="N14" s="64" t="n">
        <f aca="false">MAX(0,I14-(O14+P14))</f>
        <v>484.017491153278</v>
      </c>
      <c r="O14" s="64" t="n">
        <f aca="false">4*L14</f>
        <v>80</v>
      </c>
      <c r="P14" s="64" t="n">
        <f aca="false">4*M14</f>
        <v>462.566029264636</v>
      </c>
      <c r="Q14" s="65" t="n">
        <f aca="false">SUM(N14:P14)</f>
        <v>1026.58352041791</v>
      </c>
      <c r="S14" s="57" t="n">
        <f aca="false">VLOOKUP($A14,FoodLog!$A$1:$S$1122,12,0)</f>
        <v>0</v>
      </c>
      <c r="T14" s="57" t="n">
        <f aca="false">VLOOKUP($A14,FoodLog!$A$1:$S$1122,13,0)</f>
        <v>0</v>
      </c>
      <c r="U14" s="57" t="n">
        <f aca="false">VLOOKUP($A14,FoodLog!$A$1:$S$1122,14,0)</f>
        <v>0</v>
      </c>
      <c r="V14" s="57" t="n">
        <f aca="false">VLOOKUP($A14,FoodLog!$A$1:$S$1122,15,0)</f>
        <v>0</v>
      </c>
      <c r="W14" s="58" t="n">
        <f aca="false">-VLOOKUP($A14,FoodLog!$A$1:$S$1122,16,0)</f>
        <v>-484.017491153278</v>
      </c>
      <c r="X14" s="58" t="n">
        <f aca="false">VLOOKUP($A14,FoodLog!$A$1:$S$1122,17,0)</f>
        <v>80</v>
      </c>
      <c r="Y14" s="58" t="n">
        <f aca="false">-VLOOKUP($A14,FoodLog!$A$1:$S$1122,18,0)</f>
        <v>-462.566029264636</v>
      </c>
      <c r="Z14" s="58" t="n">
        <f aca="false">-VLOOKUP($A14,FoodLog!$A$1:$S$1122,19,0)</f>
        <v>-1026.58352041791</v>
      </c>
      <c r="AA14" s="59" t="n">
        <f aca="false">MIN($H14/3500,($G14+Z14)/3500)</f>
        <v>0.387500991610738</v>
      </c>
      <c r="AB14" s="60" t="n">
        <f aca="false">Scale!C14</f>
        <v>0</v>
      </c>
      <c r="AC14" s="61"/>
    </row>
    <row r="15" customFormat="false" ht="15" hidden="false" customHeight="false" outlineLevel="0" collapsed="false">
      <c r="A15" s="62" t="n">
        <f aca="false">A14+1</f>
        <v>43043</v>
      </c>
      <c r="B15" s="63" t="n">
        <f aca="false">B14+1</f>
        <v>13</v>
      </c>
      <c r="C15" s="64" t="n">
        <f aca="false">C14-AA14</f>
        <v>187.914495109639</v>
      </c>
      <c r="D15" s="64" t="n">
        <f aca="false">$D$3</f>
        <v>144.551884145199</v>
      </c>
      <c r="E15" s="65" t="n">
        <f aca="false">C15-D15</f>
        <v>43.3626109644404</v>
      </c>
      <c r="F15" s="54"/>
      <c r="G15" s="66" t="n">
        <f aca="false">C15*TDEE!$B$5</f>
        <v>2377.93342276627</v>
      </c>
      <c r="H15" s="64" t="n">
        <f aca="false">$E15*31</f>
        <v>1344.24093989765</v>
      </c>
      <c r="I15" s="64" t="n">
        <f aca="false">$G15-$H15</f>
        <v>1033.69248286862</v>
      </c>
      <c r="J15" s="56" t="n">
        <f aca="false">H15/3500</f>
        <v>0.384068839970758</v>
      </c>
      <c r="K15" s="64" t="n">
        <f aca="false">N15/9</f>
        <v>54.569605955998</v>
      </c>
      <c r="L15" s="64" t="n">
        <v>20</v>
      </c>
      <c r="M15" s="52" t="n">
        <f aca="false">Protein_Amt!$B$6</f>
        <v>115.641507316159</v>
      </c>
      <c r="N15" s="64" t="n">
        <f aca="false">MAX(0,I15-(O15+P15))</f>
        <v>491.126453603982</v>
      </c>
      <c r="O15" s="64" t="n">
        <f aca="false">4*L15</f>
        <v>80</v>
      </c>
      <c r="P15" s="64" t="n">
        <f aca="false">4*M15</f>
        <v>462.566029264636</v>
      </c>
      <c r="Q15" s="65" t="n">
        <f aca="false">SUM(N15:P15)</f>
        <v>1033.69248286862</v>
      </c>
      <c r="S15" s="61" t="n">
        <f aca="false">VLOOKUP($A15,FoodLog!$A$1:$Z$9562,12,0)</f>
        <v>0</v>
      </c>
      <c r="T15" s="61" t="n">
        <f aca="false">VLOOKUP($A15,FoodLog!$A$1:$Z$9562,13,0)</f>
        <v>0</v>
      </c>
      <c r="U15" s="61" t="n">
        <f aca="false">VLOOKUP($A15,FoodLog!$A$1:$Z$9562,14,0)</f>
        <v>0</v>
      </c>
      <c r="V15" s="61" t="n">
        <f aca="false">VLOOKUP($A15,FoodLog!$A$1:$Z$9562,15,0)</f>
        <v>0</v>
      </c>
      <c r="W15" s="58" t="n">
        <f aca="false">-VLOOKUP($A15,FoodLog!$A$1:$S$1122,16,0)</f>
        <v>-491.126453603982</v>
      </c>
      <c r="X15" s="58" t="n">
        <f aca="false">VLOOKUP($A15,FoodLog!$A$1:$S$1122,17,0)</f>
        <v>80</v>
      </c>
      <c r="Y15" s="58" t="n">
        <f aca="false">-VLOOKUP($A15,FoodLog!$A$1:$S$1122,18,0)</f>
        <v>-462.566029264636</v>
      </c>
      <c r="Z15" s="58" t="n">
        <f aca="false">-VLOOKUP($A15,FoodLog!$A$1:$S$1122,19,0)</f>
        <v>-1033.69248286862</v>
      </c>
      <c r="AA15" s="59" t="n">
        <f aca="false">MIN($H15/3500,($G15+Z15)/3500)</f>
        <v>0.384068839970758</v>
      </c>
      <c r="AB15" s="61" t="n">
        <f aca="false">Scale!C15</f>
        <v>0</v>
      </c>
      <c r="AC15" s="61"/>
    </row>
    <row r="16" customFormat="false" ht="15" hidden="false" customHeight="false" outlineLevel="0" collapsed="false">
      <c r="A16" s="62" t="n">
        <f aca="false">A15+1</f>
        <v>43044</v>
      </c>
      <c r="B16" s="63" t="n">
        <f aca="false">B15+1</f>
        <v>14</v>
      </c>
      <c r="C16" s="64" t="n">
        <f aca="false">C15-AA15</f>
        <v>187.530426269668</v>
      </c>
      <c r="D16" s="64" t="n">
        <f aca="false">$D$3</f>
        <v>144.551884145199</v>
      </c>
      <c r="E16" s="65" t="n">
        <f aca="false">C16-D16</f>
        <v>42.9785421244696</v>
      </c>
      <c r="F16" s="54"/>
      <c r="G16" s="66" t="n">
        <f aca="false">C16*TDEE!$B$5</f>
        <v>2373.07328608189</v>
      </c>
      <c r="H16" s="64" t="n">
        <f aca="false">$E16*31</f>
        <v>1332.33480585856</v>
      </c>
      <c r="I16" s="64" t="n">
        <f aca="false">$G16-$H16</f>
        <v>1040.73848022333</v>
      </c>
      <c r="J16" s="56" t="n">
        <f aca="false">H16/3500</f>
        <v>0.380667087388159</v>
      </c>
      <c r="K16" s="64" t="n">
        <f aca="false">N16/9</f>
        <v>55.3524945509659</v>
      </c>
      <c r="L16" s="64" t="n">
        <v>20</v>
      </c>
      <c r="M16" s="52" t="n">
        <f aca="false">Protein_Amt!$B$6</f>
        <v>115.641507316159</v>
      </c>
      <c r="N16" s="64" t="n">
        <f aca="false">MAX(0,I16-(O16+P16))</f>
        <v>498.172450958693</v>
      </c>
      <c r="O16" s="64" t="n">
        <f aca="false">4*L16</f>
        <v>80</v>
      </c>
      <c r="P16" s="64" t="n">
        <f aca="false">4*M16</f>
        <v>462.566029264636</v>
      </c>
      <c r="Q16" s="65" t="n">
        <f aca="false">SUM(N16:P16)</f>
        <v>1040.73848022333</v>
      </c>
      <c r="S16" s="61" t="n">
        <f aca="false">VLOOKUP($A16,FoodLog!$A$1:$Z$9562,12,0)</f>
        <v>0</v>
      </c>
      <c r="T16" s="61" t="n">
        <f aca="false">VLOOKUP($A16,FoodLog!$A$1:$Z$9562,13,0)</f>
        <v>0</v>
      </c>
      <c r="U16" s="61" t="n">
        <f aca="false">VLOOKUP($A16,FoodLog!$A$1:$Z$9562,14,0)</f>
        <v>0</v>
      </c>
      <c r="V16" s="61" t="n">
        <f aca="false">VLOOKUP($A16,FoodLog!$A$1:$Z$9562,15,0)</f>
        <v>0</v>
      </c>
      <c r="W16" s="58" t="n">
        <f aca="false">-VLOOKUP($A16,FoodLog!$A$1:$S$1122,16,0)</f>
        <v>-498.172450958693</v>
      </c>
      <c r="X16" s="58" t="n">
        <f aca="false">VLOOKUP($A16,FoodLog!$A$1:$S$1122,17,0)</f>
        <v>80</v>
      </c>
      <c r="Y16" s="58" t="n">
        <f aca="false">-VLOOKUP($A16,FoodLog!$A$1:$S$1122,18,0)</f>
        <v>-462.566029264636</v>
      </c>
      <c r="Z16" s="58" t="n">
        <f aca="false">-VLOOKUP($A16,FoodLog!$A$1:$S$1122,19,0)</f>
        <v>-1040.73848022333</v>
      </c>
      <c r="AA16" s="59" t="n">
        <f aca="false">MIN($H16/3500,($G16+Z16)/3500)</f>
        <v>0.380667087388159</v>
      </c>
      <c r="AB16" s="61" t="n">
        <f aca="false">Scale!C16</f>
        <v>0</v>
      </c>
      <c r="AC16" s="61"/>
    </row>
    <row r="17" customFormat="false" ht="15" hidden="false" customHeight="false" outlineLevel="0" collapsed="false">
      <c r="A17" s="62" t="n">
        <f aca="false">A16+1</f>
        <v>43045</v>
      </c>
      <c r="B17" s="63" t="n">
        <f aca="false">B16+1</f>
        <v>15</v>
      </c>
      <c r="C17" s="64" t="n">
        <f aca="false">C16-AA16</f>
        <v>187.14975918228</v>
      </c>
      <c r="D17" s="64" t="n">
        <f aca="false">$D$3</f>
        <v>144.551884145199</v>
      </c>
      <c r="E17" s="65" t="n">
        <f aca="false">C17-D17</f>
        <v>42.5978750370815</v>
      </c>
      <c r="F17" s="54"/>
      <c r="G17" s="66" t="n">
        <f aca="false">C17*TDEE!$B$5</f>
        <v>2368.25619632242</v>
      </c>
      <c r="H17" s="64" t="n">
        <f aca="false">$E17*31</f>
        <v>1320.53412614953</v>
      </c>
      <c r="I17" s="64" t="n">
        <f aca="false">$G17-$H17</f>
        <v>1047.7220701729</v>
      </c>
      <c r="J17" s="56" t="n">
        <f aca="false">H17/3500</f>
        <v>0.37729546461415</v>
      </c>
      <c r="K17" s="64" t="n">
        <f aca="false">N17/9</f>
        <v>56.1284489898069</v>
      </c>
      <c r="L17" s="64" t="n">
        <v>20</v>
      </c>
      <c r="M17" s="52" t="n">
        <f aca="false">Protein_Amt!$B$6</f>
        <v>115.641507316159</v>
      </c>
      <c r="N17" s="64" t="n">
        <f aca="false">MAX(0,I17-(O17+P17))</f>
        <v>505.156040908262</v>
      </c>
      <c r="O17" s="64" t="n">
        <f aca="false">4*L17</f>
        <v>80</v>
      </c>
      <c r="P17" s="64" t="n">
        <f aca="false">4*M17</f>
        <v>462.566029264636</v>
      </c>
      <c r="Q17" s="65" t="n">
        <f aca="false">SUM(N17:P17)</f>
        <v>1047.7220701729</v>
      </c>
      <c r="S17" s="61" t="n">
        <f aca="false">VLOOKUP($A17,FoodLog!$A$1:$Z$9562,12,0)</f>
        <v>0</v>
      </c>
      <c r="T17" s="61" t="n">
        <f aca="false">VLOOKUP($A17,FoodLog!$A$1:$Z$9562,13,0)</f>
        <v>0</v>
      </c>
      <c r="U17" s="61" t="n">
        <f aca="false">VLOOKUP($A17,FoodLog!$A$1:$Z$9562,14,0)</f>
        <v>0</v>
      </c>
      <c r="V17" s="61" t="n">
        <f aca="false">VLOOKUP($A17,FoodLog!$A$1:$Z$9562,15,0)</f>
        <v>0</v>
      </c>
      <c r="W17" s="58" t="n">
        <f aca="false">-VLOOKUP($A17,FoodLog!$A$1:$S$1122,16,0)</f>
        <v>-505.156040908262</v>
      </c>
      <c r="X17" s="58" t="n">
        <f aca="false">VLOOKUP($A17,FoodLog!$A$1:$S$1122,17,0)</f>
        <v>80</v>
      </c>
      <c r="Y17" s="58" t="n">
        <f aca="false">-VLOOKUP($A17,FoodLog!$A$1:$S$1122,18,0)</f>
        <v>-462.566029264636</v>
      </c>
      <c r="Z17" s="58" t="n">
        <f aca="false">-VLOOKUP($A17,FoodLog!$A$1:$S$1122,19,0)</f>
        <v>-1047.7220701729</v>
      </c>
      <c r="AA17" s="59" t="n">
        <f aca="false">MIN($H17/3500,($G17+Z17)/3500)</f>
        <v>0.37729546461415</v>
      </c>
      <c r="AB17" s="61" t="n">
        <f aca="false">Scale!C17</f>
        <v>0</v>
      </c>
      <c r="AC17" s="61"/>
    </row>
    <row r="18" customFormat="false" ht="15" hidden="false" customHeight="false" outlineLevel="0" collapsed="false">
      <c r="A18" s="62" t="n">
        <f aca="false">A17+1</f>
        <v>43046</v>
      </c>
      <c r="B18" s="63" t="n">
        <f aca="false">B17+1</f>
        <v>16</v>
      </c>
      <c r="C18" s="64" t="n">
        <f aca="false">C17-AA17</f>
        <v>186.772463717666</v>
      </c>
      <c r="D18" s="64" t="n">
        <f aca="false">$D$3</f>
        <v>144.551884145199</v>
      </c>
      <c r="E18" s="65" t="n">
        <f aca="false">C18-D18</f>
        <v>42.2205795724673</v>
      </c>
      <c r="F18" s="54"/>
      <c r="G18" s="66" t="n">
        <f aca="false">C18*TDEE!$B$5</f>
        <v>2363.48177221512</v>
      </c>
      <c r="H18" s="64" t="n">
        <f aca="false">$E18*31</f>
        <v>1308.83796674649</v>
      </c>
      <c r="I18" s="64" t="n">
        <f aca="false">$G18-$H18</f>
        <v>1054.64380546863</v>
      </c>
      <c r="J18" s="56" t="n">
        <f aca="false">H18/3500</f>
        <v>0.37395370478471</v>
      </c>
      <c r="K18" s="64" t="n">
        <f aca="false">N18/9</f>
        <v>56.8975306893325</v>
      </c>
      <c r="L18" s="64" t="n">
        <v>20</v>
      </c>
      <c r="M18" s="52" t="n">
        <f aca="false">Protein_Amt!$B$6</f>
        <v>115.641507316159</v>
      </c>
      <c r="N18" s="64" t="n">
        <f aca="false">MAX(0,I18-(O18+P18))</f>
        <v>512.077776203993</v>
      </c>
      <c r="O18" s="64" t="n">
        <f aca="false">4*L18</f>
        <v>80</v>
      </c>
      <c r="P18" s="64" t="n">
        <f aca="false">4*M18</f>
        <v>462.566029264636</v>
      </c>
      <c r="Q18" s="65" t="n">
        <f aca="false">SUM(N18:P18)</f>
        <v>1054.64380546863</v>
      </c>
      <c r="S18" s="61" t="n">
        <f aca="false">VLOOKUP($A18,FoodLog!$A$1:$Z$9562,12,0)</f>
        <v>0</v>
      </c>
      <c r="T18" s="61" t="n">
        <f aca="false">VLOOKUP($A18,FoodLog!$A$1:$Z$9562,13,0)</f>
        <v>0</v>
      </c>
      <c r="U18" s="61" t="n">
        <f aca="false">VLOOKUP($A18,FoodLog!$A$1:$Z$9562,14,0)</f>
        <v>0</v>
      </c>
      <c r="V18" s="61" t="n">
        <f aca="false">VLOOKUP($A18,FoodLog!$A$1:$Z$9562,15,0)</f>
        <v>0</v>
      </c>
      <c r="W18" s="58" t="n">
        <f aca="false">-VLOOKUP($A18,FoodLog!$A$1:$S$1122,16,0)</f>
        <v>-512.077776203993</v>
      </c>
      <c r="X18" s="58" t="n">
        <f aca="false">VLOOKUP($A18,FoodLog!$A$1:$S$1122,17,0)</f>
        <v>80</v>
      </c>
      <c r="Y18" s="58" t="n">
        <f aca="false">-VLOOKUP($A18,FoodLog!$A$1:$S$1122,18,0)</f>
        <v>-462.566029264636</v>
      </c>
      <c r="Z18" s="58" t="n">
        <f aca="false">-VLOOKUP($A18,FoodLog!$A$1:$S$1122,19,0)</f>
        <v>-1054.64380546863</v>
      </c>
      <c r="AA18" s="59" t="n">
        <f aca="false">MIN($H18/3500,($G18+Z18)/3500)</f>
        <v>0.37395370478471</v>
      </c>
      <c r="AB18" s="60" t="n">
        <f aca="false">Scale!C18</f>
        <v>0</v>
      </c>
      <c r="AC18" s="61"/>
    </row>
    <row r="19" customFormat="false" ht="15" hidden="false" customHeight="false" outlineLevel="0" collapsed="false">
      <c r="A19" s="62" t="n">
        <f aca="false">A18+1</f>
        <v>43047</v>
      </c>
      <c r="B19" s="63" t="n">
        <f aca="false">B18+1</f>
        <v>17</v>
      </c>
      <c r="C19" s="64" t="n">
        <f aca="false">C18-AA18</f>
        <v>186.398510012881</v>
      </c>
      <c r="D19" s="64" t="n">
        <f aca="false">$D$3</f>
        <v>144.551884145199</v>
      </c>
      <c r="E19" s="65" t="n">
        <f aca="false">C19-D19</f>
        <v>41.8466258676826</v>
      </c>
      <c r="F19" s="54"/>
      <c r="G19" s="66" t="n">
        <f aca="false">C19*TDEE!$B$5</f>
        <v>2358.74963586419</v>
      </c>
      <c r="H19" s="64" t="n">
        <f aca="false">$E19*31</f>
        <v>1297.24540189816</v>
      </c>
      <c r="I19" s="64" t="n">
        <f aca="false">$G19-$H19</f>
        <v>1061.50423396603</v>
      </c>
      <c r="J19" s="56" t="n">
        <f aca="false">H19/3500</f>
        <v>0.370641543399474</v>
      </c>
      <c r="K19" s="64" t="n">
        <f aca="false">N19/9</f>
        <v>57.6598005223766</v>
      </c>
      <c r="L19" s="64" t="n">
        <v>20</v>
      </c>
      <c r="M19" s="52" t="n">
        <f aca="false">Protein_Amt!$B$6</f>
        <v>115.641507316159</v>
      </c>
      <c r="N19" s="64" t="n">
        <f aca="false">MAX(0,I19-(O19+P19))</f>
        <v>518.938204701389</v>
      </c>
      <c r="O19" s="64" t="n">
        <f aca="false">4*L19</f>
        <v>80</v>
      </c>
      <c r="P19" s="64" t="n">
        <f aca="false">4*M19</f>
        <v>462.566029264636</v>
      </c>
      <c r="Q19" s="65" t="n">
        <f aca="false">SUM(N19:P19)</f>
        <v>1061.50423396603</v>
      </c>
      <c r="S19" s="61" t="n">
        <f aca="false">VLOOKUP($A19,FoodLog!$A$1:$Z$9562,12,0)</f>
        <v>0</v>
      </c>
      <c r="T19" s="61" t="n">
        <f aca="false">VLOOKUP($A19,FoodLog!$A$1:$Z$9562,13,0)</f>
        <v>0</v>
      </c>
      <c r="U19" s="61" t="n">
        <f aca="false">VLOOKUP($A19,FoodLog!$A$1:$Z$9562,14,0)</f>
        <v>0</v>
      </c>
      <c r="V19" s="61" t="n">
        <f aca="false">VLOOKUP($A19,FoodLog!$A$1:$Z$9562,15,0)</f>
        <v>0</v>
      </c>
      <c r="W19" s="58" t="n">
        <f aca="false">-VLOOKUP($A19,FoodLog!$A$1:$S$1122,16,0)</f>
        <v>-518.938204701389</v>
      </c>
      <c r="X19" s="58" t="n">
        <f aca="false">VLOOKUP($A19,FoodLog!$A$1:$S$1122,17,0)</f>
        <v>80</v>
      </c>
      <c r="Y19" s="58" t="n">
        <f aca="false">-VLOOKUP($A19,FoodLog!$A$1:$S$1122,18,0)</f>
        <v>-462.566029264636</v>
      </c>
      <c r="Z19" s="58" t="n">
        <f aca="false">-VLOOKUP($A19,FoodLog!$A$1:$S$1122,19,0)</f>
        <v>-1061.50423396603</v>
      </c>
      <c r="AA19" s="59" t="n">
        <f aca="false">MIN($H19/3500,($G19+Z19)/3500)</f>
        <v>0.370641543399474</v>
      </c>
      <c r="AB19" s="60" t="n">
        <f aca="false">Scale!C19</f>
        <v>0</v>
      </c>
      <c r="AC19" s="61"/>
    </row>
    <row r="20" customFormat="false" ht="15" hidden="false" customHeight="false" outlineLevel="0" collapsed="false">
      <c r="A20" s="62" t="n">
        <f aca="false">A19+1</f>
        <v>43048</v>
      </c>
      <c r="B20" s="63" t="n">
        <f aca="false">B19+1</f>
        <v>18</v>
      </c>
      <c r="C20" s="64" t="n">
        <f aca="false">C19-AA19</f>
        <v>186.027868469482</v>
      </c>
      <c r="D20" s="64" t="n">
        <f aca="false">$D$3</f>
        <v>144.551884145199</v>
      </c>
      <c r="E20" s="65" t="n">
        <f aca="false">C20-D20</f>
        <v>41.4759843242831</v>
      </c>
      <c r="F20" s="54"/>
      <c r="G20" s="66" t="n">
        <f aca="false">C20*TDEE!$B$5</f>
        <v>2354.05941272094</v>
      </c>
      <c r="H20" s="64" t="n">
        <f aca="false">$E20*31</f>
        <v>1285.75551405278</v>
      </c>
      <c r="I20" s="64" t="n">
        <f aca="false">$G20-$H20</f>
        <v>1068.30389866816</v>
      </c>
      <c r="J20" s="56" t="n">
        <f aca="false">H20/3500</f>
        <v>0.367358718300793</v>
      </c>
      <c r="K20" s="64" t="n">
        <f aca="false">N20/9</f>
        <v>58.4153188226137</v>
      </c>
      <c r="L20" s="64" t="n">
        <v>20</v>
      </c>
      <c r="M20" s="52" t="n">
        <f aca="false">Protein_Amt!$B$6</f>
        <v>115.641507316159</v>
      </c>
      <c r="N20" s="64" t="n">
        <f aca="false">MAX(0,I20-(O20+P20))</f>
        <v>525.737869403524</v>
      </c>
      <c r="O20" s="64" t="n">
        <f aca="false">4*L20</f>
        <v>80</v>
      </c>
      <c r="P20" s="64" t="n">
        <f aca="false">4*M20</f>
        <v>462.566029264636</v>
      </c>
      <c r="Q20" s="65" t="n">
        <f aca="false">SUM(N20:P20)</f>
        <v>1068.30389866816</v>
      </c>
      <c r="S20" s="61" t="n">
        <f aca="false">VLOOKUP($A20,FoodLog!$A$1:$Z$9562,12,0)</f>
        <v>0</v>
      </c>
      <c r="T20" s="61" t="n">
        <f aca="false">VLOOKUP($A20,FoodLog!$A$1:$Z$9562,13,0)</f>
        <v>0</v>
      </c>
      <c r="U20" s="61" t="n">
        <f aca="false">VLOOKUP($A20,FoodLog!$A$1:$Z$9562,14,0)</f>
        <v>0</v>
      </c>
      <c r="V20" s="61" t="n">
        <f aca="false">VLOOKUP($A20,FoodLog!$A$1:$Z$9562,15,0)</f>
        <v>0</v>
      </c>
      <c r="W20" s="58" t="n">
        <f aca="false">-VLOOKUP($A20,FoodLog!$A$1:$S$1122,16,0)</f>
        <v>-525.737869403524</v>
      </c>
      <c r="X20" s="58" t="n">
        <f aca="false">VLOOKUP($A20,FoodLog!$A$1:$S$1122,17,0)</f>
        <v>80</v>
      </c>
      <c r="Y20" s="58" t="n">
        <f aca="false">-VLOOKUP($A20,FoodLog!$A$1:$S$1122,18,0)</f>
        <v>-462.566029264636</v>
      </c>
      <c r="Z20" s="58" t="n">
        <f aca="false">-VLOOKUP($A20,FoodLog!$A$1:$S$1122,19,0)</f>
        <v>-1068.30389866816</v>
      </c>
      <c r="AA20" s="59" t="n">
        <f aca="false">MIN($H20/3500,($G20+Z20)/3500)</f>
        <v>0.367358718300793</v>
      </c>
      <c r="AB20" s="60" t="n">
        <f aca="false">Scale!C20</f>
        <v>0</v>
      </c>
      <c r="AC20" s="61"/>
    </row>
    <row r="21" customFormat="false" ht="15" hidden="false" customHeight="false" outlineLevel="0" collapsed="false">
      <c r="A21" s="62" t="n">
        <f aca="false">A20+1</f>
        <v>43049</v>
      </c>
      <c r="B21" s="63" t="n">
        <f aca="false">B20+1</f>
        <v>19</v>
      </c>
      <c r="C21" s="64" t="n">
        <f aca="false">C20-AA20</f>
        <v>185.660509751181</v>
      </c>
      <c r="D21" s="64" t="n">
        <f aca="false">$D$3</f>
        <v>144.551884145199</v>
      </c>
      <c r="E21" s="65" t="n">
        <f aca="false">C21-D21</f>
        <v>41.1086256059823</v>
      </c>
      <c r="F21" s="54"/>
      <c r="G21" s="66" t="n">
        <f aca="false">C21*TDEE!$B$5</f>
        <v>2349.4107315541</v>
      </c>
      <c r="H21" s="64" t="n">
        <f aca="false">$E21*31</f>
        <v>1274.36739378545</v>
      </c>
      <c r="I21" s="64" t="n">
        <f aca="false">$G21-$H21</f>
        <v>1075.04333776865</v>
      </c>
      <c r="J21" s="56" t="n">
        <f aca="false">H21/3500</f>
        <v>0.364104969652986</v>
      </c>
      <c r="K21" s="64" t="n">
        <f aca="false">N21/9</f>
        <v>59.1641453893345</v>
      </c>
      <c r="L21" s="64" t="n">
        <v>20</v>
      </c>
      <c r="M21" s="52" t="n">
        <f aca="false">Protein_Amt!$B$6</f>
        <v>115.641507316159</v>
      </c>
      <c r="N21" s="64" t="n">
        <f aca="false">MAX(0,I21-(O21+P21))</f>
        <v>532.47730850401</v>
      </c>
      <c r="O21" s="64" t="n">
        <f aca="false">4*L21</f>
        <v>80</v>
      </c>
      <c r="P21" s="64" t="n">
        <f aca="false">4*M21</f>
        <v>462.566029264636</v>
      </c>
      <c r="Q21" s="65" t="n">
        <f aca="false">SUM(N21:P21)</f>
        <v>1075.04333776865</v>
      </c>
      <c r="S21" s="61" t="n">
        <f aca="false">VLOOKUP($A21,FoodLog!$A$1:$Z$9562,12,0)</f>
        <v>0</v>
      </c>
      <c r="T21" s="61" t="n">
        <f aca="false">VLOOKUP($A21,FoodLog!$A$1:$Z$9562,13,0)</f>
        <v>0</v>
      </c>
      <c r="U21" s="61" t="n">
        <f aca="false">VLOOKUP($A21,FoodLog!$A$1:$Z$9562,14,0)</f>
        <v>0</v>
      </c>
      <c r="V21" s="61" t="n">
        <f aca="false">VLOOKUP($A21,FoodLog!$A$1:$Z$9562,15,0)</f>
        <v>0</v>
      </c>
      <c r="W21" s="58" t="n">
        <f aca="false">-VLOOKUP($A21,FoodLog!$A$1:$S$1122,16,0)</f>
        <v>-532.47730850401</v>
      </c>
      <c r="X21" s="58" t="n">
        <f aca="false">VLOOKUP($A21,FoodLog!$A$1:$S$1122,17,0)</f>
        <v>80</v>
      </c>
      <c r="Y21" s="58" t="n">
        <f aca="false">-VLOOKUP($A21,FoodLog!$A$1:$S$1122,18,0)</f>
        <v>-462.566029264636</v>
      </c>
      <c r="Z21" s="58" t="n">
        <f aca="false">-VLOOKUP($A21,FoodLog!$A$1:$S$1122,19,0)</f>
        <v>-1075.04333776865</v>
      </c>
      <c r="AA21" s="59" t="n">
        <f aca="false">MIN($H21/3500,($G21+Z21)/3500)</f>
        <v>0.364104969652986</v>
      </c>
      <c r="AB21" s="60" t="n">
        <f aca="false">Scale!C21</f>
        <v>0</v>
      </c>
      <c r="AC21" s="61"/>
    </row>
    <row r="22" customFormat="false" ht="15" hidden="false" customHeight="false" outlineLevel="0" collapsed="false">
      <c r="A22" s="62" t="n">
        <f aca="false">A21+1</f>
        <v>43050</v>
      </c>
      <c r="B22" s="63" t="n">
        <f aca="false">B21+1</f>
        <v>20</v>
      </c>
      <c r="C22" s="64" t="n">
        <f aca="false">C21-AA21</f>
        <v>185.296404781528</v>
      </c>
      <c r="D22" s="64" t="n">
        <f aca="false">$D$3</f>
        <v>144.551884145199</v>
      </c>
      <c r="E22" s="65" t="n">
        <f aca="false">C22-D22</f>
        <v>40.7445206363293</v>
      </c>
      <c r="F22" s="54"/>
      <c r="G22" s="66" t="n">
        <f aca="false">C22*TDEE!$B$5</f>
        <v>2344.80322442045</v>
      </c>
      <c r="H22" s="64" t="n">
        <f aca="false">$E22*31</f>
        <v>1263.08013972621</v>
      </c>
      <c r="I22" s="64" t="n">
        <f aca="false">$G22-$H22</f>
        <v>1081.72308469424</v>
      </c>
      <c r="J22" s="56" t="n">
        <f aca="false">H22/3500</f>
        <v>0.360880039921774</v>
      </c>
      <c r="K22" s="64" t="n">
        <f aca="false">N22/9</f>
        <v>59.9063394921786</v>
      </c>
      <c r="L22" s="64" t="n">
        <v>20</v>
      </c>
      <c r="M22" s="52" t="n">
        <f aca="false">Protein_Amt!$B$6</f>
        <v>115.641507316159</v>
      </c>
      <c r="N22" s="64" t="n">
        <f aca="false">MAX(0,I22-(O22+P22))</f>
        <v>539.157055429607</v>
      </c>
      <c r="O22" s="64" t="n">
        <f aca="false">4*L22</f>
        <v>80</v>
      </c>
      <c r="P22" s="64" t="n">
        <f aca="false">4*M22</f>
        <v>462.566029264636</v>
      </c>
      <c r="Q22" s="65" t="n">
        <f aca="false">SUM(N22:P22)</f>
        <v>1081.72308469424</v>
      </c>
      <c r="S22" s="61" t="n">
        <f aca="false">VLOOKUP($A22,FoodLog!$A$1:$Z$9562,12,0)</f>
        <v>0</v>
      </c>
      <c r="T22" s="61" t="n">
        <f aca="false">VLOOKUP($A22,FoodLog!$A$1:$Z$9562,13,0)</f>
        <v>0</v>
      </c>
      <c r="U22" s="61" t="n">
        <f aca="false">VLOOKUP($A22,FoodLog!$A$1:$Z$9562,14,0)</f>
        <v>0</v>
      </c>
      <c r="V22" s="61" t="n">
        <f aca="false">VLOOKUP($A22,FoodLog!$A$1:$Z$9562,15,0)</f>
        <v>0</v>
      </c>
      <c r="W22" s="58" t="n">
        <f aca="false">-VLOOKUP($A22,FoodLog!$A$1:$S$1122,16,0)</f>
        <v>-539.157055429607</v>
      </c>
      <c r="X22" s="58" t="n">
        <f aca="false">VLOOKUP($A22,FoodLog!$A$1:$S$1122,17,0)</f>
        <v>80</v>
      </c>
      <c r="Y22" s="58" t="n">
        <f aca="false">-VLOOKUP($A22,FoodLog!$A$1:$S$1122,18,0)</f>
        <v>-462.566029264636</v>
      </c>
      <c r="Z22" s="58" t="n">
        <f aca="false">-VLOOKUP($A22,FoodLog!$A$1:$S$1122,19,0)</f>
        <v>-1081.72308469424</v>
      </c>
      <c r="AA22" s="59" t="n">
        <f aca="false">MIN($H22/3500,($G22+Z22)/3500)</f>
        <v>0.360880039921774</v>
      </c>
      <c r="AB22" s="60" t="n">
        <f aca="false">Scale!C22</f>
        <v>0</v>
      </c>
      <c r="AC22" s="61"/>
    </row>
    <row r="23" customFormat="false" ht="15" hidden="false" customHeight="false" outlineLevel="0" collapsed="false">
      <c r="A23" s="62" t="n">
        <f aca="false">A22+1</f>
        <v>43051</v>
      </c>
      <c r="B23" s="63" t="n">
        <f aca="false">B22+1</f>
        <v>21</v>
      </c>
      <c r="C23" s="64" t="n">
        <f aca="false">C22-AA22</f>
        <v>184.935524741606</v>
      </c>
      <c r="D23" s="64" t="n">
        <f aca="false">$D$3</f>
        <v>144.551884145199</v>
      </c>
      <c r="E23" s="65" t="n">
        <f aca="false">C23-D23</f>
        <v>40.3836405964076</v>
      </c>
      <c r="F23" s="54"/>
      <c r="G23" s="66" t="n">
        <f aca="false">C23*TDEE!$B$5</f>
        <v>2340.2365266357</v>
      </c>
      <c r="H23" s="64" t="n">
        <f aca="false">$E23*31</f>
        <v>1251.89285848863</v>
      </c>
      <c r="I23" s="64" t="n">
        <f aca="false">$G23-$H23</f>
        <v>1088.34366814707</v>
      </c>
      <c r="J23" s="56" t="n">
        <f aca="false">H23/3500</f>
        <v>0.357683673853896</v>
      </c>
      <c r="K23" s="64" t="n">
        <f aca="false">N23/9</f>
        <v>60.641959875826</v>
      </c>
      <c r="L23" s="64" t="n">
        <v>20</v>
      </c>
      <c r="M23" s="52" t="n">
        <f aca="false">Protein_Amt!$B$6</f>
        <v>115.641507316159</v>
      </c>
      <c r="N23" s="64" t="n">
        <f aca="false">MAX(0,I23-(O23+P23))</f>
        <v>545.777638882434</v>
      </c>
      <c r="O23" s="64" t="n">
        <f aca="false">4*L23</f>
        <v>80</v>
      </c>
      <c r="P23" s="64" t="n">
        <f aca="false">4*M23</f>
        <v>462.566029264636</v>
      </c>
      <c r="Q23" s="65" t="n">
        <f aca="false">SUM(N23:P23)</f>
        <v>1088.34366814707</v>
      </c>
      <c r="S23" s="61" t="n">
        <f aca="false">VLOOKUP($A23,FoodLog!$A$1:$Z$9562,12,0)</f>
        <v>0</v>
      </c>
      <c r="T23" s="61" t="n">
        <f aca="false">VLOOKUP($A23,FoodLog!$A$1:$Z$9562,13,0)</f>
        <v>0</v>
      </c>
      <c r="U23" s="61" t="n">
        <f aca="false">VLOOKUP($A23,FoodLog!$A$1:$Z$9562,14,0)</f>
        <v>0</v>
      </c>
      <c r="V23" s="61" t="n">
        <f aca="false">VLOOKUP($A23,FoodLog!$A$1:$Z$9562,15,0)</f>
        <v>0</v>
      </c>
      <c r="W23" s="58" t="n">
        <f aca="false">-VLOOKUP($A23,FoodLog!$A$1:$S$1122,16,0)</f>
        <v>-545.777638882434</v>
      </c>
      <c r="X23" s="58" t="n">
        <f aca="false">VLOOKUP($A23,FoodLog!$A$1:$S$1122,17,0)</f>
        <v>80</v>
      </c>
      <c r="Y23" s="58" t="n">
        <f aca="false">-VLOOKUP($A23,FoodLog!$A$1:$S$1122,18,0)</f>
        <v>-462.566029264636</v>
      </c>
      <c r="Z23" s="58" t="n">
        <f aca="false">-VLOOKUP($A23,FoodLog!$A$1:$S$1122,19,0)</f>
        <v>-1088.34366814707</v>
      </c>
      <c r="AA23" s="59" t="n">
        <f aca="false">MIN($H23/3500,($G23+Z23)/3500)</f>
        <v>0.357683673853896</v>
      </c>
      <c r="AB23" s="60" t="n">
        <f aca="false">Scale!C23</f>
        <v>0</v>
      </c>
      <c r="AC23" s="61"/>
    </row>
    <row r="24" customFormat="false" ht="15" hidden="false" customHeight="false" outlineLevel="0" collapsed="false">
      <c r="A24" s="62" t="n">
        <f aca="false">A23+1</f>
        <v>43052</v>
      </c>
      <c r="B24" s="63" t="n">
        <f aca="false">B23+1</f>
        <v>22</v>
      </c>
      <c r="C24" s="64" t="n">
        <f aca="false">C23-AA23</f>
        <v>184.577841067753</v>
      </c>
      <c r="D24" s="64" t="n">
        <f aca="false">$D$3</f>
        <v>144.551884145199</v>
      </c>
      <c r="E24" s="65" t="n">
        <f aca="false">C24-D24</f>
        <v>40.0259569225537</v>
      </c>
      <c r="F24" s="54"/>
      <c r="G24" s="66" t="n">
        <f aca="false">C24*TDEE!$B$5</f>
        <v>2335.71027674562</v>
      </c>
      <c r="H24" s="64" t="n">
        <f aca="false">$E24*31</f>
        <v>1240.80466459916</v>
      </c>
      <c r="I24" s="64" t="n">
        <f aca="false">$G24-$H24</f>
        <v>1094.90561214646</v>
      </c>
      <c r="J24" s="56" t="n">
        <f aca="false">H24/3500</f>
        <v>0.354515618456904</v>
      </c>
      <c r="K24" s="64" t="n">
        <f aca="false">N24/9</f>
        <v>61.3710647646469</v>
      </c>
      <c r="L24" s="64" t="n">
        <v>20</v>
      </c>
      <c r="M24" s="52" t="n">
        <f aca="false">Protein_Amt!$B$6</f>
        <v>115.641507316159</v>
      </c>
      <c r="N24" s="64" t="n">
        <f aca="false">MAX(0,I24-(O24+P24))</f>
        <v>552.339582881822</v>
      </c>
      <c r="O24" s="64" t="n">
        <f aca="false">4*L24</f>
        <v>80</v>
      </c>
      <c r="P24" s="64" t="n">
        <f aca="false">4*M24</f>
        <v>462.566029264636</v>
      </c>
      <c r="Q24" s="65" t="n">
        <f aca="false">SUM(N24:P24)</f>
        <v>1094.90561214646</v>
      </c>
      <c r="S24" s="61" t="n">
        <f aca="false">VLOOKUP($A24,FoodLog!$A$1:$Z$9562,12,0)</f>
        <v>0</v>
      </c>
      <c r="T24" s="61" t="n">
        <f aca="false">VLOOKUP($A24,FoodLog!$A$1:$Z$9562,13,0)</f>
        <v>0</v>
      </c>
      <c r="U24" s="61" t="n">
        <f aca="false">VLOOKUP($A24,FoodLog!$A$1:$Z$9562,14,0)</f>
        <v>0</v>
      </c>
      <c r="V24" s="61" t="n">
        <f aca="false">VLOOKUP($A24,FoodLog!$A$1:$Z$9562,15,0)</f>
        <v>0</v>
      </c>
      <c r="W24" s="58" t="n">
        <f aca="false">-VLOOKUP($A24,FoodLog!$A$1:$S$1122,16,0)</f>
        <v>-552.339582881822</v>
      </c>
      <c r="X24" s="58" t="n">
        <f aca="false">VLOOKUP($A24,FoodLog!$A$1:$S$1122,17,0)</f>
        <v>80</v>
      </c>
      <c r="Y24" s="58" t="n">
        <f aca="false">-VLOOKUP($A24,FoodLog!$A$1:$S$1122,18,0)</f>
        <v>-462.566029264636</v>
      </c>
      <c r="Z24" s="58" t="n">
        <f aca="false">-VLOOKUP($A24,FoodLog!$A$1:$S$1122,19,0)</f>
        <v>-1094.90561214646</v>
      </c>
      <c r="AA24" s="59" t="n">
        <f aca="false">MIN($H24/3500,($G24+Z24)/3500)</f>
        <v>0.354515618456904</v>
      </c>
      <c r="AB24" s="60" t="n">
        <f aca="false">Scale!C24</f>
        <v>0</v>
      </c>
      <c r="AC24" s="61"/>
    </row>
    <row r="25" customFormat="false" ht="15" hidden="false" customHeight="false" outlineLevel="0" collapsed="false">
      <c r="A25" s="62" t="n">
        <f aca="false">A24+1</f>
        <v>43053</v>
      </c>
      <c r="B25" s="63" t="n">
        <f aca="false">B24+1</f>
        <v>23</v>
      </c>
      <c r="C25" s="64" t="n">
        <f aca="false">C24-AA24</f>
        <v>184.223325449296</v>
      </c>
      <c r="D25" s="64" t="n">
        <f aca="false">$D$3</f>
        <v>144.551884145199</v>
      </c>
      <c r="E25" s="65" t="n">
        <f aca="false">C25-D25</f>
        <v>39.6714413040968</v>
      </c>
      <c r="F25" s="54"/>
      <c r="G25" s="66" t="n">
        <f aca="false">C25*TDEE!$B$5</f>
        <v>2331.22411649742</v>
      </c>
      <c r="H25" s="64" t="n">
        <f aca="false">$E25*31</f>
        <v>1229.814680427</v>
      </c>
      <c r="I25" s="64" t="n">
        <f aca="false">$G25-$H25</f>
        <v>1101.40943607042</v>
      </c>
      <c r="J25" s="56" t="n">
        <f aca="false">H25/3500</f>
        <v>0.351375622979143</v>
      </c>
      <c r="K25" s="64" t="n">
        <f aca="false">N25/9</f>
        <v>62.0937118673096</v>
      </c>
      <c r="L25" s="64" t="n">
        <v>20</v>
      </c>
      <c r="M25" s="52" t="n">
        <f aca="false">Protein_Amt!$B$6</f>
        <v>115.641507316159</v>
      </c>
      <c r="N25" s="64" t="n">
        <f aca="false">MAX(0,I25-(O25+P25))</f>
        <v>558.843406805787</v>
      </c>
      <c r="O25" s="64" t="n">
        <f aca="false">4*L25</f>
        <v>80</v>
      </c>
      <c r="P25" s="64" t="n">
        <f aca="false">4*M25</f>
        <v>462.566029264636</v>
      </c>
      <c r="Q25" s="65" t="n">
        <f aca="false">SUM(N25:P25)</f>
        <v>1101.40943607042</v>
      </c>
      <c r="S25" s="61" t="n">
        <f aca="false">VLOOKUP($A25,FoodLog!$A$1:$Z$9562,12,0)</f>
        <v>0</v>
      </c>
      <c r="T25" s="61" t="n">
        <f aca="false">VLOOKUP($A25,FoodLog!$A$1:$Z$9562,13,0)</f>
        <v>0</v>
      </c>
      <c r="U25" s="61" t="n">
        <f aca="false">VLOOKUP($A25,FoodLog!$A$1:$Z$9562,14,0)</f>
        <v>0</v>
      </c>
      <c r="V25" s="61" t="n">
        <f aca="false">VLOOKUP($A25,FoodLog!$A$1:$Z$9562,15,0)</f>
        <v>0</v>
      </c>
      <c r="W25" s="58" t="n">
        <f aca="false">-VLOOKUP($A25,FoodLog!$A$1:$S$1122,16,0)</f>
        <v>-558.843406805787</v>
      </c>
      <c r="X25" s="58" t="n">
        <f aca="false">VLOOKUP($A25,FoodLog!$A$1:$S$1122,17,0)</f>
        <v>80</v>
      </c>
      <c r="Y25" s="58" t="n">
        <f aca="false">-VLOOKUP($A25,FoodLog!$A$1:$S$1122,18,0)</f>
        <v>-462.566029264636</v>
      </c>
      <c r="Z25" s="58" t="n">
        <f aca="false">-VLOOKUP($A25,FoodLog!$A$1:$S$1122,19,0)</f>
        <v>-1101.40943607042</v>
      </c>
      <c r="AA25" s="59" t="n">
        <f aca="false">MIN($H25/3500,($G25+Z25)/3500)</f>
        <v>0.351375622979143</v>
      </c>
      <c r="AB25" s="60" t="n">
        <f aca="false">Scale!C25</f>
        <v>0</v>
      </c>
      <c r="AC25" s="63"/>
    </row>
    <row r="26" customFormat="false" ht="15" hidden="false" customHeight="false" outlineLevel="0" collapsed="false">
      <c r="A26" s="62" t="n">
        <f aca="false">A25+1</f>
        <v>43054</v>
      </c>
      <c r="B26" s="63" t="n">
        <f aca="false">B25+1</f>
        <v>24</v>
      </c>
      <c r="C26" s="64" t="n">
        <f aca="false">C25-AA25</f>
        <v>183.871949826317</v>
      </c>
      <c r="D26" s="64" t="n">
        <f aca="false">$D$3</f>
        <v>144.551884145199</v>
      </c>
      <c r="E26" s="65" t="n">
        <f aca="false">C26-D26</f>
        <v>39.3200656811176</v>
      </c>
      <c r="F26" s="54"/>
      <c r="G26" s="66" t="n">
        <f aca="false">C26*TDEE!$B$5</f>
        <v>2326.77769081142</v>
      </c>
      <c r="H26" s="64" t="n">
        <f aca="false">$E26*31</f>
        <v>1218.92203611465</v>
      </c>
      <c r="I26" s="64" t="n">
        <f aca="false">$G26-$H26</f>
        <v>1107.85565469678</v>
      </c>
      <c r="J26" s="56" t="n">
        <f aca="false">H26/3500</f>
        <v>0.348263438889899</v>
      </c>
      <c r="K26" s="64" t="n">
        <f aca="false">N26/9</f>
        <v>62.8099583813488</v>
      </c>
      <c r="L26" s="64" t="n">
        <v>20</v>
      </c>
      <c r="M26" s="52" t="n">
        <f aca="false">Protein_Amt!$B$6</f>
        <v>115.641507316159</v>
      </c>
      <c r="N26" s="64" t="n">
        <f aca="false">MAX(0,I26-(O26+P26))</f>
        <v>565.289625432139</v>
      </c>
      <c r="O26" s="64" t="n">
        <f aca="false">4*L26</f>
        <v>80</v>
      </c>
      <c r="P26" s="64" t="n">
        <f aca="false">4*M26</f>
        <v>462.566029264636</v>
      </c>
      <c r="Q26" s="65" t="n">
        <f aca="false">SUM(N26:P26)</f>
        <v>1107.85565469678</v>
      </c>
      <c r="S26" s="61" t="n">
        <f aca="false">VLOOKUP($A26,FoodLog!$A$1:$Z$9562,12,0)</f>
        <v>0</v>
      </c>
      <c r="T26" s="61" t="n">
        <f aca="false">VLOOKUP($A26,FoodLog!$A$1:$Z$9562,13,0)</f>
        <v>0</v>
      </c>
      <c r="U26" s="61" t="n">
        <f aca="false">VLOOKUP($A26,FoodLog!$A$1:$Z$9562,14,0)</f>
        <v>0</v>
      </c>
      <c r="V26" s="61" t="n">
        <f aca="false">VLOOKUP($A26,FoodLog!$A$1:$Z$9562,15,0)</f>
        <v>0</v>
      </c>
      <c r="W26" s="58" t="n">
        <f aca="false">-VLOOKUP($A26,FoodLog!$A$1:$S$1122,16,0)</f>
        <v>-565.289625432139</v>
      </c>
      <c r="X26" s="58" t="n">
        <f aca="false">VLOOKUP($A26,FoodLog!$A$1:$S$1122,17,0)</f>
        <v>80</v>
      </c>
      <c r="Y26" s="58" t="n">
        <f aca="false">-VLOOKUP($A26,FoodLog!$A$1:$S$1122,18,0)</f>
        <v>-462.566029264636</v>
      </c>
      <c r="Z26" s="58" t="n">
        <f aca="false">-VLOOKUP($A26,FoodLog!$A$1:$S$1122,19,0)</f>
        <v>-1107.85565469678</v>
      </c>
      <c r="AA26" s="59" t="n">
        <f aca="false">MIN($H26/3500,($G26+Z26)/3500)</f>
        <v>0.348263438889899</v>
      </c>
      <c r="AB26" s="60" t="n">
        <f aca="false">Scale!C26</f>
        <v>0</v>
      </c>
      <c r="AC26" s="63"/>
    </row>
    <row r="27" customFormat="false" ht="15" hidden="false" customHeight="false" outlineLevel="0" collapsed="false">
      <c r="A27" s="62" t="n">
        <f aca="false">A26+1</f>
        <v>43055</v>
      </c>
      <c r="B27" s="63" t="n">
        <f aca="false">B26+1</f>
        <v>25</v>
      </c>
      <c r="C27" s="64" t="n">
        <f aca="false">C26-AA26</f>
        <v>183.523686387427</v>
      </c>
      <c r="D27" s="64" t="n">
        <f aca="false">$D$3</f>
        <v>144.551884145199</v>
      </c>
      <c r="E27" s="65" t="n">
        <f aca="false">C27-D27</f>
        <v>38.9718022422277</v>
      </c>
      <c r="F27" s="54"/>
      <c r="G27" s="66" t="n">
        <f aca="false">C27*TDEE!$B$5</f>
        <v>2322.37064775292</v>
      </c>
      <c r="H27" s="64" t="n">
        <f aca="false">$E27*31</f>
        <v>1208.12586950906</v>
      </c>
      <c r="I27" s="64" t="n">
        <f aca="false">$G27-$H27</f>
        <v>1114.24477824387</v>
      </c>
      <c r="J27" s="56" t="n">
        <f aca="false">H27/3500</f>
        <v>0.345178819859731</v>
      </c>
      <c r="K27" s="64" t="n">
        <f aca="false">N27/9</f>
        <v>63.5198609976921</v>
      </c>
      <c r="L27" s="64" t="n">
        <v>20</v>
      </c>
      <c r="M27" s="52" t="n">
        <f aca="false">Protein_Amt!$B$6</f>
        <v>115.641507316159</v>
      </c>
      <c r="N27" s="64" t="n">
        <f aca="false">MAX(0,I27-(O27+P27))</f>
        <v>571.678748979229</v>
      </c>
      <c r="O27" s="64" t="n">
        <f aca="false">4*L27</f>
        <v>80</v>
      </c>
      <c r="P27" s="64" t="n">
        <f aca="false">4*M27</f>
        <v>462.566029264636</v>
      </c>
      <c r="Q27" s="65" t="n">
        <f aca="false">SUM(N27:P27)</f>
        <v>1114.24477824387</v>
      </c>
      <c r="S27" s="61" t="n">
        <f aca="false">VLOOKUP($A27,FoodLog!$A$1:$Z$9562,12,0)</f>
        <v>0</v>
      </c>
      <c r="T27" s="61" t="n">
        <f aca="false">VLOOKUP($A27,FoodLog!$A$1:$Z$9562,13,0)</f>
        <v>0</v>
      </c>
      <c r="U27" s="61" t="n">
        <f aca="false">VLOOKUP($A27,FoodLog!$A$1:$Z$9562,14,0)</f>
        <v>0</v>
      </c>
      <c r="V27" s="61" t="n">
        <f aca="false">VLOOKUP($A27,FoodLog!$A$1:$Z$9562,15,0)</f>
        <v>0</v>
      </c>
      <c r="W27" s="58" t="n">
        <f aca="false">-VLOOKUP($A27,FoodLog!$A$1:$S$1122,16,0)</f>
        <v>-571.678748979229</v>
      </c>
      <c r="X27" s="58" t="n">
        <f aca="false">VLOOKUP($A27,FoodLog!$A$1:$S$1122,17,0)</f>
        <v>80</v>
      </c>
      <c r="Y27" s="58" t="n">
        <f aca="false">-VLOOKUP($A27,FoodLog!$A$1:$S$1122,18,0)</f>
        <v>-462.566029264636</v>
      </c>
      <c r="Z27" s="58" t="n">
        <f aca="false">-VLOOKUP($A27,FoodLog!$A$1:$S$1122,19,0)</f>
        <v>-1114.24477824387</v>
      </c>
      <c r="AA27" s="59" t="n">
        <f aca="false">MIN($H27/3500,($G27+Z27)/3500)</f>
        <v>0.345178819859731</v>
      </c>
      <c r="AB27" s="60" t="n">
        <f aca="false">Scale!C27</f>
        <v>0</v>
      </c>
      <c r="AC27" s="63"/>
    </row>
    <row r="28" customFormat="false" ht="15" hidden="false" customHeight="false" outlineLevel="0" collapsed="false">
      <c r="A28" s="62" t="n">
        <f aca="false">A27+1</f>
        <v>43056</v>
      </c>
      <c r="B28" s="63" t="n">
        <f aca="false">B27+1</f>
        <v>26</v>
      </c>
      <c r="C28" s="64" t="n">
        <f aca="false">C27-AA27</f>
        <v>183.178507567567</v>
      </c>
      <c r="D28" s="64" t="n">
        <f aca="false">$D$3</f>
        <v>144.551884145199</v>
      </c>
      <c r="E28" s="65" t="n">
        <f aca="false">C28-D28</f>
        <v>38.626623422368</v>
      </c>
      <c r="F28" s="54"/>
      <c r="G28" s="66" t="n">
        <f aca="false">C28*TDEE!$B$5</f>
        <v>2318.00263850437</v>
      </c>
      <c r="H28" s="64" t="n">
        <f aca="false">$E28*31</f>
        <v>1197.42532609341</v>
      </c>
      <c r="I28" s="64" t="n">
        <f aca="false">$G28-$H28</f>
        <v>1120.57731241097</v>
      </c>
      <c r="J28" s="56" t="n">
        <f aca="false">H28/3500</f>
        <v>0.342121521740974</v>
      </c>
      <c r="K28" s="64" t="n">
        <f aca="false">N28/9</f>
        <v>64.2234759051479</v>
      </c>
      <c r="L28" s="64" t="n">
        <v>20</v>
      </c>
      <c r="M28" s="52" t="n">
        <f aca="false">Protein_Amt!$B$6</f>
        <v>115.641507316159</v>
      </c>
      <c r="N28" s="64" t="n">
        <f aca="false">MAX(0,I28-(O28+P28))</f>
        <v>578.011283146331</v>
      </c>
      <c r="O28" s="64" t="n">
        <f aca="false">4*L28</f>
        <v>80</v>
      </c>
      <c r="P28" s="64" t="n">
        <f aca="false">4*M28</f>
        <v>462.566029264636</v>
      </c>
      <c r="Q28" s="65" t="n">
        <f aca="false">SUM(N28:P28)</f>
        <v>1120.57731241097</v>
      </c>
      <c r="S28" s="61" t="n">
        <f aca="false">VLOOKUP($A28,FoodLog!$A$1:$Z$9562,12,0)</f>
        <v>0</v>
      </c>
      <c r="T28" s="61" t="n">
        <f aca="false">VLOOKUP($A28,FoodLog!$A$1:$Z$9562,13,0)</f>
        <v>0</v>
      </c>
      <c r="U28" s="61" t="n">
        <f aca="false">VLOOKUP($A28,FoodLog!$A$1:$Z$9562,14,0)</f>
        <v>0</v>
      </c>
      <c r="V28" s="61" t="n">
        <f aca="false">VLOOKUP($A28,FoodLog!$A$1:$Z$9562,15,0)</f>
        <v>0</v>
      </c>
      <c r="W28" s="58" t="n">
        <f aca="false">-VLOOKUP($A28,FoodLog!$A$1:$S$1122,16,0)</f>
        <v>-578.011283146331</v>
      </c>
      <c r="X28" s="58" t="n">
        <f aca="false">VLOOKUP($A28,FoodLog!$A$1:$S$1122,17,0)</f>
        <v>80</v>
      </c>
      <c r="Y28" s="58" t="n">
        <f aca="false">-VLOOKUP($A28,FoodLog!$A$1:$S$1122,18,0)</f>
        <v>-462.566029264636</v>
      </c>
      <c r="Z28" s="58" t="n">
        <f aca="false">-VLOOKUP($A28,FoodLog!$A$1:$S$1122,19,0)</f>
        <v>-1120.57731241097</v>
      </c>
      <c r="AA28" s="59" t="n">
        <f aca="false">MIN($H28/3500,($G28+Z28)/3500)</f>
        <v>0.342121521740974</v>
      </c>
      <c r="AB28" s="60" t="n">
        <f aca="false">Scale!C28</f>
        <v>0</v>
      </c>
      <c r="AC28" s="63"/>
    </row>
    <row r="29" customFormat="false" ht="15" hidden="false" customHeight="false" outlineLevel="0" collapsed="false">
      <c r="A29" s="62" t="n">
        <f aca="false">A28+1</f>
        <v>43057</v>
      </c>
      <c r="B29" s="63" t="n">
        <f aca="false">B28+1</f>
        <v>27</v>
      </c>
      <c r="C29" s="64" t="n">
        <f aca="false">C28-AA28</f>
        <v>182.836386045826</v>
      </c>
      <c r="D29" s="64" t="n">
        <f aca="false">$D$3</f>
        <v>144.551884145199</v>
      </c>
      <c r="E29" s="65" t="n">
        <f aca="false">C29-D29</f>
        <v>38.284501900627</v>
      </c>
      <c r="F29" s="54"/>
      <c r="G29" s="66" t="n">
        <f aca="false">C29*TDEE!$B$5</f>
        <v>2313.67331733774</v>
      </c>
      <c r="H29" s="64" t="n">
        <f aca="false">$E29*31</f>
        <v>1186.81955891944</v>
      </c>
      <c r="I29" s="64" t="n">
        <f aca="false">$G29-$H29</f>
        <v>1126.8537584183</v>
      </c>
      <c r="J29" s="56" t="n">
        <f aca="false">H29/3500</f>
        <v>0.339091302548411</v>
      </c>
      <c r="K29" s="64" t="n">
        <f aca="false">N29/9</f>
        <v>64.9208587948519</v>
      </c>
      <c r="L29" s="64" t="n">
        <v>20</v>
      </c>
      <c r="M29" s="52" t="n">
        <f aca="false">Protein_Amt!$B$6</f>
        <v>115.641507316159</v>
      </c>
      <c r="N29" s="64" t="n">
        <f aca="false">MAX(0,I29-(O29+P29))</f>
        <v>584.287729153667</v>
      </c>
      <c r="O29" s="64" t="n">
        <f aca="false">4*L29</f>
        <v>80</v>
      </c>
      <c r="P29" s="64" t="n">
        <f aca="false">4*M29</f>
        <v>462.566029264636</v>
      </c>
      <c r="Q29" s="65" t="n">
        <f aca="false">SUM(N29:P29)</f>
        <v>1126.8537584183</v>
      </c>
      <c r="S29" s="61" t="n">
        <f aca="false">VLOOKUP($A29,FoodLog!$A$1:$Z$9562,12,0)</f>
        <v>0</v>
      </c>
      <c r="T29" s="61" t="n">
        <f aca="false">VLOOKUP($A29,FoodLog!$A$1:$Z$9562,13,0)</f>
        <v>0</v>
      </c>
      <c r="U29" s="61" t="n">
        <f aca="false">VLOOKUP($A29,FoodLog!$A$1:$Z$9562,14,0)</f>
        <v>0</v>
      </c>
      <c r="V29" s="61" t="n">
        <f aca="false">VLOOKUP($A29,FoodLog!$A$1:$Z$9562,15,0)</f>
        <v>0</v>
      </c>
      <c r="W29" s="58" t="n">
        <f aca="false">-VLOOKUP($A29,FoodLog!$A$1:$S$1122,16,0)</f>
        <v>-584.287729153667</v>
      </c>
      <c r="X29" s="58" t="n">
        <f aca="false">VLOOKUP($A29,FoodLog!$A$1:$S$1122,17,0)</f>
        <v>80</v>
      </c>
      <c r="Y29" s="58" t="n">
        <f aca="false">-VLOOKUP($A29,FoodLog!$A$1:$S$1122,18,0)</f>
        <v>-462.566029264636</v>
      </c>
      <c r="Z29" s="58" t="n">
        <f aca="false">-VLOOKUP($A29,FoodLog!$A$1:$S$1122,19,0)</f>
        <v>-1126.8537584183</v>
      </c>
      <c r="AA29" s="59" t="n">
        <f aca="false">MIN($H29/3500,($G29+Z29)/3500)</f>
        <v>0.339091302548411</v>
      </c>
      <c r="AB29" s="60" t="n">
        <f aca="false">Scale!C29</f>
        <v>0</v>
      </c>
      <c r="AC29" s="63"/>
    </row>
    <row r="30" customFormat="false" ht="15" hidden="false" customHeight="false" outlineLevel="0" collapsed="false">
      <c r="A30" s="62" t="n">
        <f aca="false">A29+1</f>
        <v>43058</v>
      </c>
      <c r="B30" s="63" t="n">
        <f aca="false">B29+1</f>
        <v>28</v>
      </c>
      <c r="C30" s="64" t="n">
        <f aca="false">C29-AA29</f>
        <v>182.497294743277</v>
      </c>
      <c r="D30" s="64" t="n">
        <f aca="false">$D$3</f>
        <v>144.551884145199</v>
      </c>
      <c r="E30" s="65" t="n">
        <f aca="false">C30-D30</f>
        <v>37.9454105980786</v>
      </c>
      <c r="F30" s="54"/>
      <c r="G30" s="66" t="n">
        <f aca="false">C30*TDEE!$B$5</f>
        <v>2309.38234158715</v>
      </c>
      <c r="H30" s="64" t="n">
        <f aca="false">$E30*31</f>
        <v>1176.30772854044</v>
      </c>
      <c r="I30" s="64" t="n">
        <f aca="false">$G30-$H30</f>
        <v>1133.07461304672</v>
      </c>
      <c r="J30" s="56" t="n">
        <f aca="false">H30/3500</f>
        <v>0.336087922440125</v>
      </c>
      <c r="K30" s="64" t="n">
        <f aca="false">N30/9</f>
        <v>65.6120648646757</v>
      </c>
      <c r="L30" s="64" t="n">
        <v>20</v>
      </c>
      <c r="M30" s="52" t="n">
        <f aca="false">Protein_Amt!$B$6</f>
        <v>115.641507316159</v>
      </c>
      <c r="N30" s="64" t="n">
        <f aca="false">MAX(0,I30-(O30+P30))</f>
        <v>590.508583782081</v>
      </c>
      <c r="O30" s="64" t="n">
        <f aca="false">4*L30</f>
        <v>80</v>
      </c>
      <c r="P30" s="64" t="n">
        <f aca="false">4*M30</f>
        <v>462.566029264636</v>
      </c>
      <c r="Q30" s="65" t="n">
        <f aca="false">SUM(N30:P30)</f>
        <v>1133.07461304672</v>
      </c>
      <c r="S30" s="61" t="n">
        <f aca="false">VLOOKUP($A30,FoodLog!$A$1:$Z$9562,12,0)</f>
        <v>0</v>
      </c>
      <c r="T30" s="61" t="n">
        <f aca="false">VLOOKUP($A30,FoodLog!$A$1:$Z$9562,13,0)</f>
        <v>0</v>
      </c>
      <c r="U30" s="61" t="n">
        <f aca="false">VLOOKUP($A30,FoodLog!$A$1:$Z$9562,14,0)</f>
        <v>0</v>
      </c>
      <c r="V30" s="61" t="n">
        <f aca="false">VLOOKUP($A30,FoodLog!$A$1:$Z$9562,15,0)</f>
        <v>0</v>
      </c>
      <c r="W30" s="58" t="n">
        <f aca="false">-VLOOKUP($A30,FoodLog!$A$1:$S$1122,16,0)</f>
        <v>-590.508583782081</v>
      </c>
      <c r="X30" s="58" t="n">
        <f aca="false">VLOOKUP($A30,FoodLog!$A$1:$S$1122,17,0)</f>
        <v>80</v>
      </c>
      <c r="Y30" s="58" t="n">
        <f aca="false">-VLOOKUP($A30,FoodLog!$A$1:$S$1122,18,0)</f>
        <v>-462.566029264636</v>
      </c>
      <c r="Z30" s="58" t="n">
        <f aca="false">-VLOOKUP($A30,FoodLog!$A$1:$S$1122,19,0)</f>
        <v>-1133.07461304672</v>
      </c>
      <c r="AA30" s="59" t="n">
        <f aca="false">MIN($H30/3500,($G30+Z30)/3500)</f>
        <v>0.336087922440125</v>
      </c>
      <c r="AB30" s="60" t="n">
        <f aca="false">Scale!C30</f>
        <v>0</v>
      </c>
      <c r="AC30" s="63"/>
    </row>
    <row r="31" customFormat="false" ht="15" hidden="false" customHeight="false" outlineLevel="0" collapsed="false">
      <c r="A31" s="62" t="n">
        <f aca="false">A30+1</f>
        <v>43059</v>
      </c>
      <c r="B31" s="63" t="n">
        <f aca="false">B30+1</f>
        <v>29</v>
      </c>
      <c r="C31" s="64" t="n">
        <f aca="false">C30-AA30</f>
        <v>182.161206820837</v>
      </c>
      <c r="D31" s="64" t="n">
        <f aca="false">$D$3</f>
        <v>144.551884145199</v>
      </c>
      <c r="E31" s="65" t="n">
        <f aca="false">C31-D31</f>
        <v>37.6093226756385</v>
      </c>
      <c r="F31" s="54"/>
      <c r="G31" s="66" t="n">
        <f aca="false">C31*TDEE!$B$5</f>
        <v>2305.12937162179</v>
      </c>
      <c r="H31" s="64" t="n">
        <f aca="false">$E31*31</f>
        <v>1165.88900294479</v>
      </c>
      <c r="I31" s="64" t="n">
        <f aca="false">$G31-$H31</f>
        <v>1139.24036867699</v>
      </c>
      <c r="J31" s="56" t="n">
        <f aca="false">H31/3500</f>
        <v>0.333111143698512</v>
      </c>
      <c r="K31" s="64" t="n">
        <f aca="false">N31/9</f>
        <v>66.2971488235953</v>
      </c>
      <c r="L31" s="64" t="n">
        <v>20</v>
      </c>
      <c r="M31" s="52" t="n">
        <f aca="false">Protein_Amt!$B$6</f>
        <v>115.641507316159</v>
      </c>
      <c r="N31" s="64" t="n">
        <f aca="false">MAX(0,I31-(O31+P31))</f>
        <v>596.674339412358</v>
      </c>
      <c r="O31" s="64" t="n">
        <f aca="false">4*L31</f>
        <v>80</v>
      </c>
      <c r="P31" s="64" t="n">
        <f aca="false">4*M31</f>
        <v>462.566029264636</v>
      </c>
      <c r="Q31" s="65" t="n">
        <f aca="false">SUM(N31:P31)</f>
        <v>1139.24036867699</v>
      </c>
      <c r="S31" s="61" t="n">
        <f aca="false">VLOOKUP($A31,FoodLog!$A$1:$Z$9562,12,0)</f>
        <v>0</v>
      </c>
      <c r="T31" s="61" t="n">
        <f aca="false">VLOOKUP($A31,FoodLog!$A$1:$Z$9562,13,0)</f>
        <v>0</v>
      </c>
      <c r="U31" s="61" t="n">
        <f aca="false">VLOOKUP($A31,FoodLog!$A$1:$Z$9562,14,0)</f>
        <v>0</v>
      </c>
      <c r="V31" s="61" t="n">
        <f aca="false">VLOOKUP($A31,FoodLog!$A$1:$Z$9562,15,0)</f>
        <v>0</v>
      </c>
      <c r="W31" s="58" t="n">
        <f aca="false">-VLOOKUP($A31,FoodLog!$A$1:$S$1122,16,0)</f>
        <v>-596.674339412358</v>
      </c>
      <c r="X31" s="58" t="n">
        <f aca="false">VLOOKUP($A31,FoodLog!$A$1:$S$1122,17,0)</f>
        <v>80</v>
      </c>
      <c r="Y31" s="58" t="n">
        <f aca="false">-VLOOKUP($A31,FoodLog!$A$1:$S$1122,18,0)</f>
        <v>-462.566029264636</v>
      </c>
      <c r="Z31" s="58" t="n">
        <f aca="false">-VLOOKUP($A31,FoodLog!$A$1:$S$1122,19,0)</f>
        <v>-1139.24036867699</v>
      </c>
      <c r="AA31" s="59" t="n">
        <f aca="false">MIN($H31/3500,($G31+Z31)/3500)</f>
        <v>0.333111143698512</v>
      </c>
      <c r="AB31" s="60" t="n">
        <f aca="false">Scale!C31</f>
        <v>0</v>
      </c>
      <c r="AC31" s="63"/>
    </row>
    <row r="32" customFormat="false" ht="15" hidden="false" customHeight="false" outlineLevel="0" collapsed="false">
      <c r="A32" s="62" t="n">
        <f aca="false">A31+1</f>
        <v>43060</v>
      </c>
      <c r="B32" s="63" t="n">
        <f aca="false">B31+1</f>
        <v>30</v>
      </c>
      <c r="C32" s="64" t="n">
        <f aca="false">C31-AA31</f>
        <v>181.828095677139</v>
      </c>
      <c r="D32" s="64" t="n">
        <f aca="false">$D$3</f>
        <v>144.551884145199</v>
      </c>
      <c r="E32" s="65" t="n">
        <f aca="false">C32-D32</f>
        <v>37.27621153194</v>
      </c>
      <c r="F32" s="54"/>
      <c r="G32" s="66" t="n">
        <f aca="false">C32*TDEE!$B$5</f>
        <v>2300.91407081897</v>
      </c>
      <c r="H32" s="64" t="n">
        <f aca="false">$E32*31</f>
        <v>1155.56255749014</v>
      </c>
      <c r="I32" s="64" t="n">
        <f aca="false">$G32-$H32</f>
        <v>1145.35151332883</v>
      </c>
      <c r="J32" s="56" t="n">
        <f aca="false">H32/3500</f>
        <v>0.330160730711468</v>
      </c>
      <c r="K32" s="64" t="n">
        <f aca="false">N32/9</f>
        <v>66.9761648960216</v>
      </c>
      <c r="L32" s="64" t="n">
        <v>20</v>
      </c>
      <c r="M32" s="52" t="n">
        <f aca="false">Protein_Amt!$B$6</f>
        <v>115.641507316159</v>
      </c>
      <c r="N32" s="64" t="n">
        <f aca="false">MAX(0,I32-(O32+P32))</f>
        <v>602.785484064194</v>
      </c>
      <c r="O32" s="64" t="n">
        <f aca="false">4*L32</f>
        <v>80</v>
      </c>
      <c r="P32" s="64" t="n">
        <f aca="false">4*M32</f>
        <v>462.566029264636</v>
      </c>
      <c r="Q32" s="65" t="n">
        <f aca="false">SUM(N32:P32)</f>
        <v>1145.35151332883</v>
      </c>
      <c r="S32" s="61" t="n">
        <f aca="false">VLOOKUP($A32,FoodLog!$A$1:$Z$9562,12,0)</f>
        <v>0</v>
      </c>
      <c r="T32" s="61" t="n">
        <f aca="false">VLOOKUP($A32,FoodLog!$A$1:$Z$9562,13,0)</f>
        <v>0</v>
      </c>
      <c r="U32" s="61" t="n">
        <f aca="false">VLOOKUP($A32,FoodLog!$A$1:$Z$9562,14,0)</f>
        <v>0</v>
      </c>
      <c r="V32" s="61" t="n">
        <f aca="false">VLOOKUP($A32,FoodLog!$A$1:$Z$9562,15,0)</f>
        <v>0</v>
      </c>
      <c r="W32" s="58" t="n">
        <f aca="false">-VLOOKUP($A32,FoodLog!$A$1:$S$1122,16,0)</f>
        <v>-602.785484064194</v>
      </c>
      <c r="X32" s="58" t="n">
        <f aca="false">VLOOKUP($A32,FoodLog!$A$1:$S$1122,17,0)</f>
        <v>80</v>
      </c>
      <c r="Y32" s="58" t="n">
        <f aca="false">-VLOOKUP($A32,FoodLog!$A$1:$S$1122,18,0)</f>
        <v>-462.566029264636</v>
      </c>
      <c r="Z32" s="58" t="n">
        <f aca="false">-VLOOKUP($A32,FoodLog!$A$1:$S$1122,19,0)</f>
        <v>-1145.35151332883</v>
      </c>
      <c r="AA32" s="59" t="n">
        <f aca="false">MIN($H32/3500,($G32+Z32)/3500)</f>
        <v>0.330160730711468</v>
      </c>
      <c r="AB32" s="60" t="n">
        <f aca="false">Scale!C32</f>
        <v>0</v>
      </c>
      <c r="AC32" s="63"/>
    </row>
    <row r="33" customFormat="false" ht="15" hidden="false" customHeight="false" outlineLevel="0" collapsed="false">
      <c r="A33" s="62" t="n">
        <f aca="false">A32+1</f>
        <v>43061</v>
      </c>
      <c r="B33" s="63" t="n">
        <f aca="false">B32+1</f>
        <v>31</v>
      </c>
      <c r="C33" s="64" t="n">
        <f aca="false">C32-AA32</f>
        <v>181.497934946427</v>
      </c>
      <c r="D33" s="64" t="n">
        <f aca="false">$D$3</f>
        <v>144.551884145199</v>
      </c>
      <c r="E33" s="65" t="n">
        <f aca="false">C33-D33</f>
        <v>36.9460508012285</v>
      </c>
      <c r="F33" s="54"/>
      <c r="G33" s="66" t="n">
        <f aca="false">C33*TDEE!$B$5</f>
        <v>2296.73610553755</v>
      </c>
      <c r="H33" s="64" t="n">
        <f aca="false">$E33*31</f>
        <v>1145.32757483808</v>
      </c>
      <c r="I33" s="64" t="n">
        <f aca="false">$G33-$H33</f>
        <v>1151.40853069947</v>
      </c>
      <c r="J33" s="56" t="n">
        <f aca="false">H33/3500</f>
        <v>0.327236449953738</v>
      </c>
      <c r="K33" s="64" t="n">
        <f aca="false">N33/9</f>
        <v>67.6491668260922</v>
      </c>
      <c r="L33" s="64" t="n">
        <v>20</v>
      </c>
      <c r="M33" s="52" t="n">
        <f aca="false">Protein_Amt!$B$6</f>
        <v>115.641507316159</v>
      </c>
      <c r="N33" s="64" t="n">
        <f aca="false">MAX(0,I33-(O33+P33))</f>
        <v>608.84250143483</v>
      </c>
      <c r="O33" s="64" t="n">
        <f aca="false">4*L33</f>
        <v>80</v>
      </c>
      <c r="P33" s="64" t="n">
        <f aca="false">4*M33</f>
        <v>462.566029264636</v>
      </c>
      <c r="Q33" s="65" t="n">
        <f aca="false">SUM(N33:P33)</f>
        <v>1151.40853069947</v>
      </c>
      <c r="S33" s="61" t="n">
        <f aca="false">VLOOKUP($A33,FoodLog!$A$1:$Z$9562,12,0)</f>
        <v>0</v>
      </c>
      <c r="T33" s="61" t="n">
        <f aca="false">VLOOKUP($A33,FoodLog!$A$1:$Z$9562,13,0)</f>
        <v>0</v>
      </c>
      <c r="U33" s="61" t="n">
        <f aca="false">VLOOKUP($A33,FoodLog!$A$1:$Z$9562,14,0)</f>
        <v>0</v>
      </c>
      <c r="V33" s="61" t="n">
        <f aca="false">VLOOKUP($A33,FoodLog!$A$1:$Z$9562,15,0)</f>
        <v>0</v>
      </c>
      <c r="W33" s="58" t="n">
        <f aca="false">-VLOOKUP($A33,FoodLog!$A$1:$S$1122,16,0)</f>
        <v>-608.84250143483</v>
      </c>
      <c r="X33" s="58" t="n">
        <f aca="false">VLOOKUP($A33,FoodLog!$A$1:$S$1122,17,0)</f>
        <v>80</v>
      </c>
      <c r="Y33" s="58" t="n">
        <f aca="false">-VLOOKUP($A33,FoodLog!$A$1:$S$1122,18,0)</f>
        <v>-462.566029264636</v>
      </c>
      <c r="Z33" s="58" t="n">
        <f aca="false">-VLOOKUP($A33,FoodLog!$A$1:$S$1122,19,0)</f>
        <v>-1151.40853069947</v>
      </c>
      <c r="AA33" s="59" t="n">
        <f aca="false">MIN($H33/3500,($G33+Z33)/3500)</f>
        <v>0.327236449953738</v>
      </c>
      <c r="AB33" s="60" t="n">
        <f aca="false">Scale!C33</f>
        <v>0</v>
      </c>
      <c r="AC33" s="63"/>
    </row>
    <row r="34" customFormat="false" ht="15" hidden="false" customHeight="false" outlineLevel="0" collapsed="false">
      <c r="A34" s="62" t="n">
        <f aca="false">A33+1</f>
        <v>43062</v>
      </c>
      <c r="B34" s="63" t="n">
        <f aca="false">B33+1</f>
        <v>32</v>
      </c>
      <c r="C34" s="64" t="n">
        <f aca="false">C33-AA33</f>
        <v>181.170698496474</v>
      </c>
      <c r="D34" s="64" t="n">
        <f aca="false">$D$3</f>
        <v>144.551884145199</v>
      </c>
      <c r="E34" s="65" t="n">
        <f aca="false">C34-D34</f>
        <v>36.6188143512747</v>
      </c>
      <c r="F34" s="54"/>
      <c r="G34" s="66" t="n">
        <f aca="false">C34*TDEE!$B$5</f>
        <v>2292.59514509148</v>
      </c>
      <c r="H34" s="64" t="n">
        <f aca="false">$E34*31</f>
        <v>1135.18324488952</v>
      </c>
      <c r="I34" s="64" t="n">
        <f aca="false">$G34-$H34</f>
        <v>1157.41190020196</v>
      </c>
      <c r="J34" s="56" t="n">
        <f aca="false">H34/3500</f>
        <v>0.324338069968433</v>
      </c>
      <c r="K34" s="64" t="n">
        <f aca="false">N34/9</f>
        <v>68.316207881925</v>
      </c>
      <c r="L34" s="64" t="n">
        <v>20</v>
      </c>
      <c r="M34" s="52" t="n">
        <f aca="false">Protein_Amt!$B$6</f>
        <v>115.641507316159</v>
      </c>
      <c r="N34" s="64" t="n">
        <f aca="false">MAX(0,I34-(O34+P34))</f>
        <v>614.845870937325</v>
      </c>
      <c r="O34" s="64" t="n">
        <f aca="false">4*L34</f>
        <v>80</v>
      </c>
      <c r="P34" s="64" t="n">
        <f aca="false">4*M34</f>
        <v>462.566029264636</v>
      </c>
      <c r="Q34" s="65" t="n">
        <f aca="false">SUM(N34:P34)</f>
        <v>1157.41190020196</v>
      </c>
      <c r="S34" s="61" t="n">
        <f aca="false">VLOOKUP($A34,FoodLog!$A$1:$Z$9562,12,0)</f>
        <v>0</v>
      </c>
      <c r="T34" s="61" t="n">
        <f aca="false">VLOOKUP($A34,FoodLog!$A$1:$Z$9562,13,0)</f>
        <v>0</v>
      </c>
      <c r="U34" s="61" t="n">
        <f aca="false">VLOOKUP($A34,FoodLog!$A$1:$Z$9562,14,0)</f>
        <v>0</v>
      </c>
      <c r="V34" s="61" t="n">
        <f aca="false">VLOOKUP($A34,FoodLog!$A$1:$Z$9562,15,0)</f>
        <v>0</v>
      </c>
      <c r="W34" s="58" t="n">
        <f aca="false">-VLOOKUP($A34,FoodLog!$A$1:$S$1122,16,0)</f>
        <v>-614.845870937325</v>
      </c>
      <c r="X34" s="58" t="n">
        <f aca="false">VLOOKUP($A34,FoodLog!$A$1:$S$1122,17,0)</f>
        <v>80</v>
      </c>
      <c r="Y34" s="58" t="n">
        <f aca="false">-VLOOKUP($A34,FoodLog!$A$1:$S$1122,18,0)</f>
        <v>-462.566029264636</v>
      </c>
      <c r="Z34" s="58" t="n">
        <f aca="false">-VLOOKUP($A34,FoodLog!$A$1:$S$1122,19,0)</f>
        <v>-1157.41190020196</v>
      </c>
      <c r="AA34" s="59" t="n">
        <f aca="false">MIN($H34/3500,($G34+Z34)/3500)</f>
        <v>0.324338069968433</v>
      </c>
      <c r="AB34" s="60" t="n">
        <f aca="false">Scale!C34</f>
        <v>0</v>
      </c>
      <c r="AC34" s="63"/>
    </row>
    <row r="35" customFormat="false" ht="15" hidden="false" customHeight="false" outlineLevel="0" collapsed="false">
      <c r="A35" s="62" t="n">
        <f aca="false">A34+1</f>
        <v>43063</v>
      </c>
      <c r="B35" s="63" t="n">
        <f aca="false">B34+1</f>
        <v>33</v>
      </c>
      <c r="C35" s="64" t="n">
        <f aca="false">C34-AA34</f>
        <v>180.846360426505</v>
      </c>
      <c r="D35" s="64" t="n">
        <f aca="false">$D$3</f>
        <v>144.551884145199</v>
      </c>
      <c r="E35" s="65" t="n">
        <f aca="false">C35-D35</f>
        <v>36.2944762813063</v>
      </c>
      <c r="F35" s="54"/>
      <c r="G35" s="66" t="n">
        <f aca="false">C35*TDEE!$B$5</f>
        <v>2288.49086172364</v>
      </c>
      <c r="H35" s="64" t="n">
        <f aca="false">$E35*31</f>
        <v>1125.1287647205</v>
      </c>
      <c r="I35" s="64" t="n">
        <f aca="false">$G35-$H35</f>
        <v>1163.36209700315</v>
      </c>
      <c r="J35" s="56" t="n">
        <f aca="false">H35/3500</f>
        <v>0.321465361348713</v>
      </c>
      <c r="K35" s="64" t="n">
        <f aca="false">N35/9</f>
        <v>68.9773408598347</v>
      </c>
      <c r="L35" s="64" t="n">
        <v>20</v>
      </c>
      <c r="M35" s="52" t="n">
        <f aca="false">Protein_Amt!$B$6</f>
        <v>115.641507316159</v>
      </c>
      <c r="N35" s="64" t="n">
        <f aca="false">MAX(0,I35-(O35+P35))</f>
        <v>620.796067738512</v>
      </c>
      <c r="O35" s="64" t="n">
        <f aca="false">4*L35</f>
        <v>80</v>
      </c>
      <c r="P35" s="64" t="n">
        <f aca="false">4*M35</f>
        <v>462.566029264636</v>
      </c>
      <c r="Q35" s="65" t="n">
        <f aca="false">SUM(N35:P35)</f>
        <v>1163.36209700315</v>
      </c>
      <c r="S35" s="61" t="n">
        <f aca="false">VLOOKUP($A35,FoodLog!$A$1:$Z$9562,12,0)</f>
        <v>0</v>
      </c>
      <c r="T35" s="61" t="n">
        <f aca="false">VLOOKUP($A35,FoodLog!$A$1:$Z$9562,13,0)</f>
        <v>0</v>
      </c>
      <c r="U35" s="61" t="n">
        <f aca="false">VLOOKUP($A35,FoodLog!$A$1:$Z$9562,14,0)</f>
        <v>0</v>
      </c>
      <c r="V35" s="61" t="n">
        <f aca="false">VLOOKUP($A35,FoodLog!$A$1:$Z$9562,15,0)</f>
        <v>0</v>
      </c>
      <c r="W35" s="58" t="n">
        <f aca="false">-VLOOKUP($A35,FoodLog!$A$1:$S$1122,16,0)</f>
        <v>-620.796067738512</v>
      </c>
      <c r="X35" s="58" t="n">
        <f aca="false">VLOOKUP($A35,FoodLog!$A$1:$S$1122,17,0)</f>
        <v>80</v>
      </c>
      <c r="Y35" s="58" t="n">
        <f aca="false">-VLOOKUP($A35,FoodLog!$A$1:$S$1122,18,0)</f>
        <v>-462.566029264636</v>
      </c>
      <c r="Z35" s="58" t="n">
        <f aca="false">-VLOOKUP($A35,FoodLog!$A$1:$S$1122,19,0)</f>
        <v>-1163.36209700315</v>
      </c>
      <c r="AA35" s="59" t="n">
        <f aca="false">MIN($H35/3500,($G35+Z35)/3500)</f>
        <v>0.321465361348713</v>
      </c>
      <c r="AB35" s="60" t="n">
        <f aca="false">Scale!C35</f>
        <v>0</v>
      </c>
      <c r="AC35" s="63"/>
    </row>
    <row r="36" customFormat="false" ht="15" hidden="false" customHeight="false" outlineLevel="0" collapsed="false">
      <c r="A36" s="62" t="n">
        <f aca="false">A35+1</f>
        <v>43064</v>
      </c>
      <c r="B36" s="63" t="n">
        <f aca="false">B35+1</f>
        <v>34</v>
      </c>
      <c r="C36" s="64" t="n">
        <f aca="false">C35-AA35</f>
        <v>180.524895065156</v>
      </c>
      <c r="D36" s="64" t="n">
        <f aca="false">$D$3</f>
        <v>144.551884145199</v>
      </c>
      <c r="E36" s="65" t="n">
        <f aca="false">C36-D36</f>
        <v>35.9730109199576</v>
      </c>
      <c r="F36" s="54"/>
      <c r="G36" s="66" t="n">
        <f aca="false">C36*TDEE!$B$5</f>
        <v>2284.42293057993</v>
      </c>
      <c r="H36" s="64" t="n">
        <f aca="false">$E36*31</f>
        <v>1115.16333851869</v>
      </c>
      <c r="I36" s="64" t="n">
        <f aca="false">$G36-$H36</f>
        <v>1169.25959206124</v>
      </c>
      <c r="J36" s="56" t="n">
        <f aca="false">H36/3500</f>
        <v>0.318618096719624</v>
      </c>
      <c r="K36" s="64" t="n">
        <f aca="false">N36/9</f>
        <v>69.6326180885115</v>
      </c>
      <c r="L36" s="64" t="n">
        <v>20</v>
      </c>
      <c r="M36" s="52" t="n">
        <f aca="false">Protein_Amt!$B$6</f>
        <v>115.641507316159</v>
      </c>
      <c r="N36" s="64" t="n">
        <f aca="false">MAX(0,I36-(O36+P36))</f>
        <v>626.693562796603</v>
      </c>
      <c r="O36" s="64" t="n">
        <f aca="false">4*L36</f>
        <v>80</v>
      </c>
      <c r="P36" s="64" t="n">
        <f aca="false">4*M36</f>
        <v>462.566029264636</v>
      </c>
      <c r="Q36" s="65" t="n">
        <f aca="false">SUM(N36:P36)</f>
        <v>1169.25959206124</v>
      </c>
      <c r="S36" s="61" t="n">
        <f aca="false">VLOOKUP($A36,FoodLog!$A$1:$Z$9562,12,0)</f>
        <v>0</v>
      </c>
      <c r="T36" s="61" t="n">
        <f aca="false">VLOOKUP($A36,FoodLog!$A$1:$Z$9562,13,0)</f>
        <v>0</v>
      </c>
      <c r="U36" s="61" t="n">
        <f aca="false">VLOOKUP($A36,FoodLog!$A$1:$Z$9562,14,0)</f>
        <v>0</v>
      </c>
      <c r="V36" s="61" t="n">
        <f aca="false">VLOOKUP($A36,FoodLog!$A$1:$Z$9562,15,0)</f>
        <v>0</v>
      </c>
      <c r="W36" s="58" t="n">
        <f aca="false">-VLOOKUP($A36,FoodLog!$A$1:$S$1122,16,0)</f>
        <v>-626.693562796603</v>
      </c>
      <c r="X36" s="58" t="n">
        <f aca="false">VLOOKUP($A36,FoodLog!$A$1:$S$1122,17,0)</f>
        <v>80</v>
      </c>
      <c r="Y36" s="58" t="n">
        <f aca="false">-VLOOKUP($A36,FoodLog!$A$1:$S$1122,18,0)</f>
        <v>-462.566029264636</v>
      </c>
      <c r="Z36" s="58" t="n">
        <f aca="false">-VLOOKUP($A36,FoodLog!$A$1:$S$1122,19,0)</f>
        <v>-1169.25959206124</v>
      </c>
      <c r="AA36" s="59" t="n">
        <f aca="false">MIN($H36/3500,($G36+Z36)/3500)</f>
        <v>0.318618096719624</v>
      </c>
      <c r="AB36" s="60" t="n">
        <f aca="false">Scale!C36</f>
        <v>0</v>
      </c>
      <c r="AC36" s="63"/>
    </row>
    <row r="37" customFormat="false" ht="15" hidden="false" customHeight="false" outlineLevel="0" collapsed="false">
      <c r="A37" s="62" t="n">
        <f aca="false">A36+1</f>
        <v>43065</v>
      </c>
      <c r="B37" s="63" t="n">
        <f aca="false">B36+1</f>
        <v>35</v>
      </c>
      <c r="C37" s="64" t="n">
        <f aca="false">C36-AA36</f>
        <v>180.206276968437</v>
      </c>
      <c r="D37" s="64" t="n">
        <f aca="false">$D$3</f>
        <v>144.551884145199</v>
      </c>
      <c r="E37" s="65" t="n">
        <f aca="false">C37-D37</f>
        <v>35.654392823238</v>
      </c>
      <c r="F37" s="54"/>
      <c r="G37" s="66" t="n">
        <f aca="false">C37*TDEE!$B$5</f>
        <v>2280.39102968348</v>
      </c>
      <c r="H37" s="64" t="n">
        <f aca="false">$E37*31</f>
        <v>1105.28617752038</v>
      </c>
      <c r="I37" s="64" t="n">
        <f aca="false">$G37-$H37</f>
        <v>1175.1048521631</v>
      </c>
      <c r="J37" s="56" t="n">
        <f aca="false">H37/3500</f>
        <v>0.315796050720108</v>
      </c>
      <c r="K37" s="64" t="n">
        <f aca="false">N37/9</f>
        <v>70.2820914331629</v>
      </c>
      <c r="L37" s="64" t="n">
        <v>20</v>
      </c>
      <c r="M37" s="52" t="n">
        <f aca="false">Protein_Amt!$B$6</f>
        <v>115.641507316159</v>
      </c>
      <c r="N37" s="64" t="n">
        <f aca="false">MAX(0,I37-(O37+P37))</f>
        <v>632.538822898466</v>
      </c>
      <c r="O37" s="64" t="n">
        <f aca="false">4*L37</f>
        <v>80</v>
      </c>
      <c r="P37" s="64" t="n">
        <f aca="false">4*M37</f>
        <v>462.566029264636</v>
      </c>
      <c r="Q37" s="65" t="n">
        <f aca="false">SUM(N37:P37)</f>
        <v>1175.1048521631</v>
      </c>
      <c r="S37" s="61" t="n">
        <f aca="false">VLOOKUP($A37,FoodLog!$A$1:$Z$9562,12,0)</f>
        <v>0</v>
      </c>
      <c r="T37" s="61" t="n">
        <f aca="false">VLOOKUP($A37,FoodLog!$A$1:$Z$9562,13,0)</f>
        <v>0</v>
      </c>
      <c r="U37" s="61" t="n">
        <f aca="false">VLOOKUP($A37,FoodLog!$A$1:$Z$9562,14,0)</f>
        <v>0</v>
      </c>
      <c r="V37" s="61" t="n">
        <f aca="false">VLOOKUP($A37,FoodLog!$A$1:$Z$9562,15,0)</f>
        <v>0</v>
      </c>
      <c r="W37" s="58" t="n">
        <f aca="false">-VLOOKUP($A37,FoodLog!$A$1:$S$1122,16,0)</f>
        <v>-632.538822898466</v>
      </c>
      <c r="X37" s="58" t="n">
        <f aca="false">VLOOKUP($A37,FoodLog!$A$1:$S$1122,17,0)</f>
        <v>80</v>
      </c>
      <c r="Y37" s="58" t="n">
        <f aca="false">-VLOOKUP($A37,FoodLog!$A$1:$S$1122,18,0)</f>
        <v>-462.566029264636</v>
      </c>
      <c r="Z37" s="58" t="n">
        <f aca="false">-VLOOKUP($A37,FoodLog!$A$1:$S$1122,19,0)</f>
        <v>-1175.1048521631</v>
      </c>
      <c r="AA37" s="59" t="n">
        <f aca="false">MIN($H37/3500,($G37+Z37)/3500)</f>
        <v>0.315796050720108</v>
      </c>
      <c r="AB37" s="60" t="n">
        <f aca="false">Scale!C37</f>
        <v>0</v>
      </c>
      <c r="AC37" s="63"/>
    </row>
    <row r="38" customFormat="false" ht="15" hidden="false" customHeight="false" outlineLevel="0" collapsed="false">
      <c r="A38" s="62" t="n">
        <f aca="false">A37+1</f>
        <v>43066</v>
      </c>
      <c r="B38" s="63" t="n">
        <f aca="false">B37+1</f>
        <v>36</v>
      </c>
      <c r="C38" s="64" t="n">
        <f aca="false">C37-AA37</f>
        <v>179.890480917717</v>
      </c>
      <c r="D38" s="64" t="n">
        <f aca="false">$D$3</f>
        <v>144.551884145199</v>
      </c>
      <c r="E38" s="65" t="n">
        <f aca="false">C38-D38</f>
        <v>35.3385967725179</v>
      </c>
      <c r="F38" s="54"/>
      <c r="G38" s="66" t="n">
        <f aca="false">C38*TDEE!$B$5</f>
        <v>2276.39483990926</v>
      </c>
      <c r="H38" s="64" t="n">
        <f aca="false">$E38*31</f>
        <v>1095.49649994805</v>
      </c>
      <c r="I38" s="64" t="n">
        <f aca="false">$G38-$H38</f>
        <v>1180.89833996121</v>
      </c>
      <c r="J38" s="56" t="n">
        <f aca="false">H38/3500</f>
        <v>0.312998999985158</v>
      </c>
      <c r="K38" s="64" t="n">
        <f aca="false">N38/9</f>
        <v>70.9258122996187</v>
      </c>
      <c r="L38" s="64" t="n">
        <v>20</v>
      </c>
      <c r="M38" s="52" t="n">
        <f aca="false">Protein_Amt!$B$6</f>
        <v>115.641507316159</v>
      </c>
      <c r="N38" s="64" t="n">
        <f aca="false">MAX(0,I38-(O38+P38))</f>
        <v>638.332310696569</v>
      </c>
      <c r="O38" s="64" t="n">
        <f aca="false">4*L38</f>
        <v>80</v>
      </c>
      <c r="P38" s="64" t="n">
        <f aca="false">4*M38</f>
        <v>462.566029264636</v>
      </c>
      <c r="Q38" s="65" t="n">
        <f aca="false">SUM(N38:P38)</f>
        <v>1180.89833996121</v>
      </c>
      <c r="S38" s="61" t="n">
        <f aca="false">VLOOKUP($A38,FoodLog!$A$1:$Z$9562,12,0)</f>
        <v>0</v>
      </c>
      <c r="T38" s="61" t="n">
        <f aca="false">VLOOKUP($A38,FoodLog!$A$1:$Z$9562,13,0)</f>
        <v>0</v>
      </c>
      <c r="U38" s="61" t="n">
        <f aca="false">VLOOKUP($A38,FoodLog!$A$1:$Z$9562,14,0)</f>
        <v>0</v>
      </c>
      <c r="V38" s="61" t="n">
        <f aca="false">VLOOKUP($A38,FoodLog!$A$1:$Z$9562,15,0)</f>
        <v>0</v>
      </c>
      <c r="W38" s="58" t="n">
        <f aca="false">-VLOOKUP($A38,FoodLog!$A$1:$S$1122,16,0)</f>
        <v>-638.332310696569</v>
      </c>
      <c r="X38" s="58" t="n">
        <f aca="false">VLOOKUP($A38,FoodLog!$A$1:$S$1122,17,0)</f>
        <v>80</v>
      </c>
      <c r="Y38" s="58" t="n">
        <f aca="false">-VLOOKUP($A38,FoodLog!$A$1:$S$1122,18,0)</f>
        <v>-462.566029264636</v>
      </c>
      <c r="Z38" s="58" t="n">
        <f aca="false">-VLOOKUP($A38,FoodLog!$A$1:$S$1122,19,0)</f>
        <v>-1180.89833996121</v>
      </c>
      <c r="AA38" s="59" t="n">
        <f aca="false">MIN($H38/3500,($G38+Z38)/3500)</f>
        <v>0.312998999985158</v>
      </c>
      <c r="AB38" s="60" t="n">
        <f aca="false">Scale!C38</f>
        <v>0</v>
      </c>
      <c r="AC38" s="63"/>
    </row>
    <row r="39" customFormat="false" ht="15" hidden="false" customHeight="false" outlineLevel="0" collapsed="false">
      <c r="A39" s="62" t="n">
        <f aca="false">A38+1</f>
        <v>43067</v>
      </c>
      <c r="B39" s="63" t="n">
        <f aca="false">B38+1</f>
        <v>37</v>
      </c>
      <c r="C39" s="64" t="n">
        <f aca="false">C38-AA38</f>
        <v>179.577481917732</v>
      </c>
      <c r="D39" s="64" t="n">
        <f aca="false">$D$3</f>
        <v>144.551884145199</v>
      </c>
      <c r="E39" s="65" t="n">
        <f aca="false">C39-D39</f>
        <v>35.0255977725327</v>
      </c>
      <c r="F39" s="54"/>
      <c r="G39" s="66" t="n">
        <f aca="false">C39*TDEE!$B$5</f>
        <v>2272.43404495875</v>
      </c>
      <c r="H39" s="64" t="n">
        <f aca="false">$E39*31</f>
        <v>1085.79353094851</v>
      </c>
      <c r="I39" s="64" t="n">
        <f aca="false">$G39-$H39</f>
        <v>1186.64051401024</v>
      </c>
      <c r="J39" s="56" t="n">
        <f aca="false">H39/3500</f>
        <v>0.310226723128147</v>
      </c>
      <c r="K39" s="64" t="n">
        <f aca="false">N39/9</f>
        <v>71.5638316384003</v>
      </c>
      <c r="L39" s="64" t="n">
        <v>20</v>
      </c>
      <c r="M39" s="52" t="n">
        <f aca="false">Protein_Amt!$B$6</f>
        <v>115.641507316159</v>
      </c>
      <c r="N39" s="64" t="n">
        <f aca="false">MAX(0,I39-(O39+P39))</f>
        <v>644.074484745603</v>
      </c>
      <c r="O39" s="64" t="n">
        <f aca="false">4*L39</f>
        <v>80</v>
      </c>
      <c r="P39" s="64" t="n">
        <f aca="false">4*M39</f>
        <v>462.566029264636</v>
      </c>
      <c r="Q39" s="65" t="n">
        <f aca="false">SUM(N39:P39)</f>
        <v>1186.64051401024</v>
      </c>
      <c r="S39" s="61" t="n">
        <f aca="false">VLOOKUP($A39,FoodLog!$A$1:$Z$9562,12,0)</f>
        <v>0</v>
      </c>
      <c r="T39" s="61" t="n">
        <f aca="false">VLOOKUP($A39,FoodLog!$A$1:$Z$9562,13,0)</f>
        <v>0</v>
      </c>
      <c r="U39" s="61" t="n">
        <f aca="false">VLOOKUP($A39,FoodLog!$A$1:$Z$9562,14,0)</f>
        <v>0</v>
      </c>
      <c r="V39" s="61" t="n">
        <f aca="false">VLOOKUP($A39,FoodLog!$A$1:$Z$9562,15,0)</f>
        <v>0</v>
      </c>
      <c r="W39" s="58" t="n">
        <f aca="false">-VLOOKUP($A39,FoodLog!$A$1:$S$1122,16,0)</f>
        <v>-644.074484745603</v>
      </c>
      <c r="X39" s="58" t="n">
        <f aca="false">VLOOKUP($A39,FoodLog!$A$1:$S$1122,17,0)</f>
        <v>80</v>
      </c>
      <c r="Y39" s="58" t="n">
        <f aca="false">-VLOOKUP($A39,FoodLog!$A$1:$S$1122,18,0)</f>
        <v>-462.566029264636</v>
      </c>
      <c r="Z39" s="58" t="n">
        <f aca="false">-VLOOKUP($A39,FoodLog!$A$1:$S$1122,19,0)</f>
        <v>-1186.64051401024</v>
      </c>
      <c r="AA39" s="59" t="n">
        <f aca="false">MIN($H39/3500,($G39+Z39)/3500)</f>
        <v>0.310226723128147</v>
      </c>
      <c r="AB39" s="60" t="n">
        <f aca="false">Scale!C39</f>
        <v>0</v>
      </c>
      <c r="AC39" s="63"/>
    </row>
    <row r="40" customFormat="false" ht="15" hidden="false" customHeight="false" outlineLevel="0" collapsed="false">
      <c r="A40" s="62" t="n">
        <f aca="false">A39+1</f>
        <v>43068</v>
      </c>
      <c r="B40" s="63" t="n">
        <f aca="false">B39+1</f>
        <v>38</v>
      </c>
      <c r="C40" s="64" t="n">
        <f aca="false">C39-AA39</f>
        <v>179.267255194603</v>
      </c>
      <c r="D40" s="64" t="n">
        <f aca="false">$D$3</f>
        <v>144.551884145199</v>
      </c>
      <c r="E40" s="65" t="n">
        <f aca="false">C40-D40</f>
        <v>34.7153710494045</v>
      </c>
      <c r="F40" s="54"/>
      <c r="G40" s="66" t="n">
        <f aca="false">C40*TDEE!$B$5</f>
        <v>2268.50833133495</v>
      </c>
      <c r="H40" s="64" t="n">
        <f aca="false">$E40*31</f>
        <v>1076.17650253154</v>
      </c>
      <c r="I40" s="64" t="n">
        <f aca="false">$G40-$H40</f>
        <v>1192.33182880341</v>
      </c>
      <c r="J40" s="56" t="n">
        <f aca="false">H40/3500</f>
        <v>0.307479000723297</v>
      </c>
      <c r="K40" s="64" t="n">
        <f aca="false">N40/9</f>
        <v>72.1961999487526</v>
      </c>
      <c r="L40" s="64" t="n">
        <v>20</v>
      </c>
      <c r="M40" s="52" t="n">
        <f aca="false">Protein_Amt!$B$6</f>
        <v>115.641507316159</v>
      </c>
      <c r="N40" s="64" t="n">
        <f aca="false">MAX(0,I40-(O40+P40))</f>
        <v>649.765799538774</v>
      </c>
      <c r="O40" s="64" t="n">
        <f aca="false">4*L40</f>
        <v>80</v>
      </c>
      <c r="P40" s="64" t="n">
        <f aca="false">4*M40</f>
        <v>462.566029264636</v>
      </c>
      <c r="Q40" s="65" t="n">
        <f aca="false">SUM(N40:P40)</f>
        <v>1192.33182880341</v>
      </c>
      <c r="S40" s="61" t="n">
        <f aca="false">VLOOKUP($A40,FoodLog!$A$1:$Z$9562,12,0)</f>
        <v>0</v>
      </c>
      <c r="T40" s="61" t="n">
        <f aca="false">VLOOKUP($A40,FoodLog!$A$1:$Z$9562,13,0)</f>
        <v>0</v>
      </c>
      <c r="U40" s="61" t="n">
        <f aca="false">VLOOKUP($A40,FoodLog!$A$1:$Z$9562,14,0)</f>
        <v>0</v>
      </c>
      <c r="V40" s="61" t="n">
        <f aca="false">VLOOKUP($A40,FoodLog!$A$1:$Z$9562,15,0)</f>
        <v>0</v>
      </c>
      <c r="W40" s="58" t="n">
        <f aca="false">-VLOOKUP($A40,FoodLog!$A$1:$S$1122,16,0)</f>
        <v>-649.765799538774</v>
      </c>
      <c r="X40" s="58" t="n">
        <f aca="false">VLOOKUP($A40,FoodLog!$A$1:$S$1122,17,0)</f>
        <v>80</v>
      </c>
      <c r="Y40" s="58" t="n">
        <f aca="false">-VLOOKUP($A40,FoodLog!$A$1:$S$1122,18,0)</f>
        <v>-462.566029264636</v>
      </c>
      <c r="Z40" s="58" t="n">
        <f aca="false">-VLOOKUP($A40,FoodLog!$A$1:$S$1122,19,0)</f>
        <v>-1192.33182880341</v>
      </c>
      <c r="AA40" s="59" t="n">
        <f aca="false">MIN($H40/3500,($G40+Z40)/3500)</f>
        <v>0.307479000723297</v>
      </c>
      <c r="AB40" s="60" t="n">
        <f aca="false">Scale!C40</f>
        <v>0</v>
      </c>
      <c r="AC40" s="63"/>
    </row>
    <row r="41" customFormat="false" ht="15" hidden="false" customHeight="false" outlineLevel="0" collapsed="false">
      <c r="A41" s="62" t="n">
        <f aca="false">A40+1</f>
        <v>43069</v>
      </c>
      <c r="B41" s="63" t="n">
        <f aca="false">B40+1</f>
        <v>39</v>
      </c>
      <c r="C41" s="64" t="n">
        <f aca="false">C40-AA40</f>
        <v>178.95977619388</v>
      </c>
      <c r="D41" s="64" t="n">
        <f aca="false">$D$3</f>
        <v>144.551884145199</v>
      </c>
      <c r="E41" s="65" t="n">
        <f aca="false">C41-D41</f>
        <v>34.4078920486812</v>
      </c>
      <c r="F41" s="54"/>
      <c r="G41" s="66" t="n">
        <f aca="false">C41*TDEE!$B$5</f>
        <v>2264.61738831753</v>
      </c>
      <c r="H41" s="64" t="n">
        <f aca="false">$E41*31</f>
        <v>1066.64465350912</v>
      </c>
      <c r="I41" s="64" t="n">
        <f aca="false">$G41-$H41</f>
        <v>1197.97273480841</v>
      </c>
      <c r="J41" s="56" t="n">
        <f aca="false">H41/3500</f>
        <v>0.30475561528832</v>
      </c>
      <c r="K41" s="64" t="n">
        <f aca="false">N41/9</f>
        <v>72.8229672826419</v>
      </c>
      <c r="L41" s="64" t="n">
        <v>20</v>
      </c>
      <c r="M41" s="52" t="n">
        <f aca="false">Protein_Amt!$B$6</f>
        <v>115.641507316159</v>
      </c>
      <c r="N41" s="64" t="n">
        <f aca="false">MAX(0,I41-(O41+P41))</f>
        <v>655.406705543777</v>
      </c>
      <c r="O41" s="64" t="n">
        <f aca="false">4*L41</f>
        <v>80</v>
      </c>
      <c r="P41" s="64" t="n">
        <f aca="false">4*M41</f>
        <v>462.566029264636</v>
      </c>
      <c r="Q41" s="65" t="n">
        <f aca="false">SUM(N41:P41)</f>
        <v>1197.97273480841</v>
      </c>
      <c r="S41" s="61" t="n">
        <f aca="false">VLOOKUP($A41,FoodLog!$A$1:$Z$9562,12,0)</f>
        <v>0</v>
      </c>
      <c r="T41" s="61" t="n">
        <f aca="false">VLOOKUP($A41,FoodLog!$A$1:$Z$9562,13,0)</f>
        <v>0</v>
      </c>
      <c r="U41" s="61" t="n">
        <f aca="false">VLOOKUP($A41,FoodLog!$A$1:$Z$9562,14,0)</f>
        <v>0</v>
      </c>
      <c r="V41" s="61" t="n">
        <f aca="false">VLOOKUP($A41,FoodLog!$A$1:$Z$9562,15,0)</f>
        <v>0</v>
      </c>
      <c r="W41" s="58" t="n">
        <f aca="false">-VLOOKUP($A41,FoodLog!$A$1:$S$1122,16,0)</f>
        <v>-655.406705543777</v>
      </c>
      <c r="X41" s="58" t="n">
        <f aca="false">VLOOKUP($A41,FoodLog!$A$1:$S$1122,17,0)</f>
        <v>80</v>
      </c>
      <c r="Y41" s="58" t="n">
        <f aca="false">-VLOOKUP($A41,FoodLog!$A$1:$S$1122,18,0)</f>
        <v>-462.566029264636</v>
      </c>
      <c r="Z41" s="58" t="n">
        <f aca="false">-VLOOKUP($A41,FoodLog!$A$1:$S$1122,19,0)</f>
        <v>-1197.97273480841</v>
      </c>
      <c r="AA41" s="59" t="n">
        <f aca="false">MIN($H41/3500,($G41+Z41)/3500)</f>
        <v>0.30475561528832</v>
      </c>
      <c r="AB41" s="60" t="n">
        <f aca="false">Scale!C41</f>
        <v>0</v>
      </c>
      <c r="AC41" s="63"/>
    </row>
    <row r="42" customFormat="false" ht="15" hidden="false" customHeight="false" outlineLevel="0" collapsed="false">
      <c r="A42" s="62" t="n">
        <f aca="false">A41+1</f>
        <v>43070</v>
      </c>
      <c r="B42" s="63" t="n">
        <f aca="false">B41+1</f>
        <v>40</v>
      </c>
      <c r="C42" s="64" t="n">
        <f aca="false">C41-AA41</f>
        <v>178.655020578592</v>
      </c>
      <c r="D42" s="64" t="n">
        <f aca="false">$D$3</f>
        <v>144.551884145199</v>
      </c>
      <c r="E42" s="65" t="n">
        <f aca="false">C42-D42</f>
        <v>34.1031364333929</v>
      </c>
      <c r="F42" s="54"/>
      <c r="G42" s="66" t="n">
        <f aca="false">C42*TDEE!$B$5</f>
        <v>2260.76090793827</v>
      </c>
      <c r="H42" s="64" t="n">
        <f aca="false">$E42*31</f>
        <v>1057.19722943518</v>
      </c>
      <c r="I42" s="64" t="n">
        <f aca="false">$G42-$H42</f>
        <v>1203.56367850309</v>
      </c>
      <c r="J42" s="56" t="n">
        <f aca="false">H42/3500</f>
        <v>0.302056351267195</v>
      </c>
      <c r="K42" s="64" t="n">
        <f aca="false">N42/9</f>
        <v>73.4441832487167</v>
      </c>
      <c r="L42" s="64" t="n">
        <v>20</v>
      </c>
      <c r="M42" s="52" t="n">
        <f aca="false">Protein_Amt!$B$6</f>
        <v>115.641507316159</v>
      </c>
      <c r="N42" s="64" t="n">
        <f aca="false">MAX(0,I42-(O42+P42))</f>
        <v>660.99764923845</v>
      </c>
      <c r="O42" s="64" t="n">
        <f aca="false">4*L42</f>
        <v>80</v>
      </c>
      <c r="P42" s="64" t="n">
        <f aca="false">4*M42</f>
        <v>462.566029264636</v>
      </c>
      <c r="Q42" s="65" t="n">
        <f aca="false">SUM(N42:P42)</f>
        <v>1203.56367850309</v>
      </c>
      <c r="S42" s="61" t="n">
        <f aca="false">VLOOKUP($A42,FoodLog!$A$1:$Z$9562,12,0)</f>
        <v>0</v>
      </c>
      <c r="T42" s="61" t="n">
        <f aca="false">VLOOKUP($A42,FoodLog!$A$1:$Z$9562,13,0)</f>
        <v>0</v>
      </c>
      <c r="U42" s="61" t="n">
        <f aca="false">VLOOKUP($A42,FoodLog!$A$1:$Z$9562,14,0)</f>
        <v>0</v>
      </c>
      <c r="V42" s="61" t="n">
        <f aca="false">VLOOKUP($A42,FoodLog!$A$1:$Z$9562,15,0)</f>
        <v>0</v>
      </c>
      <c r="W42" s="58" t="n">
        <f aca="false">-VLOOKUP($A42,FoodLog!$A$1:$S$1122,16,0)</f>
        <v>-660.99764923845</v>
      </c>
      <c r="X42" s="58" t="n">
        <f aca="false">VLOOKUP($A42,FoodLog!$A$1:$S$1122,17,0)</f>
        <v>80</v>
      </c>
      <c r="Y42" s="58" t="n">
        <f aca="false">-VLOOKUP($A42,FoodLog!$A$1:$S$1122,18,0)</f>
        <v>-462.566029264636</v>
      </c>
      <c r="Z42" s="58" t="n">
        <f aca="false">-VLOOKUP($A42,FoodLog!$A$1:$S$1122,19,0)</f>
        <v>-1203.56367850309</v>
      </c>
      <c r="AA42" s="59" t="n">
        <f aca="false">MIN($H42/3500,($G42+Z42)/3500)</f>
        <v>0.302056351267195</v>
      </c>
      <c r="AB42" s="60" t="n">
        <f aca="false">Scale!C42</f>
        <v>0</v>
      </c>
      <c r="AC42" s="63"/>
    </row>
    <row r="43" customFormat="false" ht="15" hidden="false" customHeight="false" outlineLevel="0" collapsed="false">
      <c r="A43" s="62" t="n">
        <f aca="false">A42+1</f>
        <v>43071</v>
      </c>
      <c r="B43" s="63" t="n">
        <f aca="false">B42+1</f>
        <v>41</v>
      </c>
      <c r="C43" s="64" t="n">
        <f aca="false">C42-AA42</f>
        <v>178.352964227325</v>
      </c>
      <c r="D43" s="64" t="n">
        <f aca="false">$D$3</f>
        <v>144.551884145199</v>
      </c>
      <c r="E43" s="65" t="n">
        <f aca="false">C43-D43</f>
        <v>33.8010800821257</v>
      </c>
      <c r="F43" s="54"/>
      <c r="G43" s="66" t="n">
        <f aca="false">C43*TDEE!$B$5</f>
        <v>2256.93858495665</v>
      </c>
      <c r="H43" s="64" t="n">
        <f aca="false">$E43*31</f>
        <v>1047.8334825459</v>
      </c>
      <c r="I43" s="64" t="n">
        <f aca="false">$G43-$H43</f>
        <v>1209.10510241075</v>
      </c>
      <c r="J43" s="56" t="n">
        <f aca="false">H43/3500</f>
        <v>0.299380995013114</v>
      </c>
      <c r="K43" s="64" t="n">
        <f aca="false">N43/9</f>
        <v>74.0598970162348</v>
      </c>
      <c r="L43" s="64" t="n">
        <v>20</v>
      </c>
      <c r="M43" s="52" t="n">
        <f aca="false">Protein_Amt!$B$6</f>
        <v>115.641507316159</v>
      </c>
      <c r="N43" s="64" t="n">
        <f aca="false">MAX(0,I43-(O43+P43))</f>
        <v>666.539073146113</v>
      </c>
      <c r="O43" s="64" t="n">
        <f aca="false">4*L43</f>
        <v>80</v>
      </c>
      <c r="P43" s="64" t="n">
        <f aca="false">4*M43</f>
        <v>462.566029264636</v>
      </c>
      <c r="Q43" s="65" t="n">
        <f aca="false">SUM(N43:P43)</f>
        <v>1209.10510241075</v>
      </c>
      <c r="S43" s="61" t="n">
        <f aca="false">VLOOKUP($A43,FoodLog!$A$1:$Z$9562,12,0)</f>
        <v>0</v>
      </c>
      <c r="T43" s="61" t="n">
        <f aca="false">VLOOKUP($A43,FoodLog!$A$1:$Z$9562,13,0)</f>
        <v>0</v>
      </c>
      <c r="U43" s="61" t="n">
        <f aca="false">VLOOKUP($A43,FoodLog!$A$1:$Z$9562,14,0)</f>
        <v>0</v>
      </c>
      <c r="V43" s="61" t="n">
        <f aca="false">VLOOKUP($A43,FoodLog!$A$1:$Z$9562,15,0)</f>
        <v>0</v>
      </c>
      <c r="W43" s="58" t="n">
        <f aca="false">-VLOOKUP($A43,FoodLog!$A$1:$S$1122,16,0)</f>
        <v>-666.539073146113</v>
      </c>
      <c r="X43" s="58" t="n">
        <f aca="false">VLOOKUP($A43,FoodLog!$A$1:$S$1122,17,0)</f>
        <v>80</v>
      </c>
      <c r="Y43" s="58" t="n">
        <f aca="false">-VLOOKUP($A43,FoodLog!$A$1:$S$1122,18,0)</f>
        <v>-462.566029264636</v>
      </c>
      <c r="Z43" s="58" t="n">
        <f aca="false">-VLOOKUP($A43,FoodLog!$A$1:$S$1122,19,0)</f>
        <v>-1209.10510241075</v>
      </c>
      <c r="AA43" s="59" t="n">
        <f aca="false">MIN($H43/3500,($G43+Z43)/3500)</f>
        <v>0.299380995013114</v>
      </c>
      <c r="AB43" s="60" t="n">
        <f aca="false">Scale!C43</f>
        <v>0</v>
      </c>
      <c r="AC43" s="63"/>
    </row>
    <row r="44" customFormat="false" ht="15" hidden="false" customHeight="false" outlineLevel="0" collapsed="false">
      <c r="A44" s="62" t="n">
        <f aca="false">A43+1</f>
        <v>43072</v>
      </c>
      <c r="B44" s="63" t="n">
        <f aca="false">B43+1</f>
        <v>42</v>
      </c>
      <c r="C44" s="64" t="n">
        <f aca="false">C43-AA43</f>
        <v>178.053583232312</v>
      </c>
      <c r="D44" s="64" t="n">
        <f aca="false">$D$3</f>
        <v>144.551884145199</v>
      </c>
      <c r="E44" s="65" t="n">
        <f aca="false">C44-D44</f>
        <v>33.5016990871126</v>
      </c>
      <c r="F44" s="54"/>
      <c r="G44" s="66" t="n">
        <f aca="false">C44*TDEE!$B$5</f>
        <v>2253.15011683572</v>
      </c>
      <c r="H44" s="64" t="n">
        <f aca="false">$E44*31</f>
        <v>1038.55267170049</v>
      </c>
      <c r="I44" s="64" t="n">
        <f aca="false">$G44-$H44</f>
        <v>1214.59744513523</v>
      </c>
      <c r="J44" s="56" t="n">
        <f aca="false">H44/3500</f>
        <v>0.296729334771569</v>
      </c>
      <c r="K44" s="64" t="n">
        <f aca="false">N44/9</f>
        <v>74.6701573189549</v>
      </c>
      <c r="L44" s="64" t="n">
        <v>20</v>
      </c>
      <c r="M44" s="52" t="n">
        <f aca="false">Protein_Amt!$B$6</f>
        <v>115.641507316159</v>
      </c>
      <c r="N44" s="64" t="n">
        <f aca="false">MAX(0,I44-(O44+P44))</f>
        <v>672.031415870594</v>
      </c>
      <c r="O44" s="64" t="n">
        <f aca="false">4*L44</f>
        <v>80</v>
      </c>
      <c r="P44" s="64" t="n">
        <f aca="false">4*M44</f>
        <v>462.566029264636</v>
      </c>
      <c r="Q44" s="65" t="n">
        <f aca="false">SUM(N44:P44)</f>
        <v>1214.59744513523</v>
      </c>
      <c r="S44" s="61" t="n">
        <f aca="false">VLOOKUP($A44,FoodLog!$A$1:$Z$9562,12,0)</f>
        <v>0</v>
      </c>
      <c r="T44" s="61" t="n">
        <f aca="false">VLOOKUP($A44,FoodLog!$A$1:$Z$9562,13,0)</f>
        <v>0</v>
      </c>
      <c r="U44" s="61" t="n">
        <f aca="false">VLOOKUP($A44,FoodLog!$A$1:$Z$9562,14,0)</f>
        <v>0</v>
      </c>
      <c r="V44" s="61" t="n">
        <f aca="false">VLOOKUP($A44,FoodLog!$A$1:$Z$9562,15,0)</f>
        <v>0</v>
      </c>
      <c r="W44" s="58" t="n">
        <f aca="false">-VLOOKUP($A44,FoodLog!$A$1:$S$1122,16,0)</f>
        <v>-672.031415870594</v>
      </c>
      <c r="X44" s="58" t="n">
        <f aca="false">VLOOKUP($A44,FoodLog!$A$1:$S$1122,17,0)</f>
        <v>80</v>
      </c>
      <c r="Y44" s="58" t="n">
        <f aca="false">-VLOOKUP($A44,FoodLog!$A$1:$S$1122,18,0)</f>
        <v>-462.566029264636</v>
      </c>
      <c r="Z44" s="58" t="n">
        <f aca="false">-VLOOKUP($A44,FoodLog!$A$1:$S$1122,19,0)</f>
        <v>-1214.59744513523</v>
      </c>
      <c r="AA44" s="59" t="n">
        <f aca="false">MIN($H44/3500,($G44+Z44)/3500)</f>
        <v>0.296729334771569</v>
      </c>
      <c r="AB44" s="60" t="n">
        <f aca="false">Scale!C44</f>
        <v>0</v>
      </c>
      <c r="AC44" s="63"/>
    </row>
    <row r="45" customFormat="false" ht="15" hidden="false" customHeight="false" outlineLevel="0" collapsed="false">
      <c r="A45" s="62" t="n">
        <f aca="false">A44+1</f>
        <v>43073</v>
      </c>
      <c r="B45" s="63" t="n">
        <f aca="false">B44+1</f>
        <v>43</v>
      </c>
      <c r="C45" s="64" t="n">
        <f aca="false">C44-AA44</f>
        <v>177.75685389754</v>
      </c>
      <c r="D45" s="64" t="n">
        <f aca="false">$D$3</f>
        <v>144.551884145199</v>
      </c>
      <c r="E45" s="65" t="n">
        <f aca="false">C45-D45</f>
        <v>33.2049697523411</v>
      </c>
      <c r="F45" s="54"/>
      <c r="G45" s="66" t="n">
        <f aca="false">C45*TDEE!$B$5</f>
        <v>2249.39520371815</v>
      </c>
      <c r="H45" s="64" t="n">
        <f aca="false">$E45*31</f>
        <v>1029.35406232257</v>
      </c>
      <c r="I45" s="64" t="n">
        <f aca="false">$G45-$H45</f>
        <v>1220.04114139558</v>
      </c>
      <c r="J45" s="56" t="n">
        <f aca="false">H45/3500</f>
        <v>0.294101160663592</v>
      </c>
      <c r="K45" s="64" t="n">
        <f aca="false">N45/9</f>
        <v>75.2750124589937</v>
      </c>
      <c r="L45" s="64" t="n">
        <v>20</v>
      </c>
      <c r="M45" s="52" t="n">
        <f aca="false">Protein_Amt!$B$6</f>
        <v>115.641507316159</v>
      </c>
      <c r="N45" s="64" t="n">
        <f aca="false">MAX(0,I45-(O45+P45))</f>
        <v>677.475112130944</v>
      </c>
      <c r="O45" s="64" t="n">
        <f aca="false">4*L45</f>
        <v>80</v>
      </c>
      <c r="P45" s="64" t="n">
        <f aca="false">4*M45</f>
        <v>462.566029264636</v>
      </c>
      <c r="Q45" s="65" t="n">
        <f aca="false">SUM(N45:P45)</f>
        <v>1220.04114139558</v>
      </c>
      <c r="S45" s="61" t="n">
        <f aca="false">VLOOKUP($A45,FoodLog!$A$1:$Z$9562,12,0)</f>
        <v>0</v>
      </c>
      <c r="T45" s="61" t="n">
        <f aca="false">VLOOKUP($A45,FoodLog!$A$1:$Z$9562,13,0)</f>
        <v>0</v>
      </c>
      <c r="U45" s="61" t="n">
        <f aca="false">VLOOKUP($A45,FoodLog!$A$1:$Z$9562,14,0)</f>
        <v>0</v>
      </c>
      <c r="V45" s="61" t="n">
        <f aca="false">VLOOKUP($A45,FoodLog!$A$1:$Z$9562,15,0)</f>
        <v>0</v>
      </c>
      <c r="W45" s="58" t="n">
        <f aca="false">-VLOOKUP($A45,FoodLog!$A$1:$S$1122,16,0)</f>
        <v>-677.475112130944</v>
      </c>
      <c r="X45" s="58" t="n">
        <f aca="false">VLOOKUP($A45,FoodLog!$A$1:$S$1122,17,0)</f>
        <v>80</v>
      </c>
      <c r="Y45" s="58" t="n">
        <f aca="false">-VLOOKUP($A45,FoodLog!$A$1:$S$1122,18,0)</f>
        <v>-462.566029264636</v>
      </c>
      <c r="Z45" s="58" t="n">
        <f aca="false">-VLOOKUP($A45,FoodLog!$A$1:$S$1122,19,0)</f>
        <v>-1220.04114139558</v>
      </c>
      <c r="AA45" s="59" t="n">
        <f aca="false">MIN($H45/3500,($G45+Z45)/3500)</f>
        <v>0.294101160663592</v>
      </c>
      <c r="AB45" s="60" t="n">
        <f aca="false">Scale!C45</f>
        <v>0</v>
      </c>
      <c r="AC45" s="63"/>
    </row>
    <row r="46" customFormat="false" ht="15" hidden="false" customHeight="false" outlineLevel="0" collapsed="false">
      <c r="A46" s="62" t="n">
        <f aca="false">A45+1</f>
        <v>43074</v>
      </c>
      <c r="B46" s="63" t="n">
        <f aca="false">B45+1</f>
        <v>44</v>
      </c>
      <c r="C46" s="64" t="n">
        <f aca="false">C45-AA45</f>
        <v>177.462752736876</v>
      </c>
      <c r="D46" s="64" t="n">
        <f aca="false">$D$3</f>
        <v>144.551884145199</v>
      </c>
      <c r="E46" s="65" t="n">
        <f aca="false">C46-D46</f>
        <v>32.9108685916775</v>
      </c>
      <c r="F46" s="54"/>
      <c r="G46" s="66" t="n">
        <f aca="false">C46*TDEE!$B$5</f>
        <v>2245.67354840248</v>
      </c>
      <c r="H46" s="64" t="n">
        <f aca="false">$E46*31</f>
        <v>1020.236926342</v>
      </c>
      <c r="I46" s="64" t="n">
        <f aca="false">$G46-$H46</f>
        <v>1225.43662206048</v>
      </c>
      <c r="J46" s="56" t="n">
        <f aca="false">H46/3500</f>
        <v>0.291496264669143</v>
      </c>
      <c r="K46" s="64" t="n">
        <f aca="false">N46/9</f>
        <v>75.8745103106494</v>
      </c>
      <c r="L46" s="64" t="n">
        <v>20</v>
      </c>
      <c r="M46" s="52" t="n">
        <f aca="false">Protein_Amt!$B$6</f>
        <v>115.641507316159</v>
      </c>
      <c r="N46" s="64" t="n">
        <f aca="false">MAX(0,I46-(O46+P46))</f>
        <v>682.870592795844</v>
      </c>
      <c r="O46" s="64" t="n">
        <f aca="false">4*L46</f>
        <v>80</v>
      </c>
      <c r="P46" s="64" t="n">
        <f aca="false">4*M46</f>
        <v>462.566029264636</v>
      </c>
      <c r="Q46" s="65" t="n">
        <f aca="false">SUM(N46:P46)</f>
        <v>1225.43662206048</v>
      </c>
      <c r="S46" s="61" t="n">
        <f aca="false">VLOOKUP($A46,FoodLog!$A$1:$Z$9562,12,0)</f>
        <v>0</v>
      </c>
      <c r="T46" s="61" t="n">
        <f aca="false">VLOOKUP($A46,FoodLog!$A$1:$Z$9562,13,0)</f>
        <v>0</v>
      </c>
      <c r="U46" s="61" t="n">
        <f aca="false">VLOOKUP($A46,FoodLog!$A$1:$Z$9562,14,0)</f>
        <v>0</v>
      </c>
      <c r="V46" s="61" t="n">
        <f aca="false">VLOOKUP($A46,FoodLog!$A$1:$Z$9562,15,0)</f>
        <v>0</v>
      </c>
      <c r="W46" s="58" t="n">
        <f aca="false">-VLOOKUP($A46,FoodLog!$A$1:$S$1122,16,0)</f>
        <v>-682.870592795844</v>
      </c>
      <c r="X46" s="58" t="n">
        <f aca="false">VLOOKUP($A46,FoodLog!$A$1:$S$1122,17,0)</f>
        <v>80</v>
      </c>
      <c r="Y46" s="58" t="n">
        <f aca="false">-VLOOKUP($A46,FoodLog!$A$1:$S$1122,18,0)</f>
        <v>-462.566029264636</v>
      </c>
      <c r="Z46" s="58" t="n">
        <f aca="false">-VLOOKUP($A46,FoodLog!$A$1:$S$1122,19,0)</f>
        <v>-1225.43662206048</v>
      </c>
      <c r="AA46" s="59" t="n">
        <f aca="false">MIN($H46/3500,($G46+Z46)/3500)</f>
        <v>0.291496264669143</v>
      </c>
      <c r="AB46" s="60" t="n">
        <f aca="false">Scale!C46</f>
        <v>0</v>
      </c>
      <c r="AC46" s="63"/>
    </row>
    <row r="47" customFormat="false" ht="15" hidden="false" customHeight="false" outlineLevel="0" collapsed="false">
      <c r="A47" s="62" t="n">
        <f aca="false">A46+1</f>
        <v>43075</v>
      </c>
      <c r="B47" s="63" t="n">
        <f aca="false">B46+1</f>
        <v>45</v>
      </c>
      <c r="C47" s="64" t="n">
        <f aca="false">C46-AA46</f>
        <v>177.171256472207</v>
      </c>
      <c r="D47" s="64" t="n">
        <f aca="false">$D$3</f>
        <v>144.551884145199</v>
      </c>
      <c r="E47" s="65" t="n">
        <f aca="false">C47-D47</f>
        <v>32.6193723270083</v>
      </c>
      <c r="F47" s="54"/>
      <c r="G47" s="66" t="n">
        <f aca="false">C47*TDEE!$B$5</f>
        <v>2241.98485631961</v>
      </c>
      <c r="H47" s="64" t="n">
        <f aca="false">$E47*31</f>
        <v>1011.20054213726</v>
      </c>
      <c r="I47" s="64" t="n">
        <f aca="false">$G47-$H47</f>
        <v>1230.78431418235</v>
      </c>
      <c r="J47" s="56" t="n">
        <f aca="false">H47/3500</f>
        <v>0.288914440610645</v>
      </c>
      <c r="K47" s="64" t="n">
        <f aca="false">N47/9</f>
        <v>76.4686983241904</v>
      </c>
      <c r="L47" s="64" t="n">
        <v>20</v>
      </c>
      <c r="M47" s="52" t="n">
        <f aca="false">Protein_Amt!$B$6</f>
        <v>115.641507316159</v>
      </c>
      <c r="N47" s="64" t="n">
        <f aca="false">MAX(0,I47-(O47+P47))</f>
        <v>688.218284917714</v>
      </c>
      <c r="O47" s="64" t="n">
        <f aca="false">4*L47</f>
        <v>80</v>
      </c>
      <c r="P47" s="64" t="n">
        <f aca="false">4*M47</f>
        <v>462.566029264636</v>
      </c>
      <c r="Q47" s="65" t="n">
        <f aca="false">SUM(N47:P47)</f>
        <v>1230.78431418235</v>
      </c>
      <c r="S47" s="61" t="n">
        <f aca="false">VLOOKUP($A47,FoodLog!$A$1:$Z$9562,12,0)</f>
        <v>0</v>
      </c>
      <c r="T47" s="61" t="n">
        <f aca="false">VLOOKUP($A47,FoodLog!$A$1:$Z$9562,13,0)</f>
        <v>0</v>
      </c>
      <c r="U47" s="61" t="n">
        <f aca="false">VLOOKUP($A47,FoodLog!$A$1:$Z$9562,14,0)</f>
        <v>0</v>
      </c>
      <c r="V47" s="61" t="n">
        <f aca="false">VLOOKUP($A47,FoodLog!$A$1:$Z$9562,15,0)</f>
        <v>0</v>
      </c>
      <c r="W47" s="58" t="n">
        <f aca="false">-VLOOKUP($A47,FoodLog!$A$1:$S$1122,16,0)</f>
        <v>-688.218284917714</v>
      </c>
      <c r="X47" s="58" t="n">
        <f aca="false">VLOOKUP($A47,FoodLog!$A$1:$S$1122,17,0)</f>
        <v>80</v>
      </c>
      <c r="Y47" s="58" t="n">
        <f aca="false">-VLOOKUP($A47,FoodLog!$A$1:$S$1122,18,0)</f>
        <v>-462.566029264636</v>
      </c>
      <c r="Z47" s="58" t="n">
        <f aca="false">-VLOOKUP($A47,FoodLog!$A$1:$S$1122,19,0)</f>
        <v>-1230.78431418235</v>
      </c>
      <c r="AA47" s="59" t="n">
        <f aca="false">MIN($H47/3500,($G47+Z47)/3500)</f>
        <v>0.288914440610645</v>
      </c>
      <c r="AB47" s="60" t="n">
        <f aca="false">Scale!C47</f>
        <v>0</v>
      </c>
      <c r="AC47" s="63"/>
    </row>
    <row r="48" customFormat="false" ht="15" hidden="false" customHeight="false" outlineLevel="0" collapsed="false">
      <c r="A48" s="62" t="n">
        <f aca="false">A47+1</f>
        <v>43076</v>
      </c>
      <c r="B48" s="63" t="n">
        <f aca="false">B47+1</f>
        <v>46</v>
      </c>
      <c r="C48" s="64" t="n">
        <f aca="false">C47-AA47</f>
        <v>176.882342031597</v>
      </c>
      <c r="D48" s="64" t="n">
        <f aca="false">$D$3</f>
        <v>144.551884145199</v>
      </c>
      <c r="E48" s="65" t="n">
        <f aca="false">C48-D48</f>
        <v>32.3304578863977</v>
      </c>
      <c r="F48" s="54"/>
      <c r="G48" s="66" t="n">
        <f aca="false">C48*TDEE!$B$5</f>
        <v>2238.32883550947</v>
      </c>
      <c r="H48" s="64" t="n">
        <f aca="false">$E48*31</f>
        <v>1002.24419447833</v>
      </c>
      <c r="I48" s="64" t="n">
        <f aca="false">$G48-$H48</f>
        <v>1236.08464103114</v>
      </c>
      <c r="J48" s="56" t="n">
        <f aca="false">H48/3500</f>
        <v>0.286355484136665</v>
      </c>
      <c r="K48" s="64" t="n">
        <f aca="false">N48/9</f>
        <v>77.0576235296114</v>
      </c>
      <c r="L48" s="64" t="n">
        <v>20</v>
      </c>
      <c r="M48" s="52" t="n">
        <f aca="false">Protein_Amt!$B$6</f>
        <v>115.641507316159</v>
      </c>
      <c r="N48" s="64" t="n">
        <f aca="false">MAX(0,I48-(O48+P48))</f>
        <v>693.518611766503</v>
      </c>
      <c r="O48" s="64" t="n">
        <f aca="false">4*L48</f>
        <v>80</v>
      </c>
      <c r="P48" s="64" t="n">
        <f aca="false">4*M48</f>
        <v>462.566029264636</v>
      </c>
      <c r="Q48" s="65" t="n">
        <f aca="false">SUM(N48:P48)</f>
        <v>1236.08464103114</v>
      </c>
      <c r="S48" s="61" t="n">
        <f aca="false">VLOOKUP($A48,FoodLog!$A$1:$Z$9562,12,0)</f>
        <v>0</v>
      </c>
      <c r="T48" s="61" t="n">
        <f aca="false">VLOOKUP($A48,FoodLog!$A$1:$Z$9562,13,0)</f>
        <v>0</v>
      </c>
      <c r="U48" s="61" t="n">
        <f aca="false">VLOOKUP($A48,FoodLog!$A$1:$Z$9562,14,0)</f>
        <v>0</v>
      </c>
      <c r="V48" s="61" t="n">
        <f aca="false">VLOOKUP($A48,FoodLog!$A$1:$Z$9562,15,0)</f>
        <v>0</v>
      </c>
      <c r="W48" s="58" t="n">
        <f aca="false">-VLOOKUP($A48,FoodLog!$A$1:$S$1122,16,0)</f>
        <v>-693.518611766503</v>
      </c>
      <c r="X48" s="58" t="n">
        <f aca="false">VLOOKUP($A48,FoodLog!$A$1:$S$1122,17,0)</f>
        <v>80</v>
      </c>
      <c r="Y48" s="58" t="n">
        <f aca="false">-VLOOKUP($A48,FoodLog!$A$1:$S$1122,18,0)</f>
        <v>-462.566029264636</v>
      </c>
      <c r="Z48" s="58" t="n">
        <f aca="false">-VLOOKUP($A48,FoodLog!$A$1:$S$1122,19,0)</f>
        <v>-1236.08464103114</v>
      </c>
      <c r="AA48" s="59" t="n">
        <f aca="false">MIN($H48/3500,($G48+Z48)/3500)</f>
        <v>0.286355484136665</v>
      </c>
      <c r="AB48" s="60" t="n">
        <f aca="false">Scale!C48</f>
        <v>0</v>
      </c>
      <c r="AC48" s="63"/>
    </row>
    <row r="49" customFormat="false" ht="15" hidden="false" customHeight="false" outlineLevel="0" collapsed="false">
      <c r="A49" s="62" t="n">
        <f aca="false">A48+1</f>
        <v>43077</v>
      </c>
      <c r="B49" s="63" t="n">
        <f aca="false">B48+1</f>
        <v>47</v>
      </c>
      <c r="C49" s="64" t="n">
        <f aca="false">C48-AA48</f>
        <v>176.59598654746</v>
      </c>
      <c r="D49" s="64" t="n">
        <f aca="false">$D$3</f>
        <v>144.551884145199</v>
      </c>
      <c r="E49" s="65" t="n">
        <f aca="false">C49-D49</f>
        <v>32.044102402261</v>
      </c>
      <c r="F49" s="54"/>
      <c r="G49" s="66" t="n">
        <f aca="false">C49*TDEE!$B$5</f>
        <v>2234.70519659793</v>
      </c>
      <c r="H49" s="64" t="n">
        <f aca="false">$E49*31</f>
        <v>993.367174470091</v>
      </c>
      <c r="I49" s="64" t="n">
        <f aca="false">$G49-$H49</f>
        <v>1241.33802212784</v>
      </c>
      <c r="J49" s="56" t="n">
        <f aca="false">H49/3500</f>
        <v>0.28381919270574</v>
      </c>
      <c r="K49" s="64" t="n">
        <f aca="false">N49/9</f>
        <v>77.6413325403559</v>
      </c>
      <c r="L49" s="64" t="n">
        <v>20</v>
      </c>
      <c r="M49" s="52" t="n">
        <f aca="false">Protein_Amt!$B$6</f>
        <v>115.641507316159</v>
      </c>
      <c r="N49" s="64" t="n">
        <f aca="false">MAX(0,I49-(O49+P49))</f>
        <v>698.771992863203</v>
      </c>
      <c r="O49" s="64" t="n">
        <f aca="false">4*L49</f>
        <v>80</v>
      </c>
      <c r="P49" s="64" t="n">
        <f aca="false">4*M49</f>
        <v>462.566029264636</v>
      </c>
      <c r="Q49" s="65" t="n">
        <f aca="false">SUM(N49:P49)</f>
        <v>1241.33802212784</v>
      </c>
      <c r="S49" s="61" t="n">
        <f aca="false">VLOOKUP($A49,FoodLog!$A$1:$Z$9562,12,0)</f>
        <v>0</v>
      </c>
      <c r="T49" s="61" t="n">
        <f aca="false">VLOOKUP($A49,FoodLog!$A$1:$Z$9562,13,0)</f>
        <v>0</v>
      </c>
      <c r="U49" s="61" t="n">
        <f aca="false">VLOOKUP($A49,FoodLog!$A$1:$Z$9562,14,0)</f>
        <v>0</v>
      </c>
      <c r="V49" s="61" t="n">
        <f aca="false">VLOOKUP($A49,FoodLog!$A$1:$Z$9562,15,0)</f>
        <v>0</v>
      </c>
      <c r="W49" s="58" t="n">
        <f aca="false">-VLOOKUP($A49,FoodLog!$A$1:$S$1122,16,0)</f>
        <v>-698.771992863203</v>
      </c>
      <c r="X49" s="58" t="n">
        <f aca="false">VLOOKUP($A49,FoodLog!$A$1:$S$1122,17,0)</f>
        <v>80</v>
      </c>
      <c r="Y49" s="58" t="n">
        <f aca="false">-VLOOKUP($A49,FoodLog!$A$1:$S$1122,18,0)</f>
        <v>-462.566029264636</v>
      </c>
      <c r="Z49" s="58" t="n">
        <f aca="false">-VLOOKUP($A49,FoodLog!$A$1:$S$1122,19,0)</f>
        <v>-1241.33802212784</v>
      </c>
      <c r="AA49" s="59" t="n">
        <f aca="false">MIN($H49/3500,($G49+Z49)/3500)</f>
        <v>0.28381919270574</v>
      </c>
      <c r="AB49" s="60" t="n">
        <f aca="false">Scale!C49</f>
        <v>0</v>
      </c>
      <c r="AC49" s="63"/>
    </row>
    <row r="50" customFormat="false" ht="15" hidden="false" customHeight="false" outlineLevel="0" collapsed="false">
      <c r="A50" s="62" t="n">
        <f aca="false">A49+1</f>
        <v>43078</v>
      </c>
      <c r="B50" s="63" t="n">
        <f aca="false">B49+1</f>
        <v>48</v>
      </c>
      <c r="C50" s="64" t="n">
        <f aca="false">C49-AA49</f>
        <v>176.312167354754</v>
      </c>
      <c r="D50" s="64" t="n">
        <f aca="false">$D$3</f>
        <v>144.551884145199</v>
      </c>
      <c r="E50" s="65" t="n">
        <f aca="false">C50-D50</f>
        <v>31.7602832095553</v>
      </c>
      <c r="F50" s="54"/>
      <c r="G50" s="66" t="n">
        <f aca="false">C50*TDEE!$B$5</f>
        <v>2231.1136527739</v>
      </c>
      <c r="H50" s="64" t="n">
        <f aca="false">$E50*31</f>
        <v>984.568779496213</v>
      </c>
      <c r="I50" s="64" t="n">
        <f aca="false">$G50-$H50</f>
        <v>1246.54487327768</v>
      </c>
      <c r="J50" s="56" t="n">
        <f aca="false">H50/3500</f>
        <v>0.281305365570347</v>
      </c>
      <c r="K50" s="64" t="n">
        <f aca="false">N50/9</f>
        <v>78.2198715570052</v>
      </c>
      <c r="L50" s="64" t="n">
        <v>20</v>
      </c>
      <c r="M50" s="52" t="n">
        <f aca="false">Protein_Amt!$B$6</f>
        <v>115.641507316159</v>
      </c>
      <c r="N50" s="64" t="n">
        <f aca="false">MAX(0,I50-(O50+P50))</f>
        <v>703.978844013047</v>
      </c>
      <c r="O50" s="64" t="n">
        <f aca="false">4*L50</f>
        <v>80</v>
      </c>
      <c r="P50" s="64" t="n">
        <f aca="false">4*M50</f>
        <v>462.566029264636</v>
      </c>
      <c r="Q50" s="65" t="n">
        <f aca="false">SUM(N50:P50)</f>
        <v>1246.54487327768</v>
      </c>
      <c r="S50" s="61" t="n">
        <f aca="false">VLOOKUP($A50,FoodLog!$A$1:$Z$9562,12,0)</f>
        <v>0</v>
      </c>
      <c r="T50" s="61" t="n">
        <f aca="false">VLOOKUP($A50,FoodLog!$A$1:$Z$9562,13,0)</f>
        <v>0</v>
      </c>
      <c r="U50" s="61" t="n">
        <f aca="false">VLOOKUP($A50,FoodLog!$A$1:$Z$9562,14,0)</f>
        <v>0</v>
      </c>
      <c r="V50" s="61" t="n">
        <f aca="false">VLOOKUP($A50,FoodLog!$A$1:$Z$9562,15,0)</f>
        <v>0</v>
      </c>
      <c r="W50" s="58" t="n">
        <f aca="false">-VLOOKUP($A50,FoodLog!$A$1:$S$1122,16,0)</f>
        <v>-703.978844013047</v>
      </c>
      <c r="X50" s="58" t="n">
        <f aca="false">VLOOKUP($A50,FoodLog!$A$1:$S$1122,17,0)</f>
        <v>80</v>
      </c>
      <c r="Y50" s="58" t="n">
        <f aca="false">-VLOOKUP($A50,FoodLog!$A$1:$S$1122,18,0)</f>
        <v>-462.566029264636</v>
      </c>
      <c r="Z50" s="58" t="n">
        <f aca="false">-VLOOKUP($A50,FoodLog!$A$1:$S$1122,19,0)</f>
        <v>-1246.54487327768</v>
      </c>
      <c r="AA50" s="59" t="n">
        <f aca="false">MIN($H50/3500,($G50+Z50)/3500)</f>
        <v>0.281305365570347</v>
      </c>
      <c r="AB50" s="60" t="n">
        <f aca="false">Scale!C50</f>
        <v>0</v>
      </c>
      <c r="AC50" s="63"/>
    </row>
    <row r="51" customFormat="false" ht="15" hidden="false" customHeight="false" outlineLevel="0" collapsed="false">
      <c r="A51" s="62" t="n">
        <f aca="false">A50+1</f>
        <v>43079</v>
      </c>
      <c r="B51" s="63" t="n">
        <f aca="false">B50+1</f>
        <v>49</v>
      </c>
      <c r="C51" s="64" t="n">
        <f aca="false">C50-AA50</f>
        <v>176.030861989184</v>
      </c>
      <c r="D51" s="64" t="n">
        <f aca="false">$D$3</f>
        <v>144.551884145199</v>
      </c>
      <c r="E51" s="65" t="n">
        <f aca="false">C51-D51</f>
        <v>31.4789778439849</v>
      </c>
      <c r="F51" s="54"/>
      <c r="G51" s="66" t="n">
        <f aca="false">C51*TDEE!$B$5</f>
        <v>2227.55391976659</v>
      </c>
      <c r="H51" s="64" t="n">
        <f aca="false">$E51*31</f>
        <v>975.848313163533</v>
      </c>
      <c r="I51" s="64" t="n">
        <f aca="false">$G51-$H51</f>
        <v>1251.70560660306</v>
      </c>
      <c r="J51" s="56" t="n">
        <f aca="false">H51/3500</f>
        <v>0.278813803761009</v>
      </c>
      <c r="K51" s="64" t="n">
        <f aca="false">N51/9</f>
        <v>78.7932863709357</v>
      </c>
      <c r="L51" s="64" t="n">
        <v>20</v>
      </c>
      <c r="M51" s="52" t="n">
        <f aca="false">Protein_Amt!$B$6</f>
        <v>115.641507316159</v>
      </c>
      <c r="N51" s="64" t="n">
        <f aca="false">MAX(0,I51-(O51+P51))</f>
        <v>709.139577338421</v>
      </c>
      <c r="O51" s="64" t="n">
        <f aca="false">4*L51</f>
        <v>80</v>
      </c>
      <c r="P51" s="64" t="n">
        <f aca="false">4*M51</f>
        <v>462.566029264636</v>
      </c>
      <c r="Q51" s="65" t="n">
        <f aca="false">SUM(N51:P51)</f>
        <v>1251.70560660306</v>
      </c>
      <c r="S51" s="61" t="n">
        <f aca="false">VLOOKUP($A51,FoodLog!$A$1:$Z$9562,12,0)</f>
        <v>0</v>
      </c>
      <c r="T51" s="61" t="n">
        <f aca="false">VLOOKUP($A51,FoodLog!$A$1:$Z$9562,13,0)</f>
        <v>0</v>
      </c>
      <c r="U51" s="61" t="n">
        <f aca="false">VLOOKUP($A51,FoodLog!$A$1:$Z$9562,14,0)</f>
        <v>0</v>
      </c>
      <c r="V51" s="61" t="n">
        <f aca="false">VLOOKUP($A51,FoodLog!$A$1:$Z$9562,15,0)</f>
        <v>0</v>
      </c>
      <c r="W51" s="58" t="n">
        <f aca="false">-VLOOKUP($A51,FoodLog!$A$1:$S$1122,16,0)</f>
        <v>-709.139577338421</v>
      </c>
      <c r="X51" s="58" t="n">
        <f aca="false">VLOOKUP($A51,FoodLog!$A$1:$S$1122,17,0)</f>
        <v>80</v>
      </c>
      <c r="Y51" s="58" t="n">
        <f aca="false">-VLOOKUP($A51,FoodLog!$A$1:$S$1122,18,0)</f>
        <v>-462.566029264636</v>
      </c>
      <c r="Z51" s="58" t="n">
        <f aca="false">-VLOOKUP($A51,FoodLog!$A$1:$S$1122,19,0)</f>
        <v>-1251.70560660306</v>
      </c>
      <c r="AA51" s="59" t="n">
        <f aca="false">MIN($H51/3500,($G51+Z51)/3500)</f>
        <v>0.278813803761009</v>
      </c>
      <c r="AB51" s="60" t="n">
        <f aca="false">Scale!C51</f>
        <v>0</v>
      </c>
      <c r="AC51" s="63"/>
    </row>
    <row r="52" customFormat="false" ht="15" hidden="false" customHeight="false" outlineLevel="0" collapsed="false">
      <c r="A52" s="62" t="n">
        <f aca="false">A51+1</f>
        <v>43080</v>
      </c>
      <c r="B52" s="63" t="n">
        <f aca="false">B51+1</f>
        <v>50</v>
      </c>
      <c r="C52" s="64" t="n">
        <f aca="false">C51-AA51</f>
        <v>175.752048185423</v>
      </c>
      <c r="D52" s="64" t="n">
        <f aca="false">$D$3</f>
        <v>144.551884145199</v>
      </c>
      <c r="E52" s="65" t="n">
        <f aca="false">C52-D52</f>
        <v>31.2001640402239</v>
      </c>
      <c r="F52" s="54"/>
      <c r="G52" s="66" t="n">
        <f aca="false">C52*TDEE!$B$5</f>
        <v>2224.02571582306</v>
      </c>
      <c r="H52" s="64" t="n">
        <f aca="false">$E52*31</f>
        <v>967.205085246941</v>
      </c>
      <c r="I52" s="64" t="n">
        <f aca="false">$G52-$H52</f>
        <v>1256.82063057612</v>
      </c>
      <c r="J52" s="56" t="n">
        <f aca="false">H52/3500</f>
        <v>0.276344310070555</v>
      </c>
      <c r="K52" s="64" t="n">
        <f aca="false">N52/9</f>
        <v>79.3616223679427</v>
      </c>
      <c r="L52" s="64" t="n">
        <v>20</v>
      </c>
      <c r="M52" s="52" t="n">
        <f aca="false">Protein_Amt!$B$6</f>
        <v>115.641507316159</v>
      </c>
      <c r="N52" s="64" t="n">
        <f aca="false">MAX(0,I52-(O52+P52))</f>
        <v>714.254601311484</v>
      </c>
      <c r="O52" s="64" t="n">
        <f aca="false">4*L52</f>
        <v>80</v>
      </c>
      <c r="P52" s="64" t="n">
        <f aca="false">4*M52</f>
        <v>462.566029264636</v>
      </c>
      <c r="Q52" s="65" t="n">
        <f aca="false">SUM(N52:P52)</f>
        <v>1256.82063057612</v>
      </c>
      <c r="S52" s="61" t="n">
        <f aca="false">VLOOKUP($A52,FoodLog!$A$1:$Z$9562,12,0)</f>
        <v>0</v>
      </c>
      <c r="T52" s="61" t="n">
        <f aca="false">VLOOKUP($A52,FoodLog!$A$1:$Z$9562,13,0)</f>
        <v>0</v>
      </c>
      <c r="U52" s="61" t="n">
        <f aca="false">VLOOKUP($A52,FoodLog!$A$1:$Z$9562,14,0)</f>
        <v>0</v>
      </c>
      <c r="V52" s="61" t="n">
        <f aca="false">VLOOKUP($A52,FoodLog!$A$1:$Z$9562,15,0)</f>
        <v>0</v>
      </c>
      <c r="W52" s="58" t="n">
        <f aca="false">-VLOOKUP($A52,FoodLog!$A$1:$S$1122,16,0)</f>
        <v>-714.254601311484</v>
      </c>
      <c r="X52" s="58" t="n">
        <f aca="false">VLOOKUP($A52,FoodLog!$A$1:$S$1122,17,0)</f>
        <v>80</v>
      </c>
      <c r="Y52" s="58" t="n">
        <f aca="false">-VLOOKUP($A52,FoodLog!$A$1:$S$1122,18,0)</f>
        <v>-462.566029264636</v>
      </c>
      <c r="Z52" s="58" t="n">
        <f aca="false">-VLOOKUP($A52,FoodLog!$A$1:$S$1122,19,0)</f>
        <v>-1256.82063057612</v>
      </c>
      <c r="AA52" s="59" t="n">
        <f aca="false">MIN($H52/3500,($G52+Z52)/3500)</f>
        <v>0.276344310070555</v>
      </c>
      <c r="AB52" s="60" t="n">
        <f aca="false">Scale!C52</f>
        <v>0</v>
      </c>
      <c r="AC52" s="63"/>
    </row>
    <row r="53" customFormat="false" ht="15" hidden="false" customHeight="false" outlineLevel="0" collapsed="false">
      <c r="A53" s="62" t="n">
        <f aca="false">A52+1</f>
        <v>43081</v>
      </c>
      <c r="B53" s="63" t="n">
        <f aca="false">B52+1</f>
        <v>51</v>
      </c>
      <c r="C53" s="64" t="n">
        <f aca="false">C52-AA52</f>
        <v>175.475703875352</v>
      </c>
      <c r="D53" s="64" t="n">
        <f aca="false">$D$3</f>
        <v>144.551884145199</v>
      </c>
      <c r="E53" s="65" t="n">
        <f aca="false">C53-D53</f>
        <v>30.9238197301534</v>
      </c>
      <c r="F53" s="54"/>
      <c r="G53" s="66" t="n">
        <f aca="false">C53*TDEE!$B$5</f>
        <v>2220.52876168589</v>
      </c>
      <c r="H53" s="64" t="n">
        <f aca="false">$E53*31</f>
        <v>958.638411634754</v>
      </c>
      <c r="I53" s="64" t="n">
        <f aca="false">$G53-$H53</f>
        <v>1261.89035005114</v>
      </c>
      <c r="J53" s="56" t="n">
        <f aca="false">H53/3500</f>
        <v>0.273896689038501</v>
      </c>
      <c r="K53" s="64" t="n">
        <f aca="false">N53/9</f>
        <v>79.9249245318334</v>
      </c>
      <c r="L53" s="64" t="n">
        <v>20</v>
      </c>
      <c r="M53" s="52" t="n">
        <f aca="false">Protein_Amt!$B$6</f>
        <v>115.641507316159</v>
      </c>
      <c r="N53" s="64" t="n">
        <f aca="false">MAX(0,I53-(O53+P53))</f>
        <v>719.324320786501</v>
      </c>
      <c r="O53" s="64" t="n">
        <f aca="false">4*L53</f>
        <v>80</v>
      </c>
      <c r="P53" s="64" t="n">
        <f aca="false">4*M53</f>
        <v>462.566029264636</v>
      </c>
      <c r="Q53" s="65" t="n">
        <f aca="false">SUM(N53:P53)</f>
        <v>1261.89035005114</v>
      </c>
      <c r="S53" s="61" t="n">
        <f aca="false">VLOOKUP($A53,FoodLog!$A$1:$Z$9562,12,0)</f>
        <v>0</v>
      </c>
      <c r="T53" s="61" t="n">
        <f aca="false">VLOOKUP($A53,FoodLog!$A$1:$Z$9562,13,0)</f>
        <v>0</v>
      </c>
      <c r="U53" s="61" t="n">
        <f aca="false">VLOOKUP($A53,FoodLog!$A$1:$Z$9562,14,0)</f>
        <v>0</v>
      </c>
      <c r="V53" s="61" t="n">
        <f aca="false">VLOOKUP($A53,FoodLog!$A$1:$Z$9562,15,0)</f>
        <v>0</v>
      </c>
      <c r="W53" s="58" t="n">
        <f aca="false">-VLOOKUP($A53,FoodLog!$A$1:$S$1122,16,0)</f>
        <v>-719.324320786501</v>
      </c>
      <c r="X53" s="58" t="n">
        <f aca="false">VLOOKUP($A53,FoodLog!$A$1:$S$1122,17,0)</f>
        <v>80</v>
      </c>
      <c r="Y53" s="58" t="n">
        <f aca="false">-VLOOKUP($A53,FoodLog!$A$1:$S$1122,18,0)</f>
        <v>-462.566029264636</v>
      </c>
      <c r="Z53" s="58" t="n">
        <f aca="false">-VLOOKUP($A53,FoodLog!$A$1:$S$1122,19,0)</f>
        <v>-1261.89035005114</v>
      </c>
      <c r="AA53" s="59" t="n">
        <f aca="false">MIN($H53/3500,($G53+Z53)/3500)</f>
        <v>0.273896689038501</v>
      </c>
      <c r="AB53" s="60" t="n">
        <f aca="false">Scale!C53</f>
        <v>0</v>
      </c>
      <c r="AC53" s="63"/>
    </row>
    <row r="54" customFormat="false" ht="15" hidden="false" customHeight="false" outlineLevel="0" collapsed="false">
      <c r="A54" s="62" t="n">
        <f aca="false">A53+1</f>
        <v>43082</v>
      </c>
      <c r="B54" s="63" t="n">
        <f aca="false">B53+1</f>
        <v>52</v>
      </c>
      <c r="C54" s="64" t="n">
        <f aca="false">C53-AA53</f>
        <v>175.201807186314</v>
      </c>
      <c r="D54" s="64" t="n">
        <f aca="false">$D$3</f>
        <v>144.551884145199</v>
      </c>
      <c r="E54" s="65" t="n">
        <f aca="false">C54-D54</f>
        <v>30.6499230411148</v>
      </c>
      <c r="F54" s="54"/>
      <c r="G54" s="66" t="n">
        <f aca="false">C54*TDEE!$B$5</f>
        <v>2217.06278057108</v>
      </c>
      <c r="H54" s="64" t="n">
        <f aca="false">$E54*31</f>
        <v>950.14761427456</v>
      </c>
      <c r="I54" s="64" t="n">
        <f aca="false">$G54-$H54</f>
        <v>1266.91516629652</v>
      </c>
      <c r="J54" s="56" t="n">
        <f aca="false">H54/3500</f>
        <v>0.271470746935589</v>
      </c>
      <c r="K54" s="64" t="n">
        <f aca="false">N54/9</f>
        <v>80.4832374479867</v>
      </c>
      <c r="L54" s="64" t="n">
        <v>20</v>
      </c>
      <c r="M54" s="52" t="n">
        <f aca="false">Protein_Amt!$B$6</f>
        <v>115.641507316159</v>
      </c>
      <c r="N54" s="64" t="n">
        <f aca="false">MAX(0,I54-(O54+P54))</f>
        <v>724.349137031881</v>
      </c>
      <c r="O54" s="64" t="n">
        <f aca="false">4*L54</f>
        <v>80</v>
      </c>
      <c r="P54" s="64" t="n">
        <f aca="false">4*M54</f>
        <v>462.566029264636</v>
      </c>
      <c r="Q54" s="65" t="n">
        <f aca="false">SUM(N54:P54)</f>
        <v>1266.91516629652</v>
      </c>
      <c r="S54" s="61" t="n">
        <f aca="false">VLOOKUP($A54,FoodLog!$A$1:$Z$9562,12,0)</f>
        <v>0</v>
      </c>
      <c r="T54" s="61" t="n">
        <f aca="false">VLOOKUP($A54,FoodLog!$A$1:$Z$9562,13,0)</f>
        <v>0</v>
      </c>
      <c r="U54" s="61" t="n">
        <f aca="false">VLOOKUP($A54,FoodLog!$A$1:$Z$9562,14,0)</f>
        <v>0</v>
      </c>
      <c r="V54" s="61" t="n">
        <f aca="false">VLOOKUP($A54,FoodLog!$A$1:$Z$9562,15,0)</f>
        <v>0</v>
      </c>
      <c r="W54" s="58" t="n">
        <f aca="false">-VLOOKUP($A54,FoodLog!$A$1:$S$1122,16,0)</f>
        <v>-724.349137031881</v>
      </c>
      <c r="X54" s="58" t="n">
        <f aca="false">VLOOKUP($A54,FoodLog!$A$1:$S$1122,17,0)</f>
        <v>80</v>
      </c>
      <c r="Y54" s="58" t="n">
        <f aca="false">-VLOOKUP($A54,FoodLog!$A$1:$S$1122,18,0)</f>
        <v>-462.566029264636</v>
      </c>
      <c r="Z54" s="58" t="n">
        <f aca="false">-VLOOKUP($A54,FoodLog!$A$1:$S$1122,19,0)</f>
        <v>-1266.91516629652</v>
      </c>
      <c r="AA54" s="59" t="n">
        <f aca="false">MIN($H54/3500,($G54+Z54)/3500)</f>
        <v>0.271470746935589</v>
      </c>
      <c r="AB54" s="60" t="n">
        <f aca="false">Scale!C54</f>
        <v>0</v>
      </c>
      <c r="AC54" s="63"/>
    </row>
    <row r="55" customFormat="false" ht="15" hidden="false" customHeight="false" outlineLevel="0" collapsed="false">
      <c r="A55" s="62" t="n">
        <f aca="false">A54+1</f>
        <v>43083</v>
      </c>
      <c r="B55" s="63" t="n">
        <f aca="false">B54+1</f>
        <v>53</v>
      </c>
      <c r="C55" s="64" t="n">
        <f aca="false">C54-AA54</f>
        <v>174.930336439378</v>
      </c>
      <c r="D55" s="64" t="n">
        <f aca="false">$D$3</f>
        <v>144.551884145199</v>
      </c>
      <c r="E55" s="65" t="n">
        <f aca="false">C55-D55</f>
        <v>30.3784522941793</v>
      </c>
      <c r="F55" s="54"/>
      <c r="G55" s="66" t="n">
        <f aca="false">C55*TDEE!$B$5</f>
        <v>2213.62749814614</v>
      </c>
      <c r="H55" s="64" t="n">
        <f aca="false">$E55*31</f>
        <v>941.732021119557</v>
      </c>
      <c r="I55" s="64" t="n">
        <f aca="false">$G55-$H55</f>
        <v>1271.89547702658</v>
      </c>
      <c r="J55" s="56" t="n">
        <f aca="false">H55/3500</f>
        <v>0.269066291748445</v>
      </c>
      <c r="K55" s="64" t="n">
        <f aca="false">N55/9</f>
        <v>81.0366053068828</v>
      </c>
      <c r="L55" s="64" t="n">
        <v>20</v>
      </c>
      <c r="M55" s="52" t="n">
        <f aca="false">Protein_Amt!$B$6</f>
        <v>115.641507316159</v>
      </c>
      <c r="N55" s="64" t="n">
        <f aca="false">MAX(0,I55-(O55+P55))</f>
        <v>729.329447761945</v>
      </c>
      <c r="O55" s="64" t="n">
        <f aca="false">4*L55</f>
        <v>80</v>
      </c>
      <c r="P55" s="64" t="n">
        <f aca="false">4*M55</f>
        <v>462.566029264636</v>
      </c>
      <c r="Q55" s="65" t="n">
        <f aca="false">SUM(N55:P55)</f>
        <v>1271.89547702658</v>
      </c>
      <c r="S55" s="61" t="n">
        <f aca="false">VLOOKUP($A55,FoodLog!$A$1:$Z$9562,12,0)</f>
        <v>0</v>
      </c>
      <c r="T55" s="61" t="n">
        <f aca="false">VLOOKUP($A55,FoodLog!$A$1:$Z$9562,13,0)</f>
        <v>0</v>
      </c>
      <c r="U55" s="61" t="n">
        <f aca="false">VLOOKUP($A55,FoodLog!$A$1:$Z$9562,14,0)</f>
        <v>0</v>
      </c>
      <c r="V55" s="61" t="n">
        <f aca="false">VLOOKUP($A55,FoodLog!$A$1:$Z$9562,15,0)</f>
        <v>0</v>
      </c>
      <c r="W55" s="58" t="n">
        <f aca="false">-VLOOKUP($A55,FoodLog!$A$1:$S$1122,16,0)</f>
        <v>-729.329447761945</v>
      </c>
      <c r="X55" s="58" t="n">
        <f aca="false">VLOOKUP($A55,FoodLog!$A$1:$S$1122,17,0)</f>
        <v>80</v>
      </c>
      <c r="Y55" s="58" t="n">
        <f aca="false">-VLOOKUP($A55,FoodLog!$A$1:$S$1122,18,0)</f>
        <v>-462.566029264636</v>
      </c>
      <c r="Z55" s="58" t="n">
        <f aca="false">-VLOOKUP($A55,FoodLog!$A$1:$S$1122,19,0)</f>
        <v>-1271.89547702658</v>
      </c>
      <c r="AA55" s="59" t="n">
        <f aca="false">MIN($H55/3500,($G55+Z55)/3500)</f>
        <v>0.269066291748445</v>
      </c>
      <c r="AB55" s="60" t="n">
        <f aca="false">Scale!C55</f>
        <v>0</v>
      </c>
      <c r="AC55" s="63"/>
    </row>
    <row r="56" customFormat="false" ht="15" hidden="false" customHeight="false" outlineLevel="0" collapsed="false">
      <c r="A56" s="62" t="n">
        <f aca="false">A55+1</f>
        <v>43084</v>
      </c>
      <c r="B56" s="63" t="n">
        <f aca="false">B55+1</f>
        <v>54</v>
      </c>
      <c r="C56" s="64" t="n">
        <f aca="false">C55-AA55</f>
        <v>174.66127014763</v>
      </c>
      <c r="D56" s="64" t="n">
        <f aca="false">$D$3</f>
        <v>144.551884145199</v>
      </c>
      <c r="E56" s="65" t="n">
        <f aca="false">C56-D56</f>
        <v>30.1093860024308</v>
      </c>
      <c r="F56" s="54"/>
      <c r="G56" s="66" t="n">
        <f aca="false">C56*TDEE!$B$5</f>
        <v>2210.22264250839</v>
      </c>
      <c r="H56" s="64" t="n">
        <f aca="false">$E56*31</f>
        <v>933.390966075355</v>
      </c>
      <c r="I56" s="64" t="n">
        <f aca="false">$G56-$H56</f>
        <v>1276.83167643304</v>
      </c>
      <c r="J56" s="56" t="n">
        <f aca="false">H56/3500</f>
        <v>0.266683133164387</v>
      </c>
      <c r="K56" s="64" t="n">
        <f aca="false">N56/9</f>
        <v>81.5850719076</v>
      </c>
      <c r="L56" s="64" t="n">
        <v>20</v>
      </c>
      <c r="M56" s="52" t="n">
        <f aca="false">Protein_Amt!$B$6</f>
        <v>115.641507316159</v>
      </c>
      <c r="N56" s="64" t="n">
        <f aca="false">MAX(0,I56-(O56+P56))</f>
        <v>734.2656471684</v>
      </c>
      <c r="O56" s="64" t="n">
        <f aca="false">4*L56</f>
        <v>80</v>
      </c>
      <c r="P56" s="64" t="n">
        <f aca="false">4*M56</f>
        <v>462.566029264636</v>
      </c>
      <c r="Q56" s="65" t="n">
        <f aca="false">SUM(N56:P56)</f>
        <v>1276.83167643304</v>
      </c>
      <c r="S56" s="61" t="n">
        <f aca="false">VLOOKUP($A56,FoodLog!$A$1:$Z$9562,12,0)</f>
        <v>0</v>
      </c>
      <c r="T56" s="61" t="n">
        <f aca="false">VLOOKUP($A56,FoodLog!$A$1:$Z$9562,13,0)</f>
        <v>0</v>
      </c>
      <c r="U56" s="61" t="n">
        <f aca="false">VLOOKUP($A56,FoodLog!$A$1:$Z$9562,14,0)</f>
        <v>0</v>
      </c>
      <c r="V56" s="61" t="n">
        <f aca="false">VLOOKUP($A56,FoodLog!$A$1:$Z$9562,15,0)</f>
        <v>0</v>
      </c>
      <c r="W56" s="58" t="n">
        <f aca="false">-VLOOKUP($A56,FoodLog!$A$1:$S$1122,16,0)</f>
        <v>-734.2656471684</v>
      </c>
      <c r="X56" s="58" t="n">
        <f aca="false">VLOOKUP($A56,FoodLog!$A$1:$S$1122,17,0)</f>
        <v>80</v>
      </c>
      <c r="Y56" s="58" t="n">
        <f aca="false">-VLOOKUP($A56,FoodLog!$A$1:$S$1122,18,0)</f>
        <v>-462.566029264636</v>
      </c>
      <c r="Z56" s="58" t="n">
        <f aca="false">-VLOOKUP($A56,FoodLog!$A$1:$S$1122,19,0)</f>
        <v>-1276.83167643304</v>
      </c>
      <c r="AA56" s="59" t="n">
        <f aca="false">MIN($H56/3500,($G56+Z56)/3500)</f>
        <v>0.266683133164387</v>
      </c>
      <c r="AB56" s="60" t="n">
        <f aca="false">Scale!C56</f>
        <v>0</v>
      </c>
      <c r="AC56" s="63"/>
    </row>
    <row r="57" customFormat="false" ht="15" hidden="false" customHeight="false" outlineLevel="0" collapsed="false">
      <c r="A57" s="62" t="n">
        <f aca="false">A56+1</f>
        <v>43085</v>
      </c>
      <c r="B57" s="63" t="n">
        <f aca="false">B56+1</f>
        <v>55</v>
      </c>
      <c r="C57" s="64" t="n">
        <f aca="false">C56-AA56</f>
        <v>174.394587014465</v>
      </c>
      <c r="D57" s="64" t="n">
        <f aca="false">$D$3</f>
        <v>144.551884145199</v>
      </c>
      <c r="E57" s="65" t="n">
        <f aca="false">C57-D57</f>
        <v>29.8427028692664</v>
      </c>
      <c r="F57" s="54"/>
      <c r="G57" s="66" t="n">
        <f aca="false">C57*TDEE!$B$5</f>
        <v>2206.84794416344</v>
      </c>
      <c r="H57" s="64" t="n">
        <f aca="false">$E57*31</f>
        <v>925.123788947259</v>
      </c>
      <c r="I57" s="64" t="n">
        <f aca="false">$G57-$H57</f>
        <v>1281.72415521618</v>
      </c>
      <c r="J57" s="56" t="n">
        <f aca="false">H57/3500</f>
        <v>0.26432108255636</v>
      </c>
      <c r="K57" s="64" t="n">
        <f aca="false">N57/9</f>
        <v>82.1286806612823</v>
      </c>
      <c r="L57" s="64" t="n">
        <v>20</v>
      </c>
      <c r="M57" s="52" t="n">
        <f aca="false">Protein_Amt!$B$6</f>
        <v>115.641507316159</v>
      </c>
      <c r="N57" s="64" t="n">
        <f aca="false">MAX(0,I57-(O57+P57))</f>
        <v>739.158125951541</v>
      </c>
      <c r="O57" s="64" t="n">
        <f aca="false">4*L57</f>
        <v>80</v>
      </c>
      <c r="P57" s="64" t="n">
        <f aca="false">4*M57</f>
        <v>462.566029264636</v>
      </c>
      <c r="Q57" s="65" t="n">
        <f aca="false">SUM(N57:P57)</f>
        <v>1281.72415521618</v>
      </c>
      <c r="S57" s="61" t="n">
        <f aca="false">VLOOKUP($A57,FoodLog!$A$1:$Z$9562,12,0)</f>
        <v>0</v>
      </c>
      <c r="T57" s="61" t="n">
        <f aca="false">VLOOKUP($A57,FoodLog!$A$1:$Z$9562,13,0)</f>
        <v>0</v>
      </c>
      <c r="U57" s="61" t="n">
        <f aca="false">VLOOKUP($A57,FoodLog!$A$1:$Z$9562,14,0)</f>
        <v>0</v>
      </c>
      <c r="V57" s="61" t="n">
        <f aca="false">VLOOKUP($A57,FoodLog!$A$1:$Z$9562,15,0)</f>
        <v>0</v>
      </c>
      <c r="W57" s="58" t="n">
        <f aca="false">-VLOOKUP($A57,FoodLog!$A$1:$S$1122,16,0)</f>
        <v>-739.158125951541</v>
      </c>
      <c r="X57" s="58" t="n">
        <f aca="false">VLOOKUP($A57,FoodLog!$A$1:$S$1122,17,0)</f>
        <v>80</v>
      </c>
      <c r="Y57" s="58" t="n">
        <f aca="false">-VLOOKUP($A57,FoodLog!$A$1:$S$1122,18,0)</f>
        <v>-462.566029264636</v>
      </c>
      <c r="Z57" s="58" t="n">
        <f aca="false">-VLOOKUP($A57,FoodLog!$A$1:$S$1122,19,0)</f>
        <v>-1281.72415521618</v>
      </c>
      <c r="AA57" s="59" t="n">
        <f aca="false">MIN($H57/3500,($G57+Z57)/3500)</f>
        <v>0.26432108255636</v>
      </c>
      <c r="AB57" s="60" t="n">
        <f aca="false">Scale!C57</f>
        <v>0</v>
      </c>
      <c r="AC57" s="63"/>
    </row>
    <row r="58" customFormat="false" ht="15" hidden="false" customHeight="false" outlineLevel="0" collapsed="false">
      <c r="A58" s="62" t="n">
        <f aca="false">A57+1</f>
        <v>43086</v>
      </c>
      <c r="B58" s="63" t="n">
        <f aca="false">B57+1</f>
        <v>56</v>
      </c>
      <c r="C58" s="64" t="n">
        <f aca="false">C57-AA57</f>
        <v>174.130265931909</v>
      </c>
      <c r="D58" s="64" t="n">
        <f aca="false">$D$3</f>
        <v>144.551884145199</v>
      </c>
      <c r="E58" s="65" t="n">
        <f aca="false">C58-D58</f>
        <v>29.5783817867101</v>
      </c>
      <c r="F58" s="54"/>
      <c r="G58" s="66" t="n">
        <f aca="false">C58*TDEE!$B$5</f>
        <v>2203.50313600382</v>
      </c>
      <c r="H58" s="64" t="n">
        <f aca="false">$E58*31</f>
        <v>916.929835388012</v>
      </c>
      <c r="I58" s="64" t="n">
        <f aca="false">$G58-$H58</f>
        <v>1286.57330061581</v>
      </c>
      <c r="J58" s="56" t="n">
        <f aca="false">H58/3500</f>
        <v>0.261979952968003</v>
      </c>
      <c r="K58" s="64" t="n">
        <f aca="false">N58/9</f>
        <v>82.6674745945748</v>
      </c>
      <c r="L58" s="64" t="n">
        <v>20</v>
      </c>
      <c r="M58" s="52" t="n">
        <f aca="false">Protein_Amt!$B$6</f>
        <v>115.641507316159</v>
      </c>
      <c r="N58" s="64" t="n">
        <f aca="false">MAX(0,I58-(O58+P58))</f>
        <v>744.007271351173</v>
      </c>
      <c r="O58" s="64" t="n">
        <f aca="false">4*L58</f>
        <v>80</v>
      </c>
      <c r="P58" s="64" t="n">
        <f aca="false">4*M58</f>
        <v>462.566029264636</v>
      </c>
      <c r="Q58" s="65" t="n">
        <f aca="false">SUM(N58:P58)</f>
        <v>1286.57330061581</v>
      </c>
      <c r="S58" s="61" t="n">
        <f aca="false">VLOOKUP($A58,FoodLog!$A$1:$Z$9562,12,0)</f>
        <v>0</v>
      </c>
      <c r="T58" s="61" t="n">
        <f aca="false">VLOOKUP($A58,FoodLog!$A$1:$Z$9562,13,0)</f>
        <v>0</v>
      </c>
      <c r="U58" s="61" t="n">
        <f aca="false">VLOOKUP($A58,FoodLog!$A$1:$Z$9562,14,0)</f>
        <v>0</v>
      </c>
      <c r="V58" s="61" t="n">
        <f aca="false">VLOOKUP($A58,FoodLog!$A$1:$Z$9562,15,0)</f>
        <v>0</v>
      </c>
      <c r="W58" s="58" t="n">
        <f aca="false">-VLOOKUP($A58,FoodLog!$A$1:$S$1122,16,0)</f>
        <v>-744.007271351173</v>
      </c>
      <c r="X58" s="58" t="n">
        <f aca="false">VLOOKUP($A58,FoodLog!$A$1:$S$1122,17,0)</f>
        <v>80</v>
      </c>
      <c r="Y58" s="58" t="n">
        <f aca="false">-VLOOKUP($A58,FoodLog!$A$1:$S$1122,18,0)</f>
        <v>-462.566029264636</v>
      </c>
      <c r="Z58" s="58" t="n">
        <f aca="false">-VLOOKUP($A58,FoodLog!$A$1:$S$1122,19,0)</f>
        <v>-1286.57330061581</v>
      </c>
      <c r="AA58" s="59" t="n">
        <f aca="false">MIN($H58/3500,($G58+Z58)/3500)</f>
        <v>0.261979952968003</v>
      </c>
      <c r="AB58" s="60" t="n">
        <f aca="false">Scale!C58</f>
        <v>0</v>
      </c>
      <c r="AC58" s="63"/>
    </row>
    <row r="59" customFormat="false" ht="15" hidden="false" customHeight="false" outlineLevel="0" collapsed="false">
      <c r="A59" s="62" t="n">
        <f aca="false">A58+1</f>
        <v>43087</v>
      </c>
      <c r="B59" s="63" t="n">
        <f aca="false">B58+1</f>
        <v>57</v>
      </c>
      <c r="C59" s="64" t="n">
        <f aca="false">C58-AA58</f>
        <v>173.868285978941</v>
      </c>
      <c r="D59" s="64" t="n">
        <f aca="false">$D$3</f>
        <v>144.551884145199</v>
      </c>
      <c r="E59" s="65" t="n">
        <f aca="false">C59-D59</f>
        <v>29.316401833742</v>
      </c>
      <c r="F59" s="54"/>
      <c r="G59" s="66" t="n">
        <f aca="false">C59*TDEE!$B$5</f>
        <v>2200.18795328791</v>
      </c>
      <c r="H59" s="64" t="n">
        <f aca="false">$E59*31</f>
        <v>908.808456846004</v>
      </c>
      <c r="I59" s="64" t="n">
        <f aca="false">$G59-$H59</f>
        <v>1291.3794964419</v>
      </c>
      <c r="J59" s="56" t="n">
        <f aca="false">H59/3500</f>
        <v>0.259659559098858</v>
      </c>
      <c r="K59" s="64" t="n">
        <f aca="false">N59/9</f>
        <v>83.2014963530297</v>
      </c>
      <c r="L59" s="64" t="n">
        <v>20</v>
      </c>
      <c r="M59" s="52" t="n">
        <f aca="false">Protein_Amt!$B$6</f>
        <v>115.641507316159</v>
      </c>
      <c r="N59" s="64" t="n">
        <f aca="false">MAX(0,I59-(O59+P59))</f>
        <v>748.813467177267</v>
      </c>
      <c r="O59" s="64" t="n">
        <f aca="false">4*L59</f>
        <v>80</v>
      </c>
      <c r="P59" s="64" t="n">
        <f aca="false">4*M59</f>
        <v>462.566029264636</v>
      </c>
      <c r="Q59" s="65" t="n">
        <f aca="false">SUM(N59:P59)</f>
        <v>1291.3794964419</v>
      </c>
      <c r="S59" s="61" t="n">
        <f aca="false">VLOOKUP($A59,FoodLog!$A$1:$Z$9562,12,0)</f>
        <v>0</v>
      </c>
      <c r="T59" s="61" t="n">
        <f aca="false">VLOOKUP($A59,FoodLog!$A$1:$Z$9562,13,0)</f>
        <v>0</v>
      </c>
      <c r="U59" s="61" t="n">
        <f aca="false">VLOOKUP($A59,FoodLog!$A$1:$Z$9562,14,0)</f>
        <v>0</v>
      </c>
      <c r="V59" s="61" t="n">
        <f aca="false">VLOOKUP($A59,FoodLog!$A$1:$Z$9562,15,0)</f>
        <v>0</v>
      </c>
      <c r="W59" s="58" t="n">
        <f aca="false">-VLOOKUP($A59,FoodLog!$A$1:$S$1122,16,0)</f>
        <v>-748.813467177267</v>
      </c>
      <c r="X59" s="58" t="n">
        <f aca="false">VLOOKUP($A59,FoodLog!$A$1:$S$1122,17,0)</f>
        <v>80</v>
      </c>
      <c r="Y59" s="58" t="n">
        <f aca="false">-VLOOKUP($A59,FoodLog!$A$1:$S$1122,18,0)</f>
        <v>-462.566029264636</v>
      </c>
      <c r="Z59" s="58" t="n">
        <f aca="false">-VLOOKUP($A59,FoodLog!$A$1:$S$1122,19,0)</f>
        <v>-1291.3794964419</v>
      </c>
      <c r="AA59" s="59" t="n">
        <f aca="false">MIN($H59/3500,($G59+Z59)/3500)</f>
        <v>0.259659559098858</v>
      </c>
      <c r="AB59" s="60" t="n">
        <f aca="false">Scale!C59</f>
        <v>0</v>
      </c>
      <c r="AC59" s="63"/>
    </row>
    <row r="60" customFormat="false" ht="15" hidden="false" customHeight="false" outlineLevel="0" collapsed="false">
      <c r="A60" s="62" t="n">
        <f aca="false">A59+1</f>
        <v>43088</v>
      </c>
      <c r="B60" s="63" t="n">
        <f aca="false">B59+1</f>
        <v>58</v>
      </c>
      <c r="C60" s="64" t="n">
        <f aca="false">C59-AA59</f>
        <v>173.608626419842</v>
      </c>
      <c r="D60" s="64" t="n">
        <f aca="false">$D$3</f>
        <v>144.551884145199</v>
      </c>
      <c r="E60" s="65" t="n">
        <f aca="false">C60-D60</f>
        <v>29.0567422746432</v>
      </c>
      <c r="F60" s="54"/>
      <c r="G60" s="66" t="n">
        <f aca="false">C60*TDEE!$B$5</f>
        <v>2196.9021336189</v>
      </c>
      <c r="H60" s="64" t="n">
        <f aca="false">$E60*31</f>
        <v>900.759010513939</v>
      </c>
      <c r="I60" s="64" t="n">
        <f aca="false">$G60-$H60</f>
        <v>1296.14312310497</v>
      </c>
      <c r="J60" s="56" t="n">
        <f aca="false">H60/3500</f>
        <v>0.257359717289697</v>
      </c>
      <c r="K60" s="64" t="n">
        <f aca="false">N60/9</f>
        <v>83.730788204481</v>
      </c>
      <c r="L60" s="64" t="n">
        <v>20</v>
      </c>
      <c r="M60" s="52" t="n">
        <f aca="false">Protein_Amt!$B$6</f>
        <v>115.641507316159</v>
      </c>
      <c r="N60" s="64" t="n">
        <f aca="false">MAX(0,I60-(O60+P60))</f>
        <v>753.577093840329</v>
      </c>
      <c r="O60" s="64" t="n">
        <f aca="false">4*L60</f>
        <v>80</v>
      </c>
      <c r="P60" s="64" t="n">
        <f aca="false">4*M60</f>
        <v>462.566029264636</v>
      </c>
      <c r="Q60" s="65" t="n">
        <f aca="false">SUM(N60:P60)</f>
        <v>1296.14312310497</v>
      </c>
      <c r="S60" s="61" t="n">
        <f aca="false">VLOOKUP($A60,FoodLog!$A$1:$Z$9562,12,0)</f>
        <v>0</v>
      </c>
      <c r="T60" s="61" t="n">
        <f aca="false">VLOOKUP($A60,FoodLog!$A$1:$Z$9562,13,0)</f>
        <v>0</v>
      </c>
      <c r="U60" s="61" t="n">
        <f aca="false">VLOOKUP($A60,FoodLog!$A$1:$Z$9562,14,0)</f>
        <v>0</v>
      </c>
      <c r="V60" s="61" t="n">
        <f aca="false">VLOOKUP($A60,FoodLog!$A$1:$Z$9562,15,0)</f>
        <v>0</v>
      </c>
      <c r="W60" s="58" t="n">
        <f aca="false">-VLOOKUP($A60,FoodLog!$A$1:$S$1122,16,0)</f>
        <v>-753.577093840329</v>
      </c>
      <c r="X60" s="58" t="n">
        <f aca="false">VLOOKUP($A60,FoodLog!$A$1:$S$1122,17,0)</f>
        <v>80</v>
      </c>
      <c r="Y60" s="58" t="n">
        <f aca="false">-VLOOKUP($A60,FoodLog!$A$1:$S$1122,18,0)</f>
        <v>-462.566029264636</v>
      </c>
      <c r="Z60" s="58" t="n">
        <f aca="false">-VLOOKUP($A60,FoodLog!$A$1:$S$1122,19,0)</f>
        <v>-1296.14312310497</v>
      </c>
      <c r="AA60" s="59" t="n">
        <f aca="false">MIN($H60/3500,($G60+Z60)/3500)</f>
        <v>0.257359717289697</v>
      </c>
      <c r="AB60" s="60" t="n">
        <f aca="false">Scale!C60</f>
        <v>0</v>
      </c>
      <c r="AC60" s="63"/>
    </row>
    <row r="61" customFormat="false" ht="15" hidden="false" customHeight="false" outlineLevel="0" collapsed="false">
      <c r="A61" s="62" t="n">
        <f aca="false">A60+1</f>
        <v>43089</v>
      </c>
      <c r="B61" s="63" t="n">
        <f aca="false">B60+1</f>
        <v>59</v>
      </c>
      <c r="C61" s="64" t="n">
        <f aca="false">C60-AA60</f>
        <v>173.351266702552</v>
      </c>
      <c r="D61" s="64" t="n">
        <f aca="false">$D$3</f>
        <v>144.551884145199</v>
      </c>
      <c r="E61" s="65" t="n">
        <f aca="false">C61-D61</f>
        <v>28.7993825573535</v>
      </c>
      <c r="F61" s="54"/>
      <c r="G61" s="66" t="n">
        <f aca="false">C61*TDEE!$B$5</f>
        <v>2193.64541692411</v>
      </c>
      <c r="H61" s="64" t="n">
        <f aca="false">$E61*31</f>
        <v>892.780859277959</v>
      </c>
      <c r="I61" s="64" t="n">
        <f aca="false">$G61-$H61</f>
        <v>1300.86455764615</v>
      </c>
      <c r="J61" s="56" t="n">
        <f aca="false">H61/3500</f>
        <v>0.255080245507988</v>
      </c>
      <c r="K61" s="64" t="n">
        <f aca="false">N61/9</f>
        <v>84.2553920423909</v>
      </c>
      <c r="L61" s="64" t="n">
        <v>20</v>
      </c>
      <c r="M61" s="52" t="n">
        <f aca="false">Protein_Amt!$B$6</f>
        <v>115.641507316159</v>
      </c>
      <c r="N61" s="64" t="n">
        <f aca="false">MAX(0,I61-(O61+P61))</f>
        <v>758.298528381518</v>
      </c>
      <c r="O61" s="64" t="n">
        <f aca="false">4*L61</f>
        <v>80</v>
      </c>
      <c r="P61" s="64" t="n">
        <f aca="false">4*M61</f>
        <v>462.566029264636</v>
      </c>
      <c r="Q61" s="65" t="n">
        <f aca="false">SUM(N61:P61)</f>
        <v>1300.86455764615</v>
      </c>
      <c r="S61" s="61" t="n">
        <f aca="false">VLOOKUP($A61,FoodLog!$A$1:$Z$9562,12,0)</f>
        <v>0</v>
      </c>
      <c r="T61" s="61" t="n">
        <f aca="false">VLOOKUP($A61,FoodLog!$A$1:$Z$9562,13,0)</f>
        <v>0</v>
      </c>
      <c r="U61" s="61" t="n">
        <f aca="false">VLOOKUP($A61,FoodLog!$A$1:$Z$9562,14,0)</f>
        <v>0</v>
      </c>
      <c r="V61" s="61" t="n">
        <f aca="false">VLOOKUP($A61,FoodLog!$A$1:$Z$9562,15,0)</f>
        <v>0</v>
      </c>
      <c r="W61" s="58" t="n">
        <f aca="false">-VLOOKUP($A61,FoodLog!$A$1:$S$1122,16,0)</f>
        <v>-758.298528381518</v>
      </c>
      <c r="X61" s="58" t="n">
        <f aca="false">VLOOKUP($A61,FoodLog!$A$1:$S$1122,17,0)</f>
        <v>80</v>
      </c>
      <c r="Y61" s="58" t="n">
        <f aca="false">-VLOOKUP($A61,FoodLog!$A$1:$S$1122,18,0)</f>
        <v>-462.566029264636</v>
      </c>
      <c r="Z61" s="58" t="n">
        <f aca="false">-VLOOKUP($A61,FoodLog!$A$1:$S$1122,19,0)</f>
        <v>-1300.86455764615</v>
      </c>
      <c r="AA61" s="59" t="n">
        <f aca="false">MIN($H61/3500,($G61+Z61)/3500)</f>
        <v>0.255080245507988</v>
      </c>
      <c r="AB61" s="60" t="n">
        <f aca="false">Scale!C61</f>
        <v>0</v>
      </c>
      <c r="AC61" s="63"/>
    </row>
    <row r="62" customFormat="false" ht="15" hidden="false" customHeight="false" outlineLevel="0" collapsed="false">
      <c r="A62" s="62" t="n">
        <f aca="false">A61+1</f>
        <v>43090</v>
      </c>
      <c r="B62" s="63" t="n">
        <f aca="false">B61+1</f>
        <v>60</v>
      </c>
      <c r="C62" s="64" t="n">
        <f aca="false">C61-AA61</f>
        <v>173.096186457044</v>
      </c>
      <c r="D62" s="64" t="n">
        <f aca="false">$D$3</f>
        <v>144.551884145199</v>
      </c>
      <c r="E62" s="65" t="n">
        <f aca="false">C62-D62</f>
        <v>28.5443023118455</v>
      </c>
      <c r="F62" s="54"/>
      <c r="G62" s="66" t="n">
        <f aca="false">C62*TDEE!$B$5</f>
        <v>2190.41754543433</v>
      </c>
      <c r="H62" s="64" t="n">
        <f aca="false">$E62*31</f>
        <v>884.873371667211</v>
      </c>
      <c r="I62" s="64" t="n">
        <f aca="false">$G62-$H62</f>
        <v>1305.54417376712</v>
      </c>
      <c r="J62" s="56" t="n">
        <f aca="false">H62/3500</f>
        <v>0.252820963333489</v>
      </c>
      <c r="K62" s="64" t="n">
        <f aca="false">N62/9</f>
        <v>84.775349389165</v>
      </c>
      <c r="L62" s="64" t="n">
        <v>20</v>
      </c>
      <c r="M62" s="52" t="n">
        <f aca="false">Protein_Amt!$B$6</f>
        <v>115.641507316159</v>
      </c>
      <c r="N62" s="64" t="n">
        <f aca="false">MAX(0,I62-(O62+P62))</f>
        <v>762.978144502485</v>
      </c>
      <c r="O62" s="64" t="n">
        <f aca="false">4*L62</f>
        <v>80</v>
      </c>
      <c r="P62" s="64" t="n">
        <f aca="false">4*M62</f>
        <v>462.566029264636</v>
      </c>
      <c r="Q62" s="65" t="n">
        <f aca="false">SUM(N62:P62)</f>
        <v>1305.54417376712</v>
      </c>
      <c r="S62" s="61" t="n">
        <f aca="false">VLOOKUP($A62,FoodLog!$A$1:$Z$9562,12,0)</f>
        <v>0</v>
      </c>
      <c r="T62" s="61" t="n">
        <f aca="false">VLOOKUP($A62,FoodLog!$A$1:$Z$9562,13,0)</f>
        <v>0</v>
      </c>
      <c r="U62" s="61" t="n">
        <f aca="false">VLOOKUP($A62,FoodLog!$A$1:$Z$9562,14,0)</f>
        <v>0</v>
      </c>
      <c r="V62" s="61" t="n">
        <f aca="false">VLOOKUP($A62,FoodLog!$A$1:$Z$9562,15,0)</f>
        <v>0</v>
      </c>
      <c r="W62" s="58" t="n">
        <f aca="false">-VLOOKUP($A62,FoodLog!$A$1:$S$1122,16,0)</f>
        <v>-762.978144502485</v>
      </c>
      <c r="X62" s="58" t="n">
        <f aca="false">VLOOKUP($A62,FoodLog!$A$1:$S$1122,17,0)</f>
        <v>80</v>
      </c>
      <c r="Y62" s="58" t="n">
        <f aca="false">-VLOOKUP($A62,FoodLog!$A$1:$S$1122,18,0)</f>
        <v>-462.566029264636</v>
      </c>
      <c r="Z62" s="58" t="n">
        <f aca="false">-VLOOKUP($A62,FoodLog!$A$1:$S$1122,19,0)</f>
        <v>-1305.54417376712</v>
      </c>
      <c r="AA62" s="59" t="n">
        <f aca="false">MIN($H62/3500,($G62+Z62)/3500)</f>
        <v>0.252820963333489</v>
      </c>
      <c r="AB62" s="60" t="n">
        <f aca="false">Scale!C62</f>
        <v>0</v>
      </c>
      <c r="AC62" s="63"/>
    </row>
    <row r="63" customFormat="false" ht="15" hidden="false" customHeight="false" outlineLevel="0" collapsed="false">
      <c r="A63" s="62" t="n">
        <f aca="false">A62+1</f>
        <v>43091</v>
      </c>
      <c r="B63" s="63" t="n">
        <f aca="false">B62+1</f>
        <v>61</v>
      </c>
      <c r="C63" s="64" t="n">
        <f aca="false">C62-AA62</f>
        <v>172.843365493711</v>
      </c>
      <c r="D63" s="64" t="n">
        <f aca="false">$D$3</f>
        <v>144.551884145199</v>
      </c>
      <c r="E63" s="65" t="n">
        <f aca="false">C63-D63</f>
        <v>28.291481348512</v>
      </c>
      <c r="F63" s="54"/>
      <c r="G63" s="66" t="n">
        <f aca="false">C63*TDEE!$B$5</f>
        <v>2187.21826366346</v>
      </c>
      <c r="H63" s="64" t="n">
        <f aca="false">$E63*31</f>
        <v>877.035921803873</v>
      </c>
      <c r="I63" s="64" t="n">
        <f aca="false">$G63-$H63</f>
        <v>1310.18234185959</v>
      </c>
      <c r="J63" s="56" t="n">
        <f aca="false">H63/3500</f>
        <v>0.250581691943964</v>
      </c>
      <c r="K63" s="64" t="n">
        <f aca="false">N63/9</f>
        <v>85.2907013994392</v>
      </c>
      <c r="L63" s="64" t="n">
        <v>20</v>
      </c>
      <c r="M63" s="52" t="n">
        <f aca="false">Protein_Amt!$B$6</f>
        <v>115.641507316159</v>
      </c>
      <c r="N63" s="64" t="n">
        <f aca="false">MAX(0,I63-(O63+P63))</f>
        <v>767.616312594952</v>
      </c>
      <c r="O63" s="64" t="n">
        <f aca="false">4*L63</f>
        <v>80</v>
      </c>
      <c r="P63" s="64" t="n">
        <f aca="false">4*M63</f>
        <v>462.566029264636</v>
      </c>
      <c r="Q63" s="65" t="n">
        <f aca="false">SUM(N63:P63)</f>
        <v>1310.18234185959</v>
      </c>
      <c r="S63" s="61" t="n">
        <f aca="false">VLOOKUP($A63,FoodLog!$A$1:$Z$9562,12,0)</f>
        <v>0</v>
      </c>
      <c r="T63" s="61" t="n">
        <f aca="false">VLOOKUP($A63,FoodLog!$A$1:$Z$9562,13,0)</f>
        <v>0</v>
      </c>
      <c r="U63" s="61" t="n">
        <f aca="false">VLOOKUP($A63,FoodLog!$A$1:$Z$9562,14,0)</f>
        <v>0</v>
      </c>
      <c r="V63" s="61" t="n">
        <f aca="false">VLOOKUP($A63,FoodLog!$A$1:$Z$9562,15,0)</f>
        <v>0</v>
      </c>
      <c r="W63" s="58" t="n">
        <f aca="false">-VLOOKUP($A63,FoodLog!$A$1:$S$1122,16,0)</f>
        <v>-767.616312594952</v>
      </c>
      <c r="X63" s="58" t="n">
        <f aca="false">VLOOKUP($A63,FoodLog!$A$1:$S$1122,17,0)</f>
        <v>80</v>
      </c>
      <c r="Y63" s="58" t="n">
        <f aca="false">-VLOOKUP($A63,FoodLog!$A$1:$S$1122,18,0)</f>
        <v>-462.566029264636</v>
      </c>
      <c r="Z63" s="58" t="n">
        <f aca="false">-VLOOKUP($A63,FoodLog!$A$1:$S$1122,19,0)</f>
        <v>-1310.18234185959</v>
      </c>
      <c r="AA63" s="59" t="n">
        <f aca="false">MIN($H63/3500,($G63+Z63)/3500)</f>
        <v>0.250581691943964</v>
      </c>
      <c r="AB63" s="60" t="n">
        <f aca="false">Scale!C63</f>
        <v>0</v>
      </c>
      <c r="AC63" s="63"/>
    </row>
    <row r="64" customFormat="false" ht="15" hidden="false" customHeight="false" outlineLevel="0" collapsed="false">
      <c r="A64" s="62" t="n">
        <f aca="false">A63+1</f>
        <v>43092</v>
      </c>
      <c r="B64" s="63" t="n">
        <f aca="false">B63+1</f>
        <v>62</v>
      </c>
      <c r="C64" s="64" t="n">
        <f aca="false">C63-AA63</f>
        <v>172.592783801767</v>
      </c>
      <c r="D64" s="64" t="n">
        <f aca="false">$D$3</f>
        <v>144.551884145199</v>
      </c>
      <c r="E64" s="65" t="n">
        <f aca="false">C64-D64</f>
        <v>28.0408996565681</v>
      </c>
      <c r="F64" s="54"/>
      <c r="G64" s="66" t="n">
        <f aca="false">C64*TDEE!$B$5</f>
        <v>2184.04731838828</v>
      </c>
      <c r="H64" s="64" t="n">
        <f aca="false">$E64*31</f>
        <v>869.267889353611</v>
      </c>
      <c r="I64" s="64" t="n">
        <f aca="false">$G64-$H64</f>
        <v>1314.77942903467</v>
      </c>
      <c r="J64" s="56" t="n">
        <f aca="false">H64/3500</f>
        <v>0.248362254101032</v>
      </c>
      <c r="K64" s="64" t="n">
        <f aca="false">N64/9</f>
        <v>85.8014888633366</v>
      </c>
      <c r="L64" s="64" t="n">
        <v>20</v>
      </c>
      <c r="M64" s="52" t="n">
        <f aca="false">Protein_Amt!$B$6</f>
        <v>115.641507316159</v>
      </c>
      <c r="N64" s="64" t="n">
        <f aca="false">MAX(0,I64-(O64+P64))</f>
        <v>772.213399770029</v>
      </c>
      <c r="O64" s="64" t="n">
        <f aca="false">4*L64</f>
        <v>80</v>
      </c>
      <c r="P64" s="64" t="n">
        <f aca="false">4*M64</f>
        <v>462.566029264636</v>
      </c>
      <c r="Q64" s="65" t="n">
        <f aca="false">SUM(N64:P64)</f>
        <v>1314.77942903467</v>
      </c>
      <c r="S64" s="61" t="n">
        <f aca="false">VLOOKUP($A64,FoodLog!$A$1:$Z$9562,12,0)</f>
        <v>0</v>
      </c>
      <c r="T64" s="61" t="n">
        <f aca="false">VLOOKUP($A64,FoodLog!$A$1:$Z$9562,13,0)</f>
        <v>0</v>
      </c>
      <c r="U64" s="61" t="n">
        <f aca="false">VLOOKUP($A64,FoodLog!$A$1:$Z$9562,14,0)</f>
        <v>0</v>
      </c>
      <c r="V64" s="61" t="n">
        <f aca="false">VLOOKUP($A64,FoodLog!$A$1:$Z$9562,15,0)</f>
        <v>0</v>
      </c>
      <c r="W64" s="58" t="n">
        <f aca="false">-VLOOKUP($A64,FoodLog!$A$1:$S$1122,16,0)</f>
        <v>-772.213399770029</v>
      </c>
      <c r="X64" s="58" t="n">
        <f aca="false">VLOOKUP($A64,FoodLog!$A$1:$S$1122,17,0)</f>
        <v>80</v>
      </c>
      <c r="Y64" s="58" t="n">
        <f aca="false">-VLOOKUP($A64,FoodLog!$A$1:$S$1122,18,0)</f>
        <v>-462.566029264636</v>
      </c>
      <c r="Z64" s="58" t="n">
        <f aca="false">-VLOOKUP($A64,FoodLog!$A$1:$S$1122,19,0)</f>
        <v>-1314.77942903467</v>
      </c>
      <c r="AA64" s="59" t="n">
        <f aca="false">MIN($H64/3500,($G64+Z64)/3500)</f>
        <v>0.248362254101032</v>
      </c>
      <c r="AB64" s="60" t="n">
        <f aca="false">Scale!C64</f>
        <v>0</v>
      </c>
      <c r="AC64" s="63"/>
    </row>
    <row r="65" customFormat="false" ht="15" hidden="false" customHeight="false" outlineLevel="0" collapsed="false">
      <c r="A65" s="62" t="n">
        <f aca="false">A64+1</f>
        <v>43093</v>
      </c>
      <c r="B65" s="63" t="n">
        <f aca="false">B64+1</f>
        <v>63</v>
      </c>
      <c r="C65" s="64" t="n">
        <f aca="false">C64-AA64</f>
        <v>172.344421547666</v>
      </c>
      <c r="D65" s="64" t="n">
        <f aca="false">$D$3</f>
        <v>144.551884145199</v>
      </c>
      <c r="E65" s="65" t="n">
        <f aca="false">C65-D65</f>
        <v>27.792537402467</v>
      </c>
      <c r="F65" s="54"/>
      <c r="G65" s="66" t="n">
        <f aca="false">C65*TDEE!$B$5</f>
        <v>2180.90445862838</v>
      </c>
      <c r="H65" s="64" t="n">
        <f aca="false">$E65*31</f>
        <v>861.568659476479</v>
      </c>
      <c r="I65" s="64" t="n">
        <f aca="false">$G65-$H65</f>
        <v>1319.33579915191</v>
      </c>
      <c r="J65" s="56" t="n">
        <f aca="false">H65/3500</f>
        <v>0.246162474136137</v>
      </c>
      <c r="K65" s="64" t="n">
        <f aca="false">N65/9</f>
        <v>86.3077522096966</v>
      </c>
      <c r="L65" s="64" t="n">
        <v>20</v>
      </c>
      <c r="M65" s="52" t="n">
        <f aca="false">Protein_Amt!$B$6</f>
        <v>115.641507316159</v>
      </c>
      <c r="N65" s="64" t="n">
        <f aca="false">MAX(0,I65-(O65+P65))</f>
        <v>776.76976988727</v>
      </c>
      <c r="O65" s="64" t="n">
        <f aca="false">4*L65</f>
        <v>80</v>
      </c>
      <c r="P65" s="64" t="n">
        <f aca="false">4*M65</f>
        <v>462.566029264636</v>
      </c>
      <c r="Q65" s="65" t="n">
        <f aca="false">SUM(N65:P65)</f>
        <v>1319.33579915191</v>
      </c>
      <c r="S65" s="61" t="n">
        <f aca="false">VLOOKUP($A65,FoodLog!$A$1:$Z$9562,12,0)</f>
        <v>0</v>
      </c>
      <c r="T65" s="61" t="n">
        <f aca="false">VLOOKUP($A65,FoodLog!$A$1:$Z$9562,13,0)</f>
        <v>0</v>
      </c>
      <c r="U65" s="61" t="n">
        <f aca="false">VLOOKUP($A65,FoodLog!$A$1:$Z$9562,14,0)</f>
        <v>0</v>
      </c>
      <c r="V65" s="61" t="n">
        <f aca="false">VLOOKUP($A65,FoodLog!$A$1:$Z$9562,15,0)</f>
        <v>0</v>
      </c>
      <c r="W65" s="58" t="n">
        <f aca="false">-VLOOKUP($A65,FoodLog!$A$1:$S$1122,16,0)</f>
        <v>-776.76976988727</v>
      </c>
      <c r="X65" s="58" t="n">
        <f aca="false">VLOOKUP($A65,FoodLog!$A$1:$S$1122,17,0)</f>
        <v>80</v>
      </c>
      <c r="Y65" s="58" t="n">
        <f aca="false">-VLOOKUP($A65,FoodLog!$A$1:$S$1122,18,0)</f>
        <v>-462.566029264636</v>
      </c>
      <c r="Z65" s="58" t="n">
        <f aca="false">-VLOOKUP($A65,FoodLog!$A$1:$S$1122,19,0)</f>
        <v>-1319.33579915191</v>
      </c>
      <c r="AA65" s="59" t="n">
        <f aca="false">MIN($H65/3500,($G65+Z65)/3500)</f>
        <v>0.246162474136137</v>
      </c>
      <c r="AB65" s="60" t="n">
        <f aca="false">Scale!C65</f>
        <v>0</v>
      </c>
      <c r="AC65" s="63"/>
    </row>
    <row r="66" customFormat="false" ht="15" hidden="false" customHeight="false" outlineLevel="0" collapsed="false">
      <c r="A66" s="62" t="n">
        <f aca="false">A65+1</f>
        <v>43094</v>
      </c>
      <c r="B66" s="63" t="n">
        <f aca="false">B65+1</f>
        <v>64</v>
      </c>
      <c r="C66" s="64" t="n">
        <f aca="false">C65-AA65</f>
        <v>172.09825907353</v>
      </c>
      <c r="D66" s="64" t="n">
        <f aca="false">$D$3</f>
        <v>144.551884145199</v>
      </c>
      <c r="E66" s="65" t="n">
        <f aca="false">C66-D66</f>
        <v>27.5463749283309</v>
      </c>
      <c r="F66" s="54"/>
      <c r="G66" s="66" t="n">
        <f aca="false">C66*TDEE!$B$5</f>
        <v>2177.78943562637</v>
      </c>
      <c r="H66" s="64" t="n">
        <f aca="false">$E66*31</f>
        <v>853.937622778258</v>
      </c>
      <c r="I66" s="64" t="n">
        <f aca="false">$G66-$H66</f>
        <v>1323.85181284811</v>
      </c>
      <c r="J66" s="56" t="n">
        <f aca="false">H66/3500</f>
        <v>0.243982177936645</v>
      </c>
      <c r="K66" s="64" t="n">
        <f aca="false">N66/9</f>
        <v>86.8095315092746</v>
      </c>
      <c r="L66" s="64" t="n">
        <v>20</v>
      </c>
      <c r="M66" s="52" t="n">
        <f aca="false">Protein_Amt!$B$6</f>
        <v>115.641507316159</v>
      </c>
      <c r="N66" s="64" t="n">
        <f aca="false">MAX(0,I66-(O66+P66))</f>
        <v>781.285783583471</v>
      </c>
      <c r="O66" s="64" t="n">
        <f aca="false">4*L66</f>
        <v>80</v>
      </c>
      <c r="P66" s="64" t="n">
        <f aca="false">4*M66</f>
        <v>462.566029264636</v>
      </c>
      <c r="Q66" s="65" t="n">
        <f aca="false">SUM(N66:P66)</f>
        <v>1323.85181284811</v>
      </c>
      <c r="S66" s="61" t="n">
        <f aca="false">VLOOKUP($A66,FoodLog!$A$1:$Z$9562,12,0)</f>
        <v>0</v>
      </c>
      <c r="T66" s="61" t="n">
        <f aca="false">VLOOKUP($A66,FoodLog!$A$1:$Z$9562,13,0)</f>
        <v>0</v>
      </c>
      <c r="U66" s="61" t="n">
        <f aca="false">VLOOKUP($A66,FoodLog!$A$1:$Z$9562,14,0)</f>
        <v>0</v>
      </c>
      <c r="V66" s="61" t="n">
        <f aca="false">VLOOKUP($A66,FoodLog!$A$1:$Z$9562,15,0)</f>
        <v>0</v>
      </c>
      <c r="W66" s="58" t="n">
        <f aca="false">-VLOOKUP($A66,FoodLog!$A$1:$S$1122,16,0)</f>
        <v>-781.285783583471</v>
      </c>
      <c r="X66" s="58" t="n">
        <f aca="false">VLOOKUP($A66,FoodLog!$A$1:$S$1122,17,0)</f>
        <v>80</v>
      </c>
      <c r="Y66" s="58" t="n">
        <f aca="false">-VLOOKUP($A66,FoodLog!$A$1:$S$1122,18,0)</f>
        <v>-462.566029264636</v>
      </c>
      <c r="Z66" s="58" t="n">
        <f aca="false">-VLOOKUP($A66,FoodLog!$A$1:$S$1122,19,0)</f>
        <v>-1323.85181284811</v>
      </c>
      <c r="AA66" s="59" t="n">
        <f aca="false">MIN($H66/3500,($G66+Z66)/3500)</f>
        <v>0.243982177936645</v>
      </c>
      <c r="AB66" s="60" t="n">
        <f aca="false">Scale!C66</f>
        <v>0</v>
      </c>
      <c r="AC66" s="63"/>
    </row>
    <row r="67" customFormat="false" ht="15" hidden="false" customHeight="false" outlineLevel="0" collapsed="false">
      <c r="A67" s="62" t="n">
        <f aca="false">A66+1</f>
        <v>43095</v>
      </c>
      <c r="B67" s="63" t="n">
        <f aca="false">B66+1</f>
        <v>65</v>
      </c>
      <c r="C67" s="64" t="n">
        <f aca="false">C66-AA66</f>
        <v>171.854276895593</v>
      </c>
      <c r="D67" s="64" t="n">
        <f aca="false">$D$3</f>
        <v>144.551884145199</v>
      </c>
      <c r="E67" s="65" t="n">
        <f aca="false">C67-D67</f>
        <v>27.3023927503943</v>
      </c>
      <c r="F67" s="54"/>
      <c r="G67" s="66" t="n">
        <f aca="false">C67*TDEE!$B$5</f>
        <v>2174.70200282808</v>
      </c>
      <c r="H67" s="64" t="n">
        <f aca="false">$E67*31</f>
        <v>846.374175262222</v>
      </c>
      <c r="I67" s="64" t="n">
        <f aca="false">$G67-$H67</f>
        <v>1328.32782756586</v>
      </c>
      <c r="J67" s="56" t="n">
        <f aca="false">H67/3500</f>
        <v>0.241821192932063</v>
      </c>
      <c r="K67" s="64" t="n">
        <f aca="false">N67/9</f>
        <v>87.3068664779135</v>
      </c>
      <c r="L67" s="64" t="n">
        <v>20</v>
      </c>
      <c r="M67" s="52" t="n">
        <f aca="false">Protein_Amt!$B$6</f>
        <v>115.641507316159</v>
      </c>
      <c r="N67" s="64" t="n">
        <f aca="false">MAX(0,I67-(O67+P67))</f>
        <v>785.761798301222</v>
      </c>
      <c r="O67" s="64" t="n">
        <f aca="false">4*L67</f>
        <v>80</v>
      </c>
      <c r="P67" s="64" t="n">
        <f aca="false">4*M67</f>
        <v>462.566029264636</v>
      </c>
      <c r="Q67" s="65" t="n">
        <f aca="false">SUM(N67:P67)</f>
        <v>1328.32782756586</v>
      </c>
      <c r="S67" s="61" t="n">
        <f aca="false">VLOOKUP($A67,FoodLog!$A$1:$Z$9562,12,0)</f>
        <v>0</v>
      </c>
      <c r="T67" s="61" t="n">
        <f aca="false">VLOOKUP($A67,FoodLog!$A$1:$Z$9562,13,0)</f>
        <v>0</v>
      </c>
      <c r="U67" s="61" t="n">
        <f aca="false">VLOOKUP($A67,FoodLog!$A$1:$Z$9562,14,0)</f>
        <v>0</v>
      </c>
      <c r="V67" s="61" t="n">
        <f aca="false">VLOOKUP($A67,FoodLog!$A$1:$Z$9562,15,0)</f>
        <v>0</v>
      </c>
      <c r="W67" s="58" t="n">
        <f aca="false">-VLOOKUP($A67,FoodLog!$A$1:$S$1122,16,0)</f>
        <v>-785.761798301222</v>
      </c>
      <c r="X67" s="58" t="n">
        <f aca="false">VLOOKUP($A67,FoodLog!$A$1:$S$1122,17,0)</f>
        <v>80</v>
      </c>
      <c r="Y67" s="58" t="n">
        <f aca="false">-VLOOKUP($A67,FoodLog!$A$1:$S$1122,18,0)</f>
        <v>-462.566029264636</v>
      </c>
      <c r="Z67" s="58" t="n">
        <f aca="false">-VLOOKUP($A67,FoodLog!$A$1:$S$1122,19,0)</f>
        <v>-1328.32782756586</v>
      </c>
      <c r="AA67" s="59" t="n">
        <f aca="false">MIN($H67/3500,($G67+Z67)/3500)</f>
        <v>0.241821192932063</v>
      </c>
      <c r="AB67" s="60" t="n">
        <f aca="false">Scale!C67</f>
        <v>0</v>
      </c>
      <c r="AC67" s="63"/>
    </row>
    <row r="68" customFormat="false" ht="15" hidden="false" customHeight="false" outlineLevel="0" collapsed="false">
      <c r="A68" s="62" t="n">
        <f aca="false">A67+1</f>
        <v>43096</v>
      </c>
      <c r="B68" s="63" t="n">
        <f aca="false">B67+1</f>
        <v>66</v>
      </c>
      <c r="C68" s="64" t="n">
        <f aca="false">C67-AA67</f>
        <v>171.612455702661</v>
      </c>
      <c r="D68" s="64" t="n">
        <f aca="false">$D$3</f>
        <v>144.551884145199</v>
      </c>
      <c r="E68" s="65" t="n">
        <f aca="false">C68-D68</f>
        <v>27.0605715574622</v>
      </c>
      <c r="F68" s="54"/>
      <c r="G68" s="66" t="n">
        <f aca="false">C68*TDEE!$B$5</f>
        <v>2171.64191586315</v>
      </c>
      <c r="H68" s="64" t="n">
        <f aca="false">$E68*31</f>
        <v>838.877718281328</v>
      </c>
      <c r="I68" s="64" t="n">
        <f aca="false">$G68-$H68</f>
        <v>1332.76419758182</v>
      </c>
      <c r="J68" s="56" t="n">
        <f aca="false">H68/3500</f>
        <v>0.239679348080379</v>
      </c>
      <c r="K68" s="64" t="n">
        <f aca="false">N68/9</f>
        <v>87.7997964796874</v>
      </c>
      <c r="L68" s="64" t="n">
        <v>20</v>
      </c>
      <c r="M68" s="52" t="n">
        <f aca="false">Protein_Amt!$B$6</f>
        <v>115.641507316159</v>
      </c>
      <c r="N68" s="64" t="n">
        <f aca="false">MAX(0,I68-(O68+P68))</f>
        <v>790.198168317186</v>
      </c>
      <c r="O68" s="64" t="n">
        <f aca="false">4*L68</f>
        <v>80</v>
      </c>
      <c r="P68" s="64" t="n">
        <f aca="false">4*M68</f>
        <v>462.566029264636</v>
      </c>
      <c r="Q68" s="65" t="n">
        <f aca="false">SUM(N68:P68)</f>
        <v>1332.76419758182</v>
      </c>
      <c r="S68" s="61" t="n">
        <f aca="false">VLOOKUP($A68,FoodLog!$A$1:$Z$9562,12,0)</f>
        <v>0</v>
      </c>
      <c r="T68" s="61" t="n">
        <f aca="false">VLOOKUP($A68,FoodLog!$A$1:$Z$9562,13,0)</f>
        <v>0</v>
      </c>
      <c r="U68" s="61" t="n">
        <f aca="false">VLOOKUP($A68,FoodLog!$A$1:$Z$9562,14,0)</f>
        <v>0</v>
      </c>
      <c r="V68" s="61" t="n">
        <f aca="false">VLOOKUP($A68,FoodLog!$A$1:$Z$9562,15,0)</f>
        <v>0</v>
      </c>
      <c r="W68" s="58" t="n">
        <f aca="false">-VLOOKUP($A68,FoodLog!$A$1:$S$1122,16,0)</f>
        <v>-790.198168317186</v>
      </c>
      <c r="X68" s="58" t="n">
        <f aca="false">VLOOKUP($A68,FoodLog!$A$1:$S$1122,17,0)</f>
        <v>80</v>
      </c>
      <c r="Y68" s="58" t="n">
        <f aca="false">-VLOOKUP($A68,FoodLog!$A$1:$S$1122,18,0)</f>
        <v>-462.566029264636</v>
      </c>
      <c r="Z68" s="58" t="n">
        <f aca="false">-VLOOKUP($A68,FoodLog!$A$1:$S$1122,19,0)</f>
        <v>-1332.76419758182</v>
      </c>
      <c r="AA68" s="59" t="n">
        <f aca="false">MIN($H68/3500,($G68+Z68)/3500)</f>
        <v>0.239679348080379</v>
      </c>
      <c r="AB68" s="60" t="n">
        <f aca="false">Scale!C68</f>
        <v>0</v>
      </c>
      <c r="AC68" s="63"/>
    </row>
    <row r="69" customFormat="false" ht="15" hidden="false" customHeight="false" outlineLevel="0" collapsed="false">
      <c r="A69" s="62" t="n">
        <f aca="false">A68+1</f>
        <v>43097</v>
      </c>
      <c r="B69" s="63" t="n">
        <f aca="false">B68+1</f>
        <v>67</v>
      </c>
      <c r="C69" s="64" t="n">
        <f aca="false">C68-AA68</f>
        <v>171.372776354581</v>
      </c>
      <c r="D69" s="64" t="n">
        <f aca="false">$D$3</f>
        <v>144.551884145199</v>
      </c>
      <c r="E69" s="65" t="n">
        <f aca="false">C69-D69</f>
        <v>26.8208922093818</v>
      </c>
      <c r="F69" s="54"/>
      <c r="G69" s="66" t="n">
        <f aca="false">C69*TDEE!$B$5</f>
        <v>2168.60893252562</v>
      </c>
      <c r="H69" s="64" t="n">
        <f aca="false">$E69*31</f>
        <v>831.447658490836</v>
      </c>
      <c r="I69" s="64" t="n">
        <f aca="false">$G69-$H69</f>
        <v>1337.16127403479</v>
      </c>
      <c r="J69" s="56" t="n">
        <f aca="false">H69/3500</f>
        <v>0.237556473854525</v>
      </c>
      <c r="K69" s="64" t="n">
        <f aca="false">N69/9</f>
        <v>88.2883605300169</v>
      </c>
      <c r="L69" s="64" t="n">
        <v>20</v>
      </c>
      <c r="M69" s="52" t="n">
        <f aca="false">Protein_Amt!$B$6</f>
        <v>115.641507316159</v>
      </c>
      <c r="N69" s="64" t="n">
        <f aca="false">MAX(0,I69-(O69+P69))</f>
        <v>794.595244770152</v>
      </c>
      <c r="O69" s="64" t="n">
        <f aca="false">4*L69</f>
        <v>80</v>
      </c>
      <c r="P69" s="64" t="n">
        <f aca="false">4*M69</f>
        <v>462.566029264636</v>
      </c>
      <c r="Q69" s="65" t="n">
        <f aca="false">SUM(N69:P69)</f>
        <v>1337.16127403479</v>
      </c>
      <c r="S69" s="61" t="n">
        <f aca="false">VLOOKUP($A69,FoodLog!$A$1:$Z$9562,12,0)</f>
        <v>0</v>
      </c>
      <c r="T69" s="61" t="n">
        <f aca="false">VLOOKUP($A69,FoodLog!$A$1:$Z$9562,13,0)</f>
        <v>0</v>
      </c>
      <c r="U69" s="61" t="n">
        <f aca="false">VLOOKUP($A69,FoodLog!$A$1:$Z$9562,14,0)</f>
        <v>0</v>
      </c>
      <c r="V69" s="61" t="n">
        <f aca="false">VLOOKUP($A69,FoodLog!$A$1:$Z$9562,15,0)</f>
        <v>0</v>
      </c>
      <c r="W69" s="58" t="n">
        <f aca="false">-VLOOKUP($A69,FoodLog!$A$1:$S$1122,16,0)</f>
        <v>-794.595244770152</v>
      </c>
      <c r="X69" s="58" t="n">
        <f aca="false">VLOOKUP($A69,FoodLog!$A$1:$S$1122,17,0)</f>
        <v>80</v>
      </c>
      <c r="Y69" s="58" t="n">
        <f aca="false">-VLOOKUP($A69,FoodLog!$A$1:$S$1122,18,0)</f>
        <v>-462.566029264636</v>
      </c>
      <c r="Z69" s="58" t="n">
        <f aca="false">-VLOOKUP($A69,FoodLog!$A$1:$S$1122,19,0)</f>
        <v>-1337.16127403479</v>
      </c>
      <c r="AA69" s="59" t="n">
        <f aca="false">MIN($H69/3500,($G69+Z69)/3500)</f>
        <v>0.237556473854525</v>
      </c>
      <c r="AB69" s="60" t="n">
        <f aca="false">Scale!C69</f>
        <v>0</v>
      </c>
      <c r="AC69" s="63"/>
    </row>
    <row r="70" customFormat="false" ht="15" hidden="false" customHeight="false" outlineLevel="0" collapsed="false">
      <c r="A70" s="62" t="n">
        <f aca="false">A69+1</f>
        <v>43098</v>
      </c>
      <c r="B70" s="63" t="n">
        <f aca="false">B69+1</f>
        <v>68</v>
      </c>
      <c r="C70" s="64" t="n">
        <f aca="false">C69-AA69</f>
        <v>171.135219880726</v>
      </c>
      <c r="D70" s="64" t="n">
        <f aca="false">$D$3</f>
        <v>144.551884145199</v>
      </c>
      <c r="E70" s="65" t="n">
        <f aca="false">C70-D70</f>
        <v>26.5833357355273</v>
      </c>
      <c r="F70" s="54"/>
      <c r="G70" s="66" t="n">
        <f aca="false">C70*TDEE!$B$5</f>
        <v>2165.6028127548</v>
      </c>
      <c r="H70" s="64" t="n">
        <f aca="false">$E70*31</f>
        <v>824.083407801346</v>
      </c>
      <c r="I70" s="64" t="n">
        <f aca="false">$G70-$H70</f>
        <v>1341.51940495346</v>
      </c>
      <c r="J70" s="56" t="n">
        <f aca="false">H70/3500</f>
        <v>0.235452402228956</v>
      </c>
      <c r="K70" s="64" t="n">
        <f aca="false">N70/9</f>
        <v>88.7725972987577</v>
      </c>
      <c r="L70" s="64" t="n">
        <v>20</v>
      </c>
      <c r="M70" s="52" t="n">
        <f aca="false">Protein_Amt!$B$6</f>
        <v>115.641507316159</v>
      </c>
      <c r="N70" s="64" t="n">
        <f aca="false">MAX(0,I70-(O70+P70))</f>
        <v>798.95337568882</v>
      </c>
      <c r="O70" s="64" t="n">
        <f aca="false">4*L70</f>
        <v>80</v>
      </c>
      <c r="P70" s="64" t="n">
        <f aca="false">4*M70</f>
        <v>462.566029264636</v>
      </c>
      <c r="Q70" s="65" t="n">
        <f aca="false">SUM(N70:P70)</f>
        <v>1341.51940495346</v>
      </c>
      <c r="S70" s="61" t="n">
        <f aca="false">VLOOKUP($A70,FoodLog!$A$1:$Z$9562,12,0)</f>
        <v>0</v>
      </c>
      <c r="T70" s="61" t="n">
        <f aca="false">VLOOKUP($A70,FoodLog!$A$1:$Z$9562,13,0)</f>
        <v>0</v>
      </c>
      <c r="U70" s="61" t="n">
        <f aca="false">VLOOKUP($A70,FoodLog!$A$1:$Z$9562,14,0)</f>
        <v>0</v>
      </c>
      <c r="V70" s="61" t="n">
        <f aca="false">VLOOKUP($A70,FoodLog!$A$1:$Z$9562,15,0)</f>
        <v>0</v>
      </c>
      <c r="W70" s="58" t="n">
        <f aca="false">-VLOOKUP($A70,FoodLog!$A$1:$S$1122,16,0)</f>
        <v>-798.95337568882</v>
      </c>
      <c r="X70" s="58" t="n">
        <f aca="false">VLOOKUP($A70,FoodLog!$A$1:$S$1122,17,0)</f>
        <v>80</v>
      </c>
      <c r="Y70" s="58" t="n">
        <f aca="false">-VLOOKUP($A70,FoodLog!$A$1:$S$1122,18,0)</f>
        <v>-462.566029264636</v>
      </c>
      <c r="Z70" s="58" t="n">
        <f aca="false">-VLOOKUP($A70,FoodLog!$A$1:$S$1122,19,0)</f>
        <v>-1341.51940495346</v>
      </c>
      <c r="AA70" s="59" t="n">
        <f aca="false">MIN($H70/3500,($G70+Z70)/3500)</f>
        <v>0.235452402228956</v>
      </c>
      <c r="AB70" s="60" t="n">
        <f aca="false">Scale!C70</f>
        <v>0</v>
      </c>
      <c r="AC70" s="63"/>
    </row>
    <row r="71" customFormat="false" ht="15" hidden="false" customHeight="false" outlineLevel="0" collapsed="false">
      <c r="A71" s="62" t="n">
        <f aca="false">A70+1</f>
        <v>43099</v>
      </c>
      <c r="B71" s="63" t="n">
        <f aca="false">B70+1</f>
        <v>69</v>
      </c>
      <c r="C71" s="64" t="n">
        <f aca="false">C70-AA70</f>
        <v>170.899767478497</v>
      </c>
      <c r="D71" s="64" t="n">
        <f aca="false">$D$3</f>
        <v>144.551884145199</v>
      </c>
      <c r="E71" s="65" t="n">
        <f aca="false">C71-D71</f>
        <v>26.3478833332983</v>
      </c>
      <c r="F71" s="54"/>
      <c r="G71" s="66" t="n">
        <f aca="false">C71*TDEE!$B$5</f>
        <v>2162.62331861624</v>
      </c>
      <c r="H71" s="64" t="n">
        <f aca="false">$E71*31</f>
        <v>816.784383332249</v>
      </c>
      <c r="I71" s="64" t="n">
        <f aca="false">$G71-$H71</f>
        <v>1345.83893528399</v>
      </c>
      <c r="J71" s="56" t="n">
        <f aca="false">H71/3500</f>
        <v>0.233366966666357</v>
      </c>
      <c r="K71" s="64" t="n">
        <f aca="false">N71/9</f>
        <v>89.2525451132612</v>
      </c>
      <c r="L71" s="64" t="n">
        <v>20</v>
      </c>
      <c r="M71" s="52" t="n">
        <f aca="false">Protein_Amt!$B$6</f>
        <v>115.641507316159</v>
      </c>
      <c r="N71" s="64" t="n">
        <f aca="false">MAX(0,I71-(O71+P71))</f>
        <v>803.272906019351</v>
      </c>
      <c r="O71" s="64" t="n">
        <f aca="false">4*L71</f>
        <v>80</v>
      </c>
      <c r="P71" s="64" t="n">
        <f aca="false">4*M71</f>
        <v>462.566029264636</v>
      </c>
      <c r="Q71" s="65" t="n">
        <f aca="false">SUM(N71:P71)</f>
        <v>1345.83893528399</v>
      </c>
      <c r="S71" s="61" t="n">
        <f aca="false">VLOOKUP($A71,FoodLog!$A$1:$Z$9562,12,0)</f>
        <v>0</v>
      </c>
      <c r="T71" s="61" t="n">
        <f aca="false">VLOOKUP($A71,FoodLog!$A$1:$Z$9562,13,0)</f>
        <v>0</v>
      </c>
      <c r="U71" s="61" t="n">
        <f aca="false">VLOOKUP($A71,FoodLog!$A$1:$Z$9562,14,0)</f>
        <v>0</v>
      </c>
      <c r="V71" s="61" t="n">
        <f aca="false">VLOOKUP($A71,FoodLog!$A$1:$Z$9562,15,0)</f>
        <v>0</v>
      </c>
      <c r="W71" s="58" t="n">
        <f aca="false">-VLOOKUP($A71,FoodLog!$A$1:$S$1122,16,0)</f>
        <v>-803.272906019351</v>
      </c>
      <c r="X71" s="58" t="n">
        <f aca="false">VLOOKUP($A71,FoodLog!$A$1:$S$1122,17,0)</f>
        <v>80</v>
      </c>
      <c r="Y71" s="58" t="n">
        <f aca="false">-VLOOKUP($A71,FoodLog!$A$1:$S$1122,18,0)</f>
        <v>-462.566029264636</v>
      </c>
      <c r="Z71" s="58" t="n">
        <f aca="false">-VLOOKUP($A71,FoodLog!$A$1:$S$1122,19,0)</f>
        <v>-1345.83893528399</v>
      </c>
      <c r="AA71" s="59" t="n">
        <f aca="false">MIN($H71/3500,($G71+Z71)/3500)</f>
        <v>0.233366966666357</v>
      </c>
      <c r="AB71" s="60" t="n">
        <f aca="false">Scale!C71</f>
        <v>0</v>
      </c>
      <c r="AC71" s="63"/>
    </row>
    <row r="72" customFormat="false" ht="15" hidden="false" customHeight="false" outlineLevel="0" collapsed="false">
      <c r="A72" s="62" t="n">
        <f aca="false">A71+1</f>
        <v>43100</v>
      </c>
      <c r="B72" s="63" t="n">
        <f aca="false">B71+1</f>
        <v>70</v>
      </c>
      <c r="C72" s="64" t="n">
        <f aca="false">C71-AA71</f>
        <v>170.666400511831</v>
      </c>
      <c r="D72" s="64" t="n">
        <f aca="false">$D$3</f>
        <v>144.551884145199</v>
      </c>
      <c r="E72" s="65" t="n">
        <f aca="false">C72-D72</f>
        <v>26.114516366632</v>
      </c>
      <c r="F72" s="54"/>
      <c r="G72" s="66" t="n">
        <f aca="false">C72*TDEE!$B$5</f>
        <v>2159.6702142829</v>
      </c>
      <c r="H72" s="64" t="n">
        <f aca="false">$E72*31</f>
        <v>809.550007365592</v>
      </c>
      <c r="I72" s="64" t="n">
        <f aca="false">$G72-$H72</f>
        <v>1350.12020691731</v>
      </c>
      <c r="J72" s="56" t="n">
        <f aca="false">H72/3500</f>
        <v>0.231300002104455</v>
      </c>
      <c r="K72" s="64" t="n">
        <f aca="false">N72/9</f>
        <v>89.7282419614076</v>
      </c>
      <c r="L72" s="64" t="n">
        <v>20</v>
      </c>
      <c r="M72" s="52" t="n">
        <f aca="false">Protein_Amt!$B$6</f>
        <v>115.641507316159</v>
      </c>
      <c r="N72" s="64" t="n">
        <f aca="false">MAX(0,I72-(O72+P72))</f>
        <v>807.554177652669</v>
      </c>
      <c r="O72" s="64" t="n">
        <f aca="false">4*L72</f>
        <v>80</v>
      </c>
      <c r="P72" s="64" t="n">
        <f aca="false">4*M72</f>
        <v>462.566029264636</v>
      </c>
      <c r="Q72" s="65" t="n">
        <f aca="false">SUM(N72:P72)</f>
        <v>1350.12020691731</v>
      </c>
      <c r="S72" s="61" t="n">
        <f aca="false">VLOOKUP($A72,FoodLog!$A$1:$Z$9562,12,0)</f>
        <v>0</v>
      </c>
      <c r="T72" s="61" t="n">
        <f aca="false">VLOOKUP($A72,FoodLog!$A$1:$Z$9562,13,0)</f>
        <v>0</v>
      </c>
      <c r="U72" s="61" t="n">
        <f aca="false">VLOOKUP($A72,FoodLog!$A$1:$Z$9562,14,0)</f>
        <v>0</v>
      </c>
      <c r="V72" s="61" t="n">
        <f aca="false">VLOOKUP($A72,FoodLog!$A$1:$Z$9562,15,0)</f>
        <v>0</v>
      </c>
      <c r="W72" s="58" t="n">
        <f aca="false">-VLOOKUP($A72,FoodLog!$A$1:$S$1122,16,0)</f>
        <v>-807.554177652669</v>
      </c>
      <c r="X72" s="58" t="n">
        <f aca="false">VLOOKUP($A72,FoodLog!$A$1:$S$1122,17,0)</f>
        <v>80</v>
      </c>
      <c r="Y72" s="58" t="n">
        <f aca="false">-VLOOKUP($A72,FoodLog!$A$1:$S$1122,18,0)</f>
        <v>-462.566029264636</v>
      </c>
      <c r="Z72" s="58" t="n">
        <f aca="false">-VLOOKUP($A72,FoodLog!$A$1:$S$1122,19,0)</f>
        <v>-1350.12020691731</v>
      </c>
      <c r="AA72" s="59" t="n">
        <f aca="false">MIN($H72/3500,($G72+Z72)/3500)</f>
        <v>0.231300002104455</v>
      </c>
      <c r="AB72" s="60" t="n">
        <f aca="false">Scale!C72</f>
        <v>0</v>
      </c>
      <c r="AC72" s="63"/>
    </row>
    <row r="73" customFormat="false" ht="15" hidden="false" customHeight="false" outlineLevel="0" collapsed="false">
      <c r="A73" s="62" t="n">
        <f aca="false">A72+1</f>
        <v>43101</v>
      </c>
      <c r="B73" s="63" t="n">
        <f aca="false">B72+1</f>
        <v>71</v>
      </c>
      <c r="C73" s="64" t="n">
        <f aca="false">C72-AA72</f>
        <v>170.435100509726</v>
      </c>
      <c r="D73" s="64" t="n">
        <f aca="false">$D$3</f>
        <v>144.551884145199</v>
      </c>
      <c r="E73" s="65" t="n">
        <f aca="false">C73-D73</f>
        <v>25.8832163645275</v>
      </c>
      <c r="F73" s="54"/>
      <c r="G73" s="66" t="n">
        <f aca="false">C73*TDEE!$B$5</f>
        <v>2156.74326601651</v>
      </c>
      <c r="H73" s="64" t="n">
        <f aca="false">$E73*31</f>
        <v>802.379707300353</v>
      </c>
      <c r="I73" s="64" t="n">
        <f aca="false">$G73-$H73</f>
        <v>1354.36355871616</v>
      </c>
      <c r="J73" s="56" t="n">
        <f aca="false">H73/3500</f>
        <v>0.229251344942958</v>
      </c>
      <c r="K73" s="64" t="n">
        <f aca="false">N73/9</f>
        <v>90.1997254946133</v>
      </c>
      <c r="L73" s="64" t="n">
        <v>20</v>
      </c>
      <c r="M73" s="52" t="n">
        <f aca="false">Protein_Amt!$B$6</f>
        <v>115.641507316159</v>
      </c>
      <c r="N73" s="64" t="n">
        <f aca="false">MAX(0,I73-(O73+P73))</f>
        <v>811.79752945152</v>
      </c>
      <c r="O73" s="64" t="n">
        <f aca="false">4*L73</f>
        <v>80</v>
      </c>
      <c r="P73" s="64" t="n">
        <f aca="false">4*M73</f>
        <v>462.566029264636</v>
      </c>
      <c r="Q73" s="65" t="n">
        <f aca="false">SUM(N73:P73)</f>
        <v>1354.36355871616</v>
      </c>
      <c r="S73" s="61" t="n">
        <f aca="false">VLOOKUP($A73,FoodLog!$A$1:$Z$9562,12,0)</f>
        <v>0</v>
      </c>
      <c r="T73" s="61" t="n">
        <f aca="false">VLOOKUP($A73,FoodLog!$A$1:$Z$9562,13,0)</f>
        <v>0</v>
      </c>
      <c r="U73" s="61" t="n">
        <f aca="false">VLOOKUP($A73,FoodLog!$A$1:$Z$9562,14,0)</f>
        <v>0</v>
      </c>
      <c r="V73" s="61" t="n">
        <f aca="false">VLOOKUP($A73,FoodLog!$A$1:$Z$9562,15,0)</f>
        <v>0</v>
      </c>
      <c r="W73" s="58" t="n">
        <f aca="false">-VLOOKUP($A73,FoodLog!$A$1:$S$1122,16,0)</f>
        <v>-811.79752945152</v>
      </c>
      <c r="X73" s="58" t="n">
        <f aca="false">VLOOKUP($A73,FoodLog!$A$1:$S$1122,17,0)</f>
        <v>80</v>
      </c>
      <c r="Y73" s="58" t="n">
        <f aca="false">-VLOOKUP($A73,FoodLog!$A$1:$S$1122,18,0)</f>
        <v>-462.566029264636</v>
      </c>
      <c r="Z73" s="58" t="n">
        <f aca="false">-VLOOKUP($A73,FoodLog!$A$1:$S$1122,19,0)</f>
        <v>-1354.36355871616</v>
      </c>
      <c r="AA73" s="59" t="n">
        <f aca="false">MIN($H73/3500,($G73+Z73)/3500)</f>
        <v>0.229251344942958</v>
      </c>
      <c r="AB73" s="60" t="n">
        <f aca="false">Scale!C73</f>
        <v>0</v>
      </c>
      <c r="AC73" s="63"/>
    </row>
  </sheetData>
  <mergeCells count="3">
    <mergeCell ref="G1:Q1"/>
    <mergeCell ref="S1:V1"/>
    <mergeCell ref="W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5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4" activePane="bottomLeft" state="frozen"/>
      <selection pane="topLeft" activeCell="A1" activeCellId="0" sqref="A1"/>
      <selection pane="bottomLeft" activeCell="B6" activeCellId="1" sqref="J4:O4 B6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8.29"/>
    <col collapsed="false" customWidth="true" hidden="false" outlineLevel="0" max="8" min="8" style="0" width="6.42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1.29"/>
    <col collapsed="false" customWidth="true" hidden="false" outlineLevel="0" max="12" min="12" style="0" width="6.28"/>
    <col collapsed="false" customWidth="true" hidden="false" outlineLevel="0" max="13" min="13" style="0" width="6.01"/>
    <col collapsed="false" customWidth="true" hidden="false" outlineLevel="0" max="14" min="14" style="0" width="6.57"/>
    <col collapsed="false" customWidth="true" hidden="false" outlineLevel="0" max="15" min="15" style="0" width="6.42"/>
    <col collapsed="false" customWidth="true" hidden="false" outlineLevel="0" max="16" min="16" style="0" width="7"/>
    <col collapsed="false" customWidth="true" hidden="false" outlineLevel="0" max="17" min="17" style="0" width="7.15"/>
    <col collapsed="false" customWidth="true" hidden="false" outlineLevel="0" max="19" min="18" style="0" width="7.57"/>
    <col collapsed="false" customWidth="true" hidden="false" outlineLevel="0" max="23" min="20" style="0" width="7.71"/>
    <col collapsed="false" customWidth="true" hidden="false" outlineLevel="0" max="1025" min="24" style="0" width="8.71"/>
  </cols>
  <sheetData>
    <row r="1" customFormat="false" ht="60" hidden="false" customHeight="false" outlineLevel="0" collapsed="false">
      <c r="A1" s="21" t="s">
        <v>63</v>
      </c>
      <c r="B1" s="21" t="s">
        <v>80</v>
      </c>
      <c r="C1" s="21" t="s">
        <v>81</v>
      </c>
      <c r="D1" s="67" t="str">
        <f aca="false">FoodDB!$C$1</f>
        <v>Fat
(g)</v>
      </c>
      <c r="E1" s="67" t="str">
        <f aca="false">FoodDB!$D$1</f>
        <v> Net
Carbs
(g)</v>
      </c>
      <c r="F1" s="67" t="str">
        <f aca="false">FoodDB!$E$1</f>
        <v>Protein
(g)</v>
      </c>
      <c r="G1" s="67" t="str">
        <f aca="false">FoodDB!$F$1</f>
        <v>Fat
(Cal)</v>
      </c>
      <c r="H1" s="67" t="str">
        <f aca="false">FoodDB!$G$1</f>
        <v>Carb
(Cal)</v>
      </c>
      <c r="I1" s="67" t="str">
        <f aca="false">FoodDB!$H$1</f>
        <v>Protein
(Cal)</v>
      </c>
      <c r="J1" s="67" t="str">
        <f aca="false">FoodDB!$I$1</f>
        <v>Total
Calories</v>
      </c>
      <c r="K1" s="67"/>
      <c r="L1" s="67" t="s">
        <v>82</v>
      </c>
      <c r="M1" s="67" t="s">
        <v>83</v>
      </c>
      <c r="N1" s="67" t="s">
        <v>84</v>
      </c>
      <c r="O1" s="67" t="s">
        <v>85</v>
      </c>
      <c r="P1" s="67" t="s">
        <v>86</v>
      </c>
      <c r="Q1" s="67" t="s">
        <v>87</v>
      </c>
      <c r="R1" s="67" t="s">
        <v>88</v>
      </c>
      <c r="S1" s="67" t="s">
        <v>89</v>
      </c>
    </row>
    <row r="2" customFormat="false" ht="15" hidden="false" customHeight="false" outlineLevel="0" collapsed="false">
      <c r="A2" s="68" t="n">
        <v>43031</v>
      </c>
      <c r="B2" s="69" t="s">
        <v>90</v>
      </c>
      <c r="C2" s="70" t="n">
        <v>1</v>
      </c>
      <c r="D2" s="71" t="n">
        <f aca="false">$C2*VLOOKUP($B2,FoodDB!$A$2:$I$1024,3,0)</f>
        <v>0</v>
      </c>
      <c r="E2" s="71" t="n">
        <f aca="false">$C2*VLOOKUP($B2,FoodDB!$A$2:$I$1024,4,0)</f>
        <v>0</v>
      </c>
      <c r="F2" s="71" t="n">
        <f aca="false">$C2*VLOOKUP($B2,FoodDB!$A$2:$I$1024,5,0)</f>
        <v>0</v>
      </c>
      <c r="G2" s="71" t="n">
        <f aca="false">$C2*VLOOKUP($B2,FoodDB!$A$2:$I$1024,6,0)</f>
        <v>0</v>
      </c>
      <c r="H2" s="71" t="n">
        <f aca="false">$C2*VLOOKUP($B2,FoodDB!$A$2:$I$1024,7,0)</f>
        <v>0</v>
      </c>
      <c r="I2" s="71" t="n">
        <f aca="false">$C2*VLOOKUP($B2,FoodDB!$A$2:$I$1024,8,0)</f>
        <v>0</v>
      </c>
      <c r="J2" s="71" t="n">
        <f aca="false">$C2*VLOOKUP($B2,FoodDB!$A$2:$I$1024,9,0)</f>
        <v>0</v>
      </c>
      <c r="K2" s="71"/>
      <c r="L2" s="71" t="n">
        <f aca="false">SUM(G2:G11)</f>
        <v>465.84</v>
      </c>
      <c r="M2" s="71" t="n">
        <f aca="false">SUM(H2:H11)</f>
        <v>21.7142857142857</v>
      </c>
      <c r="N2" s="71" t="n">
        <f aca="false">SUM(I2:I11)</f>
        <v>480.497142857143</v>
      </c>
      <c r="O2" s="71" t="n">
        <f aca="false">SUM(L2:N2)</f>
        <v>968.051428571429</v>
      </c>
      <c r="P2" s="71" t="n">
        <f aca="false">VLOOKUP($A2,LossChart!$A$3:$AB$73,14,0)-L2</f>
        <v>-64.3413707634719</v>
      </c>
      <c r="Q2" s="71" t="n">
        <f aca="false">VLOOKUP($A2,LossChart!$A$3:$AB$73,15,0)-M2</f>
        <v>58.2857142857143</v>
      </c>
      <c r="R2" s="71" t="n">
        <f aca="false">VLOOKUP($A2,LossChart!$A$3:$AB$73,16,0)-N2</f>
        <v>-17.9311135925065</v>
      </c>
      <c r="S2" s="71" t="n">
        <f aca="false">VLOOKUP($A2,LossChart!$A$3:$AB$73,17,0)-O2</f>
        <v>-23.9867700702641</v>
      </c>
    </row>
    <row r="3" customFormat="false" ht="15" hidden="false" customHeight="false" outlineLevel="0" collapsed="false">
      <c r="B3" s="69" t="s">
        <v>91</v>
      </c>
      <c r="C3" s="70" t="n">
        <v>2.2</v>
      </c>
      <c r="D3" s="71" t="n">
        <f aca="false">$C3*VLOOKUP($B3,FoodDB!$A$2:$I$1024,3,0)</f>
        <v>7.92</v>
      </c>
      <c r="E3" s="71" t="n">
        <f aca="false">$C3*VLOOKUP($B3,FoodDB!$A$2:$I$1024,4,0)</f>
        <v>0</v>
      </c>
      <c r="F3" s="71" t="n">
        <f aca="false">$C3*VLOOKUP($B3,FoodDB!$A$2:$I$1024,5,0)</f>
        <v>68.2</v>
      </c>
      <c r="G3" s="71" t="n">
        <f aca="false">$C3*VLOOKUP($B3,FoodDB!$A$2:$I$1024,6,0)</f>
        <v>71.28</v>
      </c>
      <c r="H3" s="71" t="n">
        <f aca="false">$C3*VLOOKUP($B3,FoodDB!$A$2:$I$1024,7,0)</f>
        <v>0</v>
      </c>
      <c r="I3" s="71" t="n">
        <f aca="false">$C3*VLOOKUP($B3,FoodDB!$A$2:$I$1024,8,0)</f>
        <v>272.8</v>
      </c>
      <c r="J3" s="71" t="n">
        <f aca="false">$C3*VLOOKUP($B3,FoodDB!$A$2:$I$1024,9,0)</f>
        <v>344.08</v>
      </c>
      <c r="K3" s="71"/>
      <c r="L3" s="71"/>
      <c r="M3" s="71"/>
      <c r="N3" s="71"/>
      <c r="O3" s="71"/>
      <c r="P3" s="71"/>
      <c r="Q3" s="71"/>
      <c r="R3" s="71"/>
      <c r="S3" s="71"/>
    </row>
    <row r="4" customFormat="false" ht="15" hidden="false" customHeight="false" outlineLevel="0" collapsed="false">
      <c r="B4" s="69" t="s">
        <v>92</v>
      </c>
      <c r="C4" s="70" t="n">
        <v>3</v>
      </c>
      <c r="D4" s="71" t="n">
        <f aca="false">$C4*VLOOKUP($B4,FoodDB!$A$2:$I$1024,3,0)</f>
        <v>18.54</v>
      </c>
      <c r="E4" s="71" t="n">
        <f aca="false">$C4*VLOOKUP($B4,FoodDB!$A$2:$I$1024,4,0)</f>
        <v>0</v>
      </c>
      <c r="F4" s="71" t="n">
        <f aca="false">$C4*VLOOKUP($B4,FoodDB!$A$2:$I$1024,5,0)</f>
        <v>25.56</v>
      </c>
      <c r="G4" s="71" t="n">
        <f aca="false">$C4*VLOOKUP($B4,FoodDB!$A$2:$I$1024,6,0)</f>
        <v>166.86</v>
      </c>
      <c r="H4" s="71" t="n">
        <f aca="false">$C4*VLOOKUP($B4,FoodDB!$A$2:$I$1024,7,0)</f>
        <v>0</v>
      </c>
      <c r="I4" s="71" t="n">
        <f aca="false">$C4*VLOOKUP($B4,FoodDB!$A$2:$I$1024,8,0)</f>
        <v>102.24</v>
      </c>
      <c r="J4" s="71" t="n">
        <f aca="false">$C4*VLOOKUP($B4,FoodDB!$A$2:$I$1024,9,0)</f>
        <v>269.1</v>
      </c>
      <c r="K4" s="71"/>
      <c r="L4" s="71"/>
      <c r="M4" s="71"/>
      <c r="N4" s="71"/>
      <c r="O4" s="71"/>
      <c r="P4" s="71"/>
      <c r="Q4" s="71"/>
      <c r="R4" s="71"/>
      <c r="S4" s="71"/>
    </row>
    <row r="5" customFormat="false" ht="13.8" hidden="false" customHeight="false" outlineLevel="0" collapsed="false">
      <c r="B5" s="69" t="s">
        <v>93</v>
      </c>
      <c r="C5" s="70" t="n">
        <v>1</v>
      </c>
      <c r="D5" s="71" t="n">
        <f aca="false">$C5*VLOOKUP($B5,FoodDB!$A$2:$I$1024,3,0)</f>
        <v>15</v>
      </c>
      <c r="E5" s="71" t="n">
        <f aca="false">$C5*VLOOKUP($B5,FoodDB!$A$2:$I$1024,4,0)</f>
        <v>2</v>
      </c>
      <c r="F5" s="71" t="n">
        <f aca="false">$C5*VLOOKUP($B5,FoodDB!$A$2:$I$1024,5,0)</f>
        <v>7</v>
      </c>
      <c r="G5" s="71" t="n">
        <f aca="false">$C5*VLOOKUP($B5,FoodDB!$A$2:$I$1024,6,0)</f>
        <v>135</v>
      </c>
      <c r="H5" s="71" t="n">
        <f aca="false">$C5*VLOOKUP($B5,FoodDB!$A$2:$I$1024,7,0)</f>
        <v>8</v>
      </c>
      <c r="I5" s="71" t="n">
        <f aca="false">$C5*VLOOKUP($B5,FoodDB!$A$2:$I$1024,8,0)</f>
        <v>28</v>
      </c>
      <c r="J5" s="71" t="n">
        <f aca="false">$C5*VLOOKUP($B5,FoodDB!$A$2:$I$1024,9,0)</f>
        <v>171</v>
      </c>
      <c r="K5" s="71"/>
      <c r="L5" s="71"/>
      <c r="M5" s="71"/>
      <c r="N5" s="71"/>
      <c r="O5" s="71"/>
      <c r="P5" s="71"/>
      <c r="Q5" s="71"/>
      <c r="R5" s="71"/>
      <c r="S5" s="71"/>
    </row>
    <row r="6" customFormat="false" ht="13.8" hidden="false" customHeight="false" outlineLevel="0" collapsed="false">
      <c r="B6" s="69" t="s">
        <v>94</v>
      </c>
      <c r="C6" s="70" t="n">
        <v>1</v>
      </c>
      <c r="D6" s="71" t="n">
        <f aca="false">$C6*VLOOKUP($B6,FoodDB!$A$2:$I$1024,3,0)</f>
        <v>5</v>
      </c>
      <c r="E6" s="71" t="n">
        <f aca="false">$C6*VLOOKUP($B6,FoodDB!$A$2:$I$1024,4,0)</f>
        <v>0</v>
      </c>
      <c r="F6" s="71" t="n">
        <f aca="false">$C6*VLOOKUP($B6,FoodDB!$A$2:$I$1024,5,0)</f>
        <v>6</v>
      </c>
      <c r="G6" s="71" t="n">
        <f aca="false">$C6*VLOOKUP($B6,FoodDB!$A$2:$I$1024,6,0)</f>
        <v>45</v>
      </c>
      <c r="H6" s="71" t="n">
        <f aca="false">$C6*VLOOKUP($B6,FoodDB!$A$2:$I$1024,7,0)</f>
        <v>0</v>
      </c>
      <c r="I6" s="71" t="n">
        <f aca="false">$C6*VLOOKUP($B6,FoodDB!$A$2:$I$1024,8,0)</f>
        <v>24</v>
      </c>
      <c r="J6" s="71" t="n">
        <f aca="false">$C6*VLOOKUP($B6,FoodDB!$A$2:$I$1024,9,0)</f>
        <v>69</v>
      </c>
      <c r="K6" s="71"/>
      <c r="L6" s="71"/>
      <c r="M6" s="71"/>
      <c r="N6" s="71"/>
      <c r="O6" s="71"/>
      <c r="P6" s="71"/>
      <c r="Q6" s="71"/>
      <c r="R6" s="71"/>
      <c r="S6" s="71"/>
    </row>
    <row r="7" customFormat="false" ht="13.8" hidden="false" customHeight="false" outlineLevel="0" collapsed="false">
      <c r="B7" s="69" t="s">
        <v>95</v>
      </c>
      <c r="C7" s="70" t="n">
        <v>1</v>
      </c>
      <c r="D7" s="71" t="n">
        <f aca="false">$C7*VLOOKUP($B7,FoodDB!$A$2:$I$1024,3,0)</f>
        <v>0</v>
      </c>
      <c r="E7" s="71" t="n">
        <f aca="false">$C7*VLOOKUP($B7,FoodDB!$A$2:$I$1024,4,0)</f>
        <v>0</v>
      </c>
      <c r="F7" s="71" t="n">
        <f aca="false">$C7*VLOOKUP($B7,FoodDB!$A$2:$I$1024,5,0)</f>
        <v>0</v>
      </c>
      <c r="G7" s="71" t="n">
        <f aca="false">$C7*VLOOKUP($B7,FoodDB!$A$2:$I$1024,6,0)</f>
        <v>0</v>
      </c>
      <c r="H7" s="71" t="n">
        <f aca="false">$C7*VLOOKUP($B7,FoodDB!$A$2:$I$1024,7,0)</f>
        <v>0</v>
      </c>
      <c r="I7" s="71" t="n">
        <f aca="false">$C7*VLOOKUP($B7,FoodDB!$A$2:$I$1024,8,0)</f>
        <v>0</v>
      </c>
      <c r="J7" s="71" t="n">
        <f aca="false">$C7*VLOOKUP($B7,FoodDB!$A$2:$I$1024,9,0)</f>
        <v>0</v>
      </c>
      <c r="K7" s="71"/>
      <c r="L7" s="71"/>
      <c r="M7" s="71"/>
      <c r="N7" s="71"/>
      <c r="O7" s="71"/>
      <c r="P7" s="71"/>
      <c r="Q7" s="71"/>
      <c r="R7" s="71"/>
      <c r="S7" s="71"/>
    </row>
    <row r="8" customFormat="false" ht="15" hidden="false" customHeight="false" outlineLevel="0" collapsed="false">
      <c r="B8" s="69" t="s">
        <v>96</v>
      </c>
      <c r="C8" s="70" t="n">
        <v>2</v>
      </c>
      <c r="D8" s="71" t="n">
        <f aca="false">$C8*VLOOKUP($B8,FoodDB!$A$2:$I$1024,3,0)</f>
        <v>5</v>
      </c>
      <c r="E8" s="71" t="n">
        <f aca="false">$C8*VLOOKUP($B8,FoodDB!$A$2:$I$1024,4,0)</f>
        <v>0</v>
      </c>
      <c r="F8" s="71" t="n">
        <f aca="false">$C8*VLOOKUP($B8,FoodDB!$A$2:$I$1024,5,0)</f>
        <v>12</v>
      </c>
      <c r="G8" s="71" t="n">
        <f aca="false">$C8*VLOOKUP($B8,FoodDB!$A$2:$I$1024,6,0)</f>
        <v>45</v>
      </c>
      <c r="H8" s="71" t="n">
        <f aca="false">$C8*VLOOKUP($B8,FoodDB!$A$2:$I$1024,7,0)</f>
        <v>0</v>
      </c>
      <c r="I8" s="71" t="n">
        <f aca="false">$C8*VLOOKUP($B8,FoodDB!$A$2:$I$1024,8,0)</f>
        <v>48</v>
      </c>
      <c r="J8" s="71" t="n">
        <f aca="false">$C8*VLOOKUP($B8,FoodDB!$A$2:$I$1024,9,0)</f>
        <v>93</v>
      </c>
      <c r="K8" s="71"/>
      <c r="L8" s="71"/>
      <c r="M8" s="71"/>
      <c r="N8" s="71"/>
      <c r="O8" s="71"/>
      <c r="P8" s="71"/>
      <c r="Q8" s="71"/>
      <c r="R8" s="71"/>
      <c r="S8" s="71"/>
    </row>
    <row r="9" customFormat="false" ht="15" hidden="false" customHeight="false" outlineLevel="0" collapsed="false">
      <c r="B9" s="69" t="s">
        <v>97</v>
      </c>
      <c r="C9" s="70" t="n">
        <v>3</v>
      </c>
      <c r="D9" s="71" t="n">
        <f aca="false">$C9*VLOOKUP($B9,FoodDB!$A$2:$I$1024,3,0)</f>
        <v>0</v>
      </c>
      <c r="E9" s="71" t="n">
        <f aca="false">$C9*VLOOKUP($B9,FoodDB!$A$2:$I$1024,4,0)</f>
        <v>1.92857142857143</v>
      </c>
      <c r="F9" s="71" t="n">
        <f aca="false">$C9*VLOOKUP($B9,FoodDB!$A$2:$I$1024,5,0)</f>
        <v>0.964285714285714</v>
      </c>
      <c r="G9" s="71" t="n">
        <f aca="false">$C9*VLOOKUP($B9,FoodDB!$A$2:$I$1024,6,0)</f>
        <v>0</v>
      </c>
      <c r="H9" s="71" t="n">
        <f aca="false">$C9*VLOOKUP($B9,FoodDB!$A$2:$I$1024,7,0)</f>
        <v>7.71428571428572</v>
      </c>
      <c r="I9" s="71" t="n">
        <f aca="false">$C9*VLOOKUP($B9,FoodDB!$A$2:$I$1024,8,0)</f>
        <v>3.85714285714286</v>
      </c>
      <c r="J9" s="71" t="n">
        <f aca="false">$C9*VLOOKUP($B9,FoodDB!$A$2:$I$1024,9,0)</f>
        <v>11.5714285714286</v>
      </c>
      <c r="K9" s="71"/>
      <c r="L9" s="71"/>
      <c r="M9" s="71"/>
      <c r="N9" s="71"/>
      <c r="O9" s="71"/>
      <c r="P9" s="71"/>
      <c r="Q9" s="71"/>
      <c r="R9" s="71"/>
      <c r="S9" s="71"/>
    </row>
    <row r="10" customFormat="false" ht="15" hidden="false" customHeight="false" outlineLevel="0" collapsed="false">
      <c r="B10" s="69" t="s">
        <v>98</v>
      </c>
      <c r="C10" s="70" t="n">
        <v>1</v>
      </c>
      <c r="D10" s="71" t="n">
        <f aca="false">$C10*VLOOKUP($B10,FoodDB!$A$2:$I$1024,3,0)</f>
        <v>0.3</v>
      </c>
      <c r="E10" s="71" t="n">
        <f aca="false">$C10*VLOOKUP($B10,FoodDB!$A$2:$I$1024,4,0)</f>
        <v>1.5</v>
      </c>
      <c r="F10" s="71" t="n">
        <f aca="false">$C10*VLOOKUP($B10,FoodDB!$A$2:$I$1024,5,0)</f>
        <v>0.4</v>
      </c>
      <c r="G10" s="71" t="n">
        <f aca="false">$C10*VLOOKUP($B10,FoodDB!$A$2:$I$1024,6,0)</f>
        <v>2.7</v>
      </c>
      <c r="H10" s="71" t="n">
        <f aca="false">$C10*VLOOKUP($B10,FoodDB!$A$2:$I$1024,7,0)</f>
        <v>6</v>
      </c>
      <c r="I10" s="71" t="n">
        <f aca="false">$C10*VLOOKUP($B10,FoodDB!$A$2:$I$1024,8,0)</f>
        <v>1.6</v>
      </c>
      <c r="J10" s="71" t="n">
        <f aca="false">$C10*VLOOKUP($B10,FoodDB!$A$2:$I$1024,9,0)</f>
        <v>10.3</v>
      </c>
      <c r="K10" s="71"/>
      <c r="L10" s="71"/>
      <c r="M10" s="71"/>
      <c r="N10" s="71"/>
      <c r="O10" s="71"/>
      <c r="P10" s="71"/>
      <c r="Q10" s="71"/>
      <c r="R10" s="71"/>
      <c r="S10" s="71"/>
    </row>
    <row r="11" customFormat="false" ht="15" hidden="false" customHeight="false" outlineLevel="0" collapsed="false">
      <c r="B11" s="69" t="s">
        <v>95</v>
      </c>
      <c r="C11" s="70" t="n">
        <v>1</v>
      </c>
      <c r="D11" s="71" t="n">
        <f aca="false">$C11*VLOOKUP($B11,FoodDB!$A$2:$I$1024,3,0)</f>
        <v>0</v>
      </c>
      <c r="E11" s="71" t="n">
        <f aca="false">$C11*VLOOKUP($B11,FoodDB!$A$2:$I$1024,4,0)</f>
        <v>0</v>
      </c>
      <c r="F11" s="71" t="n">
        <f aca="false">$C11*VLOOKUP($B11,FoodDB!$A$2:$I$1024,5,0)</f>
        <v>0</v>
      </c>
      <c r="G11" s="71" t="n">
        <f aca="false">$C11*VLOOKUP($B11,FoodDB!$A$2:$I$1024,6,0)</f>
        <v>0</v>
      </c>
      <c r="H11" s="71" t="n">
        <f aca="false">$C11*VLOOKUP($B11,FoodDB!$A$2:$I$1024,7,0)</f>
        <v>0</v>
      </c>
      <c r="I11" s="71" t="n">
        <f aca="false">$C11*VLOOKUP($B11,FoodDB!$A$2:$I$1024,8,0)</f>
        <v>0</v>
      </c>
      <c r="J11" s="71" t="n">
        <f aca="false">$C11*VLOOKUP($B11,FoodDB!$A$2:$I$1024,9,0)</f>
        <v>0</v>
      </c>
      <c r="K11" s="71"/>
      <c r="L11" s="71"/>
      <c r="M11" s="71"/>
      <c r="N11" s="71"/>
      <c r="O11" s="71"/>
      <c r="P11" s="71"/>
      <c r="Q11" s="71"/>
      <c r="R11" s="71"/>
      <c r="S11" s="71"/>
    </row>
    <row r="12" customFormat="false" ht="15" hidden="false" customHeight="false" outlineLevel="0" collapsed="false">
      <c r="A12" s="0" t="s">
        <v>99</v>
      </c>
      <c r="D12" s="71"/>
      <c r="E12" s="71"/>
      <c r="F12" s="71"/>
      <c r="G12" s="71" t="n">
        <f aca="false">SUM(G2:G11)</f>
        <v>465.84</v>
      </c>
      <c r="H12" s="71" t="n">
        <f aca="false">SUM(H2:H11)</f>
        <v>21.7142857142857</v>
      </c>
      <c r="I12" s="71" t="n">
        <f aca="false">SUM(I2:I11)</f>
        <v>480.497142857143</v>
      </c>
      <c r="J12" s="71" t="n">
        <f aca="false">SUM(G12:I12)</f>
        <v>968.051428571429</v>
      </c>
      <c r="K12" s="71"/>
      <c r="L12" s="71"/>
      <c r="M12" s="71"/>
      <c r="N12" s="71"/>
      <c r="O12" s="71"/>
      <c r="P12" s="71"/>
      <c r="Q12" s="71"/>
      <c r="R12" s="71"/>
      <c r="S12" s="71"/>
    </row>
    <row r="13" customFormat="false" ht="15" hidden="false" customHeight="false" outlineLevel="0" collapsed="false">
      <c r="A13" s="0" t="s">
        <v>100</v>
      </c>
      <c r="B13" s="0" t="s">
        <v>101</v>
      </c>
      <c r="D13" s="71"/>
      <c r="E13" s="71"/>
      <c r="F13" s="71"/>
      <c r="G13" s="71" t="n">
        <f aca="false">VLOOKUP($A2,LossChart!$A$3:$AB$73,14,0)</f>
        <v>401.498629236528</v>
      </c>
      <c r="H13" s="71" t="n">
        <f aca="false">VLOOKUP($A2,LossChart!$A$3:$AB$73,15,0)</f>
        <v>80</v>
      </c>
      <c r="I13" s="71" t="n">
        <f aca="false">VLOOKUP($A2,LossChart!$A$3:$AB$73,16,0)</f>
        <v>462.566029264636</v>
      </c>
      <c r="J13" s="71" t="n">
        <f aca="false">VLOOKUP($A2,LossChart!$A$3:$AB$73,17,0)</f>
        <v>944.064658501165</v>
      </c>
      <c r="K13" s="71"/>
      <c r="L13" s="71"/>
      <c r="M13" s="71"/>
      <c r="N13" s="71"/>
      <c r="O13" s="71"/>
      <c r="P13" s="71"/>
      <c r="Q13" s="71"/>
      <c r="R13" s="71"/>
      <c r="S13" s="71"/>
    </row>
    <row r="14" customFormat="false" ht="15" hidden="false" customHeight="false" outlineLevel="0" collapsed="false">
      <c r="A14" s="0" t="s">
        <v>102</v>
      </c>
      <c r="D14" s="71"/>
      <c r="E14" s="71"/>
      <c r="F14" s="71"/>
      <c r="G14" s="71" t="n">
        <f aca="false">G13-G12</f>
        <v>-64.3413707634719</v>
      </c>
      <c r="H14" s="71" t="n">
        <f aca="false">H13-H12</f>
        <v>58.2857142857143</v>
      </c>
      <c r="I14" s="71" t="n">
        <f aca="false">I13-I12</f>
        <v>-17.9311135925065</v>
      </c>
      <c r="J14" s="71" t="n">
        <f aca="false">J13-J12</f>
        <v>-23.9867700702641</v>
      </c>
      <c r="K14" s="71"/>
      <c r="L14" s="71"/>
      <c r="M14" s="71"/>
      <c r="N14" s="71"/>
      <c r="O14" s="71"/>
      <c r="P14" s="71"/>
      <c r="Q14" s="71"/>
      <c r="R14" s="71"/>
      <c r="S14" s="71"/>
    </row>
    <row r="16" customFormat="false" ht="60" hidden="false" customHeight="false" outlineLevel="0" collapsed="false">
      <c r="A16" s="21" t="s">
        <v>63</v>
      </c>
      <c r="B16" s="21" t="s">
        <v>80</v>
      </c>
      <c r="C16" s="21" t="s">
        <v>81</v>
      </c>
      <c r="D16" s="67" t="str">
        <f aca="false">FoodDB!$C$1</f>
        <v>Fat
(g)</v>
      </c>
      <c r="E16" s="67" t="str">
        <f aca="false">FoodDB!$D$1</f>
        <v> Net
Carbs
(g)</v>
      </c>
      <c r="F16" s="67" t="str">
        <f aca="false">FoodDB!$E$1</f>
        <v>Protein
(g)</v>
      </c>
      <c r="G16" s="67" t="str">
        <f aca="false">FoodDB!$F$1</f>
        <v>Fat
(Cal)</v>
      </c>
      <c r="H16" s="67" t="str">
        <f aca="false">FoodDB!$G$1</f>
        <v>Carb
(Cal)</v>
      </c>
      <c r="I16" s="67" t="str">
        <f aca="false">FoodDB!$H$1</f>
        <v>Protein
(Cal)</v>
      </c>
      <c r="J16" s="67" t="str">
        <f aca="false">FoodDB!$I$1</f>
        <v>Total
Calories</v>
      </c>
      <c r="K16" s="67"/>
      <c r="L16" s="67" t="s">
        <v>82</v>
      </c>
      <c r="M16" s="67" t="s">
        <v>83</v>
      </c>
      <c r="N16" s="67" t="s">
        <v>84</v>
      </c>
      <c r="O16" s="67" t="s">
        <v>85</v>
      </c>
      <c r="P16" s="67" t="s">
        <v>86</v>
      </c>
      <c r="Q16" s="67" t="s">
        <v>87</v>
      </c>
      <c r="R16" s="67" t="s">
        <v>88</v>
      </c>
      <c r="S16" s="67" t="s">
        <v>89</v>
      </c>
    </row>
    <row r="17" customFormat="false" ht="15" hidden="false" customHeight="false" outlineLevel="0" collapsed="false">
      <c r="A17" s="68" t="n">
        <f aca="false">A2+1</f>
        <v>43032</v>
      </c>
      <c r="B17" s="69" t="s">
        <v>95</v>
      </c>
      <c r="C17" s="70" t="n">
        <v>1</v>
      </c>
      <c r="D17" s="71" t="n">
        <f aca="false">$C17*VLOOKUP($B17,FoodDB!$A$2:$I$1024,3,0)</f>
        <v>0</v>
      </c>
      <c r="E17" s="71" t="n">
        <f aca="false">$C17*VLOOKUP($B17,FoodDB!$A$2:$I$1024,4,0)</f>
        <v>0</v>
      </c>
      <c r="F17" s="71" t="n">
        <f aca="false">$C17*VLOOKUP($B17,FoodDB!$A$2:$I$1024,5,0)</f>
        <v>0</v>
      </c>
      <c r="G17" s="71" t="n">
        <f aca="false">$C17*VLOOKUP($B17,FoodDB!$A$2:$I$1024,6,0)</f>
        <v>0</v>
      </c>
      <c r="H17" s="71" t="n">
        <f aca="false">$C17*VLOOKUP($B17,FoodDB!$A$2:$I$1024,7,0)</f>
        <v>0</v>
      </c>
      <c r="I17" s="71" t="n">
        <f aca="false">$C17*VLOOKUP($B17,FoodDB!$A$2:$I$1024,8,0)</f>
        <v>0</v>
      </c>
      <c r="J17" s="71" t="n">
        <f aca="false">$C17*VLOOKUP($B17,FoodDB!$A$2:$I$1024,9,0)</f>
        <v>0</v>
      </c>
      <c r="K17" s="71"/>
      <c r="L17" s="71" t="n">
        <f aca="false">SUM(G17:G23)</f>
        <v>0</v>
      </c>
      <c r="M17" s="71" t="n">
        <f aca="false">SUM(H17:H23)</f>
        <v>0</v>
      </c>
      <c r="N17" s="71" t="n">
        <f aca="false">SUM(I17:I23)</f>
        <v>0</v>
      </c>
      <c r="O17" s="71" t="n">
        <f aca="false">SUM(L17:N17)</f>
        <v>0</v>
      </c>
      <c r="P17" s="71" t="n">
        <f aca="false">VLOOKUP($A17,LossChart!$A$3:$AB$73,14,0)-L17</f>
        <v>409.338473035637</v>
      </c>
      <c r="Q17" s="71" t="n">
        <f aca="false">VLOOKUP($A17,LossChart!$A$3:$AB$73,15,0)-M17</f>
        <v>80</v>
      </c>
      <c r="R17" s="71" t="n">
        <f aca="false">VLOOKUP($A17,LossChart!$A$3:$AB$73,16,0)-N17</f>
        <v>462.566029264636</v>
      </c>
      <c r="S17" s="71" t="n">
        <f aca="false">VLOOKUP($A17,LossChart!$A$3:$AB$73,17,0)-O17</f>
        <v>951.904502300273</v>
      </c>
    </row>
    <row r="18" customFormat="false" ht="15" hidden="false" customHeight="false" outlineLevel="0" collapsed="false">
      <c r="B18" s="69" t="s">
        <v>95</v>
      </c>
      <c r="C18" s="70" t="n">
        <v>1</v>
      </c>
      <c r="D18" s="71" t="n">
        <f aca="false">$C18*VLOOKUP($B18,FoodDB!$A$2:$I$1024,3,0)</f>
        <v>0</v>
      </c>
      <c r="E18" s="71" t="n">
        <f aca="false">$C18*VLOOKUP($B18,FoodDB!$A$2:$I$1024,4,0)</f>
        <v>0</v>
      </c>
      <c r="F18" s="71" t="n">
        <f aca="false">$C18*VLOOKUP($B18,FoodDB!$A$2:$I$1024,5,0)</f>
        <v>0</v>
      </c>
      <c r="G18" s="71" t="n">
        <f aca="false">$C18*VLOOKUP($B18,FoodDB!$A$2:$I$1024,6,0)</f>
        <v>0</v>
      </c>
      <c r="H18" s="71" t="n">
        <f aca="false">$C18*VLOOKUP($B18,FoodDB!$A$2:$I$1024,7,0)</f>
        <v>0</v>
      </c>
      <c r="I18" s="71" t="n">
        <f aca="false">$C18*VLOOKUP($B18,FoodDB!$A$2:$I$1024,8,0)</f>
        <v>0</v>
      </c>
      <c r="J18" s="71" t="n">
        <f aca="false">$C18*VLOOKUP($B18,FoodDB!$A$2:$I$1024,9,0)</f>
        <v>0</v>
      </c>
      <c r="K18" s="71"/>
      <c r="L18" s="71"/>
      <c r="M18" s="71"/>
      <c r="N18" s="71"/>
      <c r="O18" s="71"/>
      <c r="P18" s="71"/>
      <c r="Q18" s="71"/>
      <c r="R18" s="71"/>
      <c r="S18" s="71"/>
    </row>
    <row r="19" customFormat="false" ht="15" hidden="false" customHeight="false" outlineLevel="0" collapsed="false">
      <c r="B19" s="69" t="s">
        <v>95</v>
      </c>
      <c r="C19" s="70" t="n">
        <v>1</v>
      </c>
      <c r="D19" s="71" t="n">
        <f aca="false">$C19*VLOOKUP($B19,FoodDB!$A$2:$I$1024,3,0)</f>
        <v>0</v>
      </c>
      <c r="E19" s="71" t="n">
        <f aca="false">$C19*VLOOKUP($B19,FoodDB!$A$2:$I$1024,4,0)</f>
        <v>0</v>
      </c>
      <c r="F19" s="71" t="n">
        <f aca="false">$C19*VLOOKUP($B19,FoodDB!$A$2:$I$1024,5,0)</f>
        <v>0</v>
      </c>
      <c r="G19" s="71" t="n">
        <f aca="false">$C19*VLOOKUP($B19,FoodDB!$A$2:$I$1024,6,0)</f>
        <v>0</v>
      </c>
      <c r="H19" s="71" t="n">
        <f aca="false">$C19*VLOOKUP($B19,FoodDB!$A$2:$I$1024,7,0)</f>
        <v>0</v>
      </c>
      <c r="I19" s="71" t="n">
        <f aca="false">$C19*VLOOKUP($B19,FoodDB!$A$2:$I$1024,8,0)</f>
        <v>0</v>
      </c>
      <c r="J19" s="71" t="n">
        <f aca="false">$C19*VLOOKUP($B19,FoodDB!$A$2:$I$1024,9,0)</f>
        <v>0</v>
      </c>
      <c r="K19" s="71"/>
      <c r="L19" s="71"/>
      <c r="M19" s="71"/>
      <c r="N19" s="71"/>
      <c r="O19" s="71"/>
      <c r="P19" s="71"/>
      <c r="Q19" s="71"/>
      <c r="R19" s="71"/>
      <c r="S19" s="71"/>
    </row>
    <row r="20" customFormat="false" ht="15" hidden="false" customHeight="false" outlineLevel="0" collapsed="false">
      <c r="B20" s="69" t="s">
        <v>95</v>
      </c>
      <c r="C20" s="70" t="n">
        <v>1</v>
      </c>
      <c r="D20" s="71" t="n">
        <f aca="false">$C20*VLOOKUP($B20,FoodDB!$A$2:$I$1024,3,0)</f>
        <v>0</v>
      </c>
      <c r="E20" s="71" t="n">
        <f aca="false">$C20*VLOOKUP($B20,FoodDB!$A$2:$I$1024,4,0)</f>
        <v>0</v>
      </c>
      <c r="F20" s="71" t="n">
        <f aca="false">$C20*VLOOKUP($B20,FoodDB!$A$2:$I$1024,5,0)</f>
        <v>0</v>
      </c>
      <c r="G20" s="71" t="n">
        <f aca="false">$C20*VLOOKUP($B20,FoodDB!$A$2:$I$1024,6,0)</f>
        <v>0</v>
      </c>
      <c r="H20" s="71" t="n">
        <f aca="false">$C20*VLOOKUP($B20,FoodDB!$A$2:$I$1024,7,0)</f>
        <v>0</v>
      </c>
      <c r="I20" s="71" t="n">
        <f aca="false">$C20*VLOOKUP($B20,FoodDB!$A$2:$I$1024,8,0)</f>
        <v>0</v>
      </c>
      <c r="J20" s="71" t="n">
        <f aca="false">$C20*VLOOKUP($B20,FoodDB!$A$2:$I$1024,9,0)</f>
        <v>0</v>
      </c>
      <c r="K20" s="71"/>
      <c r="L20" s="71"/>
      <c r="M20" s="71"/>
      <c r="N20" s="71"/>
      <c r="O20" s="71"/>
      <c r="P20" s="71"/>
      <c r="Q20" s="71"/>
      <c r="R20" s="71"/>
      <c r="S20" s="71"/>
    </row>
    <row r="21" customFormat="false" ht="15" hidden="false" customHeight="false" outlineLevel="0" collapsed="false">
      <c r="B21" s="69" t="s">
        <v>95</v>
      </c>
      <c r="C21" s="70" t="n">
        <v>1</v>
      </c>
      <c r="D21" s="71" t="n">
        <f aca="false">$C21*VLOOKUP($B21,FoodDB!$A$2:$I$1024,3,0)</f>
        <v>0</v>
      </c>
      <c r="E21" s="71" t="n">
        <f aca="false">$C21*VLOOKUP($B21,FoodDB!$A$2:$I$1024,4,0)</f>
        <v>0</v>
      </c>
      <c r="F21" s="71" t="n">
        <f aca="false">$C21*VLOOKUP($B21,FoodDB!$A$2:$I$1024,5,0)</f>
        <v>0</v>
      </c>
      <c r="G21" s="71" t="n">
        <f aca="false">$C21*VLOOKUP($B21,FoodDB!$A$2:$I$1024,6,0)</f>
        <v>0</v>
      </c>
      <c r="H21" s="71" t="n">
        <f aca="false">$C21*VLOOKUP($B21,FoodDB!$A$2:$I$1024,7,0)</f>
        <v>0</v>
      </c>
      <c r="I21" s="71" t="n">
        <f aca="false">$C21*VLOOKUP($B21,FoodDB!$A$2:$I$1024,8,0)</f>
        <v>0</v>
      </c>
      <c r="J21" s="71" t="n">
        <f aca="false">$C21*VLOOKUP($B21,FoodDB!$A$2:$I$1024,9,0)</f>
        <v>0</v>
      </c>
      <c r="K21" s="71"/>
      <c r="L21" s="71"/>
      <c r="M21" s="71"/>
      <c r="N21" s="71"/>
      <c r="O21" s="71"/>
      <c r="P21" s="71"/>
      <c r="Q21" s="71"/>
      <c r="R21" s="71"/>
      <c r="S21" s="71"/>
    </row>
    <row r="22" customFormat="false" ht="15" hidden="false" customHeight="false" outlineLevel="0" collapsed="false">
      <c r="B22" s="69" t="s">
        <v>95</v>
      </c>
      <c r="C22" s="70" t="n">
        <v>1</v>
      </c>
      <c r="D22" s="71" t="n">
        <f aca="false">$C22*VLOOKUP($B22,FoodDB!$A$2:$I$1024,3,0)</f>
        <v>0</v>
      </c>
      <c r="E22" s="71" t="n">
        <f aca="false">$C22*VLOOKUP($B22,FoodDB!$A$2:$I$1024,4,0)</f>
        <v>0</v>
      </c>
      <c r="F22" s="71" t="n">
        <f aca="false">$C22*VLOOKUP($B22,FoodDB!$A$2:$I$1024,5,0)</f>
        <v>0</v>
      </c>
      <c r="G22" s="71" t="n">
        <f aca="false">$C22*VLOOKUP($B22,FoodDB!$A$2:$I$1024,6,0)</f>
        <v>0</v>
      </c>
      <c r="H22" s="71" t="n">
        <f aca="false">$C22*VLOOKUP($B22,FoodDB!$A$2:$I$1024,7,0)</f>
        <v>0</v>
      </c>
      <c r="I22" s="71" t="n">
        <f aca="false">$C22*VLOOKUP($B22,FoodDB!$A$2:$I$1024,8,0)</f>
        <v>0</v>
      </c>
      <c r="J22" s="71" t="n">
        <f aca="false">$C22*VLOOKUP($B22,FoodDB!$A$2:$I$1024,9,0)</f>
        <v>0</v>
      </c>
      <c r="K22" s="71"/>
      <c r="L22" s="71"/>
      <c r="M22" s="71"/>
      <c r="N22" s="71"/>
      <c r="O22" s="71"/>
      <c r="P22" s="71"/>
      <c r="Q22" s="71"/>
      <c r="R22" s="71"/>
      <c r="S22" s="71"/>
    </row>
    <row r="23" customFormat="false" ht="15" hidden="false" customHeight="false" outlineLevel="0" collapsed="false">
      <c r="B23" s="69" t="s">
        <v>95</v>
      </c>
      <c r="C23" s="70" t="n">
        <v>1</v>
      </c>
      <c r="D23" s="71" t="n">
        <f aca="false">$C23*VLOOKUP($B23,FoodDB!$A$2:$I$1024,3,0)</f>
        <v>0</v>
      </c>
      <c r="E23" s="71" t="n">
        <f aca="false">$C23*VLOOKUP($B23,FoodDB!$A$2:$I$1024,4,0)</f>
        <v>0</v>
      </c>
      <c r="F23" s="71" t="n">
        <f aca="false">$C23*VLOOKUP($B23,FoodDB!$A$2:$I$1024,5,0)</f>
        <v>0</v>
      </c>
      <c r="G23" s="71" t="n">
        <f aca="false">$C23*VLOOKUP($B23,FoodDB!$A$2:$I$1024,6,0)</f>
        <v>0</v>
      </c>
      <c r="H23" s="71" t="n">
        <f aca="false">$C23*VLOOKUP($B23,FoodDB!$A$2:$I$1024,7,0)</f>
        <v>0</v>
      </c>
      <c r="I23" s="71" t="n">
        <f aca="false">$C23*VLOOKUP($B23,FoodDB!$A$2:$I$1024,8,0)</f>
        <v>0</v>
      </c>
      <c r="J23" s="71" t="n">
        <f aca="false">$C23*VLOOKUP($B23,FoodDB!$A$2:$I$1024,9,0)</f>
        <v>0</v>
      </c>
      <c r="K23" s="71"/>
      <c r="L23" s="71"/>
      <c r="M23" s="71"/>
      <c r="N23" s="71"/>
      <c r="O23" s="71"/>
      <c r="P23" s="71"/>
      <c r="Q23" s="71"/>
      <c r="R23" s="71"/>
      <c r="S23" s="71"/>
    </row>
    <row r="24" customFormat="false" ht="15" hidden="false" customHeight="false" outlineLevel="0" collapsed="false">
      <c r="A24" s="0" t="s">
        <v>99</v>
      </c>
      <c r="D24" s="71"/>
      <c r="E24" s="71"/>
      <c r="F24" s="71"/>
      <c r="G24" s="71" t="n">
        <f aca="false">SUM(G17:G23)</f>
        <v>0</v>
      </c>
      <c r="H24" s="71" t="n">
        <f aca="false">SUM(H17:H23)</f>
        <v>0</v>
      </c>
      <c r="I24" s="71" t="n">
        <f aca="false">SUM(I17:I23)</f>
        <v>0</v>
      </c>
      <c r="J24" s="71" t="n">
        <f aca="false">SUM(G24:I24)</f>
        <v>0</v>
      </c>
      <c r="K24" s="71"/>
      <c r="L24" s="71"/>
      <c r="M24" s="71"/>
      <c r="N24" s="71"/>
      <c r="O24" s="71"/>
      <c r="P24" s="71"/>
      <c r="Q24" s="71"/>
      <c r="R24" s="71"/>
      <c r="S24" s="71"/>
    </row>
    <row r="25" customFormat="false" ht="15" hidden="false" customHeight="false" outlineLevel="0" collapsed="false">
      <c r="A25" s="0" t="s">
        <v>100</v>
      </c>
      <c r="B25" s="0" t="s">
        <v>101</v>
      </c>
      <c r="D25" s="71"/>
      <c r="E25" s="71"/>
      <c r="F25" s="71"/>
      <c r="G25" s="71" t="n">
        <f aca="false">VLOOKUP($A17,LossChart!$A$3:$AB$73,14,0)</f>
        <v>409.338473035637</v>
      </c>
      <c r="H25" s="71" t="n">
        <f aca="false">VLOOKUP($A17,LossChart!$A$3:$AB$73,15,0)</f>
        <v>80</v>
      </c>
      <c r="I25" s="71" t="n">
        <f aca="false">VLOOKUP($A17,LossChart!$A$3:$AB$73,16,0)</f>
        <v>462.566029264636</v>
      </c>
      <c r="J25" s="71" t="n">
        <f aca="false">VLOOKUP($A17,LossChart!$A$3:$AB$73,17,0)</f>
        <v>951.904502300273</v>
      </c>
      <c r="K25" s="71"/>
      <c r="L25" s="71"/>
      <c r="M25" s="71"/>
      <c r="N25" s="71"/>
      <c r="O25" s="71"/>
      <c r="P25" s="71"/>
      <c r="Q25" s="71"/>
      <c r="R25" s="71"/>
      <c r="S25" s="71"/>
    </row>
    <row r="26" customFormat="false" ht="15" hidden="false" customHeight="false" outlineLevel="0" collapsed="false">
      <c r="A26" s="0" t="s">
        <v>102</v>
      </c>
      <c r="D26" s="71"/>
      <c r="E26" s="71"/>
      <c r="F26" s="71"/>
      <c r="G26" s="71" t="n">
        <f aca="false">G25-G24</f>
        <v>409.338473035637</v>
      </c>
      <c r="H26" s="71" t="n">
        <f aca="false">H25-H24</f>
        <v>80</v>
      </c>
      <c r="I26" s="71" t="n">
        <f aca="false">I25-I24</f>
        <v>462.566029264636</v>
      </c>
      <c r="J26" s="71" t="n">
        <f aca="false">J25-J24</f>
        <v>951.904502300273</v>
      </c>
      <c r="K26" s="71"/>
      <c r="L26" s="71"/>
      <c r="M26" s="71"/>
      <c r="N26" s="71"/>
      <c r="O26" s="71"/>
      <c r="P26" s="71"/>
      <c r="Q26" s="71"/>
      <c r="R26" s="71"/>
      <c r="S26" s="71"/>
    </row>
    <row r="28" customFormat="false" ht="60" hidden="false" customHeight="false" outlineLevel="0" collapsed="false">
      <c r="A28" s="21" t="s">
        <v>63</v>
      </c>
      <c r="B28" s="21" t="s">
        <v>80</v>
      </c>
      <c r="C28" s="21" t="s">
        <v>81</v>
      </c>
      <c r="D28" s="67" t="str">
        <f aca="false">FoodDB!$C$1</f>
        <v>Fat
(g)</v>
      </c>
      <c r="E28" s="67" t="str">
        <f aca="false">FoodDB!$D$1</f>
        <v> Net
Carbs
(g)</v>
      </c>
      <c r="F28" s="67" t="str">
        <f aca="false">FoodDB!$E$1</f>
        <v>Protein
(g)</v>
      </c>
      <c r="G28" s="67" t="str">
        <f aca="false">FoodDB!$F$1</f>
        <v>Fat
(Cal)</v>
      </c>
      <c r="H28" s="67" t="str">
        <f aca="false">FoodDB!$G$1</f>
        <v>Carb
(Cal)</v>
      </c>
      <c r="I28" s="67" t="str">
        <f aca="false">FoodDB!$H$1</f>
        <v>Protein
(Cal)</v>
      </c>
      <c r="J28" s="67" t="str">
        <f aca="false">FoodDB!$I$1</f>
        <v>Total
Calories</v>
      </c>
      <c r="K28" s="67"/>
      <c r="L28" s="67" t="s">
        <v>82</v>
      </c>
      <c r="M28" s="67" t="s">
        <v>83</v>
      </c>
      <c r="N28" s="67" t="s">
        <v>84</v>
      </c>
      <c r="O28" s="67" t="s">
        <v>85</v>
      </c>
      <c r="P28" s="67" t="s">
        <v>86</v>
      </c>
      <c r="Q28" s="67" t="s">
        <v>87</v>
      </c>
      <c r="R28" s="67" t="s">
        <v>88</v>
      </c>
      <c r="S28" s="67" t="s">
        <v>89</v>
      </c>
    </row>
    <row r="29" customFormat="false" ht="15" hidden="false" customHeight="false" outlineLevel="0" collapsed="false">
      <c r="A29" s="68" t="n">
        <f aca="false">A17+1</f>
        <v>43033</v>
      </c>
      <c r="B29" s="69" t="s">
        <v>95</v>
      </c>
      <c r="C29" s="70" t="n">
        <v>1</v>
      </c>
      <c r="D29" s="71" t="n">
        <f aca="false">$C29*VLOOKUP($B29,FoodDB!$A$2:$I$1024,3,0)</f>
        <v>0</v>
      </c>
      <c r="E29" s="71" t="n">
        <f aca="false">$C29*VLOOKUP($B29,FoodDB!$A$2:$I$1024,4,0)</f>
        <v>0</v>
      </c>
      <c r="F29" s="71" t="n">
        <f aca="false">$C29*VLOOKUP($B29,FoodDB!$A$2:$I$1024,5,0)</f>
        <v>0</v>
      </c>
      <c r="G29" s="71" t="n">
        <f aca="false">$C29*VLOOKUP($B29,FoodDB!$A$2:$I$1024,6,0)</f>
        <v>0</v>
      </c>
      <c r="H29" s="71" t="n">
        <f aca="false">$C29*VLOOKUP($B29,FoodDB!$A$2:$I$1024,7,0)</f>
        <v>0</v>
      </c>
      <c r="I29" s="71" t="n">
        <f aca="false">$C29*VLOOKUP($B29,FoodDB!$A$2:$I$1024,8,0)</f>
        <v>0</v>
      </c>
      <c r="J29" s="71" t="n">
        <f aca="false">$C29*VLOOKUP($B29,FoodDB!$A$2:$I$1024,9,0)</f>
        <v>0</v>
      </c>
      <c r="K29" s="71"/>
      <c r="L29" s="71" t="n">
        <f aca="false">SUM(G29:G35)</f>
        <v>0</v>
      </c>
      <c r="M29" s="71" t="n">
        <f aca="false">SUM(H29:H35)</f>
        <v>0</v>
      </c>
      <c r="N29" s="71" t="n">
        <f aca="false">SUM(I29:I35)</f>
        <v>0</v>
      </c>
      <c r="O29" s="71" t="n">
        <f aca="false">SUM(L29:N29)</f>
        <v>0</v>
      </c>
      <c r="P29" s="71" t="n">
        <f aca="false">VLOOKUP($A29,LossChart!$A$3:$AB$73,14,0)-L29</f>
        <v>417.108878218239</v>
      </c>
      <c r="Q29" s="71" t="n">
        <f aca="false">VLOOKUP($A29,LossChart!$A$3:$AB$73,15,0)-M29</f>
        <v>80</v>
      </c>
      <c r="R29" s="71" t="n">
        <f aca="false">VLOOKUP($A29,LossChart!$A$3:$AB$73,16,0)-N29</f>
        <v>462.566029264636</v>
      </c>
      <c r="S29" s="71" t="n">
        <f aca="false">VLOOKUP($A29,LossChart!$A$3:$AB$73,17,0)-O29</f>
        <v>959.674907482875</v>
      </c>
    </row>
    <row r="30" customFormat="false" ht="15" hidden="false" customHeight="false" outlineLevel="0" collapsed="false">
      <c r="B30" s="69" t="s">
        <v>95</v>
      </c>
      <c r="C30" s="70" t="n">
        <v>1</v>
      </c>
      <c r="D30" s="71" t="n">
        <f aca="false">$C30*VLOOKUP($B30,FoodDB!$A$2:$I$1024,3,0)</f>
        <v>0</v>
      </c>
      <c r="E30" s="71" t="n">
        <f aca="false">$C30*VLOOKUP($B30,FoodDB!$A$2:$I$1024,4,0)</f>
        <v>0</v>
      </c>
      <c r="F30" s="71" t="n">
        <f aca="false">$C30*VLOOKUP($B30,FoodDB!$A$2:$I$1024,5,0)</f>
        <v>0</v>
      </c>
      <c r="G30" s="71" t="n">
        <f aca="false">$C30*VLOOKUP($B30,FoodDB!$A$2:$I$1024,6,0)</f>
        <v>0</v>
      </c>
      <c r="H30" s="71" t="n">
        <f aca="false">$C30*VLOOKUP($B30,FoodDB!$A$2:$I$1024,7,0)</f>
        <v>0</v>
      </c>
      <c r="I30" s="71" t="n">
        <f aca="false">$C30*VLOOKUP($B30,FoodDB!$A$2:$I$1024,8,0)</f>
        <v>0</v>
      </c>
      <c r="J30" s="71" t="n">
        <f aca="false">$C30*VLOOKUP($B30,FoodDB!$A$2:$I$1024,9,0)</f>
        <v>0</v>
      </c>
      <c r="K30" s="71"/>
      <c r="L30" s="71"/>
      <c r="M30" s="71"/>
      <c r="N30" s="71"/>
      <c r="O30" s="71"/>
      <c r="P30" s="71"/>
      <c r="Q30" s="71"/>
      <c r="R30" s="71"/>
      <c r="S30" s="71"/>
    </row>
    <row r="31" customFormat="false" ht="15" hidden="false" customHeight="false" outlineLevel="0" collapsed="false">
      <c r="B31" s="69" t="s">
        <v>95</v>
      </c>
      <c r="C31" s="70" t="n">
        <v>1</v>
      </c>
      <c r="D31" s="71" t="n">
        <f aca="false">$C31*VLOOKUP($B31,FoodDB!$A$2:$I$1024,3,0)</f>
        <v>0</v>
      </c>
      <c r="E31" s="71" t="n">
        <f aca="false">$C31*VLOOKUP($B31,FoodDB!$A$2:$I$1024,4,0)</f>
        <v>0</v>
      </c>
      <c r="F31" s="71" t="n">
        <f aca="false">$C31*VLOOKUP($B31,FoodDB!$A$2:$I$1024,5,0)</f>
        <v>0</v>
      </c>
      <c r="G31" s="71" t="n">
        <f aca="false">$C31*VLOOKUP($B31,FoodDB!$A$2:$I$1024,6,0)</f>
        <v>0</v>
      </c>
      <c r="H31" s="71" t="n">
        <f aca="false">$C31*VLOOKUP($B31,FoodDB!$A$2:$I$1024,7,0)</f>
        <v>0</v>
      </c>
      <c r="I31" s="71" t="n">
        <f aca="false">$C31*VLOOKUP($B31,FoodDB!$A$2:$I$1024,8,0)</f>
        <v>0</v>
      </c>
      <c r="J31" s="71" t="n">
        <f aca="false">$C31*VLOOKUP($B31,FoodDB!$A$2:$I$1024,9,0)</f>
        <v>0</v>
      </c>
      <c r="K31" s="71"/>
      <c r="L31" s="71"/>
      <c r="M31" s="71"/>
      <c r="N31" s="71"/>
      <c r="O31" s="71"/>
      <c r="P31" s="71"/>
      <c r="Q31" s="71"/>
      <c r="R31" s="71"/>
      <c r="S31" s="71"/>
    </row>
    <row r="32" customFormat="false" ht="15" hidden="false" customHeight="false" outlineLevel="0" collapsed="false">
      <c r="B32" s="69" t="s">
        <v>95</v>
      </c>
      <c r="C32" s="70" t="n">
        <v>1</v>
      </c>
      <c r="D32" s="71" t="n">
        <f aca="false">$C32*VLOOKUP($B32,FoodDB!$A$2:$I$1024,3,0)</f>
        <v>0</v>
      </c>
      <c r="E32" s="71" t="n">
        <f aca="false">$C32*VLOOKUP($B32,FoodDB!$A$2:$I$1024,4,0)</f>
        <v>0</v>
      </c>
      <c r="F32" s="71" t="n">
        <f aca="false">$C32*VLOOKUP($B32,FoodDB!$A$2:$I$1024,5,0)</f>
        <v>0</v>
      </c>
      <c r="G32" s="71" t="n">
        <f aca="false">$C32*VLOOKUP($B32,FoodDB!$A$2:$I$1024,6,0)</f>
        <v>0</v>
      </c>
      <c r="H32" s="71" t="n">
        <f aca="false">$C32*VLOOKUP($B32,FoodDB!$A$2:$I$1024,7,0)</f>
        <v>0</v>
      </c>
      <c r="I32" s="71" t="n">
        <f aca="false">$C32*VLOOKUP($B32,FoodDB!$A$2:$I$1024,8,0)</f>
        <v>0</v>
      </c>
      <c r="J32" s="71" t="n">
        <f aca="false">$C32*VLOOKUP($B32,FoodDB!$A$2:$I$1024,9,0)</f>
        <v>0</v>
      </c>
      <c r="K32" s="71"/>
      <c r="L32" s="71"/>
      <c r="M32" s="71"/>
      <c r="N32" s="71"/>
      <c r="O32" s="71"/>
      <c r="P32" s="71"/>
      <c r="Q32" s="71"/>
      <c r="R32" s="71"/>
      <c r="S32" s="71"/>
    </row>
    <row r="33" customFormat="false" ht="15" hidden="false" customHeight="false" outlineLevel="0" collapsed="false">
      <c r="B33" s="69" t="s">
        <v>95</v>
      </c>
      <c r="C33" s="70" t="n">
        <v>1</v>
      </c>
      <c r="D33" s="71" t="n">
        <f aca="false">$C33*VLOOKUP($B33,FoodDB!$A$2:$I$1024,3,0)</f>
        <v>0</v>
      </c>
      <c r="E33" s="71" t="n">
        <f aca="false">$C33*VLOOKUP($B33,FoodDB!$A$2:$I$1024,4,0)</f>
        <v>0</v>
      </c>
      <c r="F33" s="71" t="n">
        <f aca="false">$C33*VLOOKUP($B33,FoodDB!$A$2:$I$1024,5,0)</f>
        <v>0</v>
      </c>
      <c r="G33" s="71" t="n">
        <f aca="false">$C33*VLOOKUP($B33,FoodDB!$A$2:$I$1024,6,0)</f>
        <v>0</v>
      </c>
      <c r="H33" s="71" t="n">
        <f aca="false">$C33*VLOOKUP($B33,FoodDB!$A$2:$I$1024,7,0)</f>
        <v>0</v>
      </c>
      <c r="I33" s="71" t="n">
        <f aca="false">$C33*VLOOKUP($B33,FoodDB!$A$2:$I$1024,8,0)</f>
        <v>0</v>
      </c>
      <c r="J33" s="71" t="n">
        <f aca="false">$C33*VLOOKUP($B33,FoodDB!$A$2:$I$1024,9,0)</f>
        <v>0</v>
      </c>
      <c r="K33" s="71"/>
      <c r="L33" s="71"/>
      <c r="M33" s="71"/>
      <c r="N33" s="71"/>
      <c r="O33" s="71"/>
      <c r="P33" s="71"/>
      <c r="Q33" s="71"/>
      <c r="R33" s="71"/>
      <c r="S33" s="71"/>
    </row>
    <row r="34" customFormat="false" ht="15" hidden="false" customHeight="false" outlineLevel="0" collapsed="false">
      <c r="B34" s="69" t="s">
        <v>95</v>
      </c>
      <c r="C34" s="70" t="n">
        <v>1</v>
      </c>
      <c r="D34" s="71" t="n">
        <f aca="false">$C34*VLOOKUP($B34,FoodDB!$A$2:$I$1024,3,0)</f>
        <v>0</v>
      </c>
      <c r="E34" s="71" t="n">
        <f aca="false">$C34*VLOOKUP($B34,FoodDB!$A$2:$I$1024,4,0)</f>
        <v>0</v>
      </c>
      <c r="F34" s="71" t="n">
        <f aca="false">$C34*VLOOKUP($B34,FoodDB!$A$2:$I$1024,5,0)</f>
        <v>0</v>
      </c>
      <c r="G34" s="71" t="n">
        <f aca="false">$C34*VLOOKUP($B34,FoodDB!$A$2:$I$1024,6,0)</f>
        <v>0</v>
      </c>
      <c r="H34" s="71" t="n">
        <f aca="false">$C34*VLOOKUP($B34,FoodDB!$A$2:$I$1024,7,0)</f>
        <v>0</v>
      </c>
      <c r="I34" s="71" t="n">
        <f aca="false">$C34*VLOOKUP($B34,FoodDB!$A$2:$I$1024,8,0)</f>
        <v>0</v>
      </c>
      <c r="J34" s="71" t="n">
        <f aca="false">$C34*VLOOKUP($B34,FoodDB!$A$2:$I$1024,9,0)</f>
        <v>0</v>
      </c>
      <c r="K34" s="71"/>
      <c r="L34" s="71"/>
      <c r="M34" s="71"/>
      <c r="N34" s="71"/>
      <c r="O34" s="71"/>
      <c r="P34" s="71"/>
      <c r="Q34" s="71"/>
      <c r="R34" s="71"/>
      <c r="S34" s="71"/>
    </row>
    <row r="35" customFormat="false" ht="15" hidden="false" customHeight="false" outlineLevel="0" collapsed="false">
      <c r="B35" s="69" t="s">
        <v>95</v>
      </c>
      <c r="C35" s="70" t="n">
        <v>1</v>
      </c>
      <c r="D35" s="71" t="n">
        <f aca="false">$C35*VLOOKUP($B35,FoodDB!$A$2:$I$1024,3,0)</f>
        <v>0</v>
      </c>
      <c r="E35" s="71" t="n">
        <f aca="false">$C35*VLOOKUP($B35,FoodDB!$A$2:$I$1024,4,0)</f>
        <v>0</v>
      </c>
      <c r="F35" s="71" t="n">
        <f aca="false">$C35*VLOOKUP($B35,FoodDB!$A$2:$I$1024,5,0)</f>
        <v>0</v>
      </c>
      <c r="G35" s="71" t="n">
        <f aca="false">$C35*VLOOKUP($B35,FoodDB!$A$2:$I$1024,6,0)</f>
        <v>0</v>
      </c>
      <c r="H35" s="71" t="n">
        <f aca="false">$C35*VLOOKUP($B35,FoodDB!$A$2:$I$1024,7,0)</f>
        <v>0</v>
      </c>
      <c r="I35" s="71" t="n">
        <f aca="false">$C35*VLOOKUP($B35,FoodDB!$A$2:$I$1024,8,0)</f>
        <v>0</v>
      </c>
      <c r="J35" s="71" t="n">
        <f aca="false">$C35*VLOOKUP($B35,FoodDB!$A$2:$I$1024,9,0)</f>
        <v>0</v>
      </c>
      <c r="K35" s="71"/>
      <c r="L35" s="71"/>
      <c r="M35" s="71"/>
      <c r="N35" s="71"/>
      <c r="O35" s="71"/>
      <c r="P35" s="71"/>
      <c r="Q35" s="71"/>
      <c r="R35" s="71"/>
      <c r="S35" s="71"/>
    </row>
    <row r="36" customFormat="false" ht="15" hidden="false" customHeight="false" outlineLevel="0" collapsed="false">
      <c r="A36" s="0" t="s">
        <v>99</v>
      </c>
      <c r="D36" s="71"/>
      <c r="E36" s="71"/>
      <c r="F36" s="71"/>
      <c r="G36" s="71" t="n">
        <f aca="false">SUM(G29:G35)</f>
        <v>0</v>
      </c>
      <c r="H36" s="71" t="n">
        <f aca="false">SUM(H29:H35)</f>
        <v>0</v>
      </c>
      <c r="I36" s="71" t="n">
        <f aca="false">SUM(I29:I35)</f>
        <v>0</v>
      </c>
      <c r="J36" s="71" t="n">
        <f aca="false">SUM(G36:I36)</f>
        <v>0</v>
      </c>
      <c r="K36" s="71"/>
      <c r="L36" s="71"/>
      <c r="M36" s="71"/>
      <c r="N36" s="71"/>
      <c r="O36" s="71"/>
      <c r="P36" s="71"/>
      <c r="Q36" s="71"/>
      <c r="R36" s="71"/>
      <c r="S36" s="71"/>
    </row>
    <row r="37" customFormat="false" ht="15" hidden="false" customHeight="false" outlineLevel="0" collapsed="false">
      <c r="A37" s="0" t="s">
        <v>100</v>
      </c>
      <c r="B37" s="0" t="s">
        <v>101</v>
      </c>
      <c r="D37" s="71"/>
      <c r="E37" s="71"/>
      <c r="F37" s="71"/>
      <c r="G37" s="71" t="n">
        <f aca="false">VLOOKUP($A29,LossChart!$A$3:$AB$73,14,0)</f>
        <v>417.108878218239</v>
      </c>
      <c r="H37" s="71" t="n">
        <f aca="false">VLOOKUP($A29,LossChart!$A$3:$AB$73,15,0)</f>
        <v>80</v>
      </c>
      <c r="I37" s="71" t="n">
        <f aca="false">VLOOKUP($A29,LossChart!$A$3:$AB$73,16,0)</f>
        <v>462.566029264636</v>
      </c>
      <c r="J37" s="71" t="n">
        <f aca="false">VLOOKUP($A29,LossChart!$A$3:$AB$73,17,0)</f>
        <v>959.674907482875</v>
      </c>
      <c r="K37" s="71"/>
      <c r="L37" s="71"/>
      <c r="M37" s="71"/>
      <c r="N37" s="71"/>
      <c r="O37" s="71"/>
      <c r="P37" s="71"/>
      <c r="Q37" s="71"/>
      <c r="R37" s="71"/>
      <c r="S37" s="71"/>
    </row>
    <row r="38" customFormat="false" ht="15" hidden="false" customHeight="false" outlineLevel="0" collapsed="false">
      <c r="A38" s="0" t="s">
        <v>102</v>
      </c>
      <c r="D38" s="71"/>
      <c r="E38" s="71"/>
      <c r="F38" s="71"/>
      <c r="G38" s="71" t="n">
        <f aca="false">G37-G36</f>
        <v>417.108878218239</v>
      </c>
      <c r="H38" s="71" t="n">
        <f aca="false">H37-H36</f>
        <v>80</v>
      </c>
      <c r="I38" s="71" t="n">
        <f aca="false">I37-I36</f>
        <v>462.566029264636</v>
      </c>
      <c r="J38" s="71" t="n">
        <f aca="false">J37-J36</f>
        <v>959.674907482875</v>
      </c>
      <c r="K38" s="71"/>
      <c r="L38" s="71"/>
      <c r="M38" s="71"/>
      <c r="N38" s="71"/>
      <c r="O38" s="71"/>
      <c r="P38" s="71"/>
      <c r="Q38" s="71"/>
      <c r="R38" s="71"/>
      <c r="S38" s="71"/>
    </row>
    <row r="40" customFormat="false" ht="60" hidden="false" customHeight="false" outlineLevel="0" collapsed="false">
      <c r="A40" s="21" t="s">
        <v>63</v>
      </c>
      <c r="B40" s="21" t="s">
        <v>80</v>
      </c>
      <c r="C40" s="21" t="s">
        <v>81</v>
      </c>
      <c r="D40" s="67" t="str">
        <f aca="false">FoodDB!$C$1</f>
        <v>Fat
(g)</v>
      </c>
      <c r="E40" s="67" t="str">
        <f aca="false">FoodDB!$D$1</f>
        <v> Net
Carbs
(g)</v>
      </c>
      <c r="F40" s="67" t="str">
        <f aca="false">FoodDB!$E$1</f>
        <v>Protein
(g)</v>
      </c>
      <c r="G40" s="67" t="str">
        <f aca="false">FoodDB!$F$1</f>
        <v>Fat
(Cal)</v>
      </c>
      <c r="H40" s="67" t="str">
        <f aca="false">FoodDB!$G$1</f>
        <v>Carb
(Cal)</v>
      </c>
      <c r="I40" s="67" t="str">
        <f aca="false">FoodDB!$H$1</f>
        <v>Protein
(Cal)</v>
      </c>
      <c r="J40" s="67" t="str">
        <f aca="false">FoodDB!$I$1</f>
        <v>Total
Calories</v>
      </c>
      <c r="K40" s="67"/>
      <c r="L40" s="67" t="s">
        <v>82</v>
      </c>
      <c r="M40" s="67" t="s">
        <v>83</v>
      </c>
      <c r="N40" s="67" t="s">
        <v>84</v>
      </c>
      <c r="O40" s="67" t="s">
        <v>85</v>
      </c>
      <c r="P40" s="67" t="s">
        <v>86</v>
      </c>
      <c r="Q40" s="67" t="s">
        <v>87</v>
      </c>
      <c r="R40" s="67" t="s">
        <v>88</v>
      </c>
      <c r="S40" s="67" t="s">
        <v>89</v>
      </c>
    </row>
    <row r="41" customFormat="false" ht="15" hidden="false" customHeight="false" outlineLevel="0" collapsed="false">
      <c r="A41" s="68" t="n">
        <f aca="false">A29+1</f>
        <v>43034</v>
      </c>
      <c r="B41" s="69" t="s">
        <v>95</v>
      </c>
      <c r="C41" s="70" t="n">
        <v>1</v>
      </c>
      <c r="D41" s="71" t="n">
        <f aca="false">$C41*VLOOKUP($B41,FoodDB!$A$2:$I$1024,3,0)</f>
        <v>0</v>
      </c>
      <c r="E41" s="71" t="n">
        <f aca="false">$C41*VLOOKUP($B41,FoodDB!$A$2:$I$1024,4,0)</f>
        <v>0</v>
      </c>
      <c r="F41" s="71" t="n">
        <f aca="false">$C41*VLOOKUP($B41,FoodDB!$A$2:$I$1024,5,0)</f>
        <v>0</v>
      </c>
      <c r="G41" s="71" t="n">
        <f aca="false">$C41*VLOOKUP($B41,FoodDB!$A$2:$I$1024,6,0)</f>
        <v>0</v>
      </c>
      <c r="H41" s="71" t="n">
        <f aca="false">$C41*VLOOKUP($B41,FoodDB!$A$2:$I$1024,7,0)</f>
        <v>0</v>
      </c>
      <c r="I41" s="71" t="n">
        <f aca="false">$C41*VLOOKUP($B41,FoodDB!$A$2:$I$1024,8,0)</f>
        <v>0</v>
      </c>
      <c r="J41" s="71" t="n">
        <f aca="false">$C41*VLOOKUP($B41,FoodDB!$A$2:$I$1024,9,0)</f>
        <v>0</v>
      </c>
      <c r="K41" s="71"/>
      <c r="L41" s="71" t="n">
        <f aca="false">SUM(G41:G47)</f>
        <v>0</v>
      </c>
      <c r="M41" s="71" t="n">
        <f aca="false">SUM(H41:H47)</f>
        <v>0</v>
      </c>
      <c r="N41" s="71" t="n">
        <f aca="false">SUM(I41:I47)</f>
        <v>0</v>
      </c>
      <c r="O41" s="71" t="n">
        <f aca="false">SUM(L41:N41)</f>
        <v>0</v>
      </c>
      <c r="P41" s="71" t="n">
        <f aca="false">VLOOKUP($A41,LossChart!$A$3:$AB$73,14,0)-L41</f>
        <v>424.810459812081</v>
      </c>
      <c r="Q41" s="71" t="n">
        <f aca="false">VLOOKUP($A41,LossChart!$A$3:$AB$73,15,0)-M41</f>
        <v>80</v>
      </c>
      <c r="R41" s="71" t="n">
        <f aca="false">VLOOKUP($A41,LossChart!$A$3:$AB$73,16,0)-N41</f>
        <v>462.566029264636</v>
      </c>
      <c r="S41" s="71" t="n">
        <f aca="false">VLOOKUP($A41,LossChart!$A$3:$AB$73,17,0)-O41</f>
        <v>967.376489076717</v>
      </c>
    </row>
    <row r="42" customFormat="false" ht="15" hidden="false" customHeight="false" outlineLevel="0" collapsed="false">
      <c r="B42" s="69" t="s">
        <v>95</v>
      </c>
      <c r="C42" s="70" t="n">
        <v>1</v>
      </c>
      <c r="D42" s="71" t="n">
        <f aca="false">$C42*VLOOKUP($B42,FoodDB!$A$2:$I$1024,3,0)</f>
        <v>0</v>
      </c>
      <c r="E42" s="71" t="n">
        <f aca="false">$C42*VLOOKUP($B42,FoodDB!$A$2:$I$1024,4,0)</f>
        <v>0</v>
      </c>
      <c r="F42" s="71" t="n">
        <f aca="false">$C42*VLOOKUP($B42,FoodDB!$A$2:$I$1024,5,0)</f>
        <v>0</v>
      </c>
      <c r="G42" s="71" t="n">
        <f aca="false">$C42*VLOOKUP($B42,FoodDB!$A$2:$I$1024,6,0)</f>
        <v>0</v>
      </c>
      <c r="H42" s="71" t="n">
        <f aca="false">$C42*VLOOKUP($B42,FoodDB!$A$2:$I$1024,7,0)</f>
        <v>0</v>
      </c>
      <c r="I42" s="71" t="n">
        <f aca="false">$C42*VLOOKUP($B42,FoodDB!$A$2:$I$1024,8,0)</f>
        <v>0</v>
      </c>
      <c r="J42" s="71" t="n">
        <f aca="false">$C42*VLOOKUP($B42,FoodDB!$A$2:$I$1024,9,0)</f>
        <v>0</v>
      </c>
      <c r="K42" s="71"/>
      <c r="L42" s="71"/>
      <c r="M42" s="71"/>
      <c r="N42" s="71"/>
      <c r="O42" s="71"/>
      <c r="P42" s="71"/>
      <c r="Q42" s="71"/>
      <c r="R42" s="71"/>
      <c r="S42" s="71"/>
    </row>
    <row r="43" customFormat="false" ht="15" hidden="false" customHeight="false" outlineLevel="0" collapsed="false">
      <c r="B43" s="69" t="s">
        <v>95</v>
      </c>
      <c r="C43" s="70" t="n">
        <v>1</v>
      </c>
      <c r="D43" s="71" t="n">
        <f aca="false">$C43*VLOOKUP($B43,FoodDB!$A$2:$I$1024,3,0)</f>
        <v>0</v>
      </c>
      <c r="E43" s="71" t="n">
        <f aca="false">$C43*VLOOKUP($B43,FoodDB!$A$2:$I$1024,4,0)</f>
        <v>0</v>
      </c>
      <c r="F43" s="71" t="n">
        <f aca="false">$C43*VLOOKUP($B43,FoodDB!$A$2:$I$1024,5,0)</f>
        <v>0</v>
      </c>
      <c r="G43" s="71" t="n">
        <f aca="false">$C43*VLOOKUP($B43,FoodDB!$A$2:$I$1024,6,0)</f>
        <v>0</v>
      </c>
      <c r="H43" s="71" t="n">
        <f aca="false">$C43*VLOOKUP($B43,FoodDB!$A$2:$I$1024,7,0)</f>
        <v>0</v>
      </c>
      <c r="I43" s="71" t="n">
        <f aca="false">$C43*VLOOKUP($B43,FoodDB!$A$2:$I$1024,8,0)</f>
        <v>0</v>
      </c>
      <c r="J43" s="71" t="n">
        <f aca="false">$C43*VLOOKUP($B43,FoodDB!$A$2:$I$1024,9,0)</f>
        <v>0</v>
      </c>
      <c r="K43" s="71"/>
      <c r="L43" s="71"/>
      <c r="M43" s="71"/>
      <c r="N43" s="71"/>
      <c r="O43" s="71"/>
      <c r="P43" s="71"/>
      <c r="Q43" s="71"/>
      <c r="R43" s="71"/>
      <c r="S43" s="71"/>
    </row>
    <row r="44" customFormat="false" ht="15" hidden="false" customHeight="false" outlineLevel="0" collapsed="false">
      <c r="B44" s="69" t="s">
        <v>95</v>
      </c>
      <c r="C44" s="70" t="n">
        <v>1</v>
      </c>
      <c r="D44" s="71" t="n">
        <f aca="false">$C44*VLOOKUP($B44,FoodDB!$A$2:$I$1024,3,0)</f>
        <v>0</v>
      </c>
      <c r="E44" s="71" t="n">
        <f aca="false">$C44*VLOOKUP($B44,FoodDB!$A$2:$I$1024,4,0)</f>
        <v>0</v>
      </c>
      <c r="F44" s="71" t="n">
        <f aca="false">$C44*VLOOKUP($B44,FoodDB!$A$2:$I$1024,5,0)</f>
        <v>0</v>
      </c>
      <c r="G44" s="71" t="n">
        <f aca="false">$C44*VLOOKUP($B44,FoodDB!$A$2:$I$1024,6,0)</f>
        <v>0</v>
      </c>
      <c r="H44" s="71" t="n">
        <f aca="false">$C44*VLOOKUP($B44,FoodDB!$A$2:$I$1024,7,0)</f>
        <v>0</v>
      </c>
      <c r="I44" s="71" t="n">
        <f aca="false">$C44*VLOOKUP($B44,FoodDB!$A$2:$I$1024,8,0)</f>
        <v>0</v>
      </c>
      <c r="J44" s="71" t="n">
        <f aca="false">$C44*VLOOKUP($B44,FoodDB!$A$2:$I$1024,9,0)</f>
        <v>0</v>
      </c>
      <c r="K44" s="71"/>
      <c r="L44" s="71"/>
      <c r="M44" s="71"/>
      <c r="N44" s="71"/>
      <c r="O44" s="71"/>
      <c r="P44" s="71"/>
      <c r="Q44" s="71"/>
      <c r="R44" s="71"/>
      <c r="S44" s="71"/>
    </row>
    <row r="45" customFormat="false" ht="15" hidden="false" customHeight="false" outlineLevel="0" collapsed="false">
      <c r="B45" s="69" t="s">
        <v>95</v>
      </c>
      <c r="C45" s="70" t="n">
        <v>1</v>
      </c>
      <c r="D45" s="71" t="n">
        <f aca="false">$C45*VLOOKUP($B45,FoodDB!$A$2:$I$1024,3,0)</f>
        <v>0</v>
      </c>
      <c r="E45" s="71" t="n">
        <f aca="false">$C45*VLOOKUP($B45,FoodDB!$A$2:$I$1024,4,0)</f>
        <v>0</v>
      </c>
      <c r="F45" s="71" t="n">
        <f aca="false">$C45*VLOOKUP($B45,FoodDB!$A$2:$I$1024,5,0)</f>
        <v>0</v>
      </c>
      <c r="G45" s="71" t="n">
        <f aca="false">$C45*VLOOKUP($B45,FoodDB!$A$2:$I$1024,6,0)</f>
        <v>0</v>
      </c>
      <c r="H45" s="71" t="n">
        <f aca="false">$C45*VLOOKUP($B45,FoodDB!$A$2:$I$1024,7,0)</f>
        <v>0</v>
      </c>
      <c r="I45" s="71" t="n">
        <f aca="false">$C45*VLOOKUP($B45,FoodDB!$A$2:$I$1024,8,0)</f>
        <v>0</v>
      </c>
      <c r="J45" s="71" t="n">
        <f aca="false">$C45*VLOOKUP($B45,FoodDB!$A$2:$I$1024,9,0)</f>
        <v>0</v>
      </c>
      <c r="K45" s="71"/>
      <c r="L45" s="71"/>
      <c r="M45" s="71"/>
      <c r="N45" s="71"/>
      <c r="O45" s="71"/>
      <c r="P45" s="71"/>
      <c r="Q45" s="71"/>
      <c r="R45" s="71"/>
      <c r="S45" s="71"/>
    </row>
    <row r="46" customFormat="false" ht="15" hidden="false" customHeight="false" outlineLevel="0" collapsed="false">
      <c r="B46" s="69" t="s">
        <v>95</v>
      </c>
      <c r="C46" s="70" t="n">
        <v>1</v>
      </c>
      <c r="D46" s="71" t="n">
        <f aca="false">$C46*VLOOKUP($B46,FoodDB!$A$2:$I$1024,3,0)</f>
        <v>0</v>
      </c>
      <c r="E46" s="71" t="n">
        <f aca="false">$C46*VLOOKUP($B46,FoodDB!$A$2:$I$1024,4,0)</f>
        <v>0</v>
      </c>
      <c r="F46" s="71" t="n">
        <f aca="false">$C46*VLOOKUP($B46,FoodDB!$A$2:$I$1024,5,0)</f>
        <v>0</v>
      </c>
      <c r="G46" s="71" t="n">
        <f aca="false">$C46*VLOOKUP($B46,FoodDB!$A$2:$I$1024,6,0)</f>
        <v>0</v>
      </c>
      <c r="H46" s="71" t="n">
        <f aca="false">$C46*VLOOKUP($B46,FoodDB!$A$2:$I$1024,7,0)</f>
        <v>0</v>
      </c>
      <c r="I46" s="71" t="n">
        <f aca="false">$C46*VLOOKUP($B46,FoodDB!$A$2:$I$1024,8,0)</f>
        <v>0</v>
      </c>
      <c r="J46" s="71" t="n">
        <f aca="false">$C46*VLOOKUP($B46,FoodDB!$A$2:$I$1024,9,0)</f>
        <v>0</v>
      </c>
      <c r="K46" s="71"/>
      <c r="L46" s="71"/>
      <c r="M46" s="71"/>
      <c r="N46" s="71"/>
      <c r="O46" s="71"/>
      <c r="P46" s="71"/>
      <c r="Q46" s="71"/>
      <c r="R46" s="71"/>
      <c r="S46" s="71"/>
    </row>
    <row r="47" customFormat="false" ht="15" hidden="false" customHeight="false" outlineLevel="0" collapsed="false">
      <c r="B47" s="69" t="s">
        <v>95</v>
      </c>
      <c r="C47" s="70" t="n">
        <v>1</v>
      </c>
      <c r="D47" s="71" t="n">
        <f aca="false">$C47*VLOOKUP($B47,FoodDB!$A$2:$I$1024,3,0)</f>
        <v>0</v>
      </c>
      <c r="E47" s="71" t="n">
        <f aca="false">$C47*VLOOKUP($B47,FoodDB!$A$2:$I$1024,4,0)</f>
        <v>0</v>
      </c>
      <c r="F47" s="71" t="n">
        <f aca="false">$C47*VLOOKUP($B47,FoodDB!$A$2:$I$1024,5,0)</f>
        <v>0</v>
      </c>
      <c r="G47" s="71" t="n">
        <f aca="false">$C47*VLOOKUP($B47,FoodDB!$A$2:$I$1024,6,0)</f>
        <v>0</v>
      </c>
      <c r="H47" s="71" t="n">
        <f aca="false">$C47*VLOOKUP($B47,FoodDB!$A$2:$I$1024,7,0)</f>
        <v>0</v>
      </c>
      <c r="I47" s="71" t="n">
        <f aca="false">$C47*VLOOKUP($B47,FoodDB!$A$2:$I$1024,8,0)</f>
        <v>0</v>
      </c>
      <c r="J47" s="71" t="n">
        <f aca="false">$C47*VLOOKUP($B47,FoodDB!$A$2:$I$1024,9,0)</f>
        <v>0</v>
      </c>
      <c r="K47" s="71"/>
      <c r="L47" s="71"/>
      <c r="M47" s="71"/>
      <c r="N47" s="71"/>
      <c r="O47" s="71"/>
      <c r="P47" s="71"/>
      <c r="Q47" s="71"/>
      <c r="R47" s="71"/>
      <c r="S47" s="71"/>
    </row>
    <row r="48" customFormat="false" ht="15" hidden="false" customHeight="false" outlineLevel="0" collapsed="false">
      <c r="A48" s="0" t="s">
        <v>99</v>
      </c>
      <c r="D48" s="71"/>
      <c r="E48" s="71"/>
      <c r="F48" s="71"/>
      <c r="G48" s="71" t="n">
        <f aca="false">SUM(G41:G47)</f>
        <v>0</v>
      </c>
      <c r="H48" s="71" t="n">
        <f aca="false">SUM(H41:H47)</f>
        <v>0</v>
      </c>
      <c r="I48" s="71" t="n">
        <f aca="false">SUM(I41:I47)</f>
        <v>0</v>
      </c>
      <c r="J48" s="71" t="n">
        <f aca="false">SUM(G48:I48)</f>
        <v>0</v>
      </c>
      <c r="K48" s="71"/>
      <c r="L48" s="71"/>
      <c r="M48" s="71"/>
      <c r="N48" s="71"/>
      <c r="O48" s="71"/>
      <c r="P48" s="71"/>
      <c r="Q48" s="71"/>
      <c r="R48" s="71"/>
      <c r="S48" s="71"/>
    </row>
    <row r="49" customFormat="false" ht="15" hidden="false" customHeight="false" outlineLevel="0" collapsed="false">
      <c r="A49" s="0" t="s">
        <v>100</v>
      </c>
      <c r="B49" s="0" t="s">
        <v>101</v>
      </c>
      <c r="D49" s="71"/>
      <c r="E49" s="71"/>
      <c r="F49" s="71"/>
      <c r="G49" s="71" t="n">
        <f aca="false">VLOOKUP($A41,LossChart!$A$3:$AB$73,14,0)</f>
        <v>424.810459812081</v>
      </c>
      <c r="H49" s="71" t="n">
        <f aca="false">VLOOKUP($A41,LossChart!$A$3:$AB$73,15,0)</f>
        <v>80</v>
      </c>
      <c r="I49" s="71" t="n">
        <f aca="false">VLOOKUP($A41,LossChart!$A$3:$AB$73,16,0)</f>
        <v>462.566029264636</v>
      </c>
      <c r="J49" s="71" t="n">
        <f aca="false">VLOOKUP($A41,LossChart!$A$3:$AB$73,17,0)</f>
        <v>967.376489076717</v>
      </c>
      <c r="K49" s="71"/>
      <c r="L49" s="71"/>
      <c r="M49" s="71"/>
      <c r="N49" s="71"/>
      <c r="O49" s="71"/>
      <c r="P49" s="71"/>
      <c r="Q49" s="71"/>
      <c r="R49" s="71"/>
      <c r="S49" s="71"/>
    </row>
    <row r="50" customFormat="false" ht="15" hidden="false" customHeight="false" outlineLevel="0" collapsed="false">
      <c r="A50" s="0" t="s">
        <v>102</v>
      </c>
      <c r="D50" s="71"/>
      <c r="E50" s="71"/>
      <c r="F50" s="71"/>
      <c r="G50" s="71" t="n">
        <f aca="false">G49-G48</f>
        <v>424.810459812081</v>
      </c>
      <c r="H50" s="71" t="n">
        <f aca="false">H49-H48</f>
        <v>80</v>
      </c>
      <c r="I50" s="71" t="n">
        <f aca="false">I49-I48</f>
        <v>462.566029264636</v>
      </c>
      <c r="J50" s="71" t="n">
        <f aca="false">J49-J48</f>
        <v>967.376489076717</v>
      </c>
      <c r="K50" s="71"/>
      <c r="L50" s="71"/>
      <c r="M50" s="71"/>
      <c r="N50" s="71"/>
      <c r="O50" s="71"/>
      <c r="P50" s="71"/>
      <c r="Q50" s="71"/>
      <c r="R50" s="71"/>
      <c r="S50" s="71"/>
    </row>
    <row r="52" customFormat="false" ht="60" hidden="false" customHeight="false" outlineLevel="0" collapsed="false">
      <c r="A52" s="21" t="s">
        <v>63</v>
      </c>
      <c r="B52" s="21" t="s">
        <v>80</v>
      </c>
      <c r="C52" s="21" t="s">
        <v>81</v>
      </c>
      <c r="D52" s="67" t="str">
        <f aca="false">FoodDB!$C$1</f>
        <v>Fat
(g)</v>
      </c>
      <c r="E52" s="67" t="str">
        <f aca="false">FoodDB!$D$1</f>
        <v> Net
Carbs
(g)</v>
      </c>
      <c r="F52" s="67" t="str">
        <f aca="false">FoodDB!$E$1</f>
        <v>Protein
(g)</v>
      </c>
      <c r="G52" s="67" t="str">
        <f aca="false">FoodDB!$F$1</f>
        <v>Fat
(Cal)</v>
      </c>
      <c r="H52" s="67" t="str">
        <f aca="false">FoodDB!$G$1</f>
        <v>Carb
(Cal)</v>
      </c>
      <c r="I52" s="67" t="str">
        <f aca="false">FoodDB!$H$1</f>
        <v>Protein
(Cal)</v>
      </c>
      <c r="J52" s="67" t="str">
        <f aca="false">FoodDB!$I$1</f>
        <v>Total
Calories</v>
      </c>
      <c r="K52" s="67"/>
      <c r="L52" s="67" t="s">
        <v>82</v>
      </c>
      <c r="M52" s="67" t="s">
        <v>83</v>
      </c>
      <c r="N52" s="67" t="s">
        <v>84</v>
      </c>
      <c r="O52" s="67" t="s">
        <v>85</v>
      </c>
      <c r="P52" s="67" t="s">
        <v>86</v>
      </c>
      <c r="Q52" s="67" t="s">
        <v>87</v>
      </c>
      <c r="R52" s="67" t="s">
        <v>88</v>
      </c>
      <c r="S52" s="67" t="s">
        <v>89</v>
      </c>
    </row>
    <row r="53" customFormat="false" ht="15" hidden="false" customHeight="false" outlineLevel="0" collapsed="false">
      <c r="A53" s="68" t="n">
        <f aca="false">A41+1</f>
        <v>43035</v>
      </c>
      <c r="B53" s="69" t="s">
        <v>95</v>
      </c>
      <c r="C53" s="70" t="n">
        <v>1</v>
      </c>
      <c r="D53" s="71" t="n">
        <f aca="false">$C53*VLOOKUP($B53,FoodDB!$A$2:$I$1024,3,0)</f>
        <v>0</v>
      </c>
      <c r="E53" s="71" t="n">
        <f aca="false">$C53*VLOOKUP($B53,FoodDB!$A$2:$I$1024,4,0)</f>
        <v>0</v>
      </c>
      <c r="F53" s="71" t="n">
        <f aca="false">$C53*VLOOKUP($B53,FoodDB!$A$2:$I$1024,5,0)</f>
        <v>0</v>
      </c>
      <c r="G53" s="71" t="n">
        <f aca="false">$C53*VLOOKUP($B53,FoodDB!$A$2:$I$1024,6,0)</f>
        <v>0</v>
      </c>
      <c r="H53" s="71" t="n">
        <f aca="false">$C53*VLOOKUP($B53,FoodDB!$A$2:$I$1024,7,0)</f>
        <v>0</v>
      </c>
      <c r="I53" s="71" t="n">
        <f aca="false">$C53*VLOOKUP($B53,FoodDB!$A$2:$I$1024,8,0)</f>
        <v>0</v>
      </c>
      <c r="J53" s="71" t="n">
        <f aca="false">$C53*VLOOKUP($B53,FoodDB!$A$2:$I$1024,9,0)</f>
        <v>0</v>
      </c>
      <c r="K53" s="71"/>
      <c r="L53" s="71" t="n">
        <f aca="false">SUM(G53:G59)</f>
        <v>0</v>
      </c>
      <c r="M53" s="71" t="n">
        <f aca="false">SUM(H53:H59)</f>
        <v>0</v>
      </c>
      <c r="N53" s="71" t="n">
        <f aca="false">SUM(I53:I59)</f>
        <v>0</v>
      </c>
      <c r="O53" s="71" t="n">
        <f aca="false">SUM(L53:N53)</f>
        <v>0</v>
      </c>
      <c r="P53" s="71" t="n">
        <f aca="false">VLOOKUP($A53,LossChart!$A$3:$AB$73,14,0)-L53</f>
        <v>432.44382739752</v>
      </c>
      <c r="Q53" s="71" t="n">
        <f aca="false">VLOOKUP($A53,LossChart!$A$3:$AB$73,15,0)-M53</f>
        <v>80</v>
      </c>
      <c r="R53" s="71" t="n">
        <f aca="false">VLOOKUP($A53,LossChart!$A$3:$AB$73,16,0)-N53</f>
        <v>462.566029264636</v>
      </c>
      <c r="S53" s="71" t="n">
        <f aca="false">VLOOKUP($A53,LossChart!$A$3:$AB$73,17,0)-O53</f>
        <v>975.009856662157</v>
      </c>
    </row>
    <row r="54" customFormat="false" ht="15" hidden="false" customHeight="false" outlineLevel="0" collapsed="false">
      <c r="B54" s="69" t="s">
        <v>95</v>
      </c>
      <c r="C54" s="70" t="n">
        <v>1</v>
      </c>
      <c r="D54" s="71" t="n">
        <f aca="false">$C54*VLOOKUP($B54,FoodDB!$A$2:$I$1024,3,0)</f>
        <v>0</v>
      </c>
      <c r="E54" s="71" t="n">
        <f aca="false">$C54*VLOOKUP($B54,FoodDB!$A$2:$I$1024,4,0)</f>
        <v>0</v>
      </c>
      <c r="F54" s="71" t="n">
        <f aca="false">$C54*VLOOKUP($B54,FoodDB!$A$2:$I$1024,5,0)</f>
        <v>0</v>
      </c>
      <c r="G54" s="71" t="n">
        <f aca="false">$C54*VLOOKUP($B54,FoodDB!$A$2:$I$1024,6,0)</f>
        <v>0</v>
      </c>
      <c r="H54" s="71" t="n">
        <f aca="false">$C54*VLOOKUP($B54,FoodDB!$A$2:$I$1024,7,0)</f>
        <v>0</v>
      </c>
      <c r="I54" s="71" t="n">
        <f aca="false">$C54*VLOOKUP($B54,FoodDB!$A$2:$I$1024,8,0)</f>
        <v>0</v>
      </c>
      <c r="J54" s="71" t="n">
        <f aca="false">$C54*VLOOKUP($B54,FoodDB!$A$2:$I$1024,9,0)</f>
        <v>0</v>
      </c>
      <c r="K54" s="71"/>
      <c r="L54" s="71"/>
      <c r="M54" s="71"/>
      <c r="N54" s="71"/>
      <c r="O54" s="71"/>
      <c r="P54" s="71"/>
      <c r="Q54" s="71"/>
      <c r="R54" s="71"/>
      <c r="S54" s="71"/>
    </row>
    <row r="55" customFormat="false" ht="15" hidden="false" customHeight="false" outlineLevel="0" collapsed="false">
      <c r="B55" s="69" t="s">
        <v>95</v>
      </c>
      <c r="C55" s="70" t="n">
        <v>1</v>
      </c>
      <c r="D55" s="71" t="n">
        <f aca="false">$C55*VLOOKUP($B55,FoodDB!$A$2:$I$1024,3,0)</f>
        <v>0</v>
      </c>
      <c r="E55" s="71" t="n">
        <f aca="false">$C55*VLOOKUP($B55,FoodDB!$A$2:$I$1024,4,0)</f>
        <v>0</v>
      </c>
      <c r="F55" s="71" t="n">
        <f aca="false">$C55*VLOOKUP($B55,FoodDB!$A$2:$I$1024,5,0)</f>
        <v>0</v>
      </c>
      <c r="G55" s="71" t="n">
        <f aca="false">$C55*VLOOKUP($B55,FoodDB!$A$2:$I$1024,6,0)</f>
        <v>0</v>
      </c>
      <c r="H55" s="71" t="n">
        <f aca="false">$C55*VLOOKUP($B55,FoodDB!$A$2:$I$1024,7,0)</f>
        <v>0</v>
      </c>
      <c r="I55" s="71" t="n">
        <f aca="false">$C55*VLOOKUP($B55,FoodDB!$A$2:$I$1024,8,0)</f>
        <v>0</v>
      </c>
      <c r="J55" s="71" t="n">
        <f aca="false">$C55*VLOOKUP($B55,FoodDB!$A$2:$I$1024,9,0)</f>
        <v>0</v>
      </c>
      <c r="K55" s="71"/>
      <c r="L55" s="71"/>
      <c r="M55" s="71"/>
      <c r="N55" s="71"/>
      <c r="O55" s="71"/>
      <c r="P55" s="71"/>
      <c r="Q55" s="71"/>
      <c r="R55" s="71"/>
      <c r="S55" s="71"/>
    </row>
    <row r="56" customFormat="false" ht="15" hidden="false" customHeight="false" outlineLevel="0" collapsed="false">
      <c r="B56" s="69" t="s">
        <v>95</v>
      </c>
      <c r="C56" s="70" t="n">
        <v>1</v>
      </c>
      <c r="D56" s="71" t="n">
        <f aca="false">$C56*VLOOKUP($B56,FoodDB!$A$2:$I$1024,3,0)</f>
        <v>0</v>
      </c>
      <c r="E56" s="71" t="n">
        <f aca="false">$C56*VLOOKUP($B56,FoodDB!$A$2:$I$1024,4,0)</f>
        <v>0</v>
      </c>
      <c r="F56" s="71" t="n">
        <f aca="false">$C56*VLOOKUP($B56,FoodDB!$A$2:$I$1024,5,0)</f>
        <v>0</v>
      </c>
      <c r="G56" s="71" t="n">
        <f aca="false">$C56*VLOOKUP($B56,FoodDB!$A$2:$I$1024,6,0)</f>
        <v>0</v>
      </c>
      <c r="H56" s="71" t="n">
        <f aca="false">$C56*VLOOKUP($B56,FoodDB!$A$2:$I$1024,7,0)</f>
        <v>0</v>
      </c>
      <c r="I56" s="71" t="n">
        <f aca="false">$C56*VLOOKUP($B56,FoodDB!$A$2:$I$1024,8,0)</f>
        <v>0</v>
      </c>
      <c r="J56" s="71" t="n">
        <f aca="false">$C56*VLOOKUP($B56,FoodDB!$A$2:$I$1024,9,0)</f>
        <v>0</v>
      </c>
      <c r="K56" s="71"/>
      <c r="L56" s="71"/>
      <c r="M56" s="71"/>
      <c r="N56" s="71"/>
      <c r="O56" s="71"/>
      <c r="P56" s="71"/>
      <c r="Q56" s="71"/>
      <c r="R56" s="71"/>
      <c r="S56" s="71"/>
    </row>
    <row r="57" customFormat="false" ht="15" hidden="false" customHeight="false" outlineLevel="0" collapsed="false">
      <c r="B57" s="69" t="s">
        <v>95</v>
      </c>
      <c r="C57" s="70" t="n">
        <v>1</v>
      </c>
      <c r="D57" s="71" t="n">
        <f aca="false">$C57*VLOOKUP($B57,FoodDB!$A$2:$I$1024,3,0)</f>
        <v>0</v>
      </c>
      <c r="E57" s="71" t="n">
        <f aca="false">$C57*VLOOKUP($B57,FoodDB!$A$2:$I$1024,4,0)</f>
        <v>0</v>
      </c>
      <c r="F57" s="71" t="n">
        <f aca="false">$C57*VLOOKUP($B57,FoodDB!$A$2:$I$1024,5,0)</f>
        <v>0</v>
      </c>
      <c r="G57" s="71" t="n">
        <f aca="false">$C57*VLOOKUP($B57,FoodDB!$A$2:$I$1024,6,0)</f>
        <v>0</v>
      </c>
      <c r="H57" s="71" t="n">
        <f aca="false">$C57*VLOOKUP($B57,FoodDB!$A$2:$I$1024,7,0)</f>
        <v>0</v>
      </c>
      <c r="I57" s="71" t="n">
        <f aca="false">$C57*VLOOKUP($B57,FoodDB!$A$2:$I$1024,8,0)</f>
        <v>0</v>
      </c>
      <c r="J57" s="71" t="n">
        <f aca="false">$C57*VLOOKUP($B57,FoodDB!$A$2:$I$1024,9,0)</f>
        <v>0</v>
      </c>
      <c r="K57" s="71"/>
      <c r="L57" s="71"/>
      <c r="M57" s="71"/>
      <c r="N57" s="71"/>
      <c r="O57" s="71"/>
      <c r="P57" s="71"/>
      <c r="Q57" s="71"/>
      <c r="R57" s="71"/>
      <c r="S57" s="71"/>
    </row>
    <row r="58" customFormat="false" ht="15" hidden="false" customHeight="false" outlineLevel="0" collapsed="false">
      <c r="B58" s="69" t="s">
        <v>95</v>
      </c>
      <c r="C58" s="70" t="n">
        <v>1</v>
      </c>
      <c r="D58" s="71" t="n">
        <f aca="false">$C58*VLOOKUP($B58,FoodDB!$A$2:$I$1024,3,0)</f>
        <v>0</v>
      </c>
      <c r="E58" s="71" t="n">
        <f aca="false">$C58*VLOOKUP($B58,FoodDB!$A$2:$I$1024,4,0)</f>
        <v>0</v>
      </c>
      <c r="F58" s="71" t="n">
        <f aca="false">$C58*VLOOKUP($B58,FoodDB!$A$2:$I$1024,5,0)</f>
        <v>0</v>
      </c>
      <c r="G58" s="71" t="n">
        <f aca="false">$C58*VLOOKUP($B58,FoodDB!$A$2:$I$1024,6,0)</f>
        <v>0</v>
      </c>
      <c r="H58" s="71" t="n">
        <f aca="false">$C58*VLOOKUP($B58,FoodDB!$A$2:$I$1024,7,0)</f>
        <v>0</v>
      </c>
      <c r="I58" s="71" t="n">
        <f aca="false">$C58*VLOOKUP($B58,FoodDB!$A$2:$I$1024,8,0)</f>
        <v>0</v>
      </c>
      <c r="J58" s="71" t="n">
        <f aca="false">$C58*VLOOKUP($B58,FoodDB!$A$2:$I$1024,9,0)</f>
        <v>0</v>
      </c>
      <c r="K58" s="71"/>
      <c r="L58" s="71"/>
      <c r="M58" s="71"/>
      <c r="N58" s="71"/>
      <c r="O58" s="71"/>
      <c r="P58" s="71"/>
      <c r="Q58" s="71"/>
      <c r="R58" s="71"/>
      <c r="S58" s="71"/>
    </row>
    <row r="59" customFormat="false" ht="15" hidden="false" customHeight="false" outlineLevel="0" collapsed="false">
      <c r="B59" s="69" t="s">
        <v>95</v>
      </c>
      <c r="C59" s="70" t="n">
        <v>1</v>
      </c>
      <c r="D59" s="71" t="n">
        <f aca="false">$C59*VLOOKUP($B59,FoodDB!$A$2:$I$1024,3,0)</f>
        <v>0</v>
      </c>
      <c r="E59" s="71" t="n">
        <f aca="false">$C59*VLOOKUP($B59,FoodDB!$A$2:$I$1024,4,0)</f>
        <v>0</v>
      </c>
      <c r="F59" s="71" t="n">
        <f aca="false">$C59*VLOOKUP($B59,FoodDB!$A$2:$I$1024,5,0)</f>
        <v>0</v>
      </c>
      <c r="G59" s="71" t="n">
        <f aca="false">$C59*VLOOKUP($B59,FoodDB!$A$2:$I$1024,6,0)</f>
        <v>0</v>
      </c>
      <c r="H59" s="71" t="n">
        <f aca="false">$C59*VLOOKUP($B59,FoodDB!$A$2:$I$1024,7,0)</f>
        <v>0</v>
      </c>
      <c r="I59" s="71" t="n">
        <f aca="false">$C59*VLOOKUP($B59,FoodDB!$A$2:$I$1024,8,0)</f>
        <v>0</v>
      </c>
      <c r="J59" s="71" t="n">
        <f aca="false">$C59*VLOOKUP($B59,FoodDB!$A$2:$I$1024,9,0)</f>
        <v>0</v>
      </c>
      <c r="K59" s="71"/>
      <c r="L59" s="71"/>
      <c r="M59" s="71"/>
      <c r="N59" s="71"/>
      <c r="O59" s="71"/>
      <c r="P59" s="71"/>
      <c r="Q59" s="71"/>
      <c r="R59" s="71"/>
      <c r="S59" s="71"/>
    </row>
    <row r="60" customFormat="false" ht="15" hidden="false" customHeight="false" outlineLevel="0" collapsed="false">
      <c r="A60" s="0" t="s">
        <v>99</v>
      </c>
      <c r="D60" s="71"/>
      <c r="E60" s="71"/>
      <c r="F60" s="71"/>
      <c r="G60" s="71" t="n">
        <f aca="false">SUM(G53:G59)</f>
        <v>0</v>
      </c>
      <c r="H60" s="71" t="n">
        <f aca="false">SUM(H53:H59)</f>
        <v>0</v>
      </c>
      <c r="I60" s="71" t="n">
        <f aca="false">SUM(I53:I59)</f>
        <v>0</v>
      </c>
      <c r="J60" s="71" t="n">
        <f aca="false">SUM(G60:I60)</f>
        <v>0</v>
      </c>
      <c r="K60" s="71"/>
      <c r="L60" s="71"/>
      <c r="M60" s="71"/>
      <c r="N60" s="71"/>
      <c r="O60" s="71"/>
      <c r="P60" s="71"/>
      <c r="Q60" s="71"/>
      <c r="R60" s="71"/>
      <c r="S60" s="71"/>
    </row>
    <row r="61" customFormat="false" ht="15" hidden="false" customHeight="false" outlineLevel="0" collapsed="false">
      <c r="A61" s="0" t="s">
        <v>100</v>
      </c>
      <c r="B61" s="0" t="s">
        <v>101</v>
      </c>
      <c r="D61" s="71"/>
      <c r="E61" s="71"/>
      <c r="F61" s="71"/>
      <c r="G61" s="71" t="n">
        <f aca="false">VLOOKUP($A53,LossChart!$A$3:$AB$73,14,0)</f>
        <v>432.44382739752</v>
      </c>
      <c r="H61" s="71" t="n">
        <f aca="false">VLOOKUP($A53,LossChart!$A$3:$AB$73,15,0)</f>
        <v>80</v>
      </c>
      <c r="I61" s="71" t="n">
        <f aca="false">VLOOKUP($A53,LossChart!$A$3:$AB$73,16,0)</f>
        <v>462.566029264636</v>
      </c>
      <c r="J61" s="71" t="n">
        <f aca="false">VLOOKUP($A53,LossChart!$A$3:$AB$73,17,0)</f>
        <v>975.009856662157</v>
      </c>
      <c r="K61" s="71"/>
      <c r="L61" s="71"/>
      <c r="M61" s="71"/>
      <c r="N61" s="71"/>
      <c r="O61" s="71"/>
      <c r="P61" s="71"/>
      <c r="Q61" s="71"/>
      <c r="R61" s="71"/>
      <c r="S61" s="71"/>
    </row>
    <row r="62" customFormat="false" ht="15" hidden="false" customHeight="false" outlineLevel="0" collapsed="false">
      <c r="A62" s="0" t="s">
        <v>102</v>
      </c>
      <c r="D62" s="71"/>
      <c r="E62" s="71"/>
      <c r="F62" s="71"/>
      <c r="G62" s="71" t="n">
        <f aca="false">G61-G60</f>
        <v>432.44382739752</v>
      </c>
      <c r="H62" s="71" t="n">
        <f aca="false">H61-H60</f>
        <v>80</v>
      </c>
      <c r="I62" s="71" t="n">
        <f aca="false">I61-I60</f>
        <v>462.566029264636</v>
      </c>
      <c r="J62" s="71" t="n">
        <f aca="false">J61-J60</f>
        <v>975.009856662157</v>
      </c>
      <c r="K62" s="71"/>
      <c r="L62" s="71"/>
      <c r="M62" s="71"/>
      <c r="N62" s="71"/>
      <c r="O62" s="71"/>
      <c r="P62" s="71"/>
      <c r="Q62" s="71"/>
      <c r="R62" s="71"/>
      <c r="S62" s="71"/>
    </row>
    <row r="64" customFormat="false" ht="60" hidden="false" customHeight="false" outlineLevel="0" collapsed="false">
      <c r="A64" s="21" t="s">
        <v>63</v>
      </c>
      <c r="B64" s="21" t="s">
        <v>80</v>
      </c>
      <c r="C64" s="21" t="s">
        <v>81</v>
      </c>
      <c r="D64" s="67" t="str">
        <f aca="false">FoodDB!$C$1</f>
        <v>Fat
(g)</v>
      </c>
      <c r="E64" s="67" t="str">
        <f aca="false">FoodDB!$D$1</f>
        <v> Net
Carbs
(g)</v>
      </c>
      <c r="F64" s="67" t="str">
        <f aca="false">FoodDB!$E$1</f>
        <v>Protein
(g)</v>
      </c>
      <c r="G64" s="67" t="str">
        <f aca="false">FoodDB!$F$1</f>
        <v>Fat
(Cal)</v>
      </c>
      <c r="H64" s="67" t="str">
        <f aca="false">FoodDB!$G$1</f>
        <v>Carb
(Cal)</v>
      </c>
      <c r="I64" s="67" t="str">
        <f aca="false">FoodDB!$H$1</f>
        <v>Protein
(Cal)</v>
      </c>
      <c r="J64" s="67" t="str">
        <f aca="false">FoodDB!$I$1</f>
        <v>Total
Calories</v>
      </c>
      <c r="K64" s="67"/>
      <c r="L64" s="67" t="s">
        <v>82</v>
      </c>
      <c r="M64" s="67" t="s">
        <v>83</v>
      </c>
      <c r="N64" s="67" t="s">
        <v>84</v>
      </c>
      <c r="O64" s="67" t="s">
        <v>85</v>
      </c>
      <c r="P64" s="67" t="s">
        <v>86</v>
      </c>
      <c r="Q64" s="67" t="s">
        <v>87</v>
      </c>
      <c r="R64" s="67" t="s">
        <v>88</v>
      </c>
      <c r="S64" s="67" t="s">
        <v>89</v>
      </c>
    </row>
    <row r="65" customFormat="false" ht="15" hidden="false" customHeight="false" outlineLevel="0" collapsed="false">
      <c r="A65" s="68" t="n">
        <f aca="false">A53+1</f>
        <v>43036</v>
      </c>
      <c r="B65" s="69" t="s">
        <v>95</v>
      </c>
      <c r="C65" s="70" t="n">
        <v>1</v>
      </c>
      <c r="D65" s="71" t="n">
        <f aca="false">$C65*VLOOKUP($B65,FoodDB!$A$2:$I$1024,3,0)</f>
        <v>0</v>
      </c>
      <c r="E65" s="71" t="n">
        <f aca="false">$C65*VLOOKUP($B65,FoodDB!$A$2:$I$1024,4,0)</f>
        <v>0</v>
      </c>
      <c r="F65" s="71" t="n">
        <f aca="false">$C65*VLOOKUP($B65,FoodDB!$A$2:$I$1024,5,0)</f>
        <v>0</v>
      </c>
      <c r="G65" s="71" t="n">
        <f aca="false">$C65*VLOOKUP($B65,FoodDB!$A$2:$I$1024,6,0)</f>
        <v>0</v>
      </c>
      <c r="H65" s="71" t="n">
        <f aca="false">$C65*VLOOKUP($B65,FoodDB!$A$2:$I$1024,7,0)</f>
        <v>0</v>
      </c>
      <c r="I65" s="71" t="n">
        <f aca="false">$C65*VLOOKUP($B65,FoodDB!$A$2:$I$1024,8,0)</f>
        <v>0</v>
      </c>
      <c r="J65" s="71" t="n">
        <f aca="false">$C65*VLOOKUP($B65,FoodDB!$A$2:$I$1024,9,0)</f>
        <v>0</v>
      </c>
      <c r="K65" s="71"/>
      <c r="L65" s="71" t="n">
        <f aca="false">SUM(G65:G71)</f>
        <v>0</v>
      </c>
      <c r="M65" s="71" t="n">
        <f aca="false">SUM(H65:H71)</f>
        <v>0</v>
      </c>
      <c r="N65" s="71" t="n">
        <f aca="false">SUM(I65:I71)</f>
        <v>0</v>
      </c>
      <c r="O65" s="71" t="n">
        <f aca="false">SUM(L65:N65)</f>
        <v>0</v>
      </c>
      <c r="P65" s="71" t="n">
        <f aca="false">VLOOKUP($A65,LossChart!$A$3:$AB$73,14,0)-L65</f>
        <v>440.009585155774</v>
      </c>
      <c r="Q65" s="71" t="n">
        <f aca="false">VLOOKUP($A65,LossChart!$A$3:$AB$73,15,0)-M65</f>
        <v>80</v>
      </c>
      <c r="R65" s="71" t="n">
        <f aca="false">VLOOKUP($A65,LossChart!$A$3:$AB$73,16,0)-N65</f>
        <v>462.566029264636</v>
      </c>
      <c r="S65" s="71" t="n">
        <f aca="false">VLOOKUP($A65,LossChart!$A$3:$AB$73,17,0)-O65</f>
        <v>982.575614420411</v>
      </c>
    </row>
    <row r="66" customFormat="false" ht="15" hidden="false" customHeight="false" outlineLevel="0" collapsed="false">
      <c r="B66" s="69" t="s">
        <v>95</v>
      </c>
      <c r="C66" s="70" t="n">
        <v>1</v>
      </c>
      <c r="D66" s="71" t="n">
        <f aca="false">$C66*VLOOKUP($B66,FoodDB!$A$2:$I$1024,3,0)</f>
        <v>0</v>
      </c>
      <c r="E66" s="71" t="n">
        <f aca="false">$C66*VLOOKUP($B66,FoodDB!$A$2:$I$1024,4,0)</f>
        <v>0</v>
      </c>
      <c r="F66" s="71" t="n">
        <f aca="false">$C66*VLOOKUP($B66,FoodDB!$A$2:$I$1024,5,0)</f>
        <v>0</v>
      </c>
      <c r="G66" s="71" t="n">
        <f aca="false">$C66*VLOOKUP($B66,FoodDB!$A$2:$I$1024,6,0)</f>
        <v>0</v>
      </c>
      <c r="H66" s="71" t="n">
        <f aca="false">$C66*VLOOKUP($B66,FoodDB!$A$2:$I$1024,7,0)</f>
        <v>0</v>
      </c>
      <c r="I66" s="71" t="n">
        <f aca="false">$C66*VLOOKUP($B66,FoodDB!$A$2:$I$1024,8,0)</f>
        <v>0</v>
      </c>
      <c r="J66" s="71" t="n">
        <f aca="false">$C66*VLOOKUP($B66,FoodDB!$A$2:$I$1024,9,0)</f>
        <v>0</v>
      </c>
      <c r="K66" s="71"/>
      <c r="L66" s="71"/>
      <c r="M66" s="71"/>
      <c r="N66" s="71"/>
      <c r="O66" s="71"/>
      <c r="P66" s="71"/>
      <c r="Q66" s="71"/>
      <c r="R66" s="71"/>
      <c r="S66" s="71"/>
    </row>
    <row r="67" customFormat="false" ht="15" hidden="false" customHeight="false" outlineLevel="0" collapsed="false">
      <c r="B67" s="69" t="s">
        <v>95</v>
      </c>
      <c r="C67" s="70" t="n">
        <v>1</v>
      </c>
      <c r="D67" s="71" t="n">
        <f aca="false">$C67*VLOOKUP($B67,FoodDB!$A$2:$I$1024,3,0)</f>
        <v>0</v>
      </c>
      <c r="E67" s="71" t="n">
        <f aca="false">$C67*VLOOKUP($B67,FoodDB!$A$2:$I$1024,4,0)</f>
        <v>0</v>
      </c>
      <c r="F67" s="71" t="n">
        <f aca="false">$C67*VLOOKUP($B67,FoodDB!$A$2:$I$1024,5,0)</f>
        <v>0</v>
      </c>
      <c r="G67" s="71" t="n">
        <f aca="false">$C67*VLOOKUP($B67,FoodDB!$A$2:$I$1024,6,0)</f>
        <v>0</v>
      </c>
      <c r="H67" s="71" t="n">
        <f aca="false">$C67*VLOOKUP($B67,FoodDB!$A$2:$I$1024,7,0)</f>
        <v>0</v>
      </c>
      <c r="I67" s="71" t="n">
        <f aca="false">$C67*VLOOKUP($B67,FoodDB!$A$2:$I$1024,8,0)</f>
        <v>0</v>
      </c>
      <c r="J67" s="71" t="n">
        <f aca="false">$C67*VLOOKUP($B67,FoodDB!$A$2:$I$1024,9,0)</f>
        <v>0</v>
      </c>
      <c r="K67" s="71"/>
      <c r="L67" s="71"/>
      <c r="M67" s="71"/>
      <c r="N67" s="71"/>
      <c r="O67" s="71"/>
      <c r="P67" s="71"/>
      <c r="Q67" s="71"/>
      <c r="R67" s="71"/>
      <c r="S67" s="71"/>
    </row>
    <row r="68" customFormat="false" ht="15" hidden="false" customHeight="false" outlineLevel="0" collapsed="false">
      <c r="B68" s="69" t="s">
        <v>95</v>
      </c>
      <c r="C68" s="70" t="n">
        <v>1</v>
      </c>
      <c r="D68" s="71" t="n">
        <f aca="false">$C68*VLOOKUP($B68,FoodDB!$A$2:$I$1024,3,0)</f>
        <v>0</v>
      </c>
      <c r="E68" s="71" t="n">
        <f aca="false">$C68*VLOOKUP($B68,FoodDB!$A$2:$I$1024,4,0)</f>
        <v>0</v>
      </c>
      <c r="F68" s="71" t="n">
        <f aca="false">$C68*VLOOKUP($B68,FoodDB!$A$2:$I$1024,5,0)</f>
        <v>0</v>
      </c>
      <c r="G68" s="71" t="n">
        <f aca="false">$C68*VLOOKUP($B68,FoodDB!$A$2:$I$1024,6,0)</f>
        <v>0</v>
      </c>
      <c r="H68" s="71" t="n">
        <f aca="false">$C68*VLOOKUP($B68,FoodDB!$A$2:$I$1024,7,0)</f>
        <v>0</v>
      </c>
      <c r="I68" s="71" t="n">
        <f aca="false">$C68*VLOOKUP($B68,FoodDB!$A$2:$I$1024,8,0)</f>
        <v>0</v>
      </c>
      <c r="J68" s="71" t="n">
        <f aca="false">$C68*VLOOKUP($B68,FoodDB!$A$2:$I$1024,9,0)</f>
        <v>0</v>
      </c>
      <c r="K68" s="71"/>
      <c r="L68" s="71"/>
      <c r="M68" s="71"/>
      <c r="N68" s="71"/>
      <c r="O68" s="71"/>
      <c r="P68" s="71"/>
      <c r="Q68" s="71"/>
      <c r="R68" s="71"/>
      <c r="S68" s="71"/>
    </row>
    <row r="69" customFormat="false" ht="15" hidden="false" customHeight="false" outlineLevel="0" collapsed="false">
      <c r="B69" s="69" t="s">
        <v>95</v>
      </c>
      <c r="C69" s="70" t="n">
        <v>1</v>
      </c>
      <c r="D69" s="71" t="n">
        <f aca="false">$C69*VLOOKUP($B69,FoodDB!$A$2:$I$1024,3,0)</f>
        <v>0</v>
      </c>
      <c r="E69" s="71" t="n">
        <f aca="false">$C69*VLOOKUP($B69,FoodDB!$A$2:$I$1024,4,0)</f>
        <v>0</v>
      </c>
      <c r="F69" s="71" t="n">
        <f aca="false">$C69*VLOOKUP($B69,FoodDB!$A$2:$I$1024,5,0)</f>
        <v>0</v>
      </c>
      <c r="G69" s="71" t="n">
        <f aca="false">$C69*VLOOKUP($B69,FoodDB!$A$2:$I$1024,6,0)</f>
        <v>0</v>
      </c>
      <c r="H69" s="71" t="n">
        <f aca="false">$C69*VLOOKUP($B69,FoodDB!$A$2:$I$1024,7,0)</f>
        <v>0</v>
      </c>
      <c r="I69" s="71" t="n">
        <f aca="false">$C69*VLOOKUP($B69,FoodDB!$A$2:$I$1024,8,0)</f>
        <v>0</v>
      </c>
      <c r="J69" s="71" t="n">
        <f aca="false">$C69*VLOOKUP($B69,FoodDB!$A$2:$I$1024,9,0)</f>
        <v>0</v>
      </c>
      <c r="K69" s="71"/>
      <c r="L69" s="71"/>
      <c r="M69" s="71"/>
      <c r="N69" s="71"/>
      <c r="O69" s="71"/>
      <c r="P69" s="71"/>
      <c r="Q69" s="71"/>
      <c r="R69" s="71"/>
      <c r="S69" s="71"/>
    </row>
    <row r="70" customFormat="false" ht="15" hidden="false" customHeight="false" outlineLevel="0" collapsed="false">
      <c r="B70" s="69" t="s">
        <v>95</v>
      </c>
      <c r="C70" s="70" t="n">
        <v>1</v>
      </c>
      <c r="D70" s="71" t="n">
        <f aca="false">$C70*VLOOKUP($B70,FoodDB!$A$2:$I$1024,3,0)</f>
        <v>0</v>
      </c>
      <c r="E70" s="71" t="n">
        <f aca="false">$C70*VLOOKUP($B70,FoodDB!$A$2:$I$1024,4,0)</f>
        <v>0</v>
      </c>
      <c r="F70" s="71" t="n">
        <f aca="false">$C70*VLOOKUP($B70,FoodDB!$A$2:$I$1024,5,0)</f>
        <v>0</v>
      </c>
      <c r="G70" s="71" t="n">
        <f aca="false">$C70*VLOOKUP($B70,FoodDB!$A$2:$I$1024,6,0)</f>
        <v>0</v>
      </c>
      <c r="H70" s="71" t="n">
        <f aca="false">$C70*VLOOKUP($B70,FoodDB!$A$2:$I$1024,7,0)</f>
        <v>0</v>
      </c>
      <c r="I70" s="71" t="n">
        <f aca="false">$C70*VLOOKUP($B70,FoodDB!$A$2:$I$1024,8,0)</f>
        <v>0</v>
      </c>
      <c r="J70" s="71" t="n">
        <f aca="false">$C70*VLOOKUP($B70,FoodDB!$A$2:$I$1024,9,0)</f>
        <v>0</v>
      </c>
      <c r="K70" s="71"/>
      <c r="L70" s="71"/>
      <c r="M70" s="71"/>
      <c r="N70" s="71"/>
      <c r="O70" s="71"/>
      <c r="P70" s="71"/>
      <c r="Q70" s="71"/>
      <c r="R70" s="71"/>
      <c r="S70" s="71"/>
    </row>
    <row r="71" customFormat="false" ht="15" hidden="false" customHeight="false" outlineLevel="0" collapsed="false">
      <c r="B71" s="69" t="s">
        <v>95</v>
      </c>
      <c r="C71" s="70" t="n">
        <v>1</v>
      </c>
      <c r="D71" s="71" t="n">
        <f aca="false">$C71*VLOOKUP($B71,FoodDB!$A$2:$I$1024,3,0)</f>
        <v>0</v>
      </c>
      <c r="E71" s="71" t="n">
        <f aca="false">$C71*VLOOKUP($B71,FoodDB!$A$2:$I$1024,4,0)</f>
        <v>0</v>
      </c>
      <c r="F71" s="71" t="n">
        <f aca="false">$C71*VLOOKUP($B71,FoodDB!$A$2:$I$1024,5,0)</f>
        <v>0</v>
      </c>
      <c r="G71" s="71" t="n">
        <f aca="false">$C71*VLOOKUP($B71,FoodDB!$A$2:$I$1024,6,0)</f>
        <v>0</v>
      </c>
      <c r="H71" s="71" t="n">
        <f aca="false">$C71*VLOOKUP($B71,FoodDB!$A$2:$I$1024,7,0)</f>
        <v>0</v>
      </c>
      <c r="I71" s="71" t="n">
        <f aca="false">$C71*VLOOKUP($B71,FoodDB!$A$2:$I$1024,8,0)</f>
        <v>0</v>
      </c>
      <c r="J71" s="71" t="n">
        <f aca="false">$C71*VLOOKUP($B71,FoodDB!$A$2:$I$1024,9,0)</f>
        <v>0</v>
      </c>
      <c r="K71" s="71"/>
      <c r="L71" s="71"/>
      <c r="M71" s="71"/>
      <c r="N71" s="71"/>
      <c r="O71" s="71"/>
      <c r="P71" s="71"/>
      <c r="Q71" s="71"/>
      <c r="R71" s="71"/>
      <c r="S71" s="71"/>
    </row>
    <row r="72" customFormat="false" ht="15" hidden="false" customHeight="false" outlineLevel="0" collapsed="false">
      <c r="A72" s="0" t="s">
        <v>99</v>
      </c>
      <c r="D72" s="71"/>
      <c r="E72" s="71"/>
      <c r="F72" s="71"/>
      <c r="G72" s="71" t="n">
        <f aca="false">SUM(G65:G71)</f>
        <v>0</v>
      </c>
      <c r="H72" s="71" t="n">
        <f aca="false">SUM(H65:H71)</f>
        <v>0</v>
      </c>
      <c r="I72" s="71" t="n">
        <f aca="false">SUM(I65:I71)</f>
        <v>0</v>
      </c>
      <c r="J72" s="71" t="n">
        <f aca="false">SUM(G72:I72)</f>
        <v>0</v>
      </c>
      <c r="K72" s="71"/>
      <c r="L72" s="71"/>
      <c r="M72" s="71"/>
      <c r="N72" s="71"/>
      <c r="O72" s="71"/>
      <c r="P72" s="71"/>
      <c r="Q72" s="71"/>
      <c r="R72" s="71"/>
      <c r="S72" s="71"/>
    </row>
    <row r="73" customFormat="false" ht="15" hidden="false" customHeight="false" outlineLevel="0" collapsed="false">
      <c r="A73" s="0" t="s">
        <v>100</v>
      </c>
      <c r="B73" s="0" t="s">
        <v>101</v>
      </c>
      <c r="D73" s="71"/>
      <c r="E73" s="71"/>
      <c r="F73" s="71"/>
      <c r="G73" s="71" t="n">
        <f aca="false">VLOOKUP($A65,LossChart!$A$3:$AB$73,14,0)</f>
        <v>440.009585155774</v>
      </c>
      <c r="H73" s="71" t="n">
        <f aca="false">VLOOKUP($A65,LossChart!$A$3:$AB$73,15,0)</f>
        <v>80</v>
      </c>
      <c r="I73" s="71" t="n">
        <f aca="false">VLOOKUP($A65,LossChart!$A$3:$AB$73,16,0)</f>
        <v>462.566029264636</v>
      </c>
      <c r="J73" s="71" t="n">
        <f aca="false">VLOOKUP($A65,LossChart!$A$3:$AB$73,17,0)</f>
        <v>982.575614420411</v>
      </c>
      <c r="K73" s="71"/>
      <c r="L73" s="71"/>
      <c r="M73" s="71"/>
      <c r="N73" s="71"/>
      <c r="O73" s="71"/>
      <c r="P73" s="71"/>
      <c r="Q73" s="71"/>
      <c r="R73" s="71"/>
      <c r="S73" s="71"/>
    </row>
    <row r="74" customFormat="false" ht="15" hidden="false" customHeight="false" outlineLevel="0" collapsed="false">
      <c r="A74" s="0" t="s">
        <v>102</v>
      </c>
      <c r="D74" s="71"/>
      <c r="E74" s="71"/>
      <c r="F74" s="71"/>
      <c r="G74" s="71" t="n">
        <f aca="false">G73-G72</f>
        <v>440.009585155774</v>
      </c>
      <c r="H74" s="71" t="n">
        <f aca="false">H73-H72</f>
        <v>80</v>
      </c>
      <c r="I74" s="71" t="n">
        <f aca="false">I73-I72</f>
        <v>462.566029264636</v>
      </c>
      <c r="J74" s="71" t="n">
        <f aca="false">J73-J72</f>
        <v>982.575614420411</v>
      </c>
      <c r="K74" s="71"/>
      <c r="L74" s="71"/>
      <c r="M74" s="71"/>
      <c r="N74" s="71"/>
      <c r="O74" s="71"/>
      <c r="P74" s="71"/>
      <c r="Q74" s="71"/>
      <c r="R74" s="71"/>
      <c r="S74" s="71"/>
    </row>
    <row r="76" customFormat="false" ht="60" hidden="false" customHeight="false" outlineLevel="0" collapsed="false">
      <c r="A76" s="21" t="s">
        <v>63</v>
      </c>
      <c r="B76" s="21" t="s">
        <v>80</v>
      </c>
      <c r="C76" s="21" t="s">
        <v>81</v>
      </c>
      <c r="D76" s="67" t="str">
        <f aca="false">FoodDB!$C$1</f>
        <v>Fat
(g)</v>
      </c>
      <c r="E76" s="67" t="str">
        <f aca="false">FoodDB!$D$1</f>
        <v> Net
Carbs
(g)</v>
      </c>
      <c r="F76" s="67" t="str">
        <f aca="false">FoodDB!$E$1</f>
        <v>Protein
(g)</v>
      </c>
      <c r="G76" s="67" t="str">
        <f aca="false">FoodDB!$F$1</f>
        <v>Fat
(Cal)</v>
      </c>
      <c r="H76" s="67" t="str">
        <f aca="false">FoodDB!$G$1</f>
        <v>Carb
(Cal)</v>
      </c>
      <c r="I76" s="67" t="str">
        <f aca="false">FoodDB!$H$1</f>
        <v>Protein
(Cal)</v>
      </c>
      <c r="J76" s="67" t="str">
        <f aca="false">FoodDB!$I$1</f>
        <v>Total
Calories</v>
      </c>
      <c r="K76" s="67"/>
      <c r="L76" s="67" t="s">
        <v>82</v>
      </c>
      <c r="M76" s="67" t="s">
        <v>83</v>
      </c>
      <c r="N76" s="67" t="s">
        <v>84</v>
      </c>
      <c r="O76" s="67" t="s">
        <v>85</v>
      </c>
      <c r="P76" s="67" t="s">
        <v>86</v>
      </c>
      <c r="Q76" s="67" t="s">
        <v>87</v>
      </c>
      <c r="R76" s="67" t="s">
        <v>88</v>
      </c>
      <c r="S76" s="67" t="s">
        <v>89</v>
      </c>
    </row>
    <row r="77" customFormat="false" ht="15" hidden="false" customHeight="false" outlineLevel="0" collapsed="false">
      <c r="A77" s="68" t="n">
        <f aca="false">A65+1</f>
        <v>43037</v>
      </c>
      <c r="B77" s="69" t="s">
        <v>95</v>
      </c>
      <c r="C77" s="70" t="n">
        <v>1</v>
      </c>
      <c r="D77" s="71" t="n">
        <f aca="false">$C77*VLOOKUP($B77,FoodDB!$A$2:$I$1024,3,0)</f>
        <v>0</v>
      </c>
      <c r="E77" s="71" t="n">
        <f aca="false">$C77*VLOOKUP($B77,FoodDB!$A$2:$I$1024,4,0)</f>
        <v>0</v>
      </c>
      <c r="F77" s="71" t="n">
        <f aca="false">$C77*VLOOKUP($B77,FoodDB!$A$2:$I$1024,5,0)</f>
        <v>0</v>
      </c>
      <c r="G77" s="71" t="n">
        <f aca="false">$C77*VLOOKUP($B77,FoodDB!$A$2:$I$1024,6,0)</f>
        <v>0</v>
      </c>
      <c r="H77" s="71" t="n">
        <f aca="false">$C77*VLOOKUP($B77,FoodDB!$A$2:$I$1024,7,0)</f>
        <v>0</v>
      </c>
      <c r="I77" s="71" t="n">
        <f aca="false">$C77*VLOOKUP($B77,FoodDB!$A$2:$I$1024,8,0)</f>
        <v>0</v>
      </c>
      <c r="J77" s="71" t="n">
        <f aca="false">$C77*VLOOKUP($B77,FoodDB!$A$2:$I$1024,9,0)</f>
        <v>0</v>
      </c>
      <c r="K77" s="71"/>
      <c r="L77" s="71" t="n">
        <f aca="false">SUM(G77:G83)</f>
        <v>0</v>
      </c>
      <c r="M77" s="71" t="n">
        <f aca="false">SUM(H77:H83)</f>
        <v>0</v>
      </c>
      <c r="N77" s="71" t="n">
        <f aca="false">SUM(I77:I83)</f>
        <v>0</v>
      </c>
      <c r="O77" s="71" t="n">
        <f aca="false">SUM(L77:N77)</f>
        <v>0</v>
      </c>
      <c r="P77" s="71" t="n">
        <f aca="false">VLOOKUP($A77,LossChart!$A$3:$AB$73,14,0)-L77</f>
        <v>447.508331916741</v>
      </c>
      <c r="Q77" s="71" t="n">
        <f aca="false">VLOOKUP($A77,LossChart!$A$3:$AB$73,15,0)-M77</f>
        <v>80</v>
      </c>
      <c r="R77" s="71" t="n">
        <f aca="false">VLOOKUP($A77,LossChart!$A$3:$AB$73,16,0)-N77</f>
        <v>462.566029264636</v>
      </c>
      <c r="S77" s="71" t="n">
        <f aca="false">VLOOKUP($A77,LossChart!$A$3:$AB$73,17,0)-O77</f>
        <v>990.074361181378</v>
      </c>
    </row>
    <row r="78" customFormat="false" ht="15" hidden="false" customHeight="false" outlineLevel="0" collapsed="false">
      <c r="B78" s="69" t="s">
        <v>95</v>
      </c>
      <c r="C78" s="70" t="n">
        <v>1</v>
      </c>
      <c r="D78" s="71" t="n">
        <f aca="false">$C78*VLOOKUP($B78,FoodDB!$A$2:$I$1024,3,0)</f>
        <v>0</v>
      </c>
      <c r="E78" s="71" t="n">
        <f aca="false">$C78*VLOOKUP($B78,FoodDB!$A$2:$I$1024,4,0)</f>
        <v>0</v>
      </c>
      <c r="F78" s="71" t="n">
        <f aca="false">$C78*VLOOKUP($B78,FoodDB!$A$2:$I$1024,5,0)</f>
        <v>0</v>
      </c>
      <c r="G78" s="71" t="n">
        <f aca="false">$C78*VLOOKUP($B78,FoodDB!$A$2:$I$1024,6,0)</f>
        <v>0</v>
      </c>
      <c r="H78" s="71" t="n">
        <f aca="false">$C78*VLOOKUP($B78,FoodDB!$A$2:$I$1024,7,0)</f>
        <v>0</v>
      </c>
      <c r="I78" s="71" t="n">
        <f aca="false">$C78*VLOOKUP($B78,FoodDB!$A$2:$I$1024,8,0)</f>
        <v>0</v>
      </c>
      <c r="J78" s="71" t="n">
        <f aca="false">$C78*VLOOKUP($B78,FoodDB!$A$2:$I$1024,9,0)</f>
        <v>0</v>
      </c>
      <c r="K78" s="71"/>
      <c r="L78" s="71"/>
      <c r="M78" s="71"/>
      <c r="N78" s="71"/>
      <c r="O78" s="71"/>
      <c r="P78" s="71"/>
      <c r="Q78" s="71"/>
      <c r="R78" s="71"/>
      <c r="S78" s="71"/>
    </row>
    <row r="79" customFormat="false" ht="15" hidden="false" customHeight="false" outlineLevel="0" collapsed="false">
      <c r="B79" s="69" t="s">
        <v>95</v>
      </c>
      <c r="C79" s="70" t="n">
        <v>1</v>
      </c>
      <c r="D79" s="71" t="n">
        <f aca="false">$C79*VLOOKUP($B79,FoodDB!$A$2:$I$1024,3,0)</f>
        <v>0</v>
      </c>
      <c r="E79" s="71" t="n">
        <f aca="false">$C79*VLOOKUP($B79,FoodDB!$A$2:$I$1024,4,0)</f>
        <v>0</v>
      </c>
      <c r="F79" s="71" t="n">
        <f aca="false">$C79*VLOOKUP($B79,FoodDB!$A$2:$I$1024,5,0)</f>
        <v>0</v>
      </c>
      <c r="G79" s="71" t="n">
        <f aca="false">$C79*VLOOKUP($B79,FoodDB!$A$2:$I$1024,6,0)</f>
        <v>0</v>
      </c>
      <c r="H79" s="71" t="n">
        <f aca="false">$C79*VLOOKUP($B79,FoodDB!$A$2:$I$1024,7,0)</f>
        <v>0</v>
      </c>
      <c r="I79" s="71" t="n">
        <f aca="false">$C79*VLOOKUP($B79,FoodDB!$A$2:$I$1024,8,0)</f>
        <v>0</v>
      </c>
      <c r="J79" s="71" t="n">
        <f aca="false">$C79*VLOOKUP($B79,FoodDB!$A$2:$I$1024,9,0)</f>
        <v>0</v>
      </c>
      <c r="K79" s="71"/>
      <c r="L79" s="71"/>
      <c r="M79" s="71"/>
      <c r="N79" s="71"/>
      <c r="O79" s="71"/>
      <c r="P79" s="71"/>
      <c r="Q79" s="71"/>
      <c r="R79" s="71"/>
      <c r="S79" s="71"/>
    </row>
    <row r="80" customFormat="false" ht="15" hidden="false" customHeight="false" outlineLevel="0" collapsed="false">
      <c r="B80" s="69" t="s">
        <v>95</v>
      </c>
      <c r="C80" s="70" t="n">
        <v>1</v>
      </c>
      <c r="D80" s="71" t="n">
        <f aca="false">$C80*VLOOKUP($B80,FoodDB!$A$2:$I$1024,3,0)</f>
        <v>0</v>
      </c>
      <c r="E80" s="71" t="n">
        <f aca="false">$C80*VLOOKUP($B80,FoodDB!$A$2:$I$1024,4,0)</f>
        <v>0</v>
      </c>
      <c r="F80" s="71" t="n">
        <f aca="false">$C80*VLOOKUP($B80,FoodDB!$A$2:$I$1024,5,0)</f>
        <v>0</v>
      </c>
      <c r="G80" s="71" t="n">
        <f aca="false">$C80*VLOOKUP($B80,FoodDB!$A$2:$I$1024,6,0)</f>
        <v>0</v>
      </c>
      <c r="H80" s="71" t="n">
        <f aca="false">$C80*VLOOKUP($B80,FoodDB!$A$2:$I$1024,7,0)</f>
        <v>0</v>
      </c>
      <c r="I80" s="71" t="n">
        <f aca="false">$C80*VLOOKUP($B80,FoodDB!$A$2:$I$1024,8,0)</f>
        <v>0</v>
      </c>
      <c r="J80" s="71" t="n">
        <f aca="false">$C80*VLOOKUP($B80,FoodDB!$A$2:$I$1024,9,0)</f>
        <v>0</v>
      </c>
      <c r="K80" s="71"/>
      <c r="L80" s="71"/>
      <c r="M80" s="71"/>
      <c r="N80" s="71"/>
      <c r="O80" s="71"/>
      <c r="P80" s="71"/>
      <c r="Q80" s="71"/>
      <c r="R80" s="71"/>
      <c r="S80" s="71"/>
    </row>
    <row r="81" customFormat="false" ht="15" hidden="false" customHeight="false" outlineLevel="0" collapsed="false">
      <c r="B81" s="69" t="s">
        <v>95</v>
      </c>
      <c r="C81" s="70" t="n">
        <v>1</v>
      </c>
      <c r="D81" s="71" t="n">
        <f aca="false">$C81*VLOOKUP($B81,FoodDB!$A$2:$I$1024,3,0)</f>
        <v>0</v>
      </c>
      <c r="E81" s="71" t="n">
        <f aca="false">$C81*VLOOKUP($B81,FoodDB!$A$2:$I$1024,4,0)</f>
        <v>0</v>
      </c>
      <c r="F81" s="71" t="n">
        <f aca="false">$C81*VLOOKUP($B81,FoodDB!$A$2:$I$1024,5,0)</f>
        <v>0</v>
      </c>
      <c r="G81" s="71" t="n">
        <f aca="false">$C81*VLOOKUP($B81,FoodDB!$A$2:$I$1024,6,0)</f>
        <v>0</v>
      </c>
      <c r="H81" s="71" t="n">
        <f aca="false">$C81*VLOOKUP($B81,FoodDB!$A$2:$I$1024,7,0)</f>
        <v>0</v>
      </c>
      <c r="I81" s="71" t="n">
        <f aca="false">$C81*VLOOKUP($B81,FoodDB!$A$2:$I$1024,8,0)</f>
        <v>0</v>
      </c>
      <c r="J81" s="71" t="n">
        <f aca="false">$C81*VLOOKUP($B81,FoodDB!$A$2:$I$1024,9,0)</f>
        <v>0</v>
      </c>
      <c r="K81" s="71"/>
      <c r="L81" s="71"/>
      <c r="M81" s="71"/>
      <c r="N81" s="71"/>
      <c r="O81" s="71"/>
      <c r="P81" s="71"/>
      <c r="Q81" s="71"/>
      <c r="R81" s="71"/>
      <c r="S81" s="71"/>
    </row>
    <row r="82" customFormat="false" ht="15" hidden="false" customHeight="false" outlineLevel="0" collapsed="false">
      <c r="B82" s="69" t="s">
        <v>95</v>
      </c>
      <c r="C82" s="70" t="n">
        <v>1</v>
      </c>
      <c r="D82" s="71" t="n">
        <f aca="false">$C82*VLOOKUP($B82,FoodDB!$A$2:$I$1024,3,0)</f>
        <v>0</v>
      </c>
      <c r="E82" s="71" t="n">
        <f aca="false">$C82*VLOOKUP($B82,FoodDB!$A$2:$I$1024,4,0)</f>
        <v>0</v>
      </c>
      <c r="F82" s="71" t="n">
        <f aca="false">$C82*VLOOKUP($B82,FoodDB!$A$2:$I$1024,5,0)</f>
        <v>0</v>
      </c>
      <c r="G82" s="71" t="n">
        <f aca="false">$C82*VLOOKUP($B82,FoodDB!$A$2:$I$1024,6,0)</f>
        <v>0</v>
      </c>
      <c r="H82" s="71" t="n">
        <f aca="false">$C82*VLOOKUP($B82,FoodDB!$A$2:$I$1024,7,0)</f>
        <v>0</v>
      </c>
      <c r="I82" s="71" t="n">
        <f aca="false">$C82*VLOOKUP($B82,FoodDB!$A$2:$I$1024,8,0)</f>
        <v>0</v>
      </c>
      <c r="J82" s="71" t="n">
        <f aca="false">$C82*VLOOKUP($B82,FoodDB!$A$2:$I$1024,9,0)</f>
        <v>0</v>
      </c>
      <c r="K82" s="71"/>
      <c r="L82" s="71"/>
      <c r="M82" s="71"/>
      <c r="N82" s="71"/>
      <c r="O82" s="71"/>
      <c r="P82" s="71"/>
      <c r="Q82" s="71"/>
      <c r="R82" s="71"/>
      <c r="S82" s="71"/>
    </row>
    <row r="83" customFormat="false" ht="15" hidden="false" customHeight="false" outlineLevel="0" collapsed="false">
      <c r="B83" s="69" t="s">
        <v>95</v>
      </c>
      <c r="C83" s="70" t="n">
        <v>1</v>
      </c>
      <c r="D83" s="71" t="n">
        <f aca="false">$C83*VLOOKUP($B83,FoodDB!$A$2:$I$1024,3,0)</f>
        <v>0</v>
      </c>
      <c r="E83" s="71" t="n">
        <f aca="false">$C83*VLOOKUP($B83,FoodDB!$A$2:$I$1024,4,0)</f>
        <v>0</v>
      </c>
      <c r="F83" s="71" t="n">
        <f aca="false">$C83*VLOOKUP($B83,FoodDB!$A$2:$I$1024,5,0)</f>
        <v>0</v>
      </c>
      <c r="G83" s="71" t="n">
        <f aca="false">$C83*VLOOKUP($B83,FoodDB!$A$2:$I$1024,6,0)</f>
        <v>0</v>
      </c>
      <c r="H83" s="71" t="n">
        <f aca="false">$C83*VLOOKUP($B83,FoodDB!$A$2:$I$1024,7,0)</f>
        <v>0</v>
      </c>
      <c r="I83" s="71" t="n">
        <f aca="false">$C83*VLOOKUP($B83,FoodDB!$A$2:$I$1024,8,0)</f>
        <v>0</v>
      </c>
      <c r="J83" s="71" t="n">
        <f aca="false">$C83*VLOOKUP($B83,FoodDB!$A$2:$I$1024,9,0)</f>
        <v>0</v>
      </c>
      <c r="K83" s="71"/>
      <c r="L83" s="71"/>
      <c r="M83" s="71"/>
      <c r="N83" s="71"/>
      <c r="O83" s="71"/>
      <c r="P83" s="71"/>
      <c r="Q83" s="71"/>
      <c r="R83" s="71"/>
      <c r="S83" s="71"/>
    </row>
    <row r="84" customFormat="false" ht="15" hidden="false" customHeight="false" outlineLevel="0" collapsed="false">
      <c r="A84" s="0" t="s">
        <v>99</v>
      </c>
      <c r="D84" s="71"/>
      <c r="E84" s="71"/>
      <c r="F84" s="71"/>
      <c r="G84" s="71" t="n">
        <f aca="false">SUM(G77:G83)</f>
        <v>0</v>
      </c>
      <c r="H84" s="71" t="n">
        <f aca="false">SUM(H77:H83)</f>
        <v>0</v>
      </c>
      <c r="I84" s="71" t="n">
        <f aca="false">SUM(I77:I83)</f>
        <v>0</v>
      </c>
      <c r="J84" s="71" t="n">
        <f aca="false">SUM(G84:I84)</f>
        <v>0</v>
      </c>
      <c r="K84" s="71"/>
      <c r="L84" s="71"/>
      <c r="M84" s="71"/>
      <c r="N84" s="71"/>
      <c r="O84" s="71"/>
      <c r="P84" s="71"/>
      <c r="Q84" s="71"/>
      <c r="R84" s="71"/>
      <c r="S84" s="71"/>
    </row>
    <row r="85" customFormat="false" ht="15" hidden="false" customHeight="false" outlineLevel="0" collapsed="false">
      <c r="A85" s="0" t="s">
        <v>100</v>
      </c>
      <c r="B85" s="0" t="s">
        <v>101</v>
      </c>
      <c r="D85" s="71"/>
      <c r="E85" s="71"/>
      <c r="F85" s="71"/>
      <c r="G85" s="71" t="n">
        <f aca="false">VLOOKUP($A77,LossChart!$A$3:$AB$73,14,0)</f>
        <v>447.508331916741</v>
      </c>
      <c r="H85" s="71" t="n">
        <f aca="false">VLOOKUP($A77,LossChart!$A$3:$AB$73,15,0)</f>
        <v>80</v>
      </c>
      <c r="I85" s="71" t="n">
        <f aca="false">VLOOKUP($A77,LossChart!$A$3:$AB$73,16,0)</f>
        <v>462.566029264636</v>
      </c>
      <c r="J85" s="71" t="n">
        <f aca="false">VLOOKUP($A77,LossChart!$A$3:$AB$73,17,0)</f>
        <v>990.074361181378</v>
      </c>
      <c r="K85" s="71"/>
      <c r="L85" s="71"/>
      <c r="M85" s="71"/>
      <c r="N85" s="71"/>
      <c r="O85" s="71"/>
      <c r="P85" s="71"/>
      <c r="Q85" s="71"/>
      <c r="R85" s="71"/>
      <c r="S85" s="71"/>
    </row>
    <row r="86" customFormat="false" ht="15" hidden="false" customHeight="false" outlineLevel="0" collapsed="false">
      <c r="A86" s="0" t="s">
        <v>102</v>
      </c>
      <c r="D86" s="71"/>
      <c r="E86" s="71"/>
      <c r="F86" s="71"/>
      <c r="G86" s="71" t="n">
        <f aca="false">G85-G84</f>
        <v>447.508331916741</v>
      </c>
      <c r="H86" s="71" t="n">
        <f aca="false">H85-H84</f>
        <v>80</v>
      </c>
      <c r="I86" s="71" t="n">
        <f aca="false">I85-I84</f>
        <v>462.566029264636</v>
      </c>
      <c r="J86" s="71" t="n">
        <f aca="false">J85-J84</f>
        <v>990.074361181378</v>
      </c>
      <c r="K86" s="71"/>
      <c r="L86" s="71"/>
      <c r="M86" s="71"/>
      <c r="N86" s="71"/>
      <c r="O86" s="71"/>
      <c r="P86" s="71"/>
      <c r="Q86" s="71"/>
      <c r="R86" s="71"/>
      <c r="S86" s="71"/>
    </row>
    <row r="88" customFormat="false" ht="60" hidden="false" customHeight="false" outlineLevel="0" collapsed="false">
      <c r="A88" s="21" t="s">
        <v>63</v>
      </c>
      <c r="B88" s="21" t="s">
        <v>80</v>
      </c>
      <c r="C88" s="21" t="s">
        <v>81</v>
      </c>
      <c r="D88" s="67" t="str">
        <f aca="false">FoodDB!$C$1</f>
        <v>Fat
(g)</v>
      </c>
      <c r="E88" s="67" t="str">
        <f aca="false">FoodDB!$D$1</f>
        <v> Net
Carbs
(g)</v>
      </c>
      <c r="F88" s="67" t="str">
        <f aca="false">FoodDB!$E$1</f>
        <v>Protein
(g)</v>
      </c>
      <c r="G88" s="67" t="str">
        <f aca="false">FoodDB!$F$1</f>
        <v>Fat
(Cal)</v>
      </c>
      <c r="H88" s="67" t="str">
        <f aca="false">FoodDB!$G$1</f>
        <v>Carb
(Cal)</v>
      </c>
      <c r="I88" s="67" t="str">
        <f aca="false">FoodDB!$H$1</f>
        <v>Protein
(Cal)</v>
      </c>
      <c r="J88" s="67" t="str">
        <f aca="false">FoodDB!$I$1</f>
        <v>Total
Calories</v>
      </c>
      <c r="K88" s="67"/>
      <c r="L88" s="67" t="s">
        <v>82</v>
      </c>
      <c r="M88" s="67" t="s">
        <v>83</v>
      </c>
      <c r="N88" s="67" t="s">
        <v>84</v>
      </c>
      <c r="O88" s="67" t="s">
        <v>85</v>
      </c>
      <c r="P88" s="67" t="s">
        <v>86</v>
      </c>
      <c r="Q88" s="67" t="s">
        <v>87</v>
      </c>
      <c r="R88" s="67" t="s">
        <v>88</v>
      </c>
      <c r="S88" s="67" t="s">
        <v>89</v>
      </c>
    </row>
    <row r="89" customFormat="false" ht="15" hidden="false" customHeight="false" outlineLevel="0" collapsed="false">
      <c r="A89" s="68" t="n">
        <f aca="false">A77+1</f>
        <v>43038</v>
      </c>
      <c r="B89" s="69" t="s">
        <v>95</v>
      </c>
      <c r="C89" s="70" t="n">
        <v>1</v>
      </c>
      <c r="D89" s="71" t="n">
        <f aca="false">$C89*VLOOKUP($B89,FoodDB!$A$2:$I$1024,3,0)</f>
        <v>0</v>
      </c>
      <c r="E89" s="71" t="n">
        <f aca="false">$C89*VLOOKUP($B89,FoodDB!$A$2:$I$1024,4,0)</f>
        <v>0</v>
      </c>
      <c r="F89" s="71" t="n">
        <f aca="false">$C89*VLOOKUP($B89,FoodDB!$A$2:$I$1024,5,0)</f>
        <v>0</v>
      </c>
      <c r="G89" s="71" t="n">
        <f aca="false">$C89*VLOOKUP($B89,FoodDB!$A$2:$I$1024,6,0)</f>
        <v>0</v>
      </c>
      <c r="H89" s="71" t="n">
        <f aca="false">$C89*VLOOKUP($B89,FoodDB!$A$2:$I$1024,7,0)</f>
        <v>0</v>
      </c>
      <c r="I89" s="71" t="n">
        <f aca="false">$C89*VLOOKUP($B89,FoodDB!$A$2:$I$1024,8,0)</f>
        <v>0</v>
      </c>
      <c r="J89" s="71" t="n">
        <f aca="false">$C89*VLOOKUP($B89,FoodDB!$A$2:$I$1024,9,0)</f>
        <v>0</v>
      </c>
      <c r="K89" s="71"/>
      <c r="L89" s="71" t="n">
        <f aca="false">SUM(G89:G95)</f>
        <v>0</v>
      </c>
      <c r="M89" s="71" t="n">
        <f aca="false">SUM(H89:H95)</f>
        <v>0</v>
      </c>
      <c r="N89" s="71" t="n">
        <f aca="false">SUM(I89:I95)</f>
        <v>0</v>
      </c>
      <c r="O89" s="71" t="n">
        <f aca="false">SUM(L89:N89)</f>
        <v>0</v>
      </c>
      <c r="P89" s="71" t="n">
        <f aca="false">VLOOKUP($A89,LossChart!$A$3:$AB$73,14,0)-L89</f>
        <v>454.940661206396</v>
      </c>
      <c r="Q89" s="71" t="n">
        <f aca="false">VLOOKUP($A89,LossChart!$A$3:$AB$73,15,0)-M89</f>
        <v>80</v>
      </c>
      <c r="R89" s="71" t="n">
        <f aca="false">VLOOKUP($A89,LossChart!$A$3:$AB$73,16,0)-N89</f>
        <v>462.566029264636</v>
      </c>
      <c r="S89" s="71" t="n">
        <f aca="false">VLOOKUP($A89,LossChart!$A$3:$AB$73,17,0)-O89</f>
        <v>997.506690471033</v>
      </c>
    </row>
    <row r="90" customFormat="false" ht="15" hidden="false" customHeight="false" outlineLevel="0" collapsed="false">
      <c r="B90" s="69" t="s">
        <v>95</v>
      </c>
      <c r="C90" s="70" t="n">
        <v>1</v>
      </c>
      <c r="D90" s="71" t="n">
        <f aca="false">$C90*VLOOKUP($B90,FoodDB!$A$2:$I$1024,3,0)</f>
        <v>0</v>
      </c>
      <c r="E90" s="71" t="n">
        <f aca="false">$C90*VLOOKUP($B90,FoodDB!$A$2:$I$1024,4,0)</f>
        <v>0</v>
      </c>
      <c r="F90" s="71" t="n">
        <f aca="false">$C90*VLOOKUP($B90,FoodDB!$A$2:$I$1024,5,0)</f>
        <v>0</v>
      </c>
      <c r="G90" s="71" t="n">
        <f aca="false">$C90*VLOOKUP($B90,FoodDB!$A$2:$I$1024,6,0)</f>
        <v>0</v>
      </c>
      <c r="H90" s="71" t="n">
        <f aca="false">$C90*VLOOKUP($B90,FoodDB!$A$2:$I$1024,7,0)</f>
        <v>0</v>
      </c>
      <c r="I90" s="71" t="n">
        <f aca="false">$C90*VLOOKUP($B90,FoodDB!$A$2:$I$1024,8,0)</f>
        <v>0</v>
      </c>
      <c r="J90" s="71" t="n">
        <f aca="false">$C90*VLOOKUP($B90,FoodDB!$A$2:$I$1024,9,0)</f>
        <v>0</v>
      </c>
      <c r="K90" s="71"/>
      <c r="L90" s="71"/>
      <c r="M90" s="71"/>
      <c r="N90" s="71"/>
      <c r="O90" s="71"/>
      <c r="P90" s="71"/>
      <c r="Q90" s="71"/>
      <c r="R90" s="71"/>
      <c r="S90" s="71"/>
    </row>
    <row r="91" customFormat="false" ht="15" hidden="false" customHeight="false" outlineLevel="0" collapsed="false">
      <c r="B91" s="69" t="s">
        <v>95</v>
      </c>
      <c r="C91" s="70" t="n">
        <v>1</v>
      </c>
      <c r="D91" s="71" t="n">
        <f aca="false">$C91*VLOOKUP($B91,FoodDB!$A$2:$I$1024,3,0)</f>
        <v>0</v>
      </c>
      <c r="E91" s="71" t="n">
        <f aca="false">$C91*VLOOKUP($B91,FoodDB!$A$2:$I$1024,4,0)</f>
        <v>0</v>
      </c>
      <c r="F91" s="71" t="n">
        <f aca="false">$C91*VLOOKUP($B91,FoodDB!$A$2:$I$1024,5,0)</f>
        <v>0</v>
      </c>
      <c r="G91" s="71" t="n">
        <f aca="false">$C91*VLOOKUP($B91,FoodDB!$A$2:$I$1024,6,0)</f>
        <v>0</v>
      </c>
      <c r="H91" s="71" t="n">
        <f aca="false">$C91*VLOOKUP($B91,FoodDB!$A$2:$I$1024,7,0)</f>
        <v>0</v>
      </c>
      <c r="I91" s="71" t="n">
        <f aca="false">$C91*VLOOKUP($B91,FoodDB!$A$2:$I$1024,8,0)</f>
        <v>0</v>
      </c>
      <c r="J91" s="71" t="n">
        <f aca="false">$C91*VLOOKUP($B91,FoodDB!$A$2:$I$1024,9,0)</f>
        <v>0</v>
      </c>
      <c r="K91" s="71"/>
      <c r="L91" s="71"/>
      <c r="M91" s="71"/>
      <c r="N91" s="71"/>
      <c r="O91" s="71"/>
      <c r="P91" s="71"/>
      <c r="Q91" s="71"/>
      <c r="R91" s="71"/>
      <c r="S91" s="71"/>
    </row>
    <row r="92" customFormat="false" ht="15" hidden="false" customHeight="false" outlineLevel="0" collapsed="false">
      <c r="B92" s="69" t="s">
        <v>95</v>
      </c>
      <c r="C92" s="70" t="n">
        <v>1</v>
      </c>
      <c r="D92" s="71" t="n">
        <f aca="false">$C92*VLOOKUP($B92,FoodDB!$A$2:$I$1024,3,0)</f>
        <v>0</v>
      </c>
      <c r="E92" s="71" t="n">
        <f aca="false">$C92*VLOOKUP($B92,FoodDB!$A$2:$I$1024,4,0)</f>
        <v>0</v>
      </c>
      <c r="F92" s="71" t="n">
        <f aca="false">$C92*VLOOKUP($B92,FoodDB!$A$2:$I$1024,5,0)</f>
        <v>0</v>
      </c>
      <c r="G92" s="71" t="n">
        <f aca="false">$C92*VLOOKUP($B92,FoodDB!$A$2:$I$1024,6,0)</f>
        <v>0</v>
      </c>
      <c r="H92" s="71" t="n">
        <f aca="false">$C92*VLOOKUP($B92,FoodDB!$A$2:$I$1024,7,0)</f>
        <v>0</v>
      </c>
      <c r="I92" s="71" t="n">
        <f aca="false">$C92*VLOOKUP($B92,FoodDB!$A$2:$I$1024,8,0)</f>
        <v>0</v>
      </c>
      <c r="J92" s="71" t="n">
        <f aca="false">$C92*VLOOKUP($B92,FoodDB!$A$2:$I$1024,9,0)</f>
        <v>0</v>
      </c>
      <c r="K92" s="71"/>
      <c r="L92" s="71"/>
      <c r="M92" s="71"/>
      <c r="N92" s="71"/>
      <c r="O92" s="71"/>
      <c r="P92" s="71"/>
      <c r="Q92" s="71"/>
      <c r="R92" s="71"/>
      <c r="S92" s="71"/>
    </row>
    <row r="93" customFormat="false" ht="15" hidden="false" customHeight="false" outlineLevel="0" collapsed="false">
      <c r="B93" s="69" t="s">
        <v>95</v>
      </c>
      <c r="C93" s="70" t="n">
        <v>1</v>
      </c>
      <c r="D93" s="71" t="n">
        <f aca="false">$C93*VLOOKUP($B93,FoodDB!$A$2:$I$1024,3,0)</f>
        <v>0</v>
      </c>
      <c r="E93" s="71" t="n">
        <f aca="false">$C93*VLOOKUP($B93,FoodDB!$A$2:$I$1024,4,0)</f>
        <v>0</v>
      </c>
      <c r="F93" s="71" t="n">
        <f aca="false">$C93*VLOOKUP($B93,FoodDB!$A$2:$I$1024,5,0)</f>
        <v>0</v>
      </c>
      <c r="G93" s="71" t="n">
        <f aca="false">$C93*VLOOKUP($B93,FoodDB!$A$2:$I$1024,6,0)</f>
        <v>0</v>
      </c>
      <c r="H93" s="71" t="n">
        <f aca="false">$C93*VLOOKUP($B93,FoodDB!$A$2:$I$1024,7,0)</f>
        <v>0</v>
      </c>
      <c r="I93" s="71" t="n">
        <f aca="false">$C93*VLOOKUP($B93,FoodDB!$A$2:$I$1024,8,0)</f>
        <v>0</v>
      </c>
      <c r="J93" s="71" t="n">
        <f aca="false">$C93*VLOOKUP($B93,FoodDB!$A$2:$I$1024,9,0)</f>
        <v>0</v>
      </c>
      <c r="K93" s="71"/>
      <c r="L93" s="71"/>
      <c r="M93" s="71"/>
      <c r="N93" s="71"/>
      <c r="O93" s="71"/>
      <c r="P93" s="71"/>
      <c r="Q93" s="71"/>
      <c r="R93" s="71"/>
      <c r="S93" s="71"/>
    </row>
    <row r="94" customFormat="false" ht="15" hidden="false" customHeight="false" outlineLevel="0" collapsed="false">
      <c r="B94" s="69" t="s">
        <v>95</v>
      </c>
      <c r="C94" s="70" t="n">
        <v>1</v>
      </c>
      <c r="D94" s="71" t="n">
        <f aca="false">$C94*VLOOKUP($B94,FoodDB!$A$2:$I$1024,3,0)</f>
        <v>0</v>
      </c>
      <c r="E94" s="71" t="n">
        <f aca="false">$C94*VLOOKUP($B94,FoodDB!$A$2:$I$1024,4,0)</f>
        <v>0</v>
      </c>
      <c r="F94" s="71" t="n">
        <f aca="false">$C94*VLOOKUP($B94,FoodDB!$A$2:$I$1024,5,0)</f>
        <v>0</v>
      </c>
      <c r="G94" s="71" t="n">
        <f aca="false">$C94*VLOOKUP($B94,FoodDB!$A$2:$I$1024,6,0)</f>
        <v>0</v>
      </c>
      <c r="H94" s="71" t="n">
        <f aca="false">$C94*VLOOKUP($B94,FoodDB!$A$2:$I$1024,7,0)</f>
        <v>0</v>
      </c>
      <c r="I94" s="71" t="n">
        <f aca="false">$C94*VLOOKUP($B94,FoodDB!$A$2:$I$1024,8,0)</f>
        <v>0</v>
      </c>
      <c r="J94" s="71" t="n">
        <f aca="false">$C94*VLOOKUP($B94,FoodDB!$A$2:$I$1024,9,0)</f>
        <v>0</v>
      </c>
      <c r="K94" s="71"/>
      <c r="L94" s="71"/>
      <c r="M94" s="71"/>
      <c r="N94" s="71"/>
      <c r="O94" s="71"/>
      <c r="P94" s="71"/>
      <c r="Q94" s="71"/>
      <c r="R94" s="71"/>
      <c r="S94" s="71"/>
    </row>
    <row r="95" customFormat="false" ht="15" hidden="false" customHeight="false" outlineLevel="0" collapsed="false">
      <c r="B95" s="69" t="s">
        <v>95</v>
      </c>
      <c r="C95" s="70" t="n">
        <v>1</v>
      </c>
      <c r="D95" s="71" t="n">
        <f aca="false">$C95*VLOOKUP($B95,FoodDB!$A$2:$I$1024,3,0)</f>
        <v>0</v>
      </c>
      <c r="E95" s="71" t="n">
        <f aca="false">$C95*VLOOKUP($B95,FoodDB!$A$2:$I$1024,4,0)</f>
        <v>0</v>
      </c>
      <c r="F95" s="71" t="n">
        <f aca="false">$C95*VLOOKUP($B95,FoodDB!$A$2:$I$1024,5,0)</f>
        <v>0</v>
      </c>
      <c r="G95" s="71" t="n">
        <f aca="false">$C95*VLOOKUP($B95,FoodDB!$A$2:$I$1024,6,0)</f>
        <v>0</v>
      </c>
      <c r="H95" s="71" t="n">
        <f aca="false">$C95*VLOOKUP($B95,FoodDB!$A$2:$I$1024,7,0)</f>
        <v>0</v>
      </c>
      <c r="I95" s="71" t="n">
        <f aca="false">$C95*VLOOKUP($B95,FoodDB!$A$2:$I$1024,8,0)</f>
        <v>0</v>
      </c>
      <c r="J95" s="71" t="n">
        <f aca="false">$C95*VLOOKUP($B95,FoodDB!$A$2:$I$1024,9,0)</f>
        <v>0</v>
      </c>
      <c r="K95" s="71"/>
      <c r="L95" s="71"/>
      <c r="M95" s="71"/>
      <c r="N95" s="71"/>
      <c r="O95" s="71"/>
      <c r="P95" s="71"/>
      <c r="Q95" s="71"/>
      <c r="R95" s="71"/>
      <c r="S95" s="71"/>
    </row>
    <row r="96" customFormat="false" ht="15" hidden="false" customHeight="false" outlineLevel="0" collapsed="false">
      <c r="A96" s="0" t="s">
        <v>99</v>
      </c>
      <c r="D96" s="71"/>
      <c r="E96" s="71"/>
      <c r="F96" s="71"/>
      <c r="G96" s="71" t="n">
        <f aca="false">SUM(G89:G95)</f>
        <v>0</v>
      </c>
      <c r="H96" s="71" t="n">
        <f aca="false">SUM(H89:H95)</f>
        <v>0</v>
      </c>
      <c r="I96" s="71" t="n">
        <f aca="false">SUM(I89:I95)</f>
        <v>0</v>
      </c>
      <c r="J96" s="71" t="n">
        <f aca="false">SUM(G96:I96)</f>
        <v>0</v>
      </c>
      <c r="K96" s="71"/>
      <c r="L96" s="71"/>
      <c r="M96" s="71"/>
      <c r="N96" s="71"/>
      <c r="O96" s="71"/>
      <c r="P96" s="71"/>
      <c r="Q96" s="71"/>
      <c r="R96" s="71"/>
      <c r="S96" s="71"/>
    </row>
    <row r="97" customFormat="false" ht="15" hidden="false" customHeight="false" outlineLevel="0" collapsed="false">
      <c r="A97" s="0" t="s">
        <v>100</v>
      </c>
      <c r="B97" s="0" t="s">
        <v>101</v>
      </c>
      <c r="D97" s="71"/>
      <c r="E97" s="71"/>
      <c r="F97" s="71"/>
      <c r="G97" s="71" t="n">
        <f aca="false">VLOOKUP($A89,LossChart!$A$3:$AB$73,14,0)</f>
        <v>454.940661206396</v>
      </c>
      <c r="H97" s="71" t="n">
        <f aca="false">VLOOKUP($A89,LossChart!$A$3:$AB$73,15,0)</f>
        <v>80</v>
      </c>
      <c r="I97" s="71" t="n">
        <f aca="false">VLOOKUP($A89,LossChart!$A$3:$AB$73,16,0)</f>
        <v>462.566029264636</v>
      </c>
      <c r="J97" s="71" t="n">
        <f aca="false">VLOOKUP($A89,LossChart!$A$3:$AB$73,17,0)</f>
        <v>997.506690471033</v>
      </c>
      <c r="K97" s="71"/>
      <c r="L97" s="71"/>
      <c r="M97" s="71"/>
      <c r="N97" s="71"/>
      <c r="O97" s="71"/>
      <c r="P97" s="71"/>
      <c r="Q97" s="71"/>
      <c r="R97" s="71"/>
      <c r="S97" s="71"/>
    </row>
    <row r="98" customFormat="false" ht="15" hidden="false" customHeight="false" outlineLevel="0" collapsed="false">
      <c r="A98" s="0" t="s">
        <v>102</v>
      </c>
      <c r="D98" s="71"/>
      <c r="E98" s="71"/>
      <c r="F98" s="71"/>
      <c r="G98" s="71" t="n">
        <f aca="false">G97-G96</f>
        <v>454.940661206396</v>
      </c>
      <c r="H98" s="71" t="n">
        <f aca="false">H97-H96</f>
        <v>80</v>
      </c>
      <c r="I98" s="71" t="n">
        <f aca="false">I97-I96</f>
        <v>462.566029264636</v>
      </c>
      <c r="J98" s="71" t="n">
        <f aca="false">J97-J96</f>
        <v>997.506690471033</v>
      </c>
      <c r="K98" s="71"/>
      <c r="L98" s="71"/>
      <c r="M98" s="71"/>
      <c r="N98" s="71"/>
      <c r="O98" s="71"/>
      <c r="P98" s="71"/>
      <c r="Q98" s="71"/>
      <c r="R98" s="71"/>
      <c r="S98" s="71"/>
    </row>
    <row r="100" customFormat="false" ht="60" hidden="false" customHeight="false" outlineLevel="0" collapsed="false">
      <c r="A100" s="21" t="s">
        <v>63</v>
      </c>
      <c r="B100" s="21" t="s">
        <v>80</v>
      </c>
      <c r="C100" s="21" t="s">
        <v>81</v>
      </c>
      <c r="D100" s="67" t="str">
        <f aca="false">FoodDB!$C$1</f>
        <v>Fat
(g)</v>
      </c>
      <c r="E100" s="67" t="str">
        <f aca="false">FoodDB!$D$1</f>
        <v> Net
Carbs
(g)</v>
      </c>
      <c r="F100" s="67" t="str">
        <f aca="false">FoodDB!$E$1</f>
        <v>Protein
(g)</v>
      </c>
      <c r="G100" s="67" t="str">
        <f aca="false">FoodDB!$F$1</f>
        <v>Fat
(Cal)</v>
      </c>
      <c r="H100" s="67" t="str">
        <f aca="false">FoodDB!$G$1</f>
        <v>Carb
(Cal)</v>
      </c>
      <c r="I100" s="67" t="str">
        <f aca="false">FoodDB!$H$1</f>
        <v>Protein
(Cal)</v>
      </c>
      <c r="J100" s="67" t="str">
        <f aca="false">FoodDB!$I$1</f>
        <v>Total
Calories</v>
      </c>
      <c r="K100" s="67"/>
      <c r="L100" s="67" t="s">
        <v>82</v>
      </c>
      <c r="M100" s="67" t="s">
        <v>83</v>
      </c>
      <c r="N100" s="67" t="s">
        <v>84</v>
      </c>
      <c r="O100" s="67" t="s">
        <v>85</v>
      </c>
      <c r="P100" s="67" t="s">
        <v>86</v>
      </c>
      <c r="Q100" s="67" t="s">
        <v>87</v>
      </c>
      <c r="R100" s="67" t="s">
        <v>88</v>
      </c>
      <c r="S100" s="67" t="s">
        <v>89</v>
      </c>
    </row>
    <row r="101" customFormat="false" ht="15" hidden="false" customHeight="false" outlineLevel="0" collapsed="false">
      <c r="A101" s="68" t="n">
        <f aca="false">A89+1</f>
        <v>43039</v>
      </c>
      <c r="B101" s="69" t="s">
        <v>95</v>
      </c>
      <c r="C101" s="70" t="n">
        <v>1</v>
      </c>
      <c r="D101" s="71" t="n">
        <f aca="false">$C101*VLOOKUP($B101,FoodDB!$A$2:$I$1024,3,0)</f>
        <v>0</v>
      </c>
      <c r="E101" s="71" t="n">
        <f aca="false">$C101*VLOOKUP($B101,FoodDB!$A$2:$I$1024,4,0)</f>
        <v>0</v>
      </c>
      <c r="F101" s="71" t="n">
        <f aca="false">$C101*VLOOKUP($B101,FoodDB!$A$2:$I$1024,5,0)</f>
        <v>0</v>
      </c>
      <c r="G101" s="71" t="n">
        <f aca="false">$C101*VLOOKUP($B101,FoodDB!$A$2:$I$1024,6,0)</f>
        <v>0</v>
      </c>
      <c r="H101" s="71" t="n">
        <f aca="false">$C101*VLOOKUP($B101,FoodDB!$A$2:$I$1024,7,0)</f>
        <v>0</v>
      </c>
      <c r="I101" s="71" t="n">
        <f aca="false">$C101*VLOOKUP($B101,FoodDB!$A$2:$I$1024,8,0)</f>
        <v>0</v>
      </c>
      <c r="J101" s="71" t="n">
        <f aca="false">$C101*VLOOKUP($B101,FoodDB!$A$2:$I$1024,9,0)</f>
        <v>0</v>
      </c>
      <c r="K101" s="71"/>
      <c r="L101" s="71" t="n">
        <f aca="false">SUM(G101:G107)</f>
        <v>0</v>
      </c>
      <c r="M101" s="71" t="n">
        <f aca="false">SUM(H101:H107)</f>
        <v>0</v>
      </c>
      <c r="N101" s="71" t="n">
        <f aca="false">SUM(I101:I107)</f>
        <v>0</v>
      </c>
      <c r="O101" s="71" t="n">
        <f aca="false">SUM(L101:N101)</f>
        <v>0</v>
      </c>
      <c r="P101" s="71" t="n">
        <f aca="false">VLOOKUP($A101,LossChart!$A$3:$AB$73,14,0)-L101</f>
        <v>462.307161293772</v>
      </c>
      <c r="Q101" s="71" t="n">
        <f aca="false">VLOOKUP($A101,LossChart!$A$3:$AB$73,15,0)-M101</f>
        <v>80</v>
      </c>
      <c r="R101" s="71" t="n">
        <f aca="false">VLOOKUP($A101,LossChart!$A$3:$AB$73,16,0)-N101</f>
        <v>462.566029264636</v>
      </c>
      <c r="S101" s="71" t="n">
        <f aca="false">VLOOKUP($A101,LossChart!$A$3:$AB$73,17,0)-O101</f>
        <v>1004.87319055841</v>
      </c>
    </row>
    <row r="102" customFormat="false" ht="15" hidden="false" customHeight="false" outlineLevel="0" collapsed="false">
      <c r="B102" s="69" t="s">
        <v>95</v>
      </c>
      <c r="C102" s="70" t="n">
        <v>1</v>
      </c>
      <c r="D102" s="71" t="n">
        <f aca="false">$C102*VLOOKUP($B102,FoodDB!$A$2:$I$1024,3,0)</f>
        <v>0</v>
      </c>
      <c r="E102" s="71" t="n">
        <f aca="false">$C102*VLOOKUP($B102,FoodDB!$A$2:$I$1024,4,0)</f>
        <v>0</v>
      </c>
      <c r="F102" s="71" t="n">
        <f aca="false">$C102*VLOOKUP($B102,FoodDB!$A$2:$I$1024,5,0)</f>
        <v>0</v>
      </c>
      <c r="G102" s="71" t="n">
        <f aca="false">$C102*VLOOKUP($B102,FoodDB!$A$2:$I$1024,6,0)</f>
        <v>0</v>
      </c>
      <c r="H102" s="71" t="n">
        <f aca="false">$C102*VLOOKUP($B102,FoodDB!$A$2:$I$1024,7,0)</f>
        <v>0</v>
      </c>
      <c r="I102" s="71" t="n">
        <f aca="false">$C102*VLOOKUP($B102,FoodDB!$A$2:$I$1024,8,0)</f>
        <v>0</v>
      </c>
      <c r="J102" s="71" t="n">
        <f aca="false">$C102*VLOOKUP($B102,FoodDB!$A$2:$I$1024,9,0)</f>
        <v>0</v>
      </c>
      <c r="K102" s="71"/>
      <c r="L102" s="71"/>
      <c r="M102" s="71"/>
      <c r="N102" s="71"/>
      <c r="O102" s="71"/>
      <c r="P102" s="71"/>
      <c r="Q102" s="71"/>
      <c r="R102" s="71"/>
      <c r="S102" s="71"/>
    </row>
    <row r="103" customFormat="false" ht="15" hidden="false" customHeight="false" outlineLevel="0" collapsed="false">
      <c r="B103" s="69" t="s">
        <v>95</v>
      </c>
      <c r="C103" s="70" t="n">
        <v>1</v>
      </c>
      <c r="D103" s="71" t="n">
        <f aca="false">$C103*VLOOKUP($B103,FoodDB!$A$2:$I$1024,3,0)</f>
        <v>0</v>
      </c>
      <c r="E103" s="71" t="n">
        <f aca="false">$C103*VLOOKUP($B103,FoodDB!$A$2:$I$1024,4,0)</f>
        <v>0</v>
      </c>
      <c r="F103" s="71" t="n">
        <f aca="false">$C103*VLOOKUP($B103,FoodDB!$A$2:$I$1024,5,0)</f>
        <v>0</v>
      </c>
      <c r="G103" s="71" t="n">
        <f aca="false">$C103*VLOOKUP($B103,FoodDB!$A$2:$I$1024,6,0)</f>
        <v>0</v>
      </c>
      <c r="H103" s="71" t="n">
        <f aca="false">$C103*VLOOKUP($B103,FoodDB!$A$2:$I$1024,7,0)</f>
        <v>0</v>
      </c>
      <c r="I103" s="71" t="n">
        <f aca="false">$C103*VLOOKUP($B103,FoodDB!$A$2:$I$1024,8,0)</f>
        <v>0</v>
      </c>
      <c r="J103" s="71" t="n">
        <f aca="false">$C103*VLOOKUP($B103,FoodDB!$A$2:$I$1024,9,0)</f>
        <v>0</v>
      </c>
      <c r="K103" s="71"/>
      <c r="L103" s="71"/>
      <c r="M103" s="71"/>
      <c r="N103" s="71"/>
      <c r="O103" s="71"/>
      <c r="P103" s="71"/>
      <c r="Q103" s="71"/>
      <c r="R103" s="71"/>
      <c r="S103" s="71"/>
    </row>
    <row r="104" customFormat="false" ht="15" hidden="false" customHeight="false" outlineLevel="0" collapsed="false">
      <c r="B104" s="69" t="s">
        <v>95</v>
      </c>
      <c r="C104" s="70" t="n">
        <v>1</v>
      </c>
      <c r="D104" s="71" t="n">
        <f aca="false">$C104*VLOOKUP($B104,FoodDB!$A$2:$I$1024,3,0)</f>
        <v>0</v>
      </c>
      <c r="E104" s="71" t="n">
        <f aca="false">$C104*VLOOKUP($B104,FoodDB!$A$2:$I$1024,4,0)</f>
        <v>0</v>
      </c>
      <c r="F104" s="71" t="n">
        <f aca="false">$C104*VLOOKUP($B104,FoodDB!$A$2:$I$1024,5,0)</f>
        <v>0</v>
      </c>
      <c r="G104" s="71" t="n">
        <f aca="false">$C104*VLOOKUP($B104,FoodDB!$A$2:$I$1024,6,0)</f>
        <v>0</v>
      </c>
      <c r="H104" s="71" t="n">
        <f aca="false">$C104*VLOOKUP($B104,FoodDB!$A$2:$I$1024,7,0)</f>
        <v>0</v>
      </c>
      <c r="I104" s="71" t="n">
        <f aca="false">$C104*VLOOKUP($B104,FoodDB!$A$2:$I$1024,8,0)</f>
        <v>0</v>
      </c>
      <c r="J104" s="71" t="n">
        <f aca="false">$C104*VLOOKUP($B104,FoodDB!$A$2:$I$1024,9,0)</f>
        <v>0</v>
      </c>
      <c r="K104" s="71"/>
      <c r="L104" s="71"/>
      <c r="M104" s="71"/>
      <c r="N104" s="71"/>
      <c r="O104" s="71"/>
      <c r="P104" s="71"/>
      <c r="Q104" s="71"/>
      <c r="R104" s="71"/>
      <c r="S104" s="71"/>
    </row>
    <row r="105" customFormat="false" ht="15" hidden="false" customHeight="false" outlineLevel="0" collapsed="false">
      <c r="B105" s="69" t="s">
        <v>95</v>
      </c>
      <c r="C105" s="70" t="n">
        <v>1</v>
      </c>
      <c r="D105" s="71" t="n">
        <f aca="false">$C105*VLOOKUP($B105,FoodDB!$A$2:$I$1024,3,0)</f>
        <v>0</v>
      </c>
      <c r="E105" s="71" t="n">
        <f aca="false">$C105*VLOOKUP($B105,FoodDB!$A$2:$I$1024,4,0)</f>
        <v>0</v>
      </c>
      <c r="F105" s="71" t="n">
        <f aca="false">$C105*VLOOKUP($B105,FoodDB!$A$2:$I$1024,5,0)</f>
        <v>0</v>
      </c>
      <c r="G105" s="71" t="n">
        <f aca="false">$C105*VLOOKUP($B105,FoodDB!$A$2:$I$1024,6,0)</f>
        <v>0</v>
      </c>
      <c r="H105" s="71" t="n">
        <f aca="false">$C105*VLOOKUP($B105,FoodDB!$A$2:$I$1024,7,0)</f>
        <v>0</v>
      </c>
      <c r="I105" s="71" t="n">
        <f aca="false">$C105*VLOOKUP($B105,FoodDB!$A$2:$I$1024,8,0)</f>
        <v>0</v>
      </c>
      <c r="J105" s="71" t="n">
        <f aca="false">$C105*VLOOKUP($B105,FoodDB!$A$2:$I$1024,9,0)</f>
        <v>0</v>
      </c>
      <c r="K105" s="71"/>
      <c r="L105" s="71"/>
      <c r="M105" s="71"/>
      <c r="N105" s="71"/>
      <c r="O105" s="71"/>
      <c r="P105" s="71"/>
      <c r="Q105" s="71"/>
      <c r="R105" s="71"/>
      <c r="S105" s="71"/>
    </row>
    <row r="106" customFormat="false" ht="15" hidden="false" customHeight="false" outlineLevel="0" collapsed="false">
      <c r="B106" s="69" t="s">
        <v>95</v>
      </c>
      <c r="C106" s="70" t="n">
        <v>1</v>
      </c>
      <c r="D106" s="71" t="n">
        <f aca="false">$C106*VLOOKUP($B106,FoodDB!$A$2:$I$1024,3,0)</f>
        <v>0</v>
      </c>
      <c r="E106" s="71" t="n">
        <f aca="false">$C106*VLOOKUP($B106,FoodDB!$A$2:$I$1024,4,0)</f>
        <v>0</v>
      </c>
      <c r="F106" s="71" t="n">
        <f aca="false">$C106*VLOOKUP($B106,FoodDB!$A$2:$I$1024,5,0)</f>
        <v>0</v>
      </c>
      <c r="G106" s="71" t="n">
        <f aca="false">$C106*VLOOKUP($B106,FoodDB!$A$2:$I$1024,6,0)</f>
        <v>0</v>
      </c>
      <c r="H106" s="71" t="n">
        <f aca="false">$C106*VLOOKUP($B106,FoodDB!$A$2:$I$1024,7,0)</f>
        <v>0</v>
      </c>
      <c r="I106" s="71" t="n">
        <f aca="false">$C106*VLOOKUP($B106,FoodDB!$A$2:$I$1024,8,0)</f>
        <v>0</v>
      </c>
      <c r="J106" s="71" t="n">
        <f aca="false">$C106*VLOOKUP($B106,FoodDB!$A$2:$I$1024,9,0)</f>
        <v>0</v>
      </c>
      <c r="K106" s="71"/>
      <c r="L106" s="71"/>
      <c r="M106" s="71"/>
      <c r="N106" s="71"/>
      <c r="O106" s="71"/>
      <c r="P106" s="71"/>
      <c r="Q106" s="71"/>
      <c r="R106" s="71"/>
      <c r="S106" s="71"/>
    </row>
    <row r="107" customFormat="false" ht="15" hidden="false" customHeight="false" outlineLevel="0" collapsed="false">
      <c r="B107" s="69" t="s">
        <v>95</v>
      </c>
      <c r="C107" s="70" t="n">
        <v>1</v>
      </c>
      <c r="D107" s="71" t="n">
        <f aca="false">$C107*VLOOKUP($B107,FoodDB!$A$2:$I$1024,3,0)</f>
        <v>0</v>
      </c>
      <c r="E107" s="71" t="n">
        <f aca="false">$C107*VLOOKUP($B107,FoodDB!$A$2:$I$1024,4,0)</f>
        <v>0</v>
      </c>
      <c r="F107" s="71" t="n">
        <f aca="false">$C107*VLOOKUP($B107,FoodDB!$A$2:$I$1024,5,0)</f>
        <v>0</v>
      </c>
      <c r="G107" s="71" t="n">
        <f aca="false">$C107*VLOOKUP($B107,FoodDB!$A$2:$I$1024,6,0)</f>
        <v>0</v>
      </c>
      <c r="H107" s="71" t="n">
        <f aca="false">$C107*VLOOKUP($B107,FoodDB!$A$2:$I$1024,7,0)</f>
        <v>0</v>
      </c>
      <c r="I107" s="71" t="n">
        <f aca="false">$C107*VLOOKUP($B107,FoodDB!$A$2:$I$1024,8,0)</f>
        <v>0</v>
      </c>
      <c r="J107" s="71" t="n">
        <f aca="false">$C107*VLOOKUP($B107,FoodDB!$A$2:$I$1024,9,0)</f>
        <v>0</v>
      </c>
      <c r="K107" s="71"/>
      <c r="L107" s="71"/>
      <c r="M107" s="71"/>
      <c r="N107" s="71"/>
      <c r="O107" s="71"/>
      <c r="P107" s="71"/>
      <c r="Q107" s="71"/>
      <c r="R107" s="71"/>
      <c r="S107" s="71"/>
    </row>
    <row r="108" customFormat="false" ht="15" hidden="false" customHeight="false" outlineLevel="0" collapsed="false">
      <c r="A108" s="0" t="s">
        <v>99</v>
      </c>
      <c r="D108" s="71"/>
      <c r="E108" s="71"/>
      <c r="F108" s="71"/>
      <c r="G108" s="71" t="n">
        <f aca="false">SUM(G101:G107)</f>
        <v>0</v>
      </c>
      <c r="H108" s="71" t="n">
        <f aca="false">SUM(H101:H107)</f>
        <v>0</v>
      </c>
      <c r="I108" s="71" t="n">
        <f aca="false">SUM(I101:I107)</f>
        <v>0</v>
      </c>
      <c r="J108" s="71" t="n">
        <f aca="false">SUM(G108:I108)</f>
        <v>0</v>
      </c>
      <c r="K108" s="71"/>
      <c r="L108" s="71"/>
      <c r="M108" s="71"/>
      <c r="N108" s="71"/>
      <c r="O108" s="71"/>
      <c r="P108" s="71"/>
      <c r="Q108" s="71"/>
      <c r="R108" s="71"/>
      <c r="S108" s="71"/>
    </row>
    <row r="109" customFormat="false" ht="15" hidden="false" customHeight="false" outlineLevel="0" collapsed="false">
      <c r="A109" s="0" t="s">
        <v>100</v>
      </c>
      <c r="B109" s="0" t="s">
        <v>101</v>
      </c>
      <c r="D109" s="71"/>
      <c r="E109" s="71"/>
      <c r="F109" s="71"/>
      <c r="G109" s="71" t="n">
        <f aca="false">VLOOKUP($A101,LossChart!$A$3:$AB$73,14,0)</f>
        <v>462.307161293772</v>
      </c>
      <c r="H109" s="71" t="n">
        <f aca="false">VLOOKUP($A101,LossChart!$A$3:$AB$73,15,0)</f>
        <v>80</v>
      </c>
      <c r="I109" s="71" t="n">
        <f aca="false">VLOOKUP($A101,LossChart!$A$3:$AB$73,16,0)</f>
        <v>462.566029264636</v>
      </c>
      <c r="J109" s="71" t="n">
        <f aca="false">VLOOKUP($A101,LossChart!$A$3:$AB$73,17,0)</f>
        <v>1004.87319055841</v>
      </c>
      <c r="K109" s="71"/>
      <c r="L109" s="71"/>
      <c r="M109" s="71"/>
      <c r="N109" s="71"/>
      <c r="O109" s="71"/>
      <c r="P109" s="71"/>
      <c r="Q109" s="71"/>
      <c r="R109" s="71"/>
      <c r="S109" s="71"/>
    </row>
    <row r="110" customFormat="false" ht="15" hidden="false" customHeight="false" outlineLevel="0" collapsed="false">
      <c r="A110" s="0" t="s">
        <v>102</v>
      </c>
      <c r="D110" s="71"/>
      <c r="E110" s="71"/>
      <c r="F110" s="71"/>
      <c r="G110" s="71" t="n">
        <f aca="false">G109-G108</f>
        <v>462.307161293772</v>
      </c>
      <c r="H110" s="71" t="n">
        <f aca="false">H109-H108</f>
        <v>80</v>
      </c>
      <c r="I110" s="71" t="n">
        <f aca="false">I109-I108</f>
        <v>462.566029264636</v>
      </c>
      <c r="J110" s="71" t="n">
        <f aca="false">J109-J108</f>
        <v>1004.87319055841</v>
      </c>
      <c r="K110" s="71"/>
      <c r="L110" s="71"/>
      <c r="M110" s="71"/>
      <c r="N110" s="71"/>
      <c r="O110" s="71"/>
      <c r="P110" s="71"/>
      <c r="Q110" s="71"/>
      <c r="R110" s="71"/>
      <c r="S110" s="71"/>
    </row>
    <row r="112" customFormat="false" ht="60" hidden="false" customHeight="false" outlineLevel="0" collapsed="false">
      <c r="A112" s="21" t="s">
        <v>63</v>
      </c>
      <c r="B112" s="21" t="s">
        <v>80</v>
      </c>
      <c r="C112" s="21" t="s">
        <v>81</v>
      </c>
      <c r="D112" s="67" t="str">
        <f aca="false">FoodDB!$C$1</f>
        <v>Fat
(g)</v>
      </c>
      <c r="E112" s="67" t="str">
        <f aca="false">FoodDB!$D$1</f>
        <v> Net
Carbs
(g)</v>
      </c>
      <c r="F112" s="67" t="str">
        <f aca="false">FoodDB!$E$1</f>
        <v>Protein
(g)</v>
      </c>
      <c r="G112" s="67" t="str">
        <f aca="false">FoodDB!$F$1</f>
        <v>Fat
(Cal)</v>
      </c>
      <c r="H112" s="67" t="str">
        <f aca="false">FoodDB!$G$1</f>
        <v>Carb
(Cal)</v>
      </c>
      <c r="I112" s="67" t="str">
        <f aca="false">FoodDB!$H$1</f>
        <v>Protein
(Cal)</v>
      </c>
      <c r="J112" s="67" t="str">
        <f aca="false">FoodDB!$I$1</f>
        <v>Total
Calories</v>
      </c>
      <c r="K112" s="67"/>
      <c r="L112" s="67" t="s">
        <v>82</v>
      </c>
      <c r="M112" s="67" t="s">
        <v>83</v>
      </c>
      <c r="N112" s="67" t="s">
        <v>84</v>
      </c>
      <c r="O112" s="67" t="s">
        <v>85</v>
      </c>
      <c r="P112" s="67" t="s">
        <v>86</v>
      </c>
      <c r="Q112" s="67" t="s">
        <v>87</v>
      </c>
      <c r="R112" s="67" t="s">
        <v>88</v>
      </c>
      <c r="S112" s="67" t="s">
        <v>89</v>
      </c>
    </row>
    <row r="113" customFormat="false" ht="15" hidden="false" customHeight="false" outlineLevel="0" collapsed="false">
      <c r="A113" s="68" t="n">
        <f aca="false">A101+1</f>
        <v>43040</v>
      </c>
      <c r="B113" s="69" t="s">
        <v>95</v>
      </c>
      <c r="C113" s="70" t="n">
        <v>1</v>
      </c>
      <c r="D113" s="71" t="n">
        <f aca="false">$C113*VLOOKUP($B113,FoodDB!$A$2:$I$1024,3,0)</f>
        <v>0</v>
      </c>
      <c r="E113" s="71" t="n">
        <f aca="false">$C113*VLOOKUP($B113,FoodDB!$A$2:$I$1024,4,0)</f>
        <v>0</v>
      </c>
      <c r="F113" s="71" t="n">
        <f aca="false">$C113*VLOOKUP($B113,FoodDB!$A$2:$I$1024,5,0)</f>
        <v>0</v>
      </c>
      <c r="G113" s="71" t="n">
        <f aca="false">$C113*VLOOKUP($B113,FoodDB!$A$2:$I$1024,6,0)</f>
        <v>0</v>
      </c>
      <c r="H113" s="71" t="n">
        <f aca="false">$C113*VLOOKUP($B113,FoodDB!$A$2:$I$1024,7,0)</f>
        <v>0</v>
      </c>
      <c r="I113" s="71" t="n">
        <f aca="false">$C113*VLOOKUP($B113,FoodDB!$A$2:$I$1024,8,0)</f>
        <v>0</v>
      </c>
      <c r="J113" s="71" t="n">
        <f aca="false">$C113*VLOOKUP($B113,FoodDB!$A$2:$I$1024,9,0)</f>
        <v>0</v>
      </c>
      <c r="K113" s="71"/>
      <c r="L113" s="71" t="n">
        <f aca="false">SUM(G113:G119)</f>
        <v>0</v>
      </c>
      <c r="M113" s="71" t="n">
        <f aca="false">SUM(H113:H119)</f>
        <v>0</v>
      </c>
      <c r="N113" s="71" t="n">
        <f aca="false">SUM(I113:I119)</f>
        <v>0</v>
      </c>
      <c r="O113" s="71" t="n">
        <f aca="false">SUM(L113:N113)</f>
        <v>0</v>
      </c>
      <c r="P113" s="71" t="n">
        <f aca="false">VLOOKUP($A113,LossChart!$A$3:$AB$73,14,0)-L113</f>
        <v>469.608415237516</v>
      </c>
      <c r="Q113" s="71" t="n">
        <f aca="false">VLOOKUP($A113,LossChart!$A$3:$AB$73,15,0)-M113</f>
        <v>80</v>
      </c>
      <c r="R113" s="71" t="n">
        <f aca="false">VLOOKUP($A113,LossChart!$A$3:$AB$73,16,0)-N113</f>
        <v>462.566029264636</v>
      </c>
      <c r="S113" s="71" t="n">
        <f aca="false">VLOOKUP($A113,LossChart!$A$3:$AB$73,17,0)-O113</f>
        <v>1012.17444450215</v>
      </c>
    </row>
    <row r="114" customFormat="false" ht="15" hidden="false" customHeight="false" outlineLevel="0" collapsed="false">
      <c r="B114" s="69" t="s">
        <v>95</v>
      </c>
      <c r="C114" s="70" t="n">
        <v>1</v>
      </c>
      <c r="D114" s="71" t="n">
        <f aca="false">$C114*VLOOKUP($B114,FoodDB!$A$2:$I$1024,3,0)</f>
        <v>0</v>
      </c>
      <c r="E114" s="71" t="n">
        <f aca="false">$C114*VLOOKUP($B114,FoodDB!$A$2:$I$1024,4,0)</f>
        <v>0</v>
      </c>
      <c r="F114" s="71" t="n">
        <f aca="false">$C114*VLOOKUP($B114,FoodDB!$A$2:$I$1024,5,0)</f>
        <v>0</v>
      </c>
      <c r="G114" s="71" t="n">
        <f aca="false">$C114*VLOOKUP($B114,FoodDB!$A$2:$I$1024,6,0)</f>
        <v>0</v>
      </c>
      <c r="H114" s="71" t="n">
        <f aca="false">$C114*VLOOKUP($B114,FoodDB!$A$2:$I$1024,7,0)</f>
        <v>0</v>
      </c>
      <c r="I114" s="71" t="n">
        <f aca="false">$C114*VLOOKUP($B114,FoodDB!$A$2:$I$1024,8,0)</f>
        <v>0</v>
      </c>
      <c r="J114" s="71" t="n">
        <f aca="false">$C114*VLOOKUP($B114,FoodDB!$A$2:$I$1024,9,0)</f>
        <v>0</v>
      </c>
      <c r="K114" s="71"/>
      <c r="L114" s="71"/>
      <c r="M114" s="71"/>
      <c r="N114" s="71"/>
      <c r="O114" s="71"/>
      <c r="P114" s="71"/>
      <c r="Q114" s="71"/>
      <c r="R114" s="71"/>
      <c r="S114" s="71"/>
    </row>
    <row r="115" customFormat="false" ht="15" hidden="false" customHeight="false" outlineLevel="0" collapsed="false">
      <c r="B115" s="69" t="s">
        <v>95</v>
      </c>
      <c r="C115" s="70" t="n">
        <v>1</v>
      </c>
      <c r="D115" s="71" t="n">
        <f aca="false">$C115*VLOOKUP($B115,FoodDB!$A$2:$I$1024,3,0)</f>
        <v>0</v>
      </c>
      <c r="E115" s="71" t="n">
        <f aca="false">$C115*VLOOKUP($B115,FoodDB!$A$2:$I$1024,4,0)</f>
        <v>0</v>
      </c>
      <c r="F115" s="71" t="n">
        <f aca="false">$C115*VLOOKUP($B115,FoodDB!$A$2:$I$1024,5,0)</f>
        <v>0</v>
      </c>
      <c r="G115" s="71" t="n">
        <f aca="false">$C115*VLOOKUP($B115,FoodDB!$A$2:$I$1024,6,0)</f>
        <v>0</v>
      </c>
      <c r="H115" s="71" t="n">
        <f aca="false">$C115*VLOOKUP($B115,FoodDB!$A$2:$I$1024,7,0)</f>
        <v>0</v>
      </c>
      <c r="I115" s="71" t="n">
        <f aca="false">$C115*VLOOKUP($B115,FoodDB!$A$2:$I$1024,8,0)</f>
        <v>0</v>
      </c>
      <c r="J115" s="71" t="n">
        <f aca="false">$C115*VLOOKUP($B115,FoodDB!$A$2:$I$1024,9,0)</f>
        <v>0</v>
      </c>
      <c r="K115" s="71"/>
      <c r="L115" s="71"/>
      <c r="M115" s="71"/>
      <c r="N115" s="71"/>
      <c r="O115" s="71"/>
      <c r="P115" s="71"/>
      <c r="Q115" s="71"/>
      <c r="R115" s="71"/>
      <c r="S115" s="71"/>
    </row>
    <row r="116" customFormat="false" ht="15" hidden="false" customHeight="false" outlineLevel="0" collapsed="false">
      <c r="B116" s="69" t="s">
        <v>95</v>
      </c>
      <c r="C116" s="70" t="n">
        <v>1</v>
      </c>
      <c r="D116" s="71" t="n">
        <f aca="false">$C116*VLOOKUP($B116,FoodDB!$A$2:$I$1024,3,0)</f>
        <v>0</v>
      </c>
      <c r="E116" s="71" t="n">
        <f aca="false">$C116*VLOOKUP($B116,FoodDB!$A$2:$I$1024,4,0)</f>
        <v>0</v>
      </c>
      <c r="F116" s="71" t="n">
        <f aca="false">$C116*VLOOKUP($B116,FoodDB!$A$2:$I$1024,5,0)</f>
        <v>0</v>
      </c>
      <c r="G116" s="71" t="n">
        <f aca="false">$C116*VLOOKUP($B116,FoodDB!$A$2:$I$1024,6,0)</f>
        <v>0</v>
      </c>
      <c r="H116" s="71" t="n">
        <f aca="false">$C116*VLOOKUP($B116,FoodDB!$A$2:$I$1024,7,0)</f>
        <v>0</v>
      </c>
      <c r="I116" s="71" t="n">
        <f aca="false">$C116*VLOOKUP($B116,FoodDB!$A$2:$I$1024,8,0)</f>
        <v>0</v>
      </c>
      <c r="J116" s="71" t="n">
        <f aca="false">$C116*VLOOKUP($B116,FoodDB!$A$2:$I$1024,9,0)</f>
        <v>0</v>
      </c>
      <c r="K116" s="71"/>
      <c r="L116" s="71"/>
      <c r="M116" s="71"/>
      <c r="N116" s="71"/>
      <c r="O116" s="71"/>
      <c r="P116" s="71"/>
      <c r="Q116" s="71"/>
      <c r="R116" s="71"/>
      <c r="S116" s="71"/>
    </row>
    <row r="117" customFormat="false" ht="15" hidden="false" customHeight="false" outlineLevel="0" collapsed="false">
      <c r="B117" s="69" t="s">
        <v>95</v>
      </c>
      <c r="C117" s="70" t="n">
        <v>1</v>
      </c>
      <c r="D117" s="71" t="n">
        <f aca="false">$C117*VLOOKUP($B117,FoodDB!$A$2:$I$1024,3,0)</f>
        <v>0</v>
      </c>
      <c r="E117" s="71" t="n">
        <f aca="false">$C117*VLOOKUP($B117,FoodDB!$A$2:$I$1024,4,0)</f>
        <v>0</v>
      </c>
      <c r="F117" s="71" t="n">
        <f aca="false">$C117*VLOOKUP($B117,FoodDB!$A$2:$I$1024,5,0)</f>
        <v>0</v>
      </c>
      <c r="G117" s="71" t="n">
        <f aca="false">$C117*VLOOKUP($B117,FoodDB!$A$2:$I$1024,6,0)</f>
        <v>0</v>
      </c>
      <c r="H117" s="71" t="n">
        <f aca="false">$C117*VLOOKUP($B117,FoodDB!$A$2:$I$1024,7,0)</f>
        <v>0</v>
      </c>
      <c r="I117" s="71" t="n">
        <f aca="false">$C117*VLOOKUP($B117,FoodDB!$A$2:$I$1024,8,0)</f>
        <v>0</v>
      </c>
      <c r="J117" s="71" t="n">
        <f aca="false">$C117*VLOOKUP($B117,FoodDB!$A$2:$I$1024,9,0)</f>
        <v>0</v>
      </c>
      <c r="K117" s="71"/>
      <c r="L117" s="71"/>
      <c r="M117" s="71"/>
      <c r="N117" s="71"/>
      <c r="O117" s="71"/>
      <c r="P117" s="71"/>
      <c r="Q117" s="71"/>
      <c r="R117" s="71"/>
      <c r="S117" s="71"/>
    </row>
    <row r="118" customFormat="false" ht="15" hidden="false" customHeight="false" outlineLevel="0" collapsed="false">
      <c r="B118" s="69" t="s">
        <v>95</v>
      </c>
      <c r="C118" s="70" t="n">
        <v>1</v>
      </c>
      <c r="D118" s="71" t="n">
        <f aca="false">$C118*VLOOKUP($B118,FoodDB!$A$2:$I$1024,3,0)</f>
        <v>0</v>
      </c>
      <c r="E118" s="71" t="n">
        <f aca="false">$C118*VLOOKUP($B118,FoodDB!$A$2:$I$1024,4,0)</f>
        <v>0</v>
      </c>
      <c r="F118" s="71" t="n">
        <f aca="false">$C118*VLOOKUP($B118,FoodDB!$A$2:$I$1024,5,0)</f>
        <v>0</v>
      </c>
      <c r="G118" s="71" t="n">
        <f aca="false">$C118*VLOOKUP($B118,FoodDB!$A$2:$I$1024,6,0)</f>
        <v>0</v>
      </c>
      <c r="H118" s="71" t="n">
        <f aca="false">$C118*VLOOKUP($B118,FoodDB!$A$2:$I$1024,7,0)</f>
        <v>0</v>
      </c>
      <c r="I118" s="71" t="n">
        <f aca="false">$C118*VLOOKUP($B118,FoodDB!$A$2:$I$1024,8,0)</f>
        <v>0</v>
      </c>
      <c r="J118" s="71" t="n">
        <f aca="false">$C118*VLOOKUP($B118,FoodDB!$A$2:$I$1024,9,0)</f>
        <v>0</v>
      </c>
      <c r="K118" s="71"/>
      <c r="L118" s="71"/>
      <c r="M118" s="71"/>
      <c r="N118" s="71"/>
      <c r="O118" s="71"/>
      <c r="P118" s="71"/>
      <c r="Q118" s="71"/>
      <c r="R118" s="71"/>
      <c r="S118" s="71"/>
    </row>
    <row r="119" customFormat="false" ht="15" hidden="false" customHeight="false" outlineLevel="0" collapsed="false">
      <c r="B119" s="69" t="s">
        <v>95</v>
      </c>
      <c r="C119" s="70" t="n">
        <v>1</v>
      </c>
      <c r="D119" s="71" t="n">
        <f aca="false">$C119*VLOOKUP($B119,FoodDB!$A$2:$I$1024,3,0)</f>
        <v>0</v>
      </c>
      <c r="E119" s="71" t="n">
        <f aca="false">$C119*VLOOKUP($B119,FoodDB!$A$2:$I$1024,4,0)</f>
        <v>0</v>
      </c>
      <c r="F119" s="71" t="n">
        <f aca="false">$C119*VLOOKUP($B119,FoodDB!$A$2:$I$1024,5,0)</f>
        <v>0</v>
      </c>
      <c r="G119" s="71" t="n">
        <f aca="false">$C119*VLOOKUP($B119,FoodDB!$A$2:$I$1024,6,0)</f>
        <v>0</v>
      </c>
      <c r="H119" s="71" t="n">
        <f aca="false">$C119*VLOOKUP($B119,FoodDB!$A$2:$I$1024,7,0)</f>
        <v>0</v>
      </c>
      <c r="I119" s="71" t="n">
        <f aca="false">$C119*VLOOKUP($B119,FoodDB!$A$2:$I$1024,8,0)</f>
        <v>0</v>
      </c>
      <c r="J119" s="71" t="n">
        <f aca="false">$C119*VLOOKUP($B119,FoodDB!$A$2:$I$1024,9,0)</f>
        <v>0</v>
      </c>
      <c r="K119" s="71"/>
      <c r="L119" s="71"/>
      <c r="M119" s="71"/>
      <c r="N119" s="71"/>
      <c r="O119" s="71"/>
      <c r="P119" s="71"/>
      <c r="Q119" s="71"/>
      <c r="R119" s="71"/>
      <c r="S119" s="71"/>
    </row>
    <row r="120" customFormat="false" ht="15" hidden="false" customHeight="false" outlineLevel="0" collapsed="false">
      <c r="A120" s="0" t="s">
        <v>99</v>
      </c>
      <c r="D120" s="71"/>
      <c r="E120" s="71"/>
      <c r="F120" s="71"/>
      <c r="G120" s="71" t="n">
        <f aca="false">SUM(G113:G119)</f>
        <v>0</v>
      </c>
      <c r="H120" s="71" t="n">
        <f aca="false">SUM(H113:H119)</f>
        <v>0</v>
      </c>
      <c r="I120" s="71" t="n">
        <f aca="false">SUM(I113:I119)</f>
        <v>0</v>
      </c>
      <c r="J120" s="71" t="n">
        <f aca="false">SUM(G120:I120)</f>
        <v>0</v>
      </c>
      <c r="K120" s="71"/>
      <c r="L120" s="71"/>
      <c r="M120" s="71"/>
      <c r="N120" s="71"/>
      <c r="O120" s="71"/>
      <c r="P120" s="71"/>
      <c r="Q120" s="71"/>
      <c r="R120" s="71"/>
      <c r="S120" s="71"/>
    </row>
    <row r="121" customFormat="false" ht="15" hidden="false" customHeight="false" outlineLevel="0" collapsed="false">
      <c r="A121" s="0" t="s">
        <v>100</v>
      </c>
      <c r="B121" s="0" t="s">
        <v>101</v>
      </c>
      <c r="D121" s="71"/>
      <c r="E121" s="71"/>
      <c r="F121" s="71"/>
      <c r="G121" s="71" t="n">
        <f aca="false">VLOOKUP($A113,LossChart!$A$3:$AB$73,14,0)</f>
        <v>469.608415237516</v>
      </c>
      <c r="H121" s="71" t="n">
        <f aca="false">VLOOKUP($A113,LossChart!$A$3:$AB$73,15,0)</f>
        <v>80</v>
      </c>
      <c r="I121" s="71" t="n">
        <f aca="false">VLOOKUP($A113,LossChart!$A$3:$AB$73,16,0)</f>
        <v>462.566029264636</v>
      </c>
      <c r="J121" s="71" t="n">
        <f aca="false">VLOOKUP($A113,LossChart!$A$3:$AB$73,17,0)</f>
        <v>1012.17444450215</v>
      </c>
      <c r="K121" s="71"/>
      <c r="L121" s="71"/>
      <c r="M121" s="71"/>
      <c r="N121" s="71"/>
      <c r="O121" s="71"/>
      <c r="P121" s="71"/>
      <c r="Q121" s="71"/>
      <c r="R121" s="71"/>
      <c r="S121" s="71"/>
    </row>
    <row r="122" customFormat="false" ht="15" hidden="false" customHeight="false" outlineLevel="0" collapsed="false">
      <c r="A122" s="0" t="s">
        <v>102</v>
      </c>
      <c r="D122" s="71"/>
      <c r="E122" s="71"/>
      <c r="F122" s="71"/>
      <c r="G122" s="71" t="n">
        <f aca="false">G121-G120</f>
        <v>469.608415237516</v>
      </c>
      <c r="H122" s="71" t="n">
        <f aca="false">H121-H120</f>
        <v>80</v>
      </c>
      <c r="I122" s="71" t="n">
        <f aca="false">I121-I120</f>
        <v>462.566029264636</v>
      </c>
      <c r="J122" s="71" t="n">
        <f aca="false">J121-J120</f>
        <v>1012.17444450215</v>
      </c>
      <c r="K122" s="71"/>
      <c r="L122" s="71"/>
      <c r="M122" s="71"/>
      <c r="N122" s="71"/>
      <c r="O122" s="71"/>
      <c r="P122" s="71"/>
      <c r="Q122" s="71"/>
      <c r="R122" s="71"/>
      <c r="S122" s="71"/>
    </row>
    <row r="124" customFormat="false" ht="60" hidden="false" customHeight="false" outlineLevel="0" collapsed="false">
      <c r="A124" s="21" t="s">
        <v>63</v>
      </c>
      <c r="B124" s="21" t="s">
        <v>80</v>
      </c>
      <c r="C124" s="21" t="s">
        <v>81</v>
      </c>
      <c r="D124" s="67" t="str">
        <f aca="false">FoodDB!$C$1</f>
        <v>Fat
(g)</v>
      </c>
      <c r="E124" s="67" t="str">
        <f aca="false">FoodDB!$D$1</f>
        <v> Net
Carbs
(g)</v>
      </c>
      <c r="F124" s="67" t="str">
        <f aca="false">FoodDB!$E$1</f>
        <v>Protein
(g)</v>
      </c>
      <c r="G124" s="67" t="str">
        <f aca="false">FoodDB!$F$1</f>
        <v>Fat
(Cal)</v>
      </c>
      <c r="H124" s="67" t="str">
        <f aca="false">FoodDB!$G$1</f>
        <v>Carb
(Cal)</v>
      </c>
      <c r="I124" s="67" t="str">
        <f aca="false">FoodDB!$H$1</f>
        <v>Protein
(Cal)</v>
      </c>
      <c r="J124" s="67" t="str">
        <f aca="false">FoodDB!$I$1</f>
        <v>Total
Calories</v>
      </c>
      <c r="K124" s="67"/>
      <c r="L124" s="67" t="s">
        <v>82</v>
      </c>
      <c r="M124" s="67" t="s">
        <v>83</v>
      </c>
      <c r="N124" s="67" t="s">
        <v>84</v>
      </c>
      <c r="O124" s="67" t="s">
        <v>85</v>
      </c>
      <c r="P124" s="67" t="s">
        <v>86</v>
      </c>
      <c r="Q124" s="67" t="s">
        <v>87</v>
      </c>
      <c r="R124" s="67" t="s">
        <v>88</v>
      </c>
      <c r="S124" s="67" t="s">
        <v>89</v>
      </c>
    </row>
    <row r="125" customFormat="false" ht="15" hidden="false" customHeight="false" outlineLevel="0" collapsed="false">
      <c r="A125" s="68" t="n">
        <f aca="false">A113+1</f>
        <v>43041</v>
      </c>
      <c r="B125" s="69" t="s">
        <v>95</v>
      </c>
      <c r="C125" s="70" t="n">
        <v>1</v>
      </c>
      <c r="D125" s="71" t="n">
        <f aca="false">$C125*VLOOKUP($B125,FoodDB!$A$2:$I$1024,3,0)</f>
        <v>0</v>
      </c>
      <c r="E125" s="71" t="n">
        <f aca="false">$C125*VLOOKUP($B125,FoodDB!$A$2:$I$1024,4,0)</f>
        <v>0</v>
      </c>
      <c r="F125" s="71" t="n">
        <f aca="false">$C125*VLOOKUP($B125,FoodDB!$A$2:$I$1024,5,0)</f>
        <v>0</v>
      </c>
      <c r="G125" s="71" t="n">
        <f aca="false">$C125*VLOOKUP($B125,FoodDB!$A$2:$I$1024,6,0)</f>
        <v>0</v>
      </c>
      <c r="H125" s="71" t="n">
        <f aca="false">$C125*VLOOKUP($B125,FoodDB!$A$2:$I$1024,7,0)</f>
        <v>0</v>
      </c>
      <c r="I125" s="71" t="n">
        <f aca="false">$C125*VLOOKUP($B125,FoodDB!$A$2:$I$1024,8,0)</f>
        <v>0</v>
      </c>
      <c r="J125" s="71" t="n">
        <f aca="false">$C125*VLOOKUP($B125,FoodDB!$A$2:$I$1024,9,0)</f>
        <v>0</v>
      </c>
      <c r="K125" s="71"/>
      <c r="L125" s="71" t="n">
        <f aca="false">SUM(G125:G131)</f>
        <v>0</v>
      </c>
      <c r="M125" s="71" t="n">
        <f aca="false">SUM(H125:H131)</f>
        <v>0</v>
      </c>
      <c r="N125" s="71" t="n">
        <f aca="false">SUM(I125:I131)</f>
        <v>0</v>
      </c>
      <c r="O125" s="71" t="n">
        <f aca="false">SUM(L125:N125)</f>
        <v>0</v>
      </c>
      <c r="P125" s="71" t="n">
        <f aca="false">VLOOKUP($A125,LossChart!$A$3:$AB$73,14,0)-L125</f>
        <v>476.845000932044</v>
      </c>
      <c r="Q125" s="71" t="n">
        <f aca="false">VLOOKUP($A125,LossChart!$A$3:$AB$73,15,0)-M125</f>
        <v>80</v>
      </c>
      <c r="R125" s="71" t="n">
        <f aca="false">VLOOKUP($A125,LossChart!$A$3:$AB$73,16,0)-N125</f>
        <v>462.566029264636</v>
      </c>
      <c r="S125" s="71" t="n">
        <f aca="false">VLOOKUP($A125,LossChart!$A$3:$AB$73,17,0)-O125</f>
        <v>1019.41103019668</v>
      </c>
    </row>
    <row r="126" customFormat="false" ht="15" hidden="false" customHeight="false" outlineLevel="0" collapsed="false">
      <c r="B126" s="69" t="s">
        <v>95</v>
      </c>
      <c r="C126" s="70" t="n">
        <v>1</v>
      </c>
      <c r="D126" s="71" t="n">
        <f aca="false">$C126*VLOOKUP($B126,FoodDB!$A$2:$I$1024,3,0)</f>
        <v>0</v>
      </c>
      <c r="E126" s="71" t="n">
        <f aca="false">$C126*VLOOKUP($B126,FoodDB!$A$2:$I$1024,4,0)</f>
        <v>0</v>
      </c>
      <c r="F126" s="71" t="n">
        <f aca="false">$C126*VLOOKUP($B126,FoodDB!$A$2:$I$1024,5,0)</f>
        <v>0</v>
      </c>
      <c r="G126" s="71" t="n">
        <f aca="false">$C126*VLOOKUP($B126,FoodDB!$A$2:$I$1024,6,0)</f>
        <v>0</v>
      </c>
      <c r="H126" s="71" t="n">
        <f aca="false">$C126*VLOOKUP($B126,FoodDB!$A$2:$I$1024,7,0)</f>
        <v>0</v>
      </c>
      <c r="I126" s="71" t="n">
        <f aca="false">$C126*VLOOKUP($B126,FoodDB!$A$2:$I$1024,8,0)</f>
        <v>0</v>
      </c>
      <c r="J126" s="71" t="n">
        <f aca="false">$C126*VLOOKUP($B126,FoodDB!$A$2:$I$1024,9,0)</f>
        <v>0</v>
      </c>
      <c r="K126" s="71"/>
      <c r="L126" s="71"/>
      <c r="M126" s="71"/>
      <c r="N126" s="71"/>
      <c r="O126" s="71"/>
      <c r="P126" s="71"/>
      <c r="Q126" s="71"/>
      <c r="R126" s="71"/>
      <c r="S126" s="71"/>
    </row>
    <row r="127" customFormat="false" ht="15" hidden="false" customHeight="false" outlineLevel="0" collapsed="false">
      <c r="B127" s="69" t="s">
        <v>95</v>
      </c>
      <c r="C127" s="70" t="n">
        <v>1</v>
      </c>
      <c r="D127" s="71" t="n">
        <f aca="false">$C127*VLOOKUP($B127,FoodDB!$A$2:$I$1024,3,0)</f>
        <v>0</v>
      </c>
      <c r="E127" s="71" t="n">
        <f aca="false">$C127*VLOOKUP($B127,FoodDB!$A$2:$I$1024,4,0)</f>
        <v>0</v>
      </c>
      <c r="F127" s="71" t="n">
        <f aca="false">$C127*VLOOKUP($B127,FoodDB!$A$2:$I$1024,5,0)</f>
        <v>0</v>
      </c>
      <c r="G127" s="71" t="n">
        <f aca="false">$C127*VLOOKUP($B127,FoodDB!$A$2:$I$1024,6,0)</f>
        <v>0</v>
      </c>
      <c r="H127" s="71" t="n">
        <f aca="false">$C127*VLOOKUP($B127,FoodDB!$A$2:$I$1024,7,0)</f>
        <v>0</v>
      </c>
      <c r="I127" s="71" t="n">
        <f aca="false">$C127*VLOOKUP($B127,FoodDB!$A$2:$I$1024,8,0)</f>
        <v>0</v>
      </c>
      <c r="J127" s="71" t="n">
        <f aca="false">$C127*VLOOKUP($B127,FoodDB!$A$2:$I$1024,9,0)</f>
        <v>0</v>
      </c>
      <c r="K127" s="71"/>
      <c r="L127" s="71"/>
      <c r="M127" s="71"/>
      <c r="N127" s="71"/>
      <c r="O127" s="71"/>
      <c r="P127" s="71"/>
      <c r="Q127" s="71"/>
      <c r="R127" s="71"/>
      <c r="S127" s="71"/>
    </row>
    <row r="128" customFormat="false" ht="15" hidden="false" customHeight="false" outlineLevel="0" collapsed="false">
      <c r="B128" s="69" t="s">
        <v>95</v>
      </c>
      <c r="C128" s="70" t="n">
        <v>1</v>
      </c>
      <c r="D128" s="71" t="n">
        <f aca="false">$C128*VLOOKUP($B128,FoodDB!$A$2:$I$1024,3,0)</f>
        <v>0</v>
      </c>
      <c r="E128" s="71" t="n">
        <f aca="false">$C128*VLOOKUP($B128,FoodDB!$A$2:$I$1024,4,0)</f>
        <v>0</v>
      </c>
      <c r="F128" s="71" t="n">
        <f aca="false">$C128*VLOOKUP($B128,FoodDB!$A$2:$I$1024,5,0)</f>
        <v>0</v>
      </c>
      <c r="G128" s="71" t="n">
        <f aca="false">$C128*VLOOKUP($B128,FoodDB!$A$2:$I$1024,6,0)</f>
        <v>0</v>
      </c>
      <c r="H128" s="71" t="n">
        <f aca="false">$C128*VLOOKUP($B128,FoodDB!$A$2:$I$1024,7,0)</f>
        <v>0</v>
      </c>
      <c r="I128" s="71" t="n">
        <f aca="false">$C128*VLOOKUP($B128,FoodDB!$A$2:$I$1024,8,0)</f>
        <v>0</v>
      </c>
      <c r="J128" s="71" t="n">
        <f aca="false">$C128*VLOOKUP($B128,FoodDB!$A$2:$I$1024,9,0)</f>
        <v>0</v>
      </c>
      <c r="K128" s="71"/>
      <c r="L128" s="71"/>
      <c r="M128" s="71"/>
      <c r="N128" s="71"/>
      <c r="O128" s="71"/>
      <c r="P128" s="71"/>
      <c r="Q128" s="71"/>
      <c r="R128" s="71"/>
      <c r="S128" s="71"/>
    </row>
    <row r="129" customFormat="false" ht="15" hidden="false" customHeight="false" outlineLevel="0" collapsed="false">
      <c r="B129" s="69" t="s">
        <v>95</v>
      </c>
      <c r="C129" s="70" t="n">
        <v>1</v>
      </c>
      <c r="D129" s="71" t="n">
        <f aca="false">$C129*VLOOKUP($B129,FoodDB!$A$2:$I$1024,3,0)</f>
        <v>0</v>
      </c>
      <c r="E129" s="71" t="n">
        <f aca="false">$C129*VLOOKUP($B129,FoodDB!$A$2:$I$1024,4,0)</f>
        <v>0</v>
      </c>
      <c r="F129" s="71" t="n">
        <f aca="false">$C129*VLOOKUP($B129,FoodDB!$A$2:$I$1024,5,0)</f>
        <v>0</v>
      </c>
      <c r="G129" s="71" t="n">
        <f aca="false">$C129*VLOOKUP($B129,FoodDB!$A$2:$I$1024,6,0)</f>
        <v>0</v>
      </c>
      <c r="H129" s="71" t="n">
        <f aca="false">$C129*VLOOKUP($B129,FoodDB!$A$2:$I$1024,7,0)</f>
        <v>0</v>
      </c>
      <c r="I129" s="71" t="n">
        <f aca="false">$C129*VLOOKUP($B129,FoodDB!$A$2:$I$1024,8,0)</f>
        <v>0</v>
      </c>
      <c r="J129" s="71" t="n">
        <f aca="false">$C129*VLOOKUP($B129,FoodDB!$A$2:$I$1024,9,0)</f>
        <v>0</v>
      </c>
      <c r="K129" s="71"/>
      <c r="L129" s="71"/>
      <c r="M129" s="71"/>
      <c r="N129" s="71"/>
      <c r="O129" s="71"/>
      <c r="P129" s="71"/>
      <c r="Q129" s="71"/>
      <c r="R129" s="71"/>
      <c r="S129" s="71"/>
    </row>
    <row r="130" customFormat="false" ht="15" hidden="false" customHeight="false" outlineLevel="0" collapsed="false">
      <c r="B130" s="69" t="s">
        <v>95</v>
      </c>
      <c r="C130" s="70" t="n">
        <v>1</v>
      </c>
      <c r="D130" s="71" t="n">
        <f aca="false">$C130*VLOOKUP($B130,FoodDB!$A$2:$I$1024,3,0)</f>
        <v>0</v>
      </c>
      <c r="E130" s="71" t="n">
        <f aca="false">$C130*VLOOKUP($B130,FoodDB!$A$2:$I$1024,4,0)</f>
        <v>0</v>
      </c>
      <c r="F130" s="71" t="n">
        <f aca="false">$C130*VLOOKUP($B130,FoodDB!$A$2:$I$1024,5,0)</f>
        <v>0</v>
      </c>
      <c r="G130" s="71" t="n">
        <f aca="false">$C130*VLOOKUP($B130,FoodDB!$A$2:$I$1024,6,0)</f>
        <v>0</v>
      </c>
      <c r="H130" s="71" t="n">
        <f aca="false">$C130*VLOOKUP($B130,FoodDB!$A$2:$I$1024,7,0)</f>
        <v>0</v>
      </c>
      <c r="I130" s="71" t="n">
        <f aca="false">$C130*VLOOKUP($B130,FoodDB!$A$2:$I$1024,8,0)</f>
        <v>0</v>
      </c>
      <c r="J130" s="71" t="n">
        <f aca="false">$C130*VLOOKUP($B130,FoodDB!$A$2:$I$1024,9,0)</f>
        <v>0</v>
      </c>
      <c r="K130" s="71"/>
      <c r="L130" s="71"/>
      <c r="M130" s="71"/>
      <c r="N130" s="71"/>
      <c r="O130" s="71"/>
      <c r="P130" s="71"/>
      <c r="Q130" s="71"/>
      <c r="R130" s="71"/>
      <c r="S130" s="71"/>
    </row>
    <row r="131" customFormat="false" ht="15" hidden="false" customHeight="false" outlineLevel="0" collapsed="false">
      <c r="B131" s="69" t="s">
        <v>95</v>
      </c>
      <c r="C131" s="70" t="n">
        <v>1</v>
      </c>
      <c r="D131" s="71" t="n">
        <f aca="false">$C131*VLOOKUP($B131,FoodDB!$A$2:$I$1024,3,0)</f>
        <v>0</v>
      </c>
      <c r="E131" s="71" t="n">
        <f aca="false">$C131*VLOOKUP($B131,FoodDB!$A$2:$I$1024,4,0)</f>
        <v>0</v>
      </c>
      <c r="F131" s="71" t="n">
        <f aca="false">$C131*VLOOKUP($B131,FoodDB!$A$2:$I$1024,5,0)</f>
        <v>0</v>
      </c>
      <c r="G131" s="71" t="n">
        <f aca="false">$C131*VLOOKUP($B131,FoodDB!$A$2:$I$1024,6,0)</f>
        <v>0</v>
      </c>
      <c r="H131" s="71" t="n">
        <f aca="false">$C131*VLOOKUP($B131,FoodDB!$A$2:$I$1024,7,0)</f>
        <v>0</v>
      </c>
      <c r="I131" s="71" t="n">
        <f aca="false">$C131*VLOOKUP($B131,FoodDB!$A$2:$I$1024,8,0)</f>
        <v>0</v>
      </c>
      <c r="J131" s="71" t="n">
        <f aca="false">$C131*VLOOKUP($B131,FoodDB!$A$2:$I$1024,9,0)</f>
        <v>0</v>
      </c>
      <c r="K131" s="71"/>
      <c r="L131" s="71"/>
      <c r="M131" s="71"/>
      <c r="N131" s="71"/>
      <c r="O131" s="71"/>
      <c r="P131" s="71"/>
      <c r="Q131" s="71"/>
      <c r="R131" s="71"/>
      <c r="S131" s="71"/>
    </row>
    <row r="132" customFormat="false" ht="15" hidden="false" customHeight="false" outlineLevel="0" collapsed="false">
      <c r="A132" s="0" t="s">
        <v>99</v>
      </c>
      <c r="D132" s="71"/>
      <c r="E132" s="71"/>
      <c r="F132" s="71"/>
      <c r="G132" s="71" t="n">
        <f aca="false">SUM(G125:G131)</f>
        <v>0</v>
      </c>
      <c r="H132" s="71" t="n">
        <f aca="false">SUM(H125:H131)</f>
        <v>0</v>
      </c>
      <c r="I132" s="71" t="n">
        <f aca="false">SUM(I125:I131)</f>
        <v>0</v>
      </c>
      <c r="J132" s="71" t="n">
        <f aca="false">SUM(G132:I132)</f>
        <v>0</v>
      </c>
      <c r="K132" s="71"/>
      <c r="L132" s="71"/>
      <c r="M132" s="71"/>
      <c r="N132" s="71"/>
      <c r="O132" s="71"/>
      <c r="P132" s="71"/>
      <c r="Q132" s="71"/>
      <c r="R132" s="71"/>
      <c r="S132" s="71"/>
    </row>
    <row r="133" customFormat="false" ht="15" hidden="false" customHeight="false" outlineLevel="0" collapsed="false">
      <c r="A133" s="0" t="s">
        <v>100</v>
      </c>
      <c r="B133" s="0" t="s">
        <v>101</v>
      </c>
      <c r="D133" s="71"/>
      <c r="E133" s="71"/>
      <c r="F133" s="71"/>
      <c r="G133" s="71" t="n">
        <f aca="false">VLOOKUP($A125,LossChart!$A$3:$AB$73,14,0)</f>
        <v>476.845000932044</v>
      </c>
      <c r="H133" s="71" t="n">
        <f aca="false">VLOOKUP($A125,LossChart!$A$3:$AB$73,15,0)</f>
        <v>80</v>
      </c>
      <c r="I133" s="71" t="n">
        <f aca="false">VLOOKUP($A125,LossChart!$A$3:$AB$73,16,0)</f>
        <v>462.566029264636</v>
      </c>
      <c r="J133" s="71" t="n">
        <f aca="false">VLOOKUP($A125,LossChart!$A$3:$AB$73,17,0)</f>
        <v>1019.41103019668</v>
      </c>
      <c r="K133" s="71"/>
      <c r="L133" s="71"/>
      <c r="M133" s="71"/>
      <c r="N133" s="71"/>
      <c r="O133" s="71"/>
      <c r="P133" s="71"/>
      <c r="Q133" s="71"/>
      <c r="R133" s="71"/>
      <c r="S133" s="71"/>
    </row>
    <row r="134" customFormat="false" ht="15" hidden="false" customHeight="false" outlineLevel="0" collapsed="false">
      <c r="A134" s="0" t="s">
        <v>102</v>
      </c>
      <c r="D134" s="71"/>
      <c r="E134" s="71"/>
      <c r="F134" s="71"/>
      <c r="G134" s="71" t="n">
        <f aca="false">G133-G132</f>
        <v>476.845000932044</v>
      </c>
      <c r="H134" s="71" t="n">
        <f aca="false">H133-H132</f>
        <v>80</v>
      </c>
      <c r="I134" s="71" t="n">
        <f aca="false">I133-I132</f>
        <v>462.566029264636</v>
      </c>
      <c r="J134" s="71" t="n">
        <f aca="false">J133-J132</f>
        <v>1019.41103019668</v>
      </c>
      <c r="K134" s="71"/>
      <c r="L134" s="71"/>
      <c r="M134" s="71"/>
      <c r="N134" s="71"/>
      <c r="O134" s="71"/>
      <c r="P134" s="71"/>
      <c r="Q134" s="71"/>
      <c r="R134" s="71"/>
      <c r="S134" s="71"/>
    </row>
    <row r="136" customFormat="false" ht="60" hidden="false" customHeight="false" outlineLevel="0" collapsed="false">
      <c r="A136" s="21" t="s">
        <v>63</v>
      </c>
      <c r="B136" s="21" t="s">
        <v>80</v>
      </c>
      <c r="C136" s="21" t="s">
        <v>81</v>
      </c>
      <c r="D136" s="67" t="str">
        <f aca="false">FoodDB!$C$1</f>
        <v>Fat
(g)</v>
      </c>
      <c r="E136" s="67" t="str">
        <f aca="false">FoodDB!$D$1</f>
        <v> Net
Carbs
(g)</v>
      </c>
      <c r="F136" s="67" t="str">
        <f aca="false">FoodDB!$E$1</f>
        <v>Protein
(g)</v>
      </c>
      <c r="G136" s="67" t="str">
        <f aca="false">FoodDB!$F$1</f>
        <v>Fat
(Cal)</v>
      </c>
      <c r="H136" s="67" t="str">
        <f aca="false">FoodDB!$G$1</f>
        <v>Carb
(Cal)</v>
      </c>
      <c r="I136" s="67" t="str">
        <f aca="false">FoodDB!$H$1</f>
        <v>Protein
(Cal)</v>
      </c>
      <c r="J136" s="67" t="str">
        <f aca="false">FoodDB!$I$1</f>
        <v>Total
Calories</v>
      </c>
      <c r="K136" s="67"/>
      <c r="L136" s="67" t="s">
        <v>82</v>
      </c>
      <c r="M136" s="67" t="s">
        <v>83</v>
      </c>
      <c r="N136" s="67" t="s">
        <v>84</v>
      </c>
      <c r="O136" s="67" t="s">
        <v>85</v>
      </c>
      <c r="P136" s="67" t="s">
        <v>86</v>
      </c>
      <c r="Q136" s="67" t="s">
        <v>87</v>
      </c>
      <c r="R136" s="67" t="s">
        <v>88</v>
      </c>
      <c r="S136" s="67" t="s">
        <v>89</v>
      </c>
    </row>
    <row r="137" customFormat="false" ht="15" hidden="false" customHeight="false" outlineLevel="0" collapsed="false">
      <c r="A137" s="68" t="n">
        <f aca="false">A125+1</f>
        <v>43042</v>
      </c>
      <c r="B137" s="69" t="s">
        <v>95</v>
      </c>
      <c r="C137" s="70" t="n">
        <v>1</v>
      </c>
      <c r="D137" s="71" t="n">
        <f aca="false">$C137*VLOOKUP($B137,FoodDB!$A$2:$I$1024,3,0)</f>
        <v>0</v>
      </c>
      <c r="E137" s="71" t="n">
        <f aca="false">$C137*VLOOKUP($B137,FoodDB!$A$2:$I$1024,4,0)</f>
        <v>0</v>
      </c>
      <c r="F137" s="71" t="n">
        <f aca="false">$C137*VLOOKUP($B137,FoodDB!$A$2:$I$1024,5,0)</f>
        <v>0</v>
      </c>
      <c r="G137" s="71" t="n">
        <f aca="false">$C137*VLOOKUP($B137,FoodDB!$A$2:$I$1024,6,0)</f>
        <v>0</v>
      </c>
      <c r="H137" s="71" t="n">
        <f aca="false">$C137*VLOOKUP($B137,FoodDB!$A$2:$I$1024,7,0)</f>
        <v>0</v>
      </c>
      <c r="I137" s="71" t="n">
        <f aca="false">$C137*VLOOKUP($B137,FoodDB!$A$2:$I$1024,8,0)</f>
        <v>0</v>
      </c>
      <c r="J137" s="71" t="n">
        <f aca="false">$C137*VLOOKUP($B137,FoodDB!$A$2:$I$1024,9,0)</f>
        <v>0</v>
      </c>
      <c r="K137" s="71"/>
      <c r="L137" s="71" t="n">
        <f aca="false">SUM(G137:G143)</f>
        <v>0</v>
      </c>
      <c r="M137" s="71" t="n">
        <f aca="false">SUM(H137:H143)</f>
        <v>0</v>
      </c>
      <c r="N137" s="71" t="n">
        <f aca="false">SUM(I137:I143)</f>
        <v>0</v>
      </c>
      <c r="O137" s="71" t="n">
        <f aca="false">SUM(L137:N137)</f>
        <v>0</v>
      </c>
      <c r="P137" s="71" t="n">
        <f aca="false">VLOOKUP($A137,LossChart!$A$3:$AB$73,14,0)-L137</f>
        <v>484.017491153278</v>
      </c>
      <c r="Q137" s="71" t="n">
        <f aca="false">VLOOKUP($A137,LossChart!$A$3:$AB$73,15,0)-M137</f>
        <v>80</v>
      </c>
      <c r="R137" s="71" t="n">
        <f aca="false">VLOOKUP($A137,LossChart!$A$3:$AB$73,16,0)-N137</f>
        <v>462.566029264636</v>
      </c>
      <c r="S137" s="71" t="n">
        <f aca="false">VLOOKUP($A137,LossChart!$A$3:$AB$73,17,0)-O137</f>
        <v>1026.58352041791</v>
      </c>
    </row>
    <row r="138" customFormat="false" ht="15" hidden="false" customHeight="false" outlineLevel="0" collapsed="false">
      <c r="B138" s="69" t="s">
        <v>95</v>
      </c>
      <c r="C138" s="70" t="n">
        <v>1</v>
      </c>
      <c r="D138" s="71" t="n">
        <f aca="false">$C138*VLOOKUP($B138,FoodDB!$A$2:$I$1024,3,0)</f>
        <v>0</v>
      </c>
      <c r="E138" s="71" t="n">
        <f aca="false">$C138*VLOOKUP($B138,FoodDB!$A$2:$I$1024,4,0)</f>
        <v>0</v>
      </c>
      <c r="F138" s="71" t="n">
        <f aca="false">$C138*VLOOKUP($B138,FoodDB!$A$2:$I$1024,5,0)</f>
        <v>0</v>
      </c>
      <c r="G138" s="71" t="n">
        <f aca="false">$C138*VLOOKUP($B138,FoodDB!$A$2:$I$1024,6,0)</f>
        <v>0</v>
      </c>
      <c r="H138" s="71" t="n">
        <f aca="false">$C138*VLOOKUP($B138,FoodDB!$A$2:$I$1024,7,0)</f>
        <v>0</v>
      </c>
      <c r="I138" s="71" t="n">
        <f aca="false">$C138*VLOOKUP($B138,FoodDB!$A$2:$I$1024,8,0)</f>
        <v>0</v>
      </c>
      <c r="J138" s="71" t="n">
        <f aca="false">$C138*VLOOKUP($B138,FoodDB!$A$2:$I$1024,9,0)</f>
        <v>0</v>
      </c>
      <c r="K138" s="71"/>
      <c r="L138" s="71"/>
      <c r="M138" s="71"/>
      <c r="N138" s="71"/>
      <c r="O138" s="71"/>
      <c r="P138" s="71"/>
      <c r="Q138" s="71"/>
      <c r="R138" s="71"/>
      <c r="S138" s="71"/>
    </row>
    <row r="139" customFormat="false" ht="15" hidden="false" customHeight="false" outlineLevel="0" collapsed="false">
      <c r="B139" s="69" t="s">
        <v>95</v>
      </c>
      <c r="C139" s="70" t="n">
        <v>1</v>
      </c>
      <c r="D139" s="71" t="n">
        <f aca="false">$C139*VLOOKUP($B139,FoodDB!$A$2:$I$1024,3,0)</f>
        <v>0</v>
      </c>
      <c r="E139" s="71" t="n">
        <f aca="false">$C139*VLOOKUP($B139,FoodDB!$A$2:$I$1024,4,0)</f>
        <v>0</v>
      </c>
      <c r="F139" s="71" t="n">
        <f aca="false">$C139*VLOOKUP($B139,FoodDB!$A$2:$I$1024,5,0)</f>
        <v>0</v>
      </c>
      <c r="G139" s="71" t="n">
        <f aca="false">$C139*VLOOKUP($B139,FoodDB!$A$2:$I$1024,6,0)</f>
        <v>0</v>
      </c>
      <c r="H139" s="71" t="n">
        <f aca="false">$C139*VLOOKUP($B139,FoodDB!$A$2:$I$1024,7,0)</f>
        <v>0</v>
      </c>
      <c r="I139" s="71" t="n">
        <f aca="false">$C139*VLOOKUP($B139,FoodDB!$A$2:$I$1024,8,0)</f>
        <v>0</v>
      </c>
      <c r="J139" s="71" t="n">
        <f aca="false">$C139*VLOOKUP($B139,FoodDB!$A$2:$I$1024,9,0)</f>
        <v>0</v>
      </c>
      <c r="K139" s="71"/>
      <c r="L139" s="71"/>
      <c r="M139" s="71"/>
      <c r="N139" s="71"/>
      <c r="O139" s="71"/>
      <c r="P139" s="71"/>
      <c r="Q139" s="71"/>
      <c r="R139" s="71"/>
      <c r="S139" s="71"/>
    </row>
    <row r="140" customFormat="false" ht="15" hidden="false" customHeight="false" outlineLevel="0" collapsed="false">
      <c r="B140" s="69" t="s">
        <v>95</v>
      </c>
      <c r="C140" s="70" t="n">
        <v>1</v>
      </c>
      <c r="D140" s="71" t="n">
        <f aca="false">$C140*VLOOKUP($B140,FoodDB!$A$2:$I$1024,3,0)</f>
        <v>0</v>
      </c>
      <c r="E140" s="71" t="n">
        <f aca="false">$C140*VLOOKUP($B140,FoodDB!$A$2:$I$1024,4,0)</f>
        <v>0</v>
      </c>
      <c r="F140" s="71" t="n">
        <f aca="false">$C140*VLOOKUP($B140,FoodDB!$A$2:$I$1024,5,0)</f>
        <v>0</v>
      </c>
      <c r="G140" s="71" t="n">
        <f aca="false">$C140*VLOOKUP($B140,FoodDB!$A$2:$I$1024,6,0)</f>
        <v>0</v>
      </c>
      <c r="H140" s="71" t="n">
        <f aca="false">$C140*VLOOKUP($B140,FoodDB!$A$2:$I$1024,7,0)</f>
        <v>0</v>
      </c>
      <c r="I140" s="71" t="n">
        <f aca="false">$C140*VLOOKUP($B140,FoodDB!$A$2:$I$1024,8,0)</f>
        <v>0</v>
      </c>
      <c r="J140" s="71" t="n">
        <f aca="false">$C140*VLOOKUP($B140,FoodDB!$A$2:$I$1024,9,0)</f>
        <v>0</v>
      </c>
      <c r="K140" s="71"/>
      <c r="L140" s="71"/>
      <c r="M140" s="71"/>
      <c r="N140" s="71"/>
      <c r="O140" s="71"/>
      <c r="P140" s="71"/>
      <c r="Q140" s="71"/>
      <c r="R140" s="71"/>
      <c r="S140" s="71"/>
    </row>
    <row r="141" customFormat="false" ht="15" hidden="false" customHeight="false" outlineLevel="0" collapsed="false">
      <c r="B141" s="69" t="s">
        <v>95</v>
      </c>
      <c r="C141" s="70" t="n">
        <v>1</v>
      </c>
      <c r="D141" s="71" t="n">
        <f aca="false">$C141*VLOOKUP($B141,FoodDB!$A$2:$I$1024,3,0)</f>
        <v>0</v>
      </c>
      <c r="E141" s="71" t="n">
        <f aca="false">$C141*VLOOKUP($B141,FoodDB!$A$2:$I$1024,4,0)</f>
        <v>0</v>
      </c>
      <c r="F141" s="71" t="n">
        <f aca="false">$C141*VLOOKUP($B141,FoodDB!$A$2:$I$1024,5,0)</f>
        <v>0</v>
      </c>
      <c r="G141" s="71" t="n">
        <f aca="false">$C141*VLOOKUP($B141,FoodDB!$A$2:$I$1024,6,0)</f>
        <v>0</v>
      </c>
      <c r="H141" s="71" t="n">
        <f aca="false">$C141*VLOOKUP($B141,FoodDB!$A$2:$I$1024,7,0)</f>
        <v>0</v>
      </c>
      <c r="I141" s="71" t="n">
        <f aca="false">$C141*VLOOKUP($B141,FoodDB!$A$2:$I$1024,8,0)</f>
        <v>0</v>
      </c>
      <c r="J141" s="71" t="n">
        <f aca="false">$C141*VLOOKUP($B141,FoodDB!$A$2:$I$1024,9,0)</f>
        <v>0</v>
      </c>
      <c r="K141" s="71"/>
      <c r="L141" s="71"/>
      <c r="M141" s="71"/>
      <c r="N141" s="71"/>
      <c r="O141" s="71"/>
      <c r="P141" s="71"/>
      <c r="Q141" s="71"/>
      <c r="R141" s="71"/>
      <c r="S141" s="71"/>
    </row>
    <row r="142" customFormat="false" ht="15" hidden="false" customHeight="false" outlineLevel="0" collapsed="false">
      <c r="B142" s="69" t="s">
        <v>95</v>
      </c>
      <c r="C142" s="70" t="n">
        <v>1</v>
      </c>
      <c r="D142" s="71" t="n">
        <f aca="false">$C142*VLOOKUP($B142,FoodDB!$A$2:$I$1024,3,0)</f>
        <v>0</v>
      </c>
      <c r="E142" s="71" t="n">
        <f aca="false">$C142*VLOOKUP($B142,FoodDB!$A$2:$I$1024,4,0)</f>
        <v>0</v>
      </c>
      <c r="F142" s="71" t="n">
        <f aca="false">$C142*VLOOKUP($B142,FoodDB!$A$2:$I$1024,5,0)</f>
        <v>0</v>
      </c>
      <c r="G142" s="71" t="n">
        <f aca="false">$C142*VLOOKUP($B142,FoodDB!$A$2:$I$1024,6,0)</f>
        <v>0</v>
      </c>
      <c r="H142" s="71" t="n">
        <f aca="false">$C142*VLOOKUP($B142,FoodDB!$A$2:$I$1024,7,0)</f>
        <v>0</v>
      </c>
      <c r="I142" s="71" t="n">
        <f aca="false">$C142*VLOOKUP($B142,FoodDB!$A$2:$I$1024,8,0)</f>
        <v>0</v>
      </c>
      <c r="J142" s="71" t="n">
        <f aca="false">$C142*VLOOKUP($B142,FoodDB!$A$2:$I$1024,9,0)</f>
        <v>0</v>
      </c>
      <c r="K142" s="71"/>
      <c r="L142" s="71"/>
      <c r="M142" s="71"/>
      <c r="N142" s="71"/>
      <c r="O142" s="71"/>
      <c r="P142" s="71"/>
      <c r="Q142" s="71"/>
      <c r="R142" s="71"/>
      <c r="S142" s="71"/>
    </row>
    <row r="143" customFormat="false" ht="15" hidden="false" customHeight="false" outlineLevel="0" collapsed="false">
      <c r="B143" s="69" t="s">
        <v>95</v>
      </c>
      <c r="C143" s="70" t="n">
        <v>1</v>
      </c>
      <c r="D143" s="71" t="n">
        <f aca="false">$C143*VLOOKUP($B143,FoodDB!$A$2:$I$1024,3,0)</f>
        <v>0</v>
      </c>
      <c r="E143" s="71" t="n">
        <f aca="false">$C143*VLOOKUP($B143,FoodDB!$A$2:$I$1024,4,0)</f>
        <v>0</v>
      </c>
      <c r="F143" s="71" t="n">
        <f aca="false">$C143*VLOOKUP($B143,FoodDB!$A$2:$I$1024,5,0)</f>
        <v>0</v>
      </c>
      <c r="G143" s="71" t="n">
        <f aca="false">$C143*VLOOKUP($B143,FoodDB!$A$2:$I$1024,6,0)</f>
        <v>0</v>
      </c>
      <c r="H143" s="71" t="n">
        <f aca="false">$C143*VLOOKUP($B143,FoodDB!$A$2:$I$1024,7,0)</f>
        <v>0</v>
      </c>
      <c r="I143" s="71" t="n">
        <f aca="false">$C143*VLOOKUP($B143,FoodDB!$A$2:$I$1024,8,0)</f>
        <v>0</v>
      </c>
      <c r="J143" s="71" t="n">
        <f aca="false">$C143*VLOOKUP($B143,FoodDB!$A$2:$I$1024,9,0)</f>
        <v>0</v>
      </c>
      <c r="K143" s="71"/>
      <c r="L143" s="71"/>
      <c r="M143" s="71"/>
      <c r="N143" s="71"/>
      <c r="O143" s="71"/>
      <c r="P143" s="71"/>
      <c r="Q143" s="71"/>
      <c r="R143" s="71"/>
      <c r="S143" s="71"/>
    </row>
    <row r="144" customFormat="false" ht="15" hidden="false" customHeight="false" outlineLevel="0" collapsed="false">
      <c r="A144" s="0" t="s">
        <v>99</v>
      </c>
      <c r="D144" s="71"/>
      <c r="E144" s="71"/>
      <c r="F144" s="71"/>
      <c r="G144" s="71" t="n">
        <f aca="false">SUM(G137:G143)</f>
        <v>0</v>
      </c>
      <c r="H144" s="71" t="n">
        <f aca="false">SUM(H137:H143)</f>
        <v>0</v>
      </c>
      <c r="I144" s="71" t="n">
        <f aca="false">SUM(I137:I143)</f>
        <v>0</v>
      </c>
      <c r="J144" s="71" t="n">
        <f aca="false">SUM(G144:I144)</f>
        <v>0</v>
      </c>
      <c r="K144" s="71"/>
      <c r="L144" s="71"/>
      <c r="M144" s="71"/>
      <c r="N144" s="71"/>
      <c r="O144" s="71"/>
      <c r="P144" s="71"/>
      <c r="Q144" s="71"/>
      <c r="R144" s="71"/>
      <c r="S144" s="71"/>
    </row>
    <row r="145" customFormat="false" ht="15" hidden="false" customHeight="false" outlineLevel="0" collapsed="false">
      <c r="A145" s="0" t="s">
        <v>100</v>
      </c>
      <c r="B145" s="0" t="s">
        <v>101</v>
      </c>
      <c r="D145" s="71"/>
      <c r="E145" s="71"/>
      <c r="F145" s="71"/>
      <c r="G145" s="71" t="n">
        <f aca="false">VLOOKUP($A137,LossChart!$A$3:$AB$73,14,0)</f>
        <v>484.017491153278</v>
      </c>
      <c r="H145" s="71" t="n">
        <f aca="false">VLOOKUP($A137,LossChart!$A$3:$AB$73,15,0)</f>
        <v>80</v>
      </c>
      <c r="I145" s="71" t="n">
        <f aca="false">VLOOKUP($A137,LossChart!$A$3:$AB$73,16,0)</f>
        <v>462.566029264636</v>
      </c>
      <c r="J145" s="71" t="n">
        <f aca="false">VLOOKUP($A137,LossChart!$A$3:$AB$73,17,0)</f>
        <v>1026.58352041791</v>
      </c>
      <c r="K145" s="71"/>
      <c r="L145" s="71"/>
      <c r="M145" s="71"/>
      <c r="N145" s="71"/>
      <c r="O145" s="71"/>
      <c r="P145" s="71"/>
      <c r="Q145" s="71"/>
      <c r="R145" s="71"/>
      <c r="S145" s="71"/>
    </row>
    <row r="146" customFormat="false" ht="15" hidden="false" customHeight="false" outlineLevel="0" collapsed="false">
      <c r="A146" s="0" t="s">
        <v>102</v>
      </c>
      <c r="D146" s="71"/>
      <c r="E146" s="71"/>
      <c r="F146" s="71"/>
      <c r="G146" s="71" t="n">
        <f aca="false">G145-G144</f>
        <v>484.017491153278</v>
      </c>
      <c r="H146" s="71" t="n">
        <f aca="false">H145-H144</f>
        <v>80</v>
      </c>
      <c r="I146" s="71" t="n">
        <f aca="false">I145-I144</f>
        <v>462.566029264636</v>
      </c>
      <c r="J146" s="71" t="n">
        <f aca="false">J145-J144</f>
        <v>1026.58352041791</v>
      </c>
      <c r="K146" s="71"/>
      <c r="L146" s="71"/>
      <c r="M146" s="71"/>
      <c r="N146" s="71"/>
      <c r="O146" s="71"/>
      <c r="P146" s="71"/>
      <c r="Q146" s="71"/>
      <c r="R146" s="71"/>
      <c r="S146" s="71"/>
    </row>
    <row r="148" customFormat="false" ht="60" hidden="false" customHeight="false" outlineLevel="0" collapsed="false">
      <c r="A148" s="21" t="s">
        <v>63</v>
      </c>
      <c r="B148" s="21" t="s">
        <v>80</v>
      </c>
      <c r="C148" s="21" t="s">
        <v>81</v>
      </c>
      <c r="D148" s="67" t="str">
        <f aca="false">FoodDB!$C$1</f>
        <v>Fat
(g)</v>
      </c>
      <c r="E148" s="67" t="str">
        <f aca="false">FoodDB!$D$1</f>
        <v> Net
Carbs
(g)</v>
      </c>
      <c r="F148" s="67" t="str">
        <f aca="false">FoodDB!$E$1</f>
        <v>Protein
(g)</v>
      </c>
      <c r="G148" s="67" t="str">
        <f aca="false">FoodDB!$F$1</f>
        <v>Fat
(Cal)</v>
      </c>
      <c r="H148" s="67" t="str">
        <f aca="false">FoodDB!$G$1</f>
        <v>Carb
(Cal)</v>
      </c>
      <c r="I148" s="67" t="str">
        <f aca="false">FoodDB!$H$1</f>
        <v>Protein
(Cal)</v>
      </c>
      <c r="J148" s="67" t="str">
        <f aca="false">FoodDB!$I$1</f>
        <v>Total
Calories</v>
      </c>
      <c r="K148" s="67"/>
      <c r="L148" s="67" t="s">
        <v>82</v>
      </c>
      <c r="M148" s="67" t="s">
        <v>83</v>
      </c>
      <c r="N148" s="67" t="s">
        <v>84</v>
      </c>
      <c r="O148" s="67" t="s">
        <v>85</v>
      </c>
      <c r="P148" s="67" t="s">
        <v>86</v>
      </c>
      <c r="Q148" s="67" t="s">
        <v>87</v>
      </c>
      <c r="R148" s="67" t="s">
        <v>88</v>
      </c>
      <c r="S148" s="67" t="s">
        <v>89</v>
      </c>
    </row>
    <row r="149" customFormat="false" ht="15" hidden="false" customHeight="false" outlineLevel="0" collapsed="false">
      <c r="A149" s="68" t="n">
        <f aca="false">A137+1</f>
        <v>43043</v>
      </c>
      <c r="B149" s="69" t="s">
        <v>95</v>
      </c>
      <c r="C149" s="70" t="n">
        <v>1</v>
      </c>
      <c r="D149" s="71" t="n">
        <f aca="false">$C149*VLOOKUP($B149,FoodDB!$A$2:$I$1024,3,0)</f>
        <v>0</v>
      </c>
      <c r="E149" s="71" t="n">
        <f aca="false">$C149*VLOOKUP($B149,FoodDB!$A$2:$I$1024,4,0)</f>
        <v>0</v>
      </c>
      <c r="F149" s="71" t="n">
        <f aca="false">$C149*VLOOKUP($B149,FoodDB!$A$2:$I$1024,5,0)</f>
        <v>0</v>
      </c>
      <c r="G149" s="71" t="n">
        <f aca="false">$C149*VLOOKUP($B149,FoodDB!$A$2:$I$1024,6,0)</f>
        <v>0</v>
      </c>
      <c r="H149" s="71" t="n">
        <f aca="false">$C149*VLOOKUP($B149,FoodDB!$A$2:$I$1024,7,0)</f>
        <v>0</v>
      </c>
      <c r="I149" s="71" t="n">
        <f aca="false">$C149*VLOOKUP($B149,FoodDB!$A$2:$I$1024,8,0)</f>
        <v>0</v>
      </c>
      <c r="J149" s="71" t="n">
        <f aca="false">$C149*VLOOKUP($B149,FoodDB!$A$2:$I$1024,9,0)</f>
        <v>0</v>
      </c>
      <c r="K149" s="71"/>
      <c r="L149" s="71" t="n">
        <f aca="false">SUM(G149:G155)</f>
        <v>0</v>
      </c>
      <c r="M149" s="71" t="n">
        <f aca="false">SUM(H149:H155)</f>
        <v>0</v>
      </c>
      <c r="N149" s="71" t="n">
        <f aca="false">SUM(I149:I155)</f>
        <v>0</v>
      </c>
      <c r="O149" s="71" t="n">
        <f aca="false">SUM(L149:N149)</f>
        <v>0</v>
      </c>
      <c r="P149" s="71" t="n">
        <f aca="false">VLOOKUP($A149,LossChart!$A$3:$AB$73,14,0)-L149</f>
        <v>491.126453603982</v>
      </c>
      <c r="Q149" s="71" t="n">
        <f aca="false">VLOOKUP($A149,LossChart!$A$3:$AB$73,15,0)-M149</f>
        <v>80</v>
      </c>
      <c r="R149" s="71" t="n">
        <f aca="false">VLOOKUP($A149,LossChart!$A$3:$AB$73,16,0)-N149</f>
        <v>462.566029264636</v>
      </c>
      <c r="S149" s="71" t="n">
        <f aca="false">VLOOKUP($A149,LossChart!$A$3:$AB$73,17,0)-O149</f>
        <v>1033.69248286862</v>
      </c>
    </row>
    <row r="150" customFormat="false" ht="15" hidden="false" customHeight="false" outlineLevel="0" collapsed="false">
      <c r="B150" s="69" t="s">
        <v>95</v>
      </c>
      <c r="C150" s="70" t="n">
        <v>1</v>
      </c>
      <c r="D150" s="71" t="n">
        <f aca="false">$C150*VLOOKUP($B150,FoodDB!$A$2:$I$1024,3,0)</f>
        <v>0</v>
      </c>
      <c r="E150" s="71" t="n">
        <f aca="false">$C150*VLOOKUP($B150,FoodDB!$A$2:$I$1024,4,0)</f>
        <v>0</v>
      </c>
      <c r="F150" s="71" t="n">
        <f aca="false">$C150*VLOOKUP($B150,FoodDB!$A$2:$I$1024,5,0)</f>
        <v>0</v>
      </c>
      <c r="G150" s="71" t="n">
        <f aca="false">$C150*VLOOKUP($B150,FoodDB!$A$2:$I$1024,6,0)</f>
        <v>0</v>
      </c>
      <c r="H150" s="71" t="n">
        <f aca="false">$C150*VLOOKUP($B150,FoodDB!$A$2:$I$1024,7,0)</f>
        <v>0</v>
      </c>
      <c r="I150" s="71" t="n">
        <f aca="false">$C150*VLOOKUP($B150,FoodDB!$A$2:$I$1024,8,0)</f>
        <v>0</v>
      </c>
      <c r="J150" s="71" t="n">
        <f aca="false">$C150*VLOOKUP($B150,FoodDB!$A$2:$I$1024,9,0)</f>
        <v>0</v>
      </c>
      <c r="K150" s="71"/>
      <c r="L150" s="71"/>
      <c r="M150" s="71"/>
      <c r="N150" s="71"/>
      <c r="O150" s="71"/>
      <c r="P150" s="71"/>
      <c r="Q150" s="71"/>
      <c r="R150" s="71"/>
      <c r="S150" s="71"/>
    </row>
    <row r="151" customFormat="false" ht="15" hidden="false" customHeight="false" outlineLevel="0" collapsed="false">
      <c r="B151" s="69" t="s">
        <v>95</v>
      </c>
      <c r="C151" s="70" t="n">
        <v>1</v>
      </c>
      <c r="D151" s="71" t="n">
        <f aca="false">$C151*VLOOKUP($B151,FoodDB!$A$2:$I$1024,3,0)</f>
        <v>0</v>
      </c>
      <c r="E151" s="71" t="n">
        <f aca="false">$C151*VLOOKUP($B151,FoodDB!$A$2:$I$1024,4,0)</f>
        <v>0</v>
      </c>
      <c r="F151" s="71" t="n">
        <f aca="false">$C151*VLOOKUP($B151,FoodDB!$A$2:$I$1024,5,0)</f>
        <v>0</v>
      </c>
      <c r="G151" s="71" t="n">
        <f aca="false">$C151*VLOOKUP($B151,FoodDB!$A$2:$I$1024,6,0)</f>
        <v>0</v>
      </c>
      <c r="H151" s="71" t="n">
        <f aca="false">$C151*VLOOKUP($B151,FoodDB!$A$2:$I$1024,7,0)</f>
        <v>0</v>
      </c>
      <c r="I151" s="71" t="n">
        <f aca="false">$C151*VLOOKUP($B151,FoodDB!$A$2:$I$1024,8,0)</f>
        <v>0</v>
      </c>
      <c r="J151" s="71" t="n">
        <f aca="false">$C151*VLOOKUP($B151,FoodDB!$A$2:$I$1024,9,0)</f>
        <v>0</v>
      </c>
      <c r="K151" s="71"/>
      <c r="L151" s="71"/>
      <c r="M151" s="71"/>
      <c r="N151" s="71"/>
      <c r="O151" s="71"/>
      <c r="P151" s="71"/>
      <c r="Q151" s="71"/>
      <c r="R151" s="71"/>
      <c r="S151" s="71"/>
    </row>
    <row r="152" customFormat="false" ht="15" hidden="false" customHeight="false" outlineLevel="0" collapsed="false">
      <c r="B152" s="69" t="s">
        <v>95</v>
      </c>
      <c r="C152" s="70" t="n">
        <v>1</v>
      </c>
      <c r="D152" s="71" t="n">
        <f aca="false">$C152*VLOOKUP($B152,FoodDB!$A$2:$I$1024,3,0)</f>
        <v>0</v>
      </c>
      <c r="E152" s="71" t="n">
        <f aca="false">$C152*VLOOKUP($B152,FoodDB!$A$2:$I$1024,4,0)</f>
        <v>0</v>
      </c>
      <c r="F152" s="71" t="n">
        <f aca="false">$C152*VLOOKUP($B152,FoodDB!$A$2:$I$1024,5,0)</f>
        <v>0</v>
      </c>
      <c r="G152" s="71" t="n">
        <f aca="false">$C152*VLOOKUP($B152,FoodDB!$A$2:$I$1024,6,0)</f>
        <v>0</v>
      </c>
      <c r="H152" s="71" t="n">
        <f aca="false">$C152*VLOOKUP($B152,FoodDB!$A$2:$I$1024,7,0)</f>
        <v>0</v>
      </c>
      <c r="I152" s="71" t="n">
        <f aca="false">$C152*VLOOKUP($B152,FoodDB!$A$2:$I$1024,8,0)</f>
        <v>0</v>
      </c>
      <c r="J152" s="71" t="n">
        <f aca="false">$C152*VLOOKUP($B152,FoodDB!$A$2:$I$1024,9,0)</f>
        <v>0</v>
      </c>
      <c r="K152" s="71"/>
      <c r="L152" s="71"/>
      <c r="M152" s="71"/>
      <c r="N152" s="71"/>
      <c r="O152" s="71"/>
      <c r="P152" s="71"/>
      <c r="Q152" s="71"/>
      <c r="R152" s="71"/>
      <c r="S152" s="71"/>
    </row>
    <row r="153" customFormat="false" ht="15" hidden="false" customHeight="false" outlineLevel="0" collapsed="false">
      <c r="B153" s="69" t="s">
        <v>95</v>
      </c>
      <c r="C153" s="70" t="n">
        <v>1</v>
      </c>
      <c r="D153" s="71" t="n">
        <f aca="false">$C153*VLOOKUP($B153,FoodDB!$A$2:$I$1024,3,0)</f>
        <v>0</v>
      </c>
      <c r="E153" s="71" t="n">
        <f aca="false">$C153*VLOOKUP($B153,FoodDB!$A$2:$I$1024,4,0)</f>
        <v>0</v>
      </c>
      <c r="F153" s="71" t="n">
        <f aca="false">$C153*VLOOKUP($B153,FoodDB!$A$2:$I$1024,5,0)</f>
        <v>0</v>
      </c>
      <c r="G153" s="71" t="n">
        <f aca="false">$C153*VLOOKUP($B153,FoodDB!$A$2:$I$1024,6,0)</f>
        <v>0</v>
      </c>
      <c r="H153" s="71" t="n">
        <f aca="false">$C153*VLOOKUP($B153,FoodDB!$A$2:$I$1024,7,0)</f>
        <v>0</v>
      </c>
      <c r="I153" s="71" t="n">
        <f aca="false">$C153*VLOOKUP($B153,FoodDB!$A$2:$I$1024,8,0)</f>
        <v>0</v>
      </c>
      <c r="J153" s="71" t="n">
        <f aca="false">$C153*VLOOKUP($B153,FoodDB!$A$2:$I$1024,9,0)</f>
        <v>0</v>
      </c>
      <c r="K153" s="71"/>
      <c r="L153" s="71"/>
      <c r="M153" s="71"/>
      <c r="N153" s="71"/>
      <c r="O153" s="71"/>
      <c r="P153" s="71"/>
      <c r="Q153" s="71"/>
      <c r="R153" s="71"/>
      <c r="S153" s="71"/>
    </row>
    <row r="154" customFormat="false" ht="15" hidden="false" customHeight="false" outlineLevel="0" collapsed="false">
      <c r="B154" s="69" t="s">
        <v>95</v>
      </c>
      <c r="C154" s="70" t="n">
        <v>1</v>
      </c>
      <c r="D154" s="71" t="n">
        <f aca="false">$C154*VLOOKUP($B154,FoodDB!$A$2:$I$1024,3,0)</f>
        <v>0</v>
      </c>
      <c r="E154" s="71" t="n">
        <f aca="false">$C154*VLOOKUP($B154,FoodDB!$A$2:$I$1024,4,0)</f>
        <v>0</v>
      </c>
      <c r="F154" s="71" t="n">
        <f aca="false">$C154*VLOOKUP($B154,FoodDB!$A$2:$I$1024,5,0)</f>
        <v>0</v>
      </c>
      <c r="G154" s="71" t="n">
        <f aca="false">$C154*VLOOKUP($B154,FoodDB!$A$2:$I$1024,6,0)</f>
        <v>0</v>
      </c>
      <c r="H154" s="71" t="n">
        <f aca="false">$C154*VLOOKUP($B154,FoodDB!$A$2:$I$1024,7,0)</f>
        <v>0</v>
      </c>
      <c r="I154" s="71" t="n">
        <f aca="false">$C154*VLOOKUP($B154,FoodDB!$A$2:$I$1024,8,0)</f>
        <v>0</v>
      </c>
      <c r="J154" s="71" t="n">
        <f aca="false">$C154*VLOOKUP($B154,FoodDB!$A$2:$I$1024,9,0)</f>
        <v>0</v>
      </c>
      <c r="K154" s="71"/>
      <c r="L154" s="71"/>
      <c r="M154" s="71"/>
      <c r="N154" s="71"/>
      <c r="O154" s="71"/>
      <c r="P154" s="71"/>
      <c r="Q154" s="71"/>
      <c r="R154" s="71"/>
      <c r="S154" s="71"/>
    </row>
    <row r="155" customFormat="false" ht="15" hidden="false" customHeight="false" outlineLevel="0" collapsed="false">
      <c r="B155" s="69" t="s">
        <v>95</v>
      </c>
      <c r="C155" s="70" t="n">
        <v>1</v>
      </c>
      <c r="D155" s="71" t="n">
        <f aca="false">$C155*VLOOKUP($B155,FoodDB!$A$2:$I$1024,3,0)</f>
        <v>0</v>
      </c>
      <c r="E155" s="71" t="n">
        <f aca="false">$C155*VLOOKUP($B155,FoodDB!$A$2:$I$1024,4,0)</f>
        <v>0</v>
      </c>
      <c r="F155" s="71" t="n">
        <f aca="false">$C155*VLOOKUP($B155,FoodDB!$A$2:$I$1024,5,0)</f>
        <v>0</v>
      </c>
      <c r="G155" s="71" t="n">
        <f aca="false">$C155*VLOOKUP($B155,FoodDB!$A$2:$I$1024,6,0)</f>
        <v>0</v>
      </c>
      <c r="H155" s="71" t="n">
        <f aca="false">$C155*VLOOKUP($B155,FoodDB!$A$2:$I$1024,7,0)</f>
        <v>0</v>
      </c>
      <c r="I155" s="71" t="n">
        <f aca="false">$C155*VLOOKUP($B155,FoodDB!$A$2:$I$1024,8,0)</f>
        <v>0</v>
      </c>
      <c r="J155" s="71" t="n">
        <f aca="false">$C155*VLOOKUP($B155,FoodDB!$A$2:$I$1024,9,0)</f>
        <v>0</v>
      </c>
      <c r="K155" s="71"/>
      <c r="L155" s="71"/>
      <c r="M155" s="71"/>
      <c r="N155" s="71"/>
      <c r="O155" s="71"/>
      <c r="P155" s="71"/>
      <c r="Q155" s="71"/>
      <c r="R155" s="71"/>
      <c r="S155" s="71"/>
    </row>
    <row r="156" customFormat="false" ht="15" hidden="false" customHeight="false" outlineLevel="0" collapsed="false">
      <c r="A156" s="0" t="s">
        <v>99</v>
      </c>
      <c r="D156" s="71"/>
      <c r="E156" s="71"/>
      <c r="F156" s="71"/>
      <c r="G156" s="71" t="n">
        <f aca="false">SUM(G149:G155)</f>
        <v>0</v>
      </c>
      <c r="H156" s="71" t="n">
        <f aca="false">SUM(H149:H155)</f>
        <v>0</v>
      </c>
      <c r="I156" s="71" t="n">
        <f aca="false">SUM(I149:I155)</f>
        <v>0</v>
      </c>
      <c r="J156" s="71" t="n">
        <f aca="false">SUM(G156:I156)</f>
        <v>0</v>
      </c>
      <c r="K156" s="71"/>
      <c r="L156" s="71"/>
      <c r="M156" s="71"/>
      <c r="N156" s="71"/>
      <c r="O156" s="71"/>
      <c r="P156" s="71"/>
      <c r="Q156" s="71"/>
      <c r="R156" s="71"/>
      <c r="S156" s="71"/>
    </row>
    <row r="157" customFormat="false" ht="15" hidden="false" customHeight="false" outlineLevel="0" collapsed="false">
      <c r="A157" s="0" t="s">
        <v>100</v>
      </c>
      <c r="B157" s="0" t="s">
        <v>101</v>
      </c>
      <c r="D157" s="71"/>
      <c r="E157" s="71"/>
      <c r="F157" s="71"/>
      <c r="G157" s="71" t="n">
        <f aca="false">VLOOKUP($A149,LossChart!$A$3:$AB$73,14,0)</f>
        <v>491.126453603982</v>
      </c>
      <c r="H157" s="71" t="n">
        <f aca="false">VLOOKUP($A149,LossChart!$A$3:$AB$73,15,0)</f>
        <v>80</v>
      </c>
      <c r="I157" s="71" t="n">
        <f aca="false">VLOOKUP($A149,LossChart!$A$3:$AB$73,16,0)</f>
        <v>462.566029264636</v>
      </c>
      <c r="J157" s="71" t="n">
        <f aca="false">VLOOKUP($A149,LossChart!$A$3:$AB$73,17,0)</f>
        <v>1033.69248286862</v>
      </c>
      <c r="K157" s="71"/>
      <c r="L157" s="71"/>
      <c r="M157" s="71"/>
      <c r="N157" s="71"/>
      <c r="O157" s="71"/>
      <c r="P157" s="71"/>
      <c r="Q157" s="71"/>
      <c r="R157" s="71"/>
      <c r="S157" s="71"/>
    </row>
    <row r="158" customFormat="false" ht="15" hidden="false" customHeight="false" outlineLevel="0" collapsed="false">
      <c r="A158" s="0" t="s">
        <v>102</v>
      </c>
      <c r="D158" s="71"/>
      <c r="E158" s="71"/>
      <c r="F158" s="71"/>
      <c r="G158" s="71" t="n">
        <f aca="false">G157-G156</f>
        <v>491.126453603982</v>
      </c>
      <c r="H158" s="71" t="n">
        <f aca="false">H157-H156</f>
        <v>80</v>
      </c>
      <c r="I158" s="71" t="n">
        <f aca="false">I157-I156</f>
        <v>462.566029264636</v>
      </c>
      <c r="J158" s="71" t="n">
        <f aca="false">J157-J156</f>
        <v>1033.69248286862</v>
      </c>
      <c r="K158" s="71"/>
      <c r="L158" s="71"/>
      <c r="M158" s="71"/>
      <c r="N158" s="71"/>
      <c r="O158" s="71"/>
      <c r="P158" s="71"/>
      <c r="Q158" s="71"/>
      <c r="R158" s="71"/>
      <c r="S158" s="71"/>
    </row>
    <row r="160" customFormat="false" ht="60" hidden="false" customHeight="false" outlineLevel="0" collapsed="false">
      <c r="A160" s="21" t="s">
        <v>63</v>
      </c>
      <c r="B160" s="21" t="s">
        <v>80</v>
      </c>
      <c r="C160" s="21" t="s">
        <v>81</v>
      </c>
      <c r="D160" s="67" t="str">
        <f aca="false">FoodDB!$C$1</f>
        <v>Fat
(g)</v>
      </c>
      <c r="E160" s="67" t="str">
        <f aca="false">FoodDB!$D$1</f>
        <v> Net
Carbs
(g)</v>
      </c>
      <c r="F160" s="67" t="str">
        <f aca="false">FoodDB!$E$1</f>
        <v>Protein
(g)</v>
      </c>
      <c r="G160" s="67" t="str">
        <f aca="false">FoodDB!$F$1</f>
        <v>Fat
(Cal)</v>
      </c>
      <c r="H160" s="67" t="str">
        <f aca="false">FoodDB!$G$1</f>
        <v>Carb
(Cal)</v>
      </c>
      <c r="I160" s="67" t="str">
        <f aca="false">FoodDB!$H$1</f>
        <v>Protein
(Cal)</v>
      </c>
      <c r="J160" s="67" t="str">
        <f aca="false">FoodDB!$I$1</f>
        <v>Total
Calories</v>
      </c>
      <c r="K160" s="67"/>
      <c r="L160" s="67" t="s">
        <v>82</v>
      </c>
      <c r="M160" s="67" t="s">
        <v>83</v>
      </c>
      <c r="N160" s="67" t="s">
        <v>84</v>
      </c>
      <c r="O160" s="67" t="s">
        <v>85</v>
      </c>
      <c r="P160" s="67" t="s">
        <v>86</v>
      </c>
      <c r="Q160" s="67" t="s">
        <v>87</v>
      </c>
      <c r="R160" s="67" t="s">
        <v>88</v>
      </c>
      <c r="S160" s="67" t="s">
        <v>89</v>
      </c>
    </row>
    <row r="161" customFormat="false" ht="15" hidden="false" customHeight="false" outlineLevel="0" collapsed="false">
      <c r="A161" s="68" t="n">
        <f aca="false">A149+1</f>
        <v>43044</v>
      </c>
      <c r="B161" s="69" t="s">
        <v>95</v>
      </c>
      <c r="C161" s="70" t="n">
        <v>1</v>
      </c>
      <c r="D161" s="71" t="n">
        <f aca="false">$C161*VLOOKUP($B161,FoodDB!$A$2:$I$1024,3,0)</f>
        <v>0</v>
      </c>
      <c r="E161" s="71" t="n">
        <f aca="false">$C161*VLOOKUP($B161,FoodDB!$A$2:$I$1024,4,0)</f>
        <v>0</v>
      </c>
      <c r="F161" s="71" t="n">
        <f aca="false">$C161*VLOOKUP($B161,FoodDB!$A$2:$I$1024,5,0)</f>
        <v>0</v>
      </c>
      <c r="G161" s="71" t="n">
        <f aca="false">$C161*VLOOKUP($B161,FoodDB!$A$2:$I$1024,6,0)</f>
        <v>0</v>
      </c>
      <c r="H161" s="71" t="n">
        <f aca="false">$C161*VLOOKUP($B161,FoodDB!$A$2:$I$1024,7,0)</f>
        <v>0</v>
      </c>
      <c r="I161" s="71" t="n">
        <f aca="false">$C161*VLOOKUP($B161,FoodDB!$A$2:$I$1024,8,0)</f>
        <v>0</v>
      </c>
      <c r="J161" s="71" t="n">
        <f aca="false">$C161*VLOOKUP($B161,FoodDB!$A$2:$I$1024,9,0)</f>
        <v>0</v>
      </c>
      <c r="K161" s="71"/>
      <c r="L161" s="71" t="n">
        <f aca="false">SUM(G161:G167)</f>
        <v>0</v>
      </c>
      <c r="M161" s="71" t="n">
        <f aca="false">SUM(H161:H167)</f>
        <v>0</v>
      </c>
      <c r="N161" s="71" t="n">
        <f aca="false">SUM(I161:I167)</f>
        <v>0</v>
      </c>
      <c r="O161" s="71" t="n">
        <f aca="false">SUM(L161:N161)</f>
        <v>0</v>
      </c>
      <c r="P161" s="71" t="n">
        <f aca="false">VLOOKUP($A161,LossChart!$A$3:$AB$73,14,0)-L161</f>
        <v>498.172450958693</v>
      </c>
      <c r="Q161" s="71" t="n">
        <f aca="false">VLOOKUP($A161,LossChart!$A$3:$AB$73,15,0)-M161</f>
        <v>80</v>
      </c>
      <c r="R161" s="71" t="n">
        <f aca="false">VLOOKUP($A161,LossChart!$A$3:$AB$73,16,0)-N161</f>
        <v>462.566029264636</v>
      </c>
      <c r="S161" s="71" t="n">
        <f aca="false">VLOOKUP($A161,LossChart!$A$3:$AB$73,17,0)-O161</f>
        <v>1040.73848022333</v>
      </c>
    </row>
    <row r="162" customFormat="false" ht="15" hidden="false" customHeight="false" outlineLevel="0" collapsed="false">
      <c r="B162" s="69" t="s">
        <v>95</v>
      </c>
      <c r="C162" s="70" t="n">
        <v>1</v>
      </c>
      <c r="D162" s="71" t="n">
        <f aca="false">$C162*VLOOKUP($B162,FoodDB!$A$2:$I$1024,3,0)</f>
        <v>0</v>
      </c>
      <c r="E162" s="71" t="n">
        <f aca="false">$C162*VLOOKUP($B162,FoodDB!$A$2:$I$1024,4,0)</f>
        <v>0</v>
      </c>
      <c r="F162" s="71" t="n">
        <f aca="false">$C162*VLOOKUP($B162,FoodDB!$A$2:$I$1024,5,0)</f>
        <v>0</v>
      </c>
      <c r="G162" s="71" t="n">
        <f aca="false">$C162*VLOOKUP($B162,FoodDB!$A$2:$I$1024,6,0)</f>
        <v>0</v>
      </c>
      <c r="H162" s="71" t="n">
        <f aca="false">$C162*VLOOKUP($B162,FoodDB!$A$2:$I$1024,7,0)</f>
        <v>0</v>
      </c>
      <c r="I162" s="71" t="n">
        <f aca="false">$C162*VLOOKUP($B162,FoodDB!$A$2:$I$1024,8,0)</f>
        <v>0</v>
      </c>
      <c r="J162" s="71" t="n">
        <f aca="false">$C162*VLOOKUP($B162,FoodDB!$A$2:$I$1024,9,0)</f>
        <v>0</v>
      </c>
      <c r="K162" s="71"/>
      <c r="L162" s="71"/>
      <c r="M162" s="71"/>
      <c r="N162" s="71"/>
      <c r="O162" s="71"/>
      <c r="P162" s="71"/>
      <c r="Q162" s="71"/>
      <c r="R162" s="71"/>
      <c r="S162" s="71"/>
    </row>
    <row r="163" customFormat="false" ht="15" hidden="false" customHeight="false" outlineLevel="0" collapsed="false">
      <c r="B163" s="69" t="s">
        <v>95</v>
      </c>
      <c r="C163" s="70" t="n">
        <v>1</v>
      </c>
      <c r="D163" s="71" t="n">
        <f aca="false">$C163*VLOOKUP($B163,FoodDB!$A$2:$I$1024,3,0)</f>
        <v>0</v>
      </c>
      <c r="E163" s="71" t="n">
        <f aca="false">$C163*VLOOKUP($B163,FoodDB!$A$2:$I$1024,4,0)</f>
        <v>0</v>
      </c>
      <c r="F163" s="71" t="n">
        <f aca="false">$C163*VLOOKUP($B163,FoodDB!$A$2:$I$1024,5,0)</f>
        <v>0</v>
      </c>
      <c r="G163" s="71" t="n">
        <f aca="false">$C163*VLOOKUP($B163,FoodDB!$A$2:$I$1024,6,0)</f>
        <v>0</v>
      </c>
      <c r="H163" s="71" t="n">
        <f aca="false">$C163*VLOOKUP($B163,FoodDB!$A$2:$I$1024,7,0)</f>
        <v>0</v>
      </c>
      <c r="I163" s="71" t="n">
        <f aca="false">$C163*VLOOKUP($B163,FoodDB!$A$2:$I$1024,8,0)</f>
        <v>0</v>
      </c>
      <c r="J163" s="71" t="n">
        <f aca="false">$C163*VLOOKUP($B163,FoodDB!$A$2:$I$1024,9,0)</f>
        <v>0</v>
      </c>
      <c r="K163" s="71"/>
      <c r="L163" s="71"/>
      <c r="M163" s="71"/>
      <c r="N163" s="71"/>
      <c r="O163" s="71"/>
      <c r="P163" s="71"/>
      <c r="Q163" s="71"/>
      <c r="R163" s="71"/>
      <c r="S163" s="71"/>
    </row>
    <row r="164" customFormat="false" ht="15" hidden="false" customHeight="false" outlineLevel="0" collapsed="false">
      <c r="B164" s="69" t="s">
        <v>95</v>
      </c>
      <c r="C164" s="70" t="n">
        <v>1</v>
      </c>
      <c r="D164" s="71" t="n">
        <f aca="false">$C164*VLOOKUP($B164,FoodDB!$A$2:$I$1024,3,0)</f>
        <v>0</v>
      </c>
      <c r="E164" s="71" t="n">
        <f aca="false">$C164*VLOOKUP($B164,FoodDB!$A$2:$I$1024,4,0)</f>
        <v>0</v>
      </c>
      <c r="F164" s="71" t="n">
        <f aca="false">$C164*VLOOKUP($B164,FoodDB!$A$2:$I$1024,5,0)</f>
        <v>0</v>
      </c>
      <c r="G164" s="71" t="n">
        <f aca="false">$C164*VLOOKUP($B164,FoodDB!$A$2:$I$1024,6,0)</f>
        <v>0</v>
      </c>
      <c r="H164" s="71" t="n">
        <f aca="false">$C164*VLOOKUP($B164,FoodDB!$A$2:$I$1024,7,0)</f>
        <v>0</v>
      </c>
      <c r="I164" s="71" t="n">
        <f aca="false">$C164*VLOOKUP($B164,FoodDB!$A$2:$I$1024,8,0)</f>
        <v>0</v>
      </c>
      <c r="J164" s="71" t="n">
        <f aca="false">$C164*VLOOKUP($B164,FoodDB!$A$2:$I$1024,9,0)</f>
        <v>0</v>
      </c>
      <c r="K164" s="71"/>
      <c r="L164" s="71"/>
      <c r="M164" s="71"/>
      <c r="N164" s="71"/>
      <c r="O164" s="71"/>
      <c r="P164" s="71"/>
      <c r="Q164" s="71"/>
      <c r="R164" s="71"/>
      <c r="S164" s="71"/>
    </row>
    <row r="165" customFormat="false" ht="15" hidden="false" customHeight="false" outlineLevel="0" collapsed="false">
      <c r="B165" s="69" t="s">
        <v>95</v>
      </c>
      <c r="C165" s="70" t="n">
        <v>1</v>
      </c>
      <c r="D165" s="71" t="n">
        <f aca="false">$C165*VLOOKUP($B165,FoodDB!$A$2:$I$1024,3,0)</f>
        <v>0</v>
      </c>
      <c r="E165" s="71" t="n">
        <f aca="false">$C165*VLOOKUP($B165,FoodDB!$A$2:$I$1024,4,0)</f>
        <v>0</v>
      </c>
      <c r="F165" s="71" t="n">
        <f aca="false">$C165*VLOOKUP($B165,FoodDB!$A$2:$I$1024,5,0)</f>
        <v>0</v>
      </c>
      <c r="G165" s="71" t="n">
        <f aca="false">$C165*VLOOKUP($B165,FoodDB!$A$2:$I$1024,6,0)</f>
        <v>0</v>
      </c>
      <c r="H165" s="71" t="n">
        <f aca="false">$C165*VLOOKUP($B165,FoodDB!$A$2:$I$1024,7,0)</f>
        <v>0</v>
      </c>
      <c r="I165" s="71" t="n">
        <f aca="false">$C165*VLOOKUP($B165,FoodDB!$A$2:$I$1024,8,0)</f>
        <v>0</v>
      </c>
      <c r="J165" s="71" t="n">
        <f aca="false">$C165*VLOOKUP($B165,FoodDB!$A$2:$I$1024,9,0)</f>
        <v>0</v>
      </c>
      <c r="K165" s="71"/>
      <c r="L165" s="71"/>
      <c r="M165" s="71"/>
      <c r="N165" s="71"/>
      <c r="O165" s="71"/>
      <c r="P165" s="71"/>
      <c r="Q165" s="71"/>
      <c r="R165" s="71"/>
      <c r="S165" s="71"/>
    </row>
    <row r="166" customFormat="false" ht="15" hidden="false" customHeight="false" outlineLevel="0" collapsed="false">
      <c r="B166" s="69" t="s">
        <v>95</v>
      </c>
      <c r="C166" s="70" t="n">
        <v>1</v>
      </c>
      <c r="D166" s="71" t="n">
        <f aca="false">$C166*VLOOKUP($B166,FoodDB!$A$2:$I$1024,3,0)</f>
        <v>0</v>
      </c>
      <c r="E166" s="71" t="n">
        <f aca="false">$C166*VLOOKUP($B166,FoodDB!$A$2:$I$1024,4,0)</f>
        <v>0</v>
      </c>
      <c r="F166" s="71" t="n">
        <f aca="false">$C166*VLOOKUP($B166,FoodDB!$A$2:$I$1024,5,0)</f>
        <v>0</v>
      </c>
      <c r="G166" s="71" t="n">
        <f aca="false">$C166*VLOOKUP($B166,FoodDB!$A$2:$I$1024,6,0)</f>
        <v>0</v>
      </c>
      <c r="H166" s="71" t="n">
        <f aca="false">$C166*VLOOKUP($B166,FoodDB!$A$2:$I$1024,7,0)</f>
        <v>0</v>
      </c>
      <c r="I166" s="71" t="n">
        <f aca="false">$C166*VLOOKUP($B166,FoodDB!$A$2:$I$1024,8,0)</f>
        <v>0</v>
      </c>
      <c r="J166" s="71" t="n">
        <f aca="false">$C166*VLOOKUP($B166,FoodDB!$A$2:$I$1024,9,0)</f>
        <v>0</v>
      </c>
      <c r="K166" s="71"/>
      <c r="L166" s="71"/>
      <c r="M166" s="71"/>
      <c r="N166" s="71"/>
      <c r="O166" s="71"/>
      <c r="P166" s="71"/>
      <c r="Q166" s="71"/>
      <c r="R166" s="71"/>
      <c r="S166" s="71"/>
    </row>
    <row r="167" customFormat="false" ht="15" hidden="false" customHeight="false" outlineLevel="0" collapsed="false">
      <c r="B167" s="69" t="s">
        <v>95</v>
      </c>
      <c r="C167" s="70" t="n">
        <v>1</v>
      </c>
      <c r="D167" s="71" t="n">
        <f aca="false">$C167*VLOOKUP($B167,FoodDB!$A$2:$I$1024,3,0)</f>
        <v>0</v>
      </c>
      <c r="E167" s="71" t="n">
        <f aca="false">$C167*VLOOKUP($B167,FoodDB!$A$2:$I$1024,4,0)</f>
        <v>0</v>
      </c>
      <c r="F167" s="71" t="n">
        <f aca="false">$C167*VLOOKUP($B167,FoodDB!$A$2:$I$1024,5,0)</f>
        <v>0</v>
      </c>
      <c r="G167" s="71" t="n">
        <f aca="false">$C167*VLOOKUP($B167,FoodDB!$A$2:$I$1024,6,0)</f>
        <v>0</v>
      </c>
      <c r="H167" s="71" t="n">
        <f aca="false">$C167*VLOOKUP($B167,FoodDB!$A$2:$I$1024,7,0)</f>
        <v>0</v>
      </c>
      <c r="I167" s="71" t="n">
        <f aca="false">$C167*VLOOKUP($B167,FoodDB!$A$2:$I$1024,8,0)</f>
        <v>0</v>
      </c>
      <c r="J167" s="71" t="n">
        <f aca="false">$C167*VLOOKUP($B167,FoodDB!$A$2:$I$1024,9,0)</f>
        <v>0</v>
      </c>
      <c r="K167" s="71"/>
      <c r="L167" s="71"/>
      <c r="M167" s="71"/>
      <c r="N167" s="71"/>
      <c r="O167" s="71"/>
      <c r="P167" s="71"/>
      <c r="Q167" s="71"/>
      <c r="R167" s="71"/>
      <c r="S167" s="71"/>
    </row>
    <row r="168" customFormat="false" ht="15" hidden="false" customHeight="false" outlineLevel="0" collapsed="false">
      <c r="A168" s="0" t="s">
        <v>99</v>
      </c>
      <c r="D168" s="71"/>
      <c r="E168" s="71"/>
      <c r="F168" s="71"/>
      <c r="G168" s="71" t="n">
        <f aca="false">SUM(G161:G167)</f>
        <v>0</v>
      </c>
      <c r="H168" s="71" t="n">
        <f aca="false">SUM(H161:H167)</f>
        <v>0</v>
      </c>
      <c r="I168" s="71" t="n">
        <f aca="false">SUM(I161:I167)</f>
        <v>0</v>
      </c>
      <c r="J168" s="71" t="n">
        <f aca="false">SUM(G168:I168)</f>
        <v>0</v>
      </c>
      <c r="K168" s="71"/>
      <c r="L168" s="71"/>
      <c r="M168" s="71"/>
      <c r="N168" s="71"/>
      <c r="O168" s="71"/>
      <c r="P168" s="71"/>
      <c r="Q168" s="71"/>
      <c r="R168" s="71"/>
      <c r="S168" s="71"/>
    </row>
    <row r="169" customFormat="false" ht="15" hidden="false" customHeight="false" outlineLevel="0" collapsed="false">
      <c r="A169" s="0" t="s">
        <v>100</v>
      </c>
      <c r="B169" s="0" t="s">
        <v>101</v>
      </c>
      <c r="D169" s="71"/>
      <c r="E169" s="71"/>
      <c r="F169" s="71"/>
      <c r="G169" s="71" t="n">
        <f aca="false">VLOOKUP($A161,LossChart!$A$3:$AB$73,14,0)</f>
        <v>498.172450958693</v>
      </c>
      <c r="H169" s="71" t="n">
        <f aca="false">VLOOKUP($A161,LossChart!$A$3:$AB$73,15,0)</f>
        <v>80</v>
      </c>
      <c r="I169" s="71" t="n">
        <f aca="false">VLOOKUP($A161,LossChart!$A$3:$AB$73,16,0)</f>
        <v>462.566029264636</v>
      </c>
      <c r="J169" s="71" t="n">
        <f aca="false">VLOOKUP($A161,LossChart!$A$3:$AB$73,17,0)</f>
        <v>1040.73848022333</v>
      </c>
      <c r="K169" s="71"/>
      <c r="L169" s="71"/>
      <c r="M169" s="71"/>
      <c r="N169" s="71"/>
      <c r="O169" s="71"/>
      <c r="P169" s="71"/>
      <c r="Q169" s="71"/>
      <c r="R169" s="71"/>
      <c r="S169" s="71"/>
    </row>
    <row r="170" customFormat="false" ht="15" hidden="false" customHeight="false" outlineLevel="0" collapsed="false">
      <c r="A170" s="0" t="s">
        <v>102</v>
      </c>
      <c r="D170" s="71"/>
      <c r="E170" s="71"/>
      <c r="F170" s="71"/>
      <c r="G170" s="71" t="n">
        <f aca="false">G169-G168</f>
        <v>498.172450958693</v>
      </c>
      <c r="H170" s="71" t="n">
        <f aca="false">H169-H168</f>
        <v>80</v>
      </c>
      <c r="I170" s="71" t="n">
        <f aca="false">I169-I168</f>
        <v>462.566029264636</v>
      </c>
      <c r="J170" s="71" t="n">
        <f aca="false">J169-J168</f>
        <v>1040.73848022333</v>
      </c>
      <c r="K170" s="71"/>
      <c r="L170" s="71"/>
      <c r="M170" s="71"/>
      <c r="N170" s="71"/>
      <c r="O170" s="71"/>
      <c r="P170" s="71"/>
      <c r="Q170" s="71"/>
      <c r="R170" s="71"/>
      <c r="S170" s="71"/>
    </row>
    <row r="172" customFormat="false" ht="60" hidden="false" customHeight="false" outlineLevel="0" collapsed="false">
      <c r="A172" s="21" t="s">
        <v>63</v>
      </c>
      <c r="B172" s="21" t="s">
        <v>80</v>
      </c>
      <c r="C172" s="21" t="s">
        <v>81</v>
      </c>
      <c r="D172" s="67" t="str">
        <f aca="false">FoodDB!$C$1</f>
        <v>Fat
(g)</v>
      </c>
      <c r="E172" s="67" t="str">
        <f aca="false">FoodDB!$D$1</f>
        <v> Net
Carbs
(g)</v>
      </c>
      <c r="F172" s="67" t="str">
        <f aca="false">FoodDB!$E$1</f>
        <v>Protein
(g)</v>
      </c>
      <c r="G172" s="67" t="str">
        <f aca="false">FoodDB!$F$1</f>
        <v>Fat
(Cal)</v>
      </c>
      <c r="H172" s="67" t="str">
        <f aca="false">FoodDB!$G$1</f>
        <v>Carb
(Cal)</v>
      </c>
      <c r="I172" s="67" t="str">
        <f aca="false">FoodDB!$H$1</f>
        <v>Protein
(Cal)</v>
      </c>
      <c r="J172" s="67" t="str">
        <f aca="false">FoodDB!$I$1</f>
        <v>Total
Calories</v>
      </c>
      <c r="K172" s="67"/>
      <c r="L172" s="67" t="s">
        <v>82</v>
      </c>
      <c r="M172" s="67" t="s">
        <v>83</v>
      </c>
      <c r="N172" s="67" t="s">
        <v>84</v>
      </c>
      <c r="O172" s="67" t="s">
        <v>85</v>
      </c>
      <c r="P172" s="67" t="s">
        <v>86</v>
      </c>
      <c r="Q172" s="67" t="s">
        <v>87</v>
      </c>
      <c r="R172" s="67" t="s">
        <v>88</v>
      </c>
      <c r="S172" s="67" t="s">
        <v>89</v>
      </c>
    </row>
    <row r="173" customFormat="false" ht="15" hidden="false" customHeight="false" outlineLevel="0" collapsed="false">
      <c r="A173" s="68" t="n">
        <f aca="false">A161+1</f>
        <v>43045</v>
      </c>
      <c r="B173" s="69" t="s">
        <v>95</v>
      </c>
      <c r="C173" s="70" t="n">
        <v>1</v>
      </c>
      <c r="D173" s="71" t="n">
        <f aca="false">$C173*VLOOKUP($B173,FoodDB!$A$2:$I$1024,3,0)</f>
        <v>0</v>
      </c>
      <c r="E173" s="71" t="n">
        <f aca="false">$C173*VLOOKUP($B173,FoodDB!$A$2:$I$1024,4,0)</f>
        <v>0</v>
      </c>
      <c r="F173" s="71" t="n">
        <f aca="false">$C173*VLOOKUP($B173,FoodDB!$A$2:$I$1024,5,0)</f>
        <v>0</v>
      </c>
      <c r="G173" s="71" t="n">
        <f aca="false">$C173*VLOOKUP($B173,FoodDB!$A$2:$I$1024,6,0)</f>
        <v>0</v>
      </c>
      <c r="H173" s="71" t="n">
        <f aca="false">$C173*VLOOKUP($B173,FoodDB!$A$2:$I$1024,7,0)</f>
        <v>0</v>
      </c>
      <c r="I173" s="71" t="n">
        <f aca="false">$C173*VLOOKUP($B173,FoodDB!$A$2:$I$1024,8,0)</f>
        <v>0</v>
      </c>
      <c r="J173" s="71" t="n">
        <f aca="false">$C173*VLOOKUP($B173,FoodDB!$A$2:$I$1024,9,0)</f>
        <v>0</v>
      </c>
      <c r="K173" s="71"/>
      <c r="L173" s="71" t="n">
        <f aca="false">SUM(G173:G179)</f>
        <v>0</v>
      </c>
      <c r="M173" s="71" t="n">
        <f aca="false">SUM(H173:H179)</f>
        <v>0</v>
      </c>
      <c r="N173" s="71" t="n">
        <f aca="false">SUM(I173:I179)</f>
        <v>0</v>
      </c>
      <c r="O173" s="71" t="n">
        <f aca="false">SUM(L173:N173)</f>
        <v>0</v>
      </c>
      <c r="P173" s="71" t="n">
        <f aca="false">VLOOKUP($A173,LossChart!$A$3:$AB$73,14,0)-L173</f>
        <v>505.156040908262</v>
      </c>
      <c r="Q173" s="71" t="n">
        <f aca="false">VLOOKUP($A173,LossChart!$A$3:$AB$73,15,0)-M173</f>
        <v>80</v>
      </c>
      <c r="R173" s="71" t="n">
        <f aca="false">VLOOKUP($A173,LossChart!$A$3:$AB$73,16,0)-N173</f>
        <v>462.566029264636</v>
      </c>
      <c r="S173" s="71" t="n">
        <f aca="false">VLOOKUP($A173,LossChart!$A$3:$AB$73,17,0)-O173</f>
        <v>1047.7220701729</v>
      </c>
    </row>
    <row r="174" customFormat="false" ht="15" hidden="false" customHeight="false" outlineLevel="0" collapsed="false">
      <c r="B174" s="69" t="s">
        <v>95</v>
      </c>
      <c r="C174" s="70" t="n">
        <v>1</v>
      </c>
      <c r="D174" s="71" t="n">
        <f aca="false">$C174*VLOOKUP($B174,FoodDB!$A$2:$I$1024,3,0)</f>
        <v>0</v>
      </c>
      <c r="E174" s="71" t="n">
        <f aca="false">$C174*VLOOKUP($B174,FoodDB!$A$2:$I$1024,4,0)</f>
        <v>0</v>
      </c>
      <c r="F174" s="71" t="n">
        <f aca="false">$C174*VLOOKUP($B174,FoodDB!$A$2:$I$1024,5,0)</f>
        <v>0</v>
      </c>
      <c r="G174" s="71" t="n">
        <f aca="false">$C174*VLOOKUP($B174,FoodDB!$A$2:$I$1024,6,0)</f>
        <v>0</v>
      </c>
      <c r="H174" s="71" t="n">
        <f aca="false">$C174*VLOOKUP($B174,FoodDB!$A$2:$I$1024,7,0)</f>
        <v>0</v>
      </c>
      <c r="I174" s="71" t="n">
        <f aca="false">$C174*VLOOKUP($B174,FoodDB!$A$2:$I$1024,8,0)</f>
        <v>0</v>
      </c>
      <c r="J174" s="71" t="n">
        <f aca="false">$C174*VLOOKUP($B174,FoodDB!$A$2:$I$1024,9,0)</f>
        <v>0</v>
      </c>
      <c r="K174" s="71"/>
      <c r="L174" s="71"/>
      <c r="M174" s="71"/>
      <c r="N174" s="71"/>
      <c r="O174" s="71"/>
      <c r="P174" s="71"/>
      <c r="Q174" s="71"/>
      <c r="R174" s="71"/>
      <c r="S174" s="71"/>
    </row>
    <row r="175" customFormat="false" ht="15" hidden="false" customHeight="false" outlineLevel="0" collapsed="false">
      <c r="B175" s="69" t="s">
        <v>95</v>
      </c>
      <c r="C175" s="70" t="n">
        <v>1</v>
      </c>
      <c r="D175" s="71" t="n">
        <f aca="false">$C175*VLOOKUP($B175,FoodDB!$A$2:$I$1024,3,0)</f>
        <v>0</v>
      </c>
      <c r="E175" s="71" t="n">
        <f aca="false">$C175*VLOOKUP($B175,FoodDB!$A$2:$I$1024,4,0)</f>
        <v>0</v>
      </c>
      <c r="F175" s="71" t="n">
        <f aca="false">$C175*VLOOKUP($B175,FoodDB!$A$2:$I$1024,5,0)</f>
        <v>0</v>
      </c>
      <c r="G175" s="71" t="n">
        <f aca="false">$C175*VLOOKUP($B175,FoodDB!$A$2:$I$1024,6,0)</f>
        <v>0</v>
      </c>
      <c r="H175" s="71" t="n">
        <f aca="false">$C175*VLOOKUP($B175,FoodDB!$A$2:$I$1024,7,0)</f>
        <v>0</v>
      </c>
      <c r="I175" s="71" t="n">
        <f aca="false">$C175*VLOOKUP($B175,FoodDB!$A$2:$I$1024,8,0)</f>
        <v>0</v>
      </c>
      <c r="J175" s="71" t="n">
        <f aca="false">$C175*VLOOKUP($B175,FoodDB!$A$2:$I$1024,9,0)</f>
        <v>0</v>
      </c>
      <c r="K175" s="71"/>
      <c r="L175" s="71"/>
      <c r="M175" s="71"/>
      <c r="N175" s="71"/>
      <c r="O175" s="71"/>
      <c r="P175" s="71"/>
      <c r="Q175" s="71"/>
      <c r="R175" s="71"/>
      <c r="S175" s="71"/>
    </row>
    <row r="176" customFormat="false" ht="15" hidden="false" customHeight="false" outlineLevel="0" collapsed="false">
      <c r="B176" s="69" t="s">
        <v>95</v>
      </c>
      <c r="C176" s="70" t="n">
        <v>1</v>
      </c>
      <c r="D176" s="71" t="n">
        <f aca="false">$C176*VLOOKUP($B176,FoodDB!$A$2:$I$1024,3,0)</f>
        <v>0</v>
      </c>
      <c r="E176" s="71" t="n">
        <f aca="false">$C176*VLOOKUP($B176,FoodDB!$A$2:$I$1024,4,0)</f>
        <v>0</v>
      </c>
      <c r="F176" s="71" t="n">
        <f aca="false">$C176*VLOOKUP($B176,FoodDB!$A$2:$I$1024,5,0)</f>
        <v>0</v>
      </c>
      <c r="G176" s="71" t="n">
        <f aca="false">$C176*VLOOKUP($B176,FoodDB!$A$2:$I$1024,6,0)</f>
        <v>0</v>
      </c>
      <c r="H176" s="71" t="n">
        <f aca="false">$C176*VLOOKUP($B176,FoodDB!$A$2:$I$1024,7,0)</f>
        <v>0</v>
      </c>
      <c r="I176" s="71" t="n">
        <f aca="false">$C176*VLOOKUP($B176,FoodDB!$A$2:$I$1024,8,0)</f>
        <v>0</v>
      </c>
      <c r="J176" s="71" t="n">
        <f aca="false">$C176*VLOOKUP($B176,FoodDB!$A$2:$I$1024,9,0)</f>
        <v>0</v>
      </c>
      <c r="K176" s="71"/>
      <c r="L176" s="71"/>
      <c r="M176" s="71"/>
      <c r="N176" s="71"/>
      <c r="O176" s="71"/>
      <c r="P176" s="71"/>
      <c r="Q176" s="71"/>
      <c r="R176" s="71"/>
      <c r="S176" s="71"/>
    </row>
    <row r="177" customFormat="false" ht="15" hidden="false" customHeight="false" outlineLevel="0" collapsed="false">
      <c r="B177" s="69" t="s">
        <v>95</v>
      </c>
      <c r="C177" s="70" t="n">
        <v>1</v>
      </c>
      <c r="D177" s="71" t="n">
        <f aca="false">$C177*VLOOKUP($B177,FoodDB!$A$2:$I$1024,3,0)</f>
        <v>0</v>
      </c>
      <c r="E177" s="71" t="n">
        <f aca="false">$C177*VLOOKUP($B177,FoodDB!$A$2:$I$1024,4,0)</f>
        <v>0</v>
      </c>
      <c r="F177" s="71" t="n">
        <f aca="false">$C177*VLOOKUP($B177,FoodDB!$A$2:$I$1024,5,0)</f>
        <v>0</v>
      </c>
      <c r="G177" s="71" t="n">
        <f aca="false">$C177*VLOOKUP($B177,FoodDB!$A$2:$I$1024,6,0)</f>
        <v>0</v>
      </c>
      <c r="H177" s="71" t="n">
        <f aca="false">$C177*VLOOKUP($B177,FoodDB!$A$2:$I$1024,7,0)</f>
        <v>0</v>
      </c>
      <c r="I177" s="71" t="n">
        <f aca="false">$C177*VLOOKUP($B177,FoodDB!$A$2:$I$1024,8,0)</f>
        <v>0</v>
      </c>
      <c r="J177" s="71" t="n">
        <f aca="false">$C177*VLOOKUP($B177,FoodDB!$A$2:$I$1024,9,0)</f>
        <v>0</v>
      </c>
      <c r="K177" s="71"/>
      <c r="L177" s="71"/>
      <c r="M177" s="71"/>
      <c r="N177" s="71"/>
      <c r="O177" s="71"/>
      <c r="P177" s="71"/>
      <c r="Q177" s="71"/>
      <c r="R177" s="71"/>
      <c r="S177" s="71"/>
    </row>
    <row r="178" customFormat="false" ht="15" hidden="false" customHeight="false" outlineLevel="0" collapsed="false">
      <c r="B178" s="69" t="s">
        <v>95</v>
      </c>
      <c r="C178" s="70" t="n">
        <v>1</v>
      </c>
      <c r="D178" s="71" t="n">
        <f aca="false">$C178*VLOOKUP($B178,FoodDB!$A$2:$I$1024,3,0)</f>
        <v>0</v>
      </c>
      <c r="E178" s="71" t="n">
        <f aca="false">$C178*VLOOKUP($B178,FoodDB!$A$2:$I$1024,4,0)</f>
        <v>0</v>
      </c>
      <c r="F178" s="71" t="n">
        <f aca="false">$C178*VLOOKUP($B178,FoodDB!$A$2:$I$1024,5,0)</f>
        <v>0</v>
      </c>
      <c r="G178" s="71" t="n">
        <f aca="false">$C178*VLOOKUP($B178,FoodDB!$A$2:$I$1024,6,0)</f>
        <v>0</v>
      </c>
      <c r="H178" s="71" t="n">
        <f aca="false">$C178*VLOOKUP($B178,FoodDB!$A$2:$I$1024,7,0)</f>
        <v>0</v>
      </c>
      <c r="I178" s="71" t="n">
        <f aca="false">$C178*VLOOKUP($B178,FoodDB!$A$2:$I$1024,8,0)</f>
        <v>0</v>
      </c>
      <c r="J178" s="71" t="n">
        <f aca="false">$C178*VLOOKUP($B178,FoodDB!$A$2:$I$1024,9,0)</f>
        <v>0</v>
      </c>
      <c r="K178" s="71"/>
      <c r="L178" s="71"/>
      <c r="M178" s="71"/>
      <c r="N178" s="71"/>
      <c r="O178" s="71"/>
      <c r="P178" s="71"/>
      <c r="Q178" s="71"/>
      <c r="R178" s="71"/>
      <c r="S178" s="71"/>
    </row>
    <row r="179" customFormat="false" ht="15" hidden="false" customHeight="false" outlineLevel="0" collapsed="false">
      <c r="B179" s="69" t="s">
        <v>95</v>
      </c>
      <c r="C179" s="70" t="n">
        <v>1</v>
      </c>
      <c r="D179" s="71" t="n">
        <f aca="false">$C179*VLOOKUP($B179,FoodDB!$A$2:$I$1024,3,0)</f>
        <v>0</v>
      </c>
      <c r="E179" s="71" t="n">
        <f aca="false">$C179*VLOOKUP($B179,FoodDB!$A$2:$I$1024,4,0)</f>
        <v>0</v>
      </c>
      <c r="F179" s="71" t="n">
        <f aca="false">$C179*VLOOKUP($B179,FoodDB!$A$2:$I$1024,5,0)</f>
        <v>0</v>
      </c>
      <c r="G179" s="71" t="n">
        <f aca="false">$C179*VLOOKUP($B179,FoodDB!$A$2:$I$1024,6,0)</f>
        <v>0</v>
      </c>
      <c r="H179" s="71" t="n">
        <f aca="false">$C179*VLOOKUP($B179,FoodDB!$A$2:$I$1024,7,0)</f>
        <v>0</v>
      </c>
      <c r="I179" s="71" t="n">
        <f aca="false">$C179*VLOOKUP($B179,FoodDB!$A$2:$I$1024,8,0)</f>
        <v>0</v>
      </c>
      <c r="J179" s="71" t="n">
        <f aca="false">$C179*VLOOKUP($B179,FoodDB!$A$2:$I$1024,9,0)</f>
        <v>0</v>
      </c>
      <c r="K179" s="71"/>
      <c r="L179" s="71"/>
      <c r="M179" s="71"/>
      <c r="N179" s="71"/>
      <c r="O179" s="71"/>
      <c r="P179" s="71"/>
      <c r="Q179" s="71"/>
      <c r="R179" s="71"/>
      <c r="S179" s="71"/>
    </row>
    <row r="180" customFormat="false" ht="15" hidden="false" customHeight="false" outlineLevel="0" collapsed="false">
      <c r="A180" s="0" t="s">
        <v>99</v>
      </c>
      <c r="D180" s="71"/>
      <c r="E180" s="71"/>
      <c r="F180" s="71"/>
      <c r="G180" s="71" t="n">
        <f aca="false">SUM(G173:G179)</f>
        <v>0</v>
      </c>
      <c r="H180" s="71" t="n">
        <f aca="false">SUM(H173:H179)</f>
        <v>0</v>
      </c>
      <c r="I180" s="71" t="n">
        <f aca="false">SUM(I173:I179)</f>
        <v>0</v>
      </c>
      <c r="J180" s="71" t="n">
        <f aca="false">SUM(G180:I180)</f>
        <v>0</v>
      </c>
      <c r="K180" s="71"/>
      <c r="L180" s="71"/>
      <c r="M180" s="71"/>
      <c r="N180" s="71"/>
      <c r="O180" s="71"/>
      <c r="P180" s="71"/>
      <c r="Q180" s="71"/>
      <c r="R180" s="71"/>
      <c r="S180" s="71"/>
    </row>
    <row r="181" customFormat="false" ht="15" hidden="false" customHeight="false" outlineLevel="0" collapsed="false">
      <c r="A181" s="0" t="s">
        <v>100</v>
      </c>
      <c r="B181" s="0" t="s">
        <v>101</v>
      </c>
      <c r="D181" s="71"/>
      <c r="E181" s="71"/>
      <c r="F181" s="71"/>
      <c r="G181" s="71" t="n">
        <f aca="false">VLOOKUP($A173,LossChart!$A$3:$AB$73,14,0)</f>
        <v>505.156040908262</v>
      </c>
      <c r="H181" s="71" t="n">
        <f aca="false">VLOOKUP($A173,LossChart!$A$3:$AB$73,15,0)</f>
        <v>80</v>
      </c>
      <c r="I181" s="71" t="n">
        <f aca="false">VLOOKUP($A173,LossChart!$A$3:$AB$73,16,0)</f>
        <v>462.566029264636</v>
      </c>
      <c r="J181" s="71" t="n">
        <f aca="false">VLOOKUP($A173,LossChart!$A$3:$AB$73,17,0)</f>
        <v>1047.7220701729</v>
      </c>
      <c r="K181" s="71"/>
      <c r="L181" s="71"/>
      <c r="M181" s="71"/>
      <c r="N181" s="71"/>
      <c r="O181" s="71"/>
      <c r="P181" s="71"/>
      <c r="Q181" s="71"/>
      <c r="R181" s="71"/>
      <c r="S181" s="71"/>
    </row>
    <row r="182" customFormat="false" ht="15" hidden="false" customHeight="false" outlineLevel="0" collapsed="false">
      <c r="A182" s="0" t="s">
        <v>102</v>
      </c>
      <c r="D182" s="71"/>
      <c r="E182" s="71"/>
      <c r="F182" s="71"/>
      <c r="G182" s="71" t="n">
        <f aca="false">G181-G180</f>
        <v>505.156040908262</v>
      </c>
      <c r="H182" s="71" t="n">
        <f aca="false">H181-H180</f>
        <v>80</v>
      </c>
      <c r="I182" s="71" t="n">
        <f aca="false">I181-I180</f>
        <v>462.566029264636</v>
      </c>
      <c r="J182" s="71" t="n">
        <f aca="false">J181-J180</f>
        <v>1047.7220701729</v>
      </c>
      <c r="K182" s="71"/>
      <c r="L182" s="71"/>
      <c r="M182" s="71"/>
      <c r="N182" s="71"/>
      <c r="O182" s="71"/>
      <c r="P182" s="71"/>
      <c r="Q182" s="71"/>
      <c r="R182" s="71"/>
      <c r="S182" s="71"/>
    </row>
    <row r="184" customFormat="false" ht="60" hidden="false" customHeight="false" outlineLevel="0" collapsed="false">
      <c r="A184" s="21" t="s">
        <v>63</v>
      </c>
      <c r="B184" s="21" t="s">
        <v>80</v>
      </c>
      <c r="C184" s="21" t="s">
        <v>81</v>
      </c>
      <c r="D184" s="67" t="str">
        <f aca="false">FoodDB!$C$1</f>
        <v>Fat
(g)</v>
      </c>
      <c r="E184" s="67" t="str">
        <f aca="false">FoodDB!$D$1</f>
        <v> Net
Carbs
(g)</v>
      </c>
      <c r="F184" s="67" t="str">
        <f aca="false">FoodDB!$E$1</f>
        <v>Protein
(g)</v>
      </c>
      <c r="G184" s="67" t="str">
        <f aca="false">FoodDB!$F$1</f>
        <v>Fat
(Cal)</v>
      </c>
      <c r="H184" s="67" t="str">
        <f aca="false">FoodDB!$G$1</f>
        <v>Carb
(Cal)</v>
      </c>
      <c r="I184" s="67" t="str">
        <f aca="false">FoodDB!$H$1</f>
        <v>Protein
(Cal)</v>
      </c>
      <c r="J184" s="67" t="str">
        <f aca="false">FoodDB!$I$1</f>
        <v>Total
Calories</v>
      </c>
      <c r="K184" s="67"/>
      <c r="L184" s="67" t="s">
        <v>82</v>
      </c>
      <c r="M184" s="67" t="s">
        <v>83</v>
      </c>
      <c r="N184" s="67" t="s">
        <v>84</v>
      </c>
      <c r="O184" s="67" t="s">
        <v>85</v>
      </c>
      <c r="P184" s="67" t="s">
        <v>86</v>
      </c>
      <c r="Q184" s="67" t="s">
        <v>87</v>
      </c>
      <c r="R184" s="67" t="s">
        <v>88</v>
      </c>
      <c r="S184" s="67" t="s">
        <v>89</v>
      </c>
    </row>
    <row r="185" customFormat="false" ht="15" hidden="false" customHeight="false" outlineLevel="0" collapsed="false">
      <c r="A185" s="68" t="n">
        <f aca="false">A173+1</f>
        <v>43046</v>
      </c>
      <c r="B185" s="69" t="s">
        <v>95</v>
      </c>
      <c r="C185" s="70" t="n">
        <v>1</v>
      </c>
      <c r="D185" s="71" t="n">
        <f aca="false">$C185*VLOOKUP($B185,FoodDB!$A$2:$I$1024,3,0)</f>
        <v>0</v>
      </c>
      <c r="E185" s="71" t="n">
        <f aca="false">$C185*VLOOKUP($B185,FoodDB!$A$2:$I$1024,4,0)</f>
        <v>0</v>
      </c>
      <c r="F185" s="71" t="n">
        <f aca="false">$C185*VLOOKUP($B185,FoodDB!$A$2:$I$1024,5,0)</f>
        <v>0</v>
      </c>
      <c r="G185" s="71" t="n">
        <f aca="false">$C185*VLOOKUP($B185,FoodDB!$A$2:$I$1024,6,0)</f>
        <v>0</v>
      </c>
      <c r="H185" s="71" t="n">
        <f aca="false">$C185*VLOOKUP($B185,FoodDB!$A$2:$I$1024,7,0)</f>
        <v>0</v>
      </c>
      <c r="I185" s="71" t="n">
        <f aca="false">$C185*VLOOKUP($B185,FoodDB!$A$2:$I$1024,8,0)</f>
        <v>0</v>
      </c>
      <c r="J185" s="71" t="n">
        <f aca="false">$C185*VLOOKUP($B185,FoodDB!$A$2:$I$1024,9,0)</f>
        <v>0</v>
      </c>
      <c r="K185" s="71"/>
      <c r="L185" s="71" t="n">
        <f aca="false">SUM(G185:G191)</f>
        <v>0</v>
      </c>
      <c r="M185" s="71" t="n">
        <f aca="false">SUM(H185:H191)</f>
        <v>0</v>
      </c>
      <c r="N185" s="71" t="n">
        <f aca="false">SUM(I185:I191)</f>
        <v>0</v>
      </c>
      <c r="O185" s="71" t="n">
        <f aca="false">SUM(L185:N185)</f>
        <v>0</v>
      </c>
      <c r="P185" s="71" t="n">
        <f aca="false">VLOOKUP($A185,LossChart!$A$3:$AB$73,14,0)-L185</f>
        <v>512.077776203993</v>
      </c>
      <c r="Q185" s="71" t="n">
        <f aca="false">VLOOKUP($A185,LossChart!$A$3:$AB$73,15,0)-M185</f>
        <v>80</v>
      </c>
      <c r="R185" s="71" t="n">
        <f aca="false">VLOOKUP($A185,LossChart!$A$3:$AB$73,16,0)-N185</f>
        <v>462.566029264636</v>
      </c>
      <c r="S185" s="71" t="n">
        <f aca="false">VLOOKUP($A185,LossChart!$A$3:$AB$73,17,0)-O185</f>
        <v>1054.64380546863</v>
      </c>
    </row>
    <row r="186" customFormat="false" ht="15" hidden="false" customHeight="false" outlineLevel="0" collapsed="false">
      <c r="B186" s="69" t="s">
        <v>95</v>
      </c>
      <c r="C186" s="70" t="n">
        <v>1</v>
      </c>
      <c r="D186" s="71" t="n">
        <f aca="false">$C186*VLOOKUP($B186,FoodDB!$A$2:$I$1024,3,0)</f>
        <v>0</v>
      </c>
      <c r="E186" s="71" t="n">
        <f aca="false">$C186*VLOOKUP($B186,FoodDB!$A$2:$I$1024,4,0)</f>
        <v>0</v>
      </c>
      <c r="F186" s="71" t="n">
        <f aca="false">$C186*VLOOKUP($B186,FoodDB!$A$2:$I$1024,5,0)</f>
        <v>0</v>
      </c>
      <c r="G186" s="71" t="n">
        <f aca="false">$C186*VLOOKUP($B186,FoodDB!$A$2:$I$1024,6,0)</f>
        <v>0</v>
      </c>
      <c r="H186" s="71" t="n">
        <f aca="false">$C186*VLOOKUP($B186,FoodDB!$A$2:$I$1024,7,0)</f>
        <v>0</v>
      </c>
      <c r="I186" s="71" t="n">
        <f aca="false">$C186*VLOOKUP($B186,FoodDB!$A$2:$I$1024,8,0)</f>
        <v>0</v>
      </c>
      <c r="J186" s="71" t="n">
        <f aca="false">$C186*VLOOKUP($B186,FoodDB!$A$2:$I$1024,9,0)</f>
        <v>0</v>
      </c>
      <c r="K186" s="71"/>
      <c r="L186" s="71"/>
      <c r="M186" s="71"/>
      <c r="N186" s="71"/>
      <c r="O186" s="71"/>
      <c r="P186" s="71"/>
      <c r="Q186" s="71"/>
      <c r="R186" s="71"/>
      <c r="S186" s="71"/>
    </row>
    <row r="187" customFormat="false" ht="15" hidden="false" customHeight="false" outlineLevel="0" collapsed="false">
      <c r="B187" s="69" t="s">
        <v>95</v>
      </c>
      <c r="C187" s="70" t="n">
        <v>1</v>
      </c>
      <c r="D187" s="71" t="n">
        <f aca="false">$C187*VLOOKUP($B187,FoodDB!$A$2:$I$1024,3,0)</f>
        <v>0</v>
      </c>
      <c r="E187" s="71" t="n">
        <f aca="false">$C187*VLOOKUP($B187,FoodDB!$A$2:$I$1024,4,0)</f>
        <v>0</v>
      </c>
      <c r="F187" s="71" t="n">
        <f aca="false">$C187*VLOOKUP($B187,FoodDB!$A$2:$I$1024,5,0)</f>
        <v>0</v>
      </c>
      <c r="G187" s="71" t="n">
        <f aca="false">$C187*VLOOKUP($B187,FoodDB!$A$2:$I$1024,6,0)</f>
        <v>0</v>
      </c>
      <c r="H187" s="71" t="n">
        <f aca="false">$C187*VLOOKUP($B187,FoodDB!$A$2:$I$1024,7,0)</f>
        <v>0</v>
      </c>
      <c r="I187" s="71" t="n">
        <f aca="false">$C187*VLOOKUP($B187,FoodDB!$A$2:$I$1024,8,0)</f>
        <v>0</v>
      </c>
      <c r="J187" s="71" t="n">
        <f aca="false">$C187*VLOOKUP($B187,FoodDB!$A$2:$I$1024,9,0)</f>
        <v>0</v>
      </c>
      <c r="K187" s="71"/>
      <c r="L187" s="71"/>
      <c r="M187" s="71"/>
      <c r="N187" s="71"/>
      <c r="O187" s="71"/>
      <c r="P187" s="71"/>
      <c r="Q187" s="71"/>
      <c r="R187" s="71"/>
      <c r="S187" s="71"/>
    </row>
    <row r="188" customFormat="false" ht="15" hidden="false" customHeight="false" outlineLevel="0" collapsed="false">
      <c r="B188" s="69" t="s">
        <v>95</v>
      </c>
      <c r="C188" s="70" t="n">
        <v>1</v>
      </c>
      <c r="D188" s="71" t="n">
        <f aca="false">$C188*VLOOKUP($B188,FoodDB!$A$2:$I$1024,3,0)</f>
        <v>0</v>
      </c>
      <c r="E188" s="71" t="n">
        <f aca="false">$C188*VLOOKUP($B188,FoodDB!$A$2:$I$1024,4,0)</f>
        <v>0</v>
      </c>
      <c r="F188" s="71" t="n">
        <f aca="false">$C188*VLOOKUP($B188,FoodDB!$A$2:$I$1024,5,0)</f>
        <v>0</v>
      </c>
      <c r="G188" s="71" t="n">
        <f aca="false">$C188*VLOOKUP($B188,FoodDB!$A$2:$I$1024,6,0)</f>
        <v>0</v>
      </c>
      <c r="H188" s="71" t="n">
        <f aca="false">$C188*VLOOKUP($B188,FoodDB!$A$2:$I$1024,7,0)</f>
        <v>0</v>
      </c>
      <c r="I188" s="71" t="n">
        <f aca="false">$C188*VLOOKUP($B188,FoodDB!$A$2:$I$1024,8,0)</f>
        <v>0</v>
      </c>
      <c r="J188" s="71" t="n">
        <f aca="false">$C188*VLOOKUP($B188,FoodDB!$A$2:$I$1024,9,0)</f>
        <v>0</v>
      </c>
      <c r="K188" s="71"/>
      <c r="L188" s="71"/>
      <c r="M188" s="71"/>
      <c r="N188" s="71"/>
      <c r="O188" s="71"/>
      <c r="P188" s="71"/>
      <c r="Q188" s="71"/>
      <c r="R188" s="71"/>
      <c r="S188" s="71"/>
    </row>
    <row r="189" customFormat="false" ht="15" hidden="false" customHeight="false" outlineLevel="0" collapsed="false">
      <c r="B189" s="69" t="s">
        <v>95</v>
      </c>
      <c r="C189" s="70" t="n">
        <v>1</v>
      </c>
      <c r="D189" s="71" t="n">
        <f aca="false">$C189*VLOOKUP($B189,FoodDB!$A$2:$I$1024,3,0)</f>
        <v>0</v>
      </c>
      <c r="E189" s="71" t="n">
        <f aca="false">$C189*VLOOKUP($B189,FoodDB!$A$2:$I$1024,4,0)</f>
        <v>0</v>
      </c>
      <c r="F189" s="71" t="n">
        <f aca="false">$C189*VLOOKUP($B189,FoodDB!$A$2:$I$1024,5,0)</f>
        <v>0</v>
      </c>
      <c r="G189" s="71" t="n">
        <f aca="false">$C189*VLOOKUP($B189,FoodDB!$A$2:$I$1024,6,0)</f>
        <v>0</v>
      </c>
      <c r="H189" s="71" t="n">
        <f aca="false">$C189*VLOOKUP($B189,FoodDB!$A$2:$I$1024,7,0)</f>
        <v>0</v>
      </c>
      <c r="I189" s="71" t="n">
        <f aca="false">$C189*VLOOKUP($B189,FoodDB!$A$2:$I$1024,8,0)</f>
        <v>0</v>
      </c>
      <c r="J189" s="71" t="n">
        <f aca="false">$C189*VLOOKUP($B189,FoodDB!$A$2:$I$1024,9,0)</f>
        <v>0</v>
      </c>
      <c r="K189" s="71"/>
      <c r="L189" s="71"/>
      <c r="M189" s="71"/>
      <c r="N189" s="71"/>
      <c r="O189" s="71"/>
      <c r="P189" s="71"/>
      <c r="Q189" s="71"/>
      <c r="R189" s="71"/>
      <c r="S189" s="71"/>
    </row>
    <row r="190" customFormat="false" ht="15" hidden="false" customHeight="false" outlineLevel="0" collapsed="false">
      <c r="B190" s="69" t="s">
        <v>95</v>
      </c>
      <c r="C190" s="70" t="n">
        <v>1</v>
      </c>
      <c r="D190" s="71" t="n">
        <f aca="false">$C190*VLOOKUP($B190,FoodDB!$A$2:$I$1024,3,0)</f>
        <v>0</v>
      </c>
      <c r="E190" s="71" t="n">
        <f aca="false">$C190*VLOOKUP($B190,FoodDB!$A$2:$I$1024,4,0)</f>
        <v>0</v>
      </c>
      <c r="F190" s="71" t="n">
        <f aca="false">$C190*VLOOKUP($B190,FoodDB!$A$2:$I$1024,5,0)</f>
        <v>0</v>
      </c>
      <c r="G190" s="71" t="n">
        <f aca="false">$C190*VLOOKUP($B190,FoodDB!$A$2:$I$1024,6,0)</f>
        <v>0</v>
      </c>
      <c r="H190" s="71" t="n">
        <f aca="false">$C190*VLOOKUP($B190,FoodDB!$A$2:$I$1024,7,0)</f>
        <v>0</v>
      </c>
      <c r="I190" s="71" t="n">
        <f aca="false">$C190*VLOOKUP($B190,FoodDB!$A$2:$I$1024,8,0)</f>
        <v>0</v>
      </c>
      <c r="J190" s="71" t="n">
        <f aca="false">$C190*VLOOKUP($B190,FoodDB!$A$2:$I$1024,9,0)</f>
        <v>0</v>
      </c>
      <c r="K190" s="71"/>
      <c r="L190" s="71"/>
      <c r="M190" s="71"/>
      <c r="N190" s="71"/>
      <c r="O190" s="71"/>
      <c r="P190" s="71"/>
      <c r="Q190" s="71"/>
      <c r="R190" s="71"/>
      <c r="S190" s="71"/>
    </row>
    <row r="191" customFormat="false" ht="15" hidden="false" customHeight="false" outlineLevel="0" collapsed="false">
      <c r="B191" s="69" t="s">
        <v>95</v>
      </c>
      <c r="C191" s="70" t="n">
        <v>1</v>
      </c>
      <c r="D191" s="71" t="n">
        <f aca="false">$C191*VLOOKUP($B191,FoodDB!$A$2:$I$1024,3,0)</f>
        <v>0</v>
      </c>
      <c r="E191" s="71" t="n">
        <f aca="false">$C191*VLOOKUP($B191,FoodDB!$A$2:$I$1024,4,0)</f>
        <v>0</v>
      </c>
      <c r="F191" s="71" t="n">
        <f aca="false">$C191*VLOOKUP($B191,FoodDB!$A$2:$I$1024,5,0)</f>
        <v>0</v>
      </c>
      <c r="G191" s="71" t="n">
        <f aca="false">$C191*VLOOKUP($B191,FoodDB!$A$2:$I$1024,6,0)</f>
        <v>0</v>
      </c>
      <c r="H191" s="71" t="n">
        <f aca="false">$C191*VLOOKUP($B191,FoodDB!$A$2:$I$1024,7,0)</f>
        <v>0</v>
      </c>
      <c r="I191" s="71" t="n">
        <f aca="false">$C191*VLOOKUP($B191,FoodDB!$A$2:$I$1024,8,0)</f>
        <v>0</v>
      </c>
      <c r="J191" s="71" t="n">
        <f aca="false">$C191*VLOOKUP($B191,FoodDB!$A$2:$I$1024,9,0)</f>
        <v>0</v>
      </c>
      <c r="K191" s="71"/>
      <c r="L191" s="71"/>
      <c r="M191" s="71"/>
      <c r="N191" s="71"/>
      <c r="O191" s="71"/>
      <c r="P191" s="71"/>
      <c r="Q191" s="71"/>
      <c r="R191" s="71"/>
      <c r="S191" s="71"/>
    </row>
    <row r="192" customFormat="false" ht="15" hidden="false" customHeight="false" outlineLevel="0" collapsed="false">
      <c r="A192" s="0" t="s">
        <v>99</v>
      </c>
      <c r="D192" s="71"/>
      <c r="E192" s="71"/>
      <c r="F192" s="71"/>
      <c r="G192" s="71" t="n">
        <f aca="false">SUM(G185:G191)</f>
        <v>0</v>
      </c>
      <c r="H192" s="71" t="n">
        <f aca="false">SUM(H185:H191)</f>
        <v>0</v>
      </c>
      <c r="I192" s="71" t="n">
        <f aca="false">SUM(I185:I191)</f>
        <v>0</v>
      </c>
      <c r="J192" s="71" t="n">
        <f aca="false">SUM(G192:I192)</f>
        <v>0</v>
      </c>
      <c r="K192" s="71"/>
      <c r="L192" s="71"/>
      <c r="M192" s="71"/>
      <c r="N192" s="71"/>
      <c r="O192" s="71"/>
      <c r="P192" s="71"/>
      <c r="Q192" s="71"/>
      <c r="R192" s="71"/>
      <c r="S192" s="71"/>
    </row>
    <row r="193" customFormat="false" ht="15" hidden="false" customHeight="false" outlineLevel="0" collapsed="false">
      <c r="A193" s="0" t="s">
        <v>100</v>
      </c>
      <c r="B193" s="0" t="s">
        <v>101</v>
      </c>
      <c r="D193" s="71"/>
      <c r="E193" s="71"/>
      <c r="F193" s="71"/>
      <c r="G193" s="71" t="n">
        <f aca="false">VLOOKUP($A185,LossChart!$A$3:$AB$73,14,0)</f>
        <v>512.077776203993</v>
      </c>
      <c r="H193" s="71" t="n">
        <f aca="false">VLOOKUP($A185,LossChart!$A$3:$AB$73,15,0)</f>
        <v>80</v>
      </c>
      <c r="I193" s="71" t="n">
        <f aca="false">VLOOKUP($A185,LossChart!$A$3:$AB$73,16,0)</f>
        <v>462.566029264636</v>
      </c>
      <c r="J193" s="71" t="n">
        <f aca="false">VLOOKUP($A185,LossChart!$A$3:$AB$73,17,0)</f>
        <v>1054.64380546863</v>
      </c>
      <c r="K193" s="71"/>
      <c r="L193" s="71"/>
      <c r="M193" s="71"/>
      <c r="N193" s="71"/>
      <c r="O193" s="71"/>
      <c r="P193" s="71"/>
      <c r="Q193" s="71"/>
      <c r="R193" s="71"/>
      <c r="S193" s="71"/>
    </row>
    <row r="194" customFormat="false" ht="15" hidden="false" customHeight="false" outlineLevel="0" collapsed="false">
      <c r="A194" s="0" t="s">
        <v>102</v>
      </c>
      <c r="D194" s="71"/>
      <c r="E194" s="71"/>
      <c r="F194" s="71"/>
      <c r="G194" s="71" t="n">
        <f aca="false">G193-G192</f>
        <v>512.077776203993</v>
      </c>
      <c r="H194" s="71" t="n">
        <f aca="false">H193-H192</f>
        <v>80</v>
      </c>
      <c r="I194" s="71" t="n">
        <f aca="false">I193-I192</f>
        <v>462.566029264636</v>
      </c>
      <c r="J194" s="71" t="n">
        <f aca="false">J193-J192</f>
        <v>1054.64380546863</v>
      </c>
      <c r="K194" s="71"/>
      <c r="L194" s="71"/>
      <c r="M194" s="71"/>
      <c r="N194" s="71"/>
      <c r="O194" s="71"/>
      <c r="P194" s="71"/>
      <c r="Q194" s="71"/>
      <c r="R194" s="71"/>
      <c r="S194" s="71"/>
    </row>
    <row r="196" customFormat="false" ht="60" hidden="false" customHeight="false" outlineLevel="0" collapsed="false">
      <c r="A196" s="21" t="s">
        <v>63</v>
      </c>
      <c r="B196" s="21" t="s">
        <v>80</v>
      </c>
      <c r="C196" s="21" t="s">
        <v>81</v>
      </c>
      <c r="D196" s="67" t="str">
        <f aca="false">FoodDB!$C$1</f>
        <v>Fat
(g)</v>
      </c>
      <c r="E196" s="67" t="str">
        <f aca="false">FoodDB!$D$1</f>
        <v> Net
Carbs
(g)</v>
      </c>
      <c r="F196" s="67" t="str">
        <f aca="false">FoodDB!$E$1</f>
        <v>Protein
(g)</v>
      </c>
      <c r="G196" s="67" t="str">
        <f aca="false">FoodDB!$F$1</f>
        <v>Fat
(Cal)</v>
      </c>
      <c r="H196" s="67" t="str">
        <f aca="false">FoodDB!$G$1</f>
        <v>Carb
(Cal)</v>
      </c>
      <c r="I196" s="67" t="str">
        <f aca="false">FoodDB!$H$1</f>
        <v>Protein
(Cal)</v>
      </c>
      <c r="J196" s="67" t="str">
        <f aca="false">FoodDB!$I$1</f>
        <v>Total
Calories</v>
      </c>
      <c r="K196" s="67"/>
      <c r="L196" s="67" t="s">
        <v>82</v>
      </c>
      <c r="M196" s="67" t="s">
        <v>83</v>
      </c>
      <c r="N196" s="67" t="s">
        <v>84</v>
      </c>
      <c r="O196" s="67" t="s">
        <v>85</v>
      </c>
      <c r="P196" s="67" t="s">
        <v>86</v>
      </c>
      <c r="Q196" s="67" t="s">
        <v>87</v>
      </c>
      <c r="R196" s="67" t="s">
        <v>88</v>
      </c>
      <c r="S196" s="67" t="s">
        <v>89</v>
      </c>
    </row>
    <row r="197" customFormat="false" ht="15" hidden="false" customHeight="false" outlineLevel="0" collapsed="false">
      <c r="A197" s="68" t="n">
        <f aca="false">A185+1</f>
        <v>43047</v>
      </c>
      <c r="B197" s="69" t="s">
        <v>95</v>
      </c>
      <c r="C197" s="70" t="n">
        <v>1</v>
      </c>
      <c r="D197" s="71" t="n">
        <f aca="false">$C197*VLOOKUP($B197,FoodDB!$A$2:$I$1024,3,0)</f>
        <v>0</v>
      </c>
      <c r="E197" s="71" t="n">
        <f aca="false">$C197*VLOOKUP($B197,FoodDB!$A$2:$I$1024,4,0)</f>
        <v>0</v>
      </c>
      <c r="F197" s="71" t="n">
        <f aca="false">$C197*VLOOKUP($B197,FoodDB!$A$2:$I$1024,5,0)</f>
        <v>0</v>
      </c>
      <c r="G197" s="71" t="n">
        <f aca="false">$C197*VLOOKUP($B197,FoodDB!$A$2:$I$1024,6,0)</f>
        <v>0</v>
      </c>
      <c r="H197" s="71" t="n">
        <f aca="false">$C197*VLOOKUP($B197,FoodDB!$A$2:$I$1024,7,0)</f>
        <v>0</v>
      </c>
      <c r="I197" s="71" t="n">
        <f aca="false">$C197*VLOOKUP($B197,FoodDB!$A$2:$I$1024,8,0)</f>
        <v>0</v>
      </c>
      <c r="J197" s="71" t="n">
        <f aca="false">$C197*VLOOKUP($B197,FoodDB!$A$2:$I$1024,9,0)</f>
        <v>0</v>
      </c>
      <c r="K197" s="71"/>
      <c r="L197" s="71" t="n">
        <f aca="false">SUM(G197:G203)</f>
        <v>0</v>
      </c>
      <c r="M197" s="71" t="n">
        <f aca="false">SUM(H197:H203)</f>
        <v>0</v>
      </c>
      <c r="N197" s="71" t="n">
        <f aca="false">SUM(I197:I203)</f>
        <v>0</v>
      </c>
      <c r="O197" s="71" t="n">
        <f aca="false">SUM(L197:N197)</f>
        <v>0</v>
      </c>
      <c r="P197" s="71" t="n">
        <f aca="false">VLOOKUP($A197,LossChart!$A$3:$AB$73,14,0)-L197</f>
        <v>518.938204701389</v>
      </c>
      <c r="Q197" s="71" t="n">
        <f aca="false">VLOOKUP($A197,LossChart!$A$3:$AB$73,15,0)-M197</f>
        <v>80</v>
      </c>
      <c r="R197" s="71" t="n">
        <f aca="false">VLOOKUP($A197,LossChart!$A$3:$AB$73,16,0)-N197</f>
        <v>462.566029264636</v>
      </c>
      <c r="S197" s="71" t="n">
        <f aca="false">VLOOKUP($A197,LossChart!$A$3:$AB$73,17,0)-O197</f>
        <v>1061.50423396603</v>
      </c>
    </row>
    <row r="198" customFormat="false" ht="15" hidden="false" customHeight="false" outlineLevel="0" collapsed="false">
      <c r="B198" s="69" t="s">
        <v>95</v>
      </c>
      <c r="C198" s="70" t="n">
        <v>1</v>
      </c>
      <c r="D198" s="71" t="n">
        <f aca="false">$C198*VLOOKUP($B198,FoodDB!$A$2:$I$1024,3,0)</f>
        <v>0</v>
      </c>
      <c r="E198" s="71" t="n">
        <f aca="false">$C198*VLOOKUP($B198,FoodDB!$A$2:$I$1024,4,0)</f>
        <v>0</v>
      </c>
      <c r="F198" s="71" t="n">
        <f aca="false">$C198*VLOOKUP($B198,FoodDB!$A$2:$I$1024,5,0)</f>
        <v>0</v>
      </c>
      <c r="G198" s="71" t="n">
        <f aca="false">$C198*VLOOKUP($B198,FoodDB!$A$2:$I$1024,6,0)</f>
        <v>0</v>
      </c>
      <c r="H198" s="71" t="n">
        <f aca="false">$C198*VLOOKUP($B198,FoodDB!$A$2:$I$1024,7,0)</f>
        <v>0</v>
      </c>
      <c r="I198" s="71" t="n">
        <f aca="false">$C198*VLOOKUP($B198,FoodDB!$A$2:$I$1024,8,0)</f>
        <v>0</v>
      </c>
      <c r="J198" s="71" t="n">
        <f aca="false">$C198*VLOOKUP($B198,FoodDB!$A$2:$I$1024,9,0)</f>
        <v>0</v>
      </c>
      <c r="K198" s="71"/>
      <c r="L198" s="71"/>
      <c r="M198" s="71"/>
      <c r="N198" s="71"/>
      <c r="O198" s="71"/>
      <c r="P198" s="71"/>
      <c r="Q198" s="71"/>
      <c r="R198" s="71"/>
      <c r="S198" s="71"/>
    </row>
    <row r="199" customFormat="false" ht="15" hidden="false" customHeight="false" outlineLevel="0" collapsed="false">
      <c r="B199" s="69" t="s">
        <v>95</v>
      </c>
      <c r="C199" s="70" t="n">
        <v>1</v>
      </c>
      <c r="D199" s="71" t="n">
        <f aca="false">$C199*VLOOKUP($B199,FoodDB!$A$2:$I$1024,3,0)</f>
        <v>0</v>
      </c>
      <c r="E199" s="71" t="n">
        <f aca="false">$C199*VLOOKUP($B199,FoodDB!$A$2:$I$1024,4,0)</f>
        <v>0</v>
      </c>
      <c r="F199" s="71" t="n">
        <f aca="false">$C199*VLOOKUP($B199,FoodDB!$A$2:$I$1024,5,0)</f>
        <v>0</v>
      </c>
      <c r="G199" s="71" t="n">
        <f aca="false">$C199*VLOOKUP($B199,FoodDB!$A$2:$I$1024,6,0)</f>
        <v>0</v>
      </c>
      <c r="H199" s="71" t="n">
        <f aca="false">$C199*VLOOKUP($B199,FoodDB!$A$2:$I$1024,7,0)</f>
        <v>0</v>
      </c>
      <c r="I199" s="71" t="n">
        <f aca="false">$C199*VLOOKUP($B199,FoodDB!$A$2:$I$1024,8,0)</f>
        <v>0</v>
      </c>
      <c r="J199" s="71" t="n">
        <f aca="false">$C199*VLOOKUP($B199,FoodDB!$A$2:$I$1024,9,0)</f>
        <v>0</v>
      </c>
      <c r="K199" s="71"/>
      <c r="L199" s="71"/>
      <c r="M199" s="71"/>
      <c r="N199" s="71"/>
      <c r="O199" s="71"/>
      <c r="P199" s="71"/>
      <c r="Q199" s="71"/>
      <c r="R199" s="71"/>
      <c r="S199" s="71"/>
    </row>
    <row r="200" customFormat="false" ht="15" hidden="false" customHeight="false" outlineLevel="0" collapsed="false">
      <c r="B200" s="69" t="s">
        <v>95</v>
      </c>
      <c r="C200" s="70" t="n">
        <v>1</v>
      </c>
      <c r="D200" s="71" t="n">
        <f aca="false">$C200*VLOOKUP($B200,FoodDB!$A$2:$I$1024,3,0)</f>
        <v>0</v>
      </c>
      <c r="E200" s="71" t="n">
        <f aca="false">$C200*VLOOKUP($B200,FoodDB!$A$2:$I$1024,4,0)</f>
        <v>0</v>
      </c>
      <c r="F200" s="71" t="n">
        <f aca="false">$C200*VLOOKUP($B200,FoodDB!$A$2:$I$1024,5,0)</f>
        <v>0</v>
      </c>
      <c r="G200" s="71" t="n">
        <f aca="false">$C200*VLOOKUP($B200,FoodDB!$A$2:$I$1024,6,0)</f>
        <v>0</v>
      </c>
      <c r="H200" s="71" t="n">
        <f aca="false">$C200*VLOOKUP($B200,FoodDB!$A$2:$I$1024,7,0)</f>
        <v>0</v>
      </c>
      <c r="I200" s="71" t="n">
        <f aca="false">$C200*VLOOKUP($B200,FoodDB!$A$2:$I$1024,8,0)</f>
        <v>0</v>
      </c>
      <c r="J200" s="71" t="n">
        <f aca="false">$C200*VLOOKUP($B200,FoodDB!$A$2:$I$1024,9,0)</f>
        <v>0</v>
      </c>
      <c r="K200" s="71"/>
      <c r="L200" s="71"/>
      <c r="M200" s="71"/>
      <c r="N200" s="71"/>
      <c r="O200" s="71"/>
      <c r="P200" s="71"/>
      <c r="Q200" s="71"/>
      <c r="R200" s="71"/>
      <c r="S200" s="71"/>
    </row>
    <row r="201" customFormat="false" ht="15" hidden="false" customHeight="false" outlineLevel="0" collapsed="false">
      <c r="B201" s="69" t="s">
        <v>95</v>
      </c>
      <c r="C201" s="70" t="n">
        <v>1</v>
      </c>
      <c r="D201" s="71" t="n">
        <f aca="false">$C201*VLOOKUP($B201,FoodDB!$A$2:$I$1024,3,0)</f>
        <v>0</v>
      </c>
      <c r="E201" s="71" t="n">
        <f aca="false">$C201*VLOOKUP($B201,FoodDB!$A$2:$I$1024,4,0)</f>
        <v>0</v>
      </c>
      <c r="F201" s="71" t="n">
        <f aca="false">$C201*VLOOKUP($B201,FoodDB!$A$2:$I$1024,5,0)</f>
        <v>0</v>
      </c>
      <c r="G201" s="71" t="n">
        <f aca="false">$C201*VLOOKUP($B201,FoodDB!$A$2:$I$1024,6,0)</f>
        <v>0</v>
      </c>
      <c r="H201" s="71" t="n">
        <f aca="false">$C201*VLOOKUP($B201,FoodDB!$A$2:$I$1024,7,0)</f>
        <v>0</v>
      </c>
      <c r="I201" s="71" t="n">
        <f aca="false">$C201*VLOOKUP($B201,FoodDB!$A$2:$I$1024,8,0)</f>
        <v>0</v>
      </c>
      <c r="J201" s="71" t="n">
        <f aca="false">$C201*VLOOKUP($B201,FoodDB!$A$2:$I$1024,9,0)</f>
        <v>0</v>
      </c>
      <c r="K201" s="71"/>
      <c r="L201" s="71"/>
      <c r="M201" s="71"/>
      <c r="N201" s="71"/>
      <c r="O201" s="71"/>
      <c r="P201" s="71"/>
      <c r="Q201" s="71"/>
      <c r="R201" s="71"/>
      <c r="S201" s="71"/>
    </row>
    <row r="202" customFormat="false" ht="15" hidden="false" customHeight="false" outlineLevel="0" collapsed="false">
      <c r="B202" s="69" t="s">
        <v>95</v>
      </c>
      <c r="C202" s="70" t="n">
        <v>1</v>
      </c>
      <c r="D202" s="71" t="n">
        <f aca="false">$C202*VLOOKUP($B202,FoodDB!$A$2:$I$1024,3,0)</f>
        <v>0</v>
      </c>
      <c r="E202" s="71" t="n">
        <f aca="false">$C202*VLOOKUP($B202,FoodDB!$A$2:$I$1024,4,0)</f>
        <v>0</v>
      </c>
      <c r="F202" s="71" t="n">
        <f aca="false">$C202*VLOOKUP($B202,FoodDB!$A$2:$I$1024,5,0)</f>
        <v>0</v>
      </c>
      <c r="G202" s="71" t="n">
        <f aca="false">$C202*VLOOKUP($B202,FoodDB!$A$2:$I$1024,6,0)</f>
        <v>0</v>
      </c>
      <c r="H202" s="71" t="n">
        <f aca="false">$C202*VLOOKUP($B202,FoodDB!$A$2:$I$1024,7,0)</f>
        <v>0</v>
      </c>
      <c r="I202" s="71" t="n">
        <f aca="false">$C202*VLOOKUP($B202,FoodDB!$A$2:$I$1024,8,0)</f>
        <v>0</v>
      </c>
      <c r="J202" s="71" t="n">
        <f aca="false">$C202*VLOOKUP($B202,FoodDB!$A$2:$I$1024,9,0)</f>
        <v>0</v>
      </c>
      <c r="K202" s="71"/>
      <c r="L202" s="71"/>
      <c r="M202" s="71"/>
      <c r="N202" s="71"/>
      <c r="O202" s="71"/>
      <c r="P202" s="71"/>
      <c r="Q202" s="71"/>
      <c r="R202" s="71"/>
      <c r="S202" s="71"/>
    </row>
    <row r="203" customFormat="false" ht="15" hidden="false" customHeight="false" outlineLevel="0" collapsed="false">
      <c r="B203" s="69" t="s">
        <v>95</v>
      </c>
      <c r="C203" s="70" t="n">
        <v>1</v>
      </c>
      <c r="D203" s="71" t="n">
        <f aca="false">$C203*VLOOKUP($B203,FoodDB!$A$2:$I$1024,3,0)</f>
        <v>0</v>
      </c>
      <c r="E203" s="71" t="n">
        <f aca="false">$C203*VLOOKUP($B203,FoodDB!$A$2:$I$1024,4,0)</f>
        <v>0</v>
      </c>
      <c r="F203" s="71" t="n">
        <f aca="false">$C203*VLOOKUP($B203,FoodDB!$A$2:$I$1024,5,0)</f>
        <v>0</v>
      </c>
      <c r="G203" s="71" t="n">
        <f aca="false">$C203*VLOOKUP($B203,FoodDB!$A$2:$I$1024,6,0)</f>
        <v>0</v>
      </c>
      <c r="H203" s="71" t="n">
        <f aca="false">$C203*VLOOKUP($B203,FoodDB!$A$2:$I$1024,7,0)</f>
        <v>0</v>
      </c>
      <c r="I203" s="71" t="n">
        <f aca="false">$C203*VLOOKUP($B203,FoodDB!$A$2:$I$1024,8,0)</f>
        <v>0</v>
      </c>
      <c r="J203" s="71" t="n">
        <f aca="false">$C203*VLOOKUP($B203,FoodDB!$A$2:$I$1024,9,0)</f>
        <v>0</v>
      </c>
      <c r="K203" s="71"/>
      <c r="L203" s="71"/>
      <c r="M203" s="71"/>
      <c r="N203" s="71"/>
      <c r="O203" s="71"/>
      <c r="P203" s="71"/>
      <c r="Q203" s="71"/>
      <c r="R203" s="71"/>
      <c r="S203" s="71"/>
    </row>
    <row r="204" customFormat="false" ht="15" hidden="false" customHeight="false" outlineLevel="0" collapsed="false">
      <c r="A204" s="0" t="s">
        <v>99</v>
      </c>
      <c r="D204" s="71"/>
      <c r="E204" s="71"/>
      <c r="F204" s="71"/>
      <c r="G204" s="71" t="n">
        <f aca="false">SUM(G197:G203)</f>
        <v>0</v>
      </c>
      <c r="H204" s="71" t="n">
        <f aca="false">SUM(H197:H203)</f>
        <v>0</v>
      </c>
      <c r="I204" s="71" t="n">
        <f aca="false">SUM(I197:I203)</f>
        <v>0</v>
      </c>
      <c r="J204" s="71" t="n">
        <f aca="false">SUM(G204:I204)</f>
        <v>0</v>
      </c>
      <c r="K204" s="71"/>
      <c r="L204" s="71"/>
      <c r="M204" s="71"/>
      <c r="N204" s="71"/>
      <c r="O204" s="71"/>
      <c r="P204" s="71"/>
      <c r="Q204" s="71"/>
      <c r="R204" s="71"/>
      <c r="S204" s="71"/>
    </row>
    <row r="205" customFormat="false" ht="15" hidden="false" customHeight="false" outlineLevel="0" collapsed="false">
      <c r="A205" s="0" t="s">
        <v>100</v>
      </c>
      <c r="B205" s="0" t="s">
        <v>101</v>
      </c>
      <c r="D205" s="71"/>
      <c r="E205" s="71"/>
      <c r="F205" s="71"/>
      <c r="G205" s="71" t="n">
        <f aca="false">VLOOKUP($A197,LossChart!$A$3:$AB$73,14,0)</f>
        <v>518.938204701389</v>
      </c>
      <c r="H205" s="71" t="n">
        <f aca="false">VLOOKUP($A197,LossChart!$A$3:$AB$73,15,0)</f>
        <v>80</v>
      </c>
      <c r="I205" s="71" t="n">
        <f aca="false">VLOOKUP($A197,LossChart!$A$3:$AB$73,16,0)</f>
        <v>462.566029264636</v>
      </c>
      <c r="J205" s="71" t="n">
        <f aca="false">VLOOKUP($A197,LossChart!$A$3:$AB$73,17,0)</f>
        <v>1061.50423396603</v>
      </c>
      <c r="K205" s="71"/>
      <c r="L205" s="71"/>
      <c r="M205" s="71"/>
      <c r="N205" s="71"/>
      <c r="O205" s="71"/>
      <c r="P205" s="71"/>
      <c r="Q205" s="71"/>
      <c r="R205" s="71"/>
      <c r="S205" s="71"/>
    </row>
    <row r="206" customFormat="false" ht="15" hidden="false" customHeight="false" outlineLevel="0" collapsed="false">
      <c r="A206" s="0" t="s">
        <v>102</v>
      </c>
      <c r="D206" s="71"/>
      <c r="E206" s="71"/>
      <c r="F206" s="71"/>
      <c r="G206" s="71" t="n">
        <f aca="false">G205-G204</f>
        <v>518.938204701389</v>
      </c>
      <c r="H206" s="71" t="n">
        <f aca="false">H205-H204</f>
        <v>80</v>
      </c>
      <c r="I206" s="71" t="n">
        <f aca="false">I205-I204</f>
        <v>462.566029264636</v>
      </c>
      <c r="J206" s="71" t="n">
        <f aca="false">J205-J204</f>
        <v>1061.50423396603</v>
      </c>
      <c r="K206" s="71"/>
      <c r="L206" s="71"/>
      <c r="M206" s="71"/>
      <c r="N206" s="71"/>
      <c r="O206" s="71"/>
      <c r="P206" s="71"/>
      <c r="Q206" s="71"/>
      <c r="R206" s="71"/>
      <c r="S206" s="71"/>
    </row>
    <row r="208" customFormat="false" ht="60" hidden="false" customHeight="false" outlineLevel="0" collapsed="false">
      <c r="A208" s="21" t="s">
        <v>63</v>
      </c>
      <c r="B208" s="21" t="s">
        <v>80</v>
      </c>
      <c r="C208" s="21" t="s">
        <v>81</v>
      </c>
      <c r="D208" s="67" t="str">
        <f aca="false">FoodDB!$C$1</f>
        <v>Fat
(g)</v>
      </c>
      <c r="E208" s="67" t="str">
        <f aca="false">FoodDB!$D$1</f>
        <v> Net
Carbs
(g)</v>
      </c>
      <c r="F208" s="67" t="str">
        <f aca="false">FoodDB!$E$1</f>
        <v>Protein
(g)</v>
      </c>
      <c r="G208" s="67" t="str">
        <f aca="false">FoodDB!$F$1</f>
        <v>Fat
(Cal)</v>
      </c>
      <c r="H208" s="67" t="str">
        <f aca="false">FoodDB!$G$1</f>
        <v>Carb
(Cal)</v>
      </c>
      <c r="I208" s="67" t="str">
        <f aca="false">FoodDB!$H$1</f>
        <v>Protein
(Cal)</v>
      </c>
      <c r="J208" s="67" t="str">
        <f aca="false">FoodDB!$I$1</f>
        <v>Total
Calories</v>
      </c>
      <c r="K208" s="67"/>
      <c r="L208" s="67" t="s">
        <v>82</v>
      </c>
      <c r="M208" s="67" t="s">
        <v>83</v>
      </c>
      <c r="N208" s="67" t="s">
        <v>84</v>
      </c>
      <c r="O208" s="67" t="s">
        <v>85</v>
      </c>
      <c r="P208" s="67" t="s">
        <v>86</v>
      </c>
      <c r="Q208" s="67" t="s">
        <v>87</v>
      </c>
      <c r="R208" s="67" t="s">
        <v>88</v>
      </c>
      <c r="S208" s="67" t="s">
        <v>89</v>
      </c>
    </row>
    <row r="209" customFormat="false" ht="15" hidden="false" customHeight="false" outlineLevel="0" collapsed="false">
      <c r="A209" s="68" t="n">
        <f aca="false">A197+1</f>
        <v>43048</v>
      </c>
      <c r="B209" s="69" t="s">
        <v>95</v>
      </c>
      <c r="C209" s="70" t="n">
        <v>1</v>
      </c>
      <c r="D209" s="71" t="n">
        <f aca="false">$C209*VLOOKUP($B209,FoodDB!$A$2:$I$1024,3,0)</f>
        <v>0</v>
      </c>
      <c r="E209" s="71" t="n">
        <f aca="false">$C209*VLOOKUP($B209,FoodDB!$A$2:$I$1024,4,0)</f>
        <v>0</v>
      </c>
      <c r="F209" s="71" t="n">
        <f aca="false">$C209*VLOOKUP($B209,FoodDB!$A$2:$I$1024,5,0)</f>
        <v>0</v>
      </c>
      <c r="G209" s="71" t="n">
        <f aca="false">$C209*VLOOKUP($B209,FoodDB!$A$2:$I$1024,6,0)</f>
        <v>0</v>
      </c>
      <c r="H209" s="71" t="n">
        <f aca="false">$C209*VLOOKUP($B209,FoodDB!$A$2:$I$1024,7,0)</f>
        <v>0</v>
      </c>
      <c r="I209" s="71" t="n">
        <f aca="false">$C209*VLOOKUP($B209,FoodDB!$A$2:$I$1024,8,0)</f>
        <v>0</v>
      </c>
      <c r="J209" s="71" t="n">
        <f aca="false">$C209*VLOOKUP($B209,FoodDB!$A$2:$I$1024,9,0)</f>
        <v>0</v>
      </c>
      <c r="K209" s="71"/>
      <c r="L209" s="71" t="n">
        <f aca="false">SUM(G209:G215)</f>
        <v>0</v>
      </c>
      <c r="M209" s="71" t="n">
        <f aca="false">SUM(H209:H215)</f>
        <v>0</v>
      </c>
      <c r="N209" s="71" t="n">
        <f aca="false">SUM(I209:I215)</f>
        <v>0</v>
      </c>
      <c r="O209" s="71" t="n">
        <f aca="false">SUM(L209:N209)</f>
        <v>0</v>
      </c>
      <c r="P209" s="71" t="n">
        <f aca="false">VLOOKUP($A209,LossChart!$A$3:$AB$73,14,0)-L209</f>
        <v>525.737869403524</v>
      </c>
      <c r="Q209" s="71" t="n">
        <f aca="false">VLOOKUP($A209,LossChart!$A$3:$AB$73,15,0)-M209</f>
        <v>80</v>
      </c>
      <c r="R209" s="71" t="n">
        <f aca="false">VLOOKUP($A209,LossChart!$A$3:$AB$73,16,0)-N209</f>
        <v>462.566029264636</v>
      </c>
      <c r="S209" s="71" t="n">
        <f aca="false">VLOOKUP($A209,LossChart!$A$3:$AB$73,17,0)-O209</f>
        <v>1068.30389866816</v>
      </c>
    </row>
    <row r="210" customFormat="false" ht="15" hidden="false" customHeight="false" outlineLevel="0" collapsed="false">
      <c r="B210" s="69" t="s">
        <v>95</v>
      </c>
      <c r="C210" s="70" t="n">
        <v>1</v>
      </c>
      <c r="D210" s="71" t="n">
        <f aca="false">$C210*VLOOKUP($B210,FoodDB!$A$2:$I$1024,3,0)</f>
        <v>0</v>
      </c>
      <c r="E210" s="71" t="n">
        <f aca="false">$C210*VLOOKUP($B210,FoodDB!$A$2:$I$1024,4,0)</f>
        <v>0</v>
      </c>
      <c r="F210" s="71" t="n">
        <f aca="false">$C210*VLOOKUP($B210,FoodDB!$A$2:$I$1024,5,0)</f>
        <v>0</v>
      </c>
      <c r="G210" s="71" t="n">
        <f aca="false">$C210*VLOOKUP($B210,FoodDB!$A$2:$I$1024,6,0)</f>
        <v>0</v>
      </c>
      <c r="H210" s="71" t="n">
        <f aca="false">$C210*VLOOKUP($B210,FoodDB!$A$2:$I$1024,7,0)</f>
        <v>0</v>
      </c>
      <c r="I210" s="71" t="n">
        <f aca="false">$C210*VLOOKUP($B210,FoodDB!$A$2:$I$1024,8,0)</f>
        <v>0</v>
      </c>
      <c r="J210" s="71" t="n">
        <f aca="false">$C210*VLOOKUP($B210,FoodDB!$A$2:$I$1024,9,0)</f>
        <v>0</v>
      </c>
      <c r="K210" s="71"/>
      <c r="L210" s="71"/>
      <c r="M210" s="71"/>
      <c r="N210" s="71"/>
      <c r="O210" s="71"/>
      <c r="P210" s="71"/>
      <c r="Q210" s="71"/>
      <c r="R210" s="71"/>
      <c r="S210" s="71"/>
    </row>
    <row r="211" customFormat="false" ht="15" hidden="false" customHeight="false" outlineLevel="0" collapsed="false">
      <c r="B211" s="69" t="s">
        <v>95</v>
      </c>
      <c r="C211" s="70" t="n">
        <v>1</v>
      </c>
      <c r="D211" s="71" t="n">
        <f aca="false">$C211*VLOOKUP($B211,FoodDB!$A$2:$I$1024,3,0)</f>
        <v>0</v>
      </c>
      <c r="E211" s="71" t="n">
        <f aca="false">$C211*VLOOKUP($B211,FoodDB!$A$2:$I$1024,4,0)</f>
        <v>0</v>
      </c>
      <c r="F211" s="71" t="n">
        <f aca="false">$C211*VLOOKUP($B211,FoodDB!$A$2:$I$1024,5,0)</f>
        <v>0</v>
      </c>
      <c r="G211" s="71" t="n">
        <f aca="false">$C211*VLOOKUP($B211,FoodDB!$A$2:$I$1024,6,0)</f>
        <v>0</v>
      </c>
      <c r="H211" s="71" t="n">
        <f aca="false">$C211*VLOOKUP($B211,FoodDB!$A$2:$I$1024,7,0)</f>
        <v>0</v>
      </c>
      <c r="I211" s="71" t="n">
        <f aca="false">$C211*VLOOKUP($B211,FoodDB!$A$2:$I$1024,8,0)</f>
        <v>0</v>
      </c>
      <c r="J211" s="71" t="n">
        <f aca="false">$C211*VLOOKUP($B211,FoodDB!$A$2:$I$1024,9,0)</f>
        <v>0</v>
      </c>
      <c r="K211" s="71"/>
      <c r="L211" s="71"/>
      <c r="M211" s="71"/>
      <c r="N211" s="71"/>
      <c r="O211" s="71"/>
      <c r="P211" s="71"/>
      <c r="Q211" s="71"/>
      <c r="R211" s="71"/>
      <c r="S211" s="71"/>
    </row>
    <row r="212" customFormat="false" ht="15" hidden="false" customHeight="false" outlineLevel="0" collapsed="false">
      <c r="B212" s="69" t="s">
        <v>95</v>
      </c>
      <c r="C212" s="70" t="n">
        <v>1</v>
      </c>
      <c r="D212" s="71" t="n">
        <f aca="false">$C212*VLOOKUP($B212,FoodDB!$A$2:$I$1024,3,0)</f>
        <v>0</v>
      </c>
      <c r="E212" s="71" t="n">
        <f aca="false">$C212*VLOOKUP($B212,FoodDB!$A$2:$I$1024,4,0)</f>
        <v>0</v>
      </c>
      <c r="F212" s="71" t="n">
        <f aca="false">$C212*VLOOKUP($B212,FoodDB!$A$2:$I$1024,5,0)</f>
        <v>0</v>
      </c>
      <c r="G212" s="71" t="n">
        <f aca="false">$C212*VLOOKUP($B212,FoodDB!$A$2:$I$1024,6,0)</f>
        <v>0</v>
      </c>
      <c r="H212" s="71" t="n">
        <f aca="false">$C212*VLOOKUP($B212,FoodDB!$A$2:$I$1024,7,0)</f>
        <v>0</v>
      </c>
      <c r="I212" s="71" t="n">
        <f aca="false">$C212*VLOOKUP($B212,FoodDB!$A$2:$I$1024,8,0)</f>
        <v>0</v>
      </c>
      <c r="J212" s="71" t="n">
        <f aca="false">$C212*VLOOKUP($B212,FoodDB!$A$2:$I$1024,9,0)</f>
        <v>0</v>
      </c>
      <c r="K212" s="71"/>
      <c r="L212" s="71"/>
      <c r="M212" s="71"/>
      <c r="N212" s="71"/>
      <c r="O212" s="71"/>
      <c r="P212" s="71"/>
      <c r="Q212" s="71"/>
      <c r="R212" s="71"/>
      <c r="S212" s="71"/>
    </row>
    <row r="213" customFormat="false" ht="15" hidden="false" customHeight="false" outlineLevel="0" collapsed="false">
      <c r="B213" s="69" t="s">
        <v>95</v>
      </c>
      <c r="C213" s="70" t="n">
        <v>1</v>
      </c>
      <c r="D213" s="71" t="n">
        <f aca="false">$C213*VLOOKUP($B213,FoodDB!$A$2:$I$1024,3,0)</f>
        <v>0</v>
      </c>
      <c r="E213" s="71" t="n">
        <f aca="false">$C213*VLOOKUP($B213,FoodDB!$A$2:$I$1024,4,0)</f>
        <v>0</v>
      </c>
      <c r="F213" s="71" t="n">
        <f aca="false">$C213*VLOOKUP($B213,FoodDB!$A$2:$I$1024,5,0)</f>
        <v>0</v>
      </c>
      <c r="G213" s="71" t="n">
        <f aca="false">$C213*VLOOKUP($B213,FoodDB!$A$2:$I$1024,6,0)</f>
        <v>0</v>
      </c>
      <c r="H213" s="71" t="n">
        <f aca="false">$C213*VLOOKUP($B213,FoodDB!$A$2:$I$1024,7,0)</f>
        <v>0</v>
      </c>
      <c r="I213" s="71" t="n">
        <f aca="false">$C213*VLOOKUP($B213,FoodDB!$A$2:$I$1024,8,0)</f>
        <v>0</v>
      </c>
      <c r="J213" s="71" t="n">
        <f aca="false">$C213*VLOOKUP($B213,FoodDB!$A$2:$I$1024,9,0)</f>
        <v>0</v>
      </c>
      <c r="K213" s="71"/>
      <c r="L213" s="71"/>
      <c r="M213" s="71"/>
      <c r="N213" s="71"/>
      <c r="O213" s="71"/>
      <c r="P213" s="71"/>
      <c r="Q213" s="71"/>
      <c r="R213" s="71"/>
      <c r="S213" s="71"/>
    </row>
    <row r="214" customFormat="false" ht="15" hidden="false" customHeight="false" outlineLevel="0" collapsed="false">
      <c r="B214" s="69" t="s">
        <v>95</v>
      </c>
      <c r="C214" s="70" t="n">
        <v>1</v>
      </c>
      <c r="D214" s="71" t="n">
        <f aca="false">$C214*VLOOKUP($B214,FoodDB!$A$2:$I$1024,3,0)</f>
        <v>0</v>
      </c>
      <c r="E214" s="71" t="n">
        <f aca="false">$C214*VLOOKUP($B214,FoodDB!$A$2:$I$1024,4,0)</f>
        <v>0</v>
      </c>
      <c r="F214" s="71" t="n">
        <f aca="false">$C214*VLOOKUP($B214,FoodDB!$A$2:$I$1024,5,0)</f>
        <v>0</v>
      </c>
      <c r="G214" s="71" t="n">
        <f aca="false">$C214*VLOOKUP($B214,FoodDB!$A$2:$I$1024,6,0)</f>
        <v>0</v>
      </c>
      <c r="H214" s="71" t="n">
        <f aca="false">$C214*VLOOKUP($B214,FoodDB!$A$2:$I$1024,7,0)</f>
        <v>0</v>
      </c>
      <c r="I214" s="71" t="n">
        <f aca="false">$C214*VLOOKUP($B214,FoodDB!$A$2:$I$1024,8,0)</f>
        <v>0</v>
      </c>
      <c r="J214" s="71" t="n">
        <f aca="false">$C214*VLOOKUP($B214,FoodDB!$A$2:$I$1024,9,0)</f>
        <v>0</v>
      </c>
      <c r="K214" s="71"/>
      <c r="L214" s="71"/>
      <c r="M214" s="71"/>
      <c r="N214" s="71"/>
      <c r="O214" s="71"/>
      <c r="P214" s="71"/>
      <c r="Q214" s="71"/>
      <c r="R214" s="71"/>
      <c r="S214" s="71"/>
    </row>
    <row r="215" customFormat="false" ht="15" hidden="false" customHeight="false" outlineLevel="0" collapsed="false">
      <c r="B215" s="69" t="s">
        <v>95</v>
      </c>
      <c r="C215" s="70" t="n">
        <v>1</v>
      </c>
      <c r="D215" s="71" t="n">
        <f aca="false">$C215*VLOOKUP($B215,FoodDB!$A$2:$I$1024,3,0)</f>
        <v>0</v>
      </c>
      <c r="E215" s="71" t="n">
        <f aca="false">$C215*VLOOKUP($B215,FoodDB!$A$2:$I$1024,4,0)</f>
        <v>0</v>
      </c>
      <c r="F215" s="71" t="n">
        <f aca="false">$C215*VLOOKUP($B215,FoodDB!$A$2:$I$1024,5,0)</f>
        <v>0</v>
      </c>
      <c r="G215" s="71" t="n">
        <f aca="false">$C215*VLOOKUP($B215,FoodDB!$A$2:$I$1024,6,0)</f>
        <v>0</v>
      </c>
      <c r="H215" s="71" t="n">
        <f aca="false">$C215*VLOOKUP($B215,FoodDB!$A$2:$I$1024,7,0)</f>
        <v>0</v>
      </c>
      <c r="I215" s="71" t="n">
        <f aca="false">$C215*VLOOKUP($B215,FoodDB!$A$2:$I$1024,8,0)</f>
        <v>0</v>
      </c>
      <c r="J215" s="71" t="n">
        <f aca="false">$C215*VLOOKUP($B215,FoodDB!$A$2:$I$1024,9,0)</f>
        <v>0</v>
      </c>
      <c r="K215" s="71"/>
      <c r="L215" s="71"/>
      <c r="M215" s="71"/>
      <c r="N215" s="71"/>
      <c r="O215" s="71"/>
      <c r="P215" s="71"/>
      <c r="Q215" s="71"/>
      <c r="R215" s="71"/>
      <c r="S215" s="71"/>
    </row>
    <row r="216" customFormat="false" ht="15" hidden="false" customHeight="false" outlineLevel="0" collapsed="false">
      <c r="A216" s="0" t="s">
        <v>99</v>
      </c>
      <c r="D216" s="71"/>
      <c r="E216" s="71"/>
      <c r="F216" s="71"/>
      <c r="G216" s="71" t="n">
        <f aca="false">SUM(G209:G215)</f>
        <v>0</v>
      </c>
      <c r="H216" s="71" t="n">
        <f aca="false">SUM(H209:H215)</f>
        <v>0</v>
      </c>
      <c r="I216" s="71" t="n">
        <f aca="false">SUM(I209:I215)</f>
        <v>0</v>
      </c>
      <c r="J216" s="71" t="n">
        <f aca="false">SUM(G216:I216)</f>
        <v>0</v>
      </c>
      <c r="K216" s="71"/>
      <c r="L216" s="71"/>
      <c r="M216" s="71"/>
      <c r="N216" s="71"/>
      <c r="O216" s="71"/>
      <c r="P216" s="71"/>
      <c r="Q216" s="71"/>
      <c r="R216" s="71"/>
      <c r="S216" s="71"/>
    </row>
    <row r="217" customFormat="false" ht="15" hidden="false" customHeight="false" outlineLevel="0" collapsed="false">
      <c r="A217" s="0" t="s">
        <v>100</v>
      </c>
      <c r="B217" s="0" t="s">
        <v>101</v>
      </c>
      <c r="D217" s="71"/>
      <c r="E217" s="71"/>
      <c r="F217" s="71"/>
      <c r="G217" s="71" t="n">
        <f aca="false">VLOOKUP($A209,LossChart!$A$3:$AB$73,14,0)</f>
        <v>525.737869403524</v>
      </c>
      <c r="H217" s="71" t="n">
        <f aca="false">VLOOKUP($A209,LossChart!$A$3:$AB$73,15,0)</f>
        <v>80</v>
      </c>
      <c r="I217" s="71" t="n">
        <f aca="false">VLOOKUP($A209,LossChart!$A$3:$AB$73,16,0)</f>
        <v>462.566029264636</v>
      </c>
      <c r="J217" s="71" t="n">
        <f aca="false">VLOOKUP($A209,LossChart!$A$3:$AB$73,17,0)</f>
        <v>1068.30389866816</v>
      </c>
      <c r="K217" s="71"/>
      <c r="L217" s="71"/>
      <c r="M217" s="71"/>
      <c r="N217" s="71"/>
      <c r="O217" s="71"/>
      <c r="P217" s="71"/>
      <c r="Q217" s="71"/>
      <c r="R217" s="71"/>
      <c r="S217" s="71"/>
    </row>
    <row r="218" customFormat="false" ht="15" hidden="false" customHeight="false" outlineLevel="0" collapsed="false">
      <c r="A218" s="0" t="s">
        <v>102</v>
      </c>
      <c r="D218" s="71"/>
      <c r="E218" s="71"/>
      <c r="F218" s="71"/>
      <c r="G218" s="71" t="n">
        <f aca="false">G217-G216</f>
        <v>525.737869403524</v>
      </c>
      <c r="H218" s="71" t="n">
        <f aca="false">H217-H216</f>
        <v>80</v>
      </c>
      <c r="I218" s="71" t="n">
        <f aca="false">I217-I216</f>
        <v>462.566029264636</v>
      </c>
      <c r="J218" s="71" t="n">
        <f aca="false">J217-J216</f>
        <v>1068.30389866816</v>
      </c>
      <c r="K218" s="71"/>
      <c r="L218" s="71"/>
      <c r="M218" s="71"/>
      <c r="N218" s="71"/>
      <c r="O218" s="71"/>
      <c r="P218" s="71"/>
      <c r="Q218" s="71"/>
      <c r="R218" s="71"/>
      <c r="S218" s="71"/>
    </row>
    <row r="220" customFormat="false" ht="60" hidden="false" customHeight="false" outlineLevel="0" collapsed="false">
      <c r="A220" s="21" t="s">
        <v>63</v>
      </c>
      <c r="B220" s="21" t="s">
        <v>80</v>
      </c>
      <c r="C220" s="21" t="s">
        <v>81</v>
      </c>
      <c r="D220" s="67" t="str">
        <f aca="false">FoodDB!$C$1</f>
        <v>Fat
(g)</v>
      </c>
      <c r="E220" s="67" t="str">
        <f aca="false">FoodDB!$D$1</f>
        <v> Net
Carbs
(g)</v>
      </c>
      <c r="F220" s="67" t="str">
        <f aca="false">FoodDB!$E$1</f>
        <v>Protein
(g)</v>
      </c>
      <c r="G220" s="67" t="str">
        <f aca="false">FoodDB!$F$1</f>
        <v>Fat
(Cal)</v>
      </c>
      <c r="H220" s="67" t="str">
        <f aca="false">FoodDB!$G$1</f>
        <v>Carb
(Cal)</v>
      </c>
      <c r="I220" s="67" t="str">
        <f aca="false">FoodDB!$H$1</f>
        <v>Protein
(Cal)</v>
      </c>
      <c r="J220" s="67" t="str">
        <f aca="false">FoodDB!$I$1</f>
        <v>Total
Calories</v>
      </c>
      <c r="K220" s="67"/>
      <c r="L220" s="67" t="s">
        <v>82</v>
      </c>
      <c r="M220" s="67" t="s">
        <v>83</v>
      </c>
      <c r="N220" s="67" t="s">
        <v>84</v>
      </c>
      <c r="O220" s="67" t="s">
        <v>85</v>
      </c>
      <c r="P220" s="67" t="s">
        <v>86</v>
      </c>
      <c r="Q220" s="67" t="s">
        <v>87</v>
      </c>
      <c r="R220" s="67" t="s">
        <v>88</v>
      </c>
      <c r="S220" s="67" t="s">
        <v>89</v>
      </c>
    </row>
    <row r="221" customFormat="false" ht="15" hidden="false" customHeight="false" outlineLevel="0" collapsed="false">
      <c r="A221" s="68" t="n">
        <f aca="false">A209+1</f>
        <v>43049</v>
      </c>
      <c r="B221" s="69" t="s">
        <v>95</v>
      </c>
      <c r="C221" s="70" t="n">
        <v>1</v>
      </c>
      <c r="D221" s="71" t="n">
        <f aca="false">$C221*VLOOKUP($B221,FoodDB!$A$2:$I$1024,3,0)</f>
        <v>0</v>
      </c>
      <c r="E221" s="71" t="n">
        <f aca="false">$C221*VLOOKUP($B221,FoodDB!$A$2:$I$1024,4,0)</f>
        <v>0</v>
      </c>
      <c r="F221" s="71" t="n">
        <f aca="false">$C221*VLOOKUP($B221,FoodDB!$A$2:$I$1024,5,0)</f>
        <v>0</v>
      </c>
      <c r="G221" s="71" t="n">
        <f aca="false">$C221*VLOOKUP($B221,FoodDB!$A$2:$I$1024,6,0)</f>
        <v>0</v>
      </c>
      <c r="H221" s="71" t="n">
        <f aca="false">$C221*VLOOKUP($B221,FoodDB!$A$2:$I$1024,7,0)</f>
        <v>0</v>
      </c>
      <c r="I221" s="71" t="n">
        <f aca="false">$C221*VLOOKUP($B221,FoodDB!$A$2:$I$1024,8,0)</f>
        <v>0</v>
      </c>
      <c r="J221" s="71" t="n">
        <f aca="false">$C221*VLOOKUP($B221,FoodDB!$A$2:$I$1024,9,0)</f>
        <v>0</v>
      </c>
      <c r="K221" s="71"/>
      <c r="L221" s="71" t="n">
        <f aca="false">SUM(G221:G227)</f>
        <v>0</v>
      </c>
      <c r="M221" s="71" t="n">
        <f aca="false">SUM(H221:H227)</f>
        <v>0</v>
      </c>
      <c r="N221" s="71" t="n">
        <f aca="false">SUM(I221:I227)</f>
        <v>0</v>
      </c>
      <c r="O221" s="71" t="n">
        <f aca="false">SUM(L221:N221)</f>
        <v>0</v>
      </c>
      <c r="P221" s="71" t="n">
        <f aca="false">VLOOKUP($A221,LossChart!$A$3:$AB$73,14,0)-L221</f>
        <v>532.47730850401</v>
      </c>
      <c r="Q221" s="71" t="n">
        <f aca="false">VLOOKUP($A221,LossChart!$A$3:$AB$73,15,0)-M221</f>
        <v>80</v>
      </c>
      <c r="R221" s="71" t="n">
        <f aca="false">VLOOKUP($A221,LossChart!$A$3:$AB$73,16,0)-N221</f>
        <v>462.566029264636</v>
      </c>
      <c r="S221" s="71" t="n">
        <f aca="false">VLOOKUP($A221,LossChart!$A$3:$AB$73,17,0)-O221</f>
        <v>1075.04333776865</v>
      </c>
    </row>
    <row r="222" customFormat="false" ht="15" hidden="false" customHeight="false" outlineLevel="0" collapsed="false">
      <c r="B222" s="69" t="s">
        <v>95</v>
      </c>
      <c r="C222" s="70" t="n">
        <v>1</v>
      </c>
      <c r="D222" s="71" t="n">
        <f aca="false">$C222*VLOOKUP($B222,FoodDB!$A$2:$I$1024,3,0)</f>
        <v>0</v>
      </c>
      <c r="E222" s="71" t="n">
        <f aca="false">$C222*VLOOKUP($B222,FoodDB!$A$2:$I$1024,4,0)</f>
        <v>0</v>
      </c>
      <c r="F222" s="71" t="n">
        <f aca="false">$C222*VLOOKUP($B222,FoodDB!$A$2:$I$1024,5,0)</f>
        <v>0</v>
      </c>
      <c r="G222" s="71" t="n">
        <f aca="false">$C222*VLOOKUP($B222,FoodDB!$A$2:$I$1024,6,0)</f>
        <v>0</v>
      </c>
      <c r="H222" s="71" t="n">
        <f aca="false">$C222*VLOOKUP($B222,FoodDB!$A$2:$I$1024,7,0)</f>
        <v>0</v>
      </c>
      <c r="I222" s="71" t="n">
        <f aca="false">$C222*VLOOKUP($B222,FoodDB!$A$2:$I$1024,8,0)</f>
        <v>0</v>
      </c>
      <c r="J222" s="71" t="n">
        <f aca="false">$C222*VLOOKUP($B222,FoodDB!$A$2:$I$1024,9,0)</f>
        <v>0</v>
      </c>
      <c r="K222" s="71"/>
      <c r="L222" s="71"/>
      <c r="M222" s="71"/>
      <c r="N222" s="71"/>
      <c r="O222" s="71"/>
      <c r="P222" s="71"/>
      <c r="Q222" s="71"/>
      <c r="R222" s="71"/>
      <c r="S222" s="71"/>
    </row>
    <row r="223" customFormat="false" ht="15" hidden="false" customHeight="false" outlineLevel="0" collapsed="false">
      <c r="B223" s="69" t="s">
        <v>95</v>
      </c>
      <c r="C223" s="70" t="n">
        <v>1</v>
      </c>
      <c r="D223" s="71" t="n">
        <f aca="false">$C223*VLOOKUP($B223,FoodDB!$A$2:$I$1024,3,0)</f>
        <v>0</v>
      </c>
      <c r="E223" s="71" t="n">
        <f aca="false">$C223*VLOOKUP($B223,FoodDB!$A$2:$I$1024,4,0)</f>
        <v>0</v>
      </c>
      <c r="F223" s="71" t="n">
        <f aca="false">$C223*VLOOKUP($B223,FoodDB!$A$2:$I$1024,5,0)</f>
        <v>0</v>
      </c>
      <c r="G223" s="71" t="n">
        <f aca="false">$C223*VLOOKUP($B223,FoodDB!$A$2:$I$1024,6,0)</f>
        <v>0</v>
      </c>
      <c r="H223" s="71" t="n">
        <f aca="false">$C223*VLOOKUP($B223,FoodDB!$A$2:$I$1024,7,0)</f>
        <v>0</v>
      </c>
      <c r="I223" s="71" t="n">
        <f aca="false">$C223*VLOOKUP($B223,FoodDB!$A$2:$I$1024,8,0)</f>
        <v>0</v>
      </c>
      <c r="J223" s="71" t="n">
        <f aca="false">$C223*VLOOKUP($B223,FoodDB!$A$2:$I$1024,9,0)</f>
        <v>0</v>
      </c>
      <c r="K223" s="71"/>
      <c r="L223" s="71"/>
      <c r="M223" s="71"/>
      <c r="N223" s="71"/>
      <c r="O223" s="71"/>
      <c r="P223" s="71"/>
      <c r="Q223" s="71"/>
      <c r="R223" s="71"/>
      <c r="S223" s="71"/>
    </row>
    <row r="224" customFormat="false" ht="15" hidden="false" customHeight="false" outlineLevel="0" collapsed="false">
      <c r="B224" s="69" t="s">
        <v>95</v>
      </c>
      <c r="C224" s="70" t="n">
        <v>1</v>
      </c>
      <c r="D224" s="71" t="n">
        <f aca="false">$C224*VLOOKUP($B224,FoodDB!$A$2:$I$1024,3,0)</f>
        <v>0</v>
      </c>
      <c r="E224" s="71" t="n">
        <f aca="false">$C224*VLOOKUP($B224,FoodDB!$A$2:$I$1024,4,0)</f>
        <v>0</v>
      </c>
      <c r="F224" s="71" t="n">
        <f aca="false">$C224*VLOOKUP($B224,FoodDB!$A$2:$I$1024,5,0)</f>
        <v>0</v>
      </c>
      <c r="G224" s="71" t="n">
        <f aca="false">$C224*VLOOKUP($B224,FoodDB!$A$2:$I$1024,6,0)</f>
        <v>0</v>
      </c>
      <c r="H224" s="71" t="n">
        <f aca="false">$C224*VLOOKUP($B224,FoodDB!$A$2:$I$1024,7,0)</f>
        <v>0</v>
      </c>
      <c r="I224" s="71" t="n">
        <f aca="false">$C224*VLOOKUP($B224,FoodDB!$A$2:$I$1024,8,0)</f>
        <v>0</v>
      </c>
      <c r="J224" s="71" t="n">
        <f aca="false">$C224*VLOOKUP($B224,FoodDB!$A$2:$I$1024,9,0)</f>
        <v>0</v>
      </c>
      <c r="K224" s="71"/>
      <c r="L224" s="71"/>
      <c r="M224" s="71"/>
      <c r="N224" s="71"/>
      <c r="O224" s="71"/>
      <c r="P224" s="71"/>
      <c r="Q224" s="71"/>
      <c r="R224" s="71"/>
      <c r="S224" s="71"/>
    </row>
    <row r="225" customFormat="false" ht="15" hidden="false" customHeight="false" outlineLevel="0" collapsed="false">
      <c r="B225" s="69" t="s">
        <v>95</v>
      </c>
      <c r="C225" s="70" t="n">
        <v>1</v>
      </c>
      <c r="D225" s="71" t="n">
        <f aca="false">$C225*VLOOKUP($B225,FoodDB!$A$2:$I$1024,3,0)</f>
        <v>0</v>
      </c>
      <c r="E225" s="71" t="n">
        <f aca="false">$C225*VLOOKUP($B225,FoodDB!$A$2:$I$1024,4,0)</f>
        <v>0</v>
      </c>
      <c r="F225" s="71" t="n">
        <f aca="false">$C225*VLOOKUP($B225,FoodDB!$A$2:$I$1024,5,0)</f>
        <v>0</v>
      </c>
      <c r="G225" s="71" t="n">
        <f aca="false">$C225*VLOOKUP($B225,FoodDB!$A$2:$I$1024,6,0)</f>
        <v>0</v>
      </c>
      <c r="H225" s="71" t="n">
        <f aca="false">$C225*VLOOKUP($B225,FoodDB!$A$2:$I$1024,7,0)</f>
        <v>0</v>
      </c>
      <c r="I225" s="71" t="n">
        <f aca="false">$C225*VLOOKUP($B225,FoodDB!$A$2:$I$1024,8,0)</f>
        <v>0</v>
      </c>
      <c r="J225" s="71" t="n">
        <f aca="false">$C225*VLOOKUP($B225,FoodDB!$A$2:$I$1024,9,0)</f>
        <v>0</v>
      </c>
      <c r="K225" s="71"/>
      <c r="L225" s="71"/>
      <c r="M225" s="71"/>
      <c r="N225" s="71"/>
      <c r="O225" s="71"/>
      <c r="P225" s="71"/>
      <c r="Q225" s="71"/>
      <c r="R225" s="71"/>
      <c r="S225" s="71"/>
    </row>
    <row r="226" customFormat="false" ht="15" hidden="false" customHeight="false" outlineLevel="0" collapsed="false">
      <c r="B226" s="69" t="s">
        <v>95</v>
      </c>
      <c r="C226" s="70" t="n">
        <v>1</v>
      </c>
      <c r="D226" s="71" t="n">
        <f aca="false">$C226*VLOOKUP($B226,FoodDB!$A$2:$I$1024,3,0)</f>
        <v>0</v>
      </c>
      <c r="E226" s="71" t="n">
        <f aca="false">$C226*VLOOKUP($B226,FoodDB!$A$2:$I$1024,4,0)</f>
        <v>0</v>
      </c>
      <c r="F226" s="71" t="n">
        <f aca="false">$C226*VLOOKUP($B226,FoodDB!$A$2:$I$1024,5,0)</f>
        <v>0</v>
      </c>
      <c r="G226" s="71" t="n">
        <f aca="false">$C226*VLOOKUP($B226,FoodDB!$A$2:$I$1024,6,0)</f>
        <v>0</v>
      </c>
      <c r="H226" s="71" t="n">
        <f aca="false">$C226*VLOOKUP($B226,FoodDB!$A$2:$I$1024,7,0)</f>
        <v>0</v>
      </c>
      <c r="I226" s="71" t="n">
        <f aca="false">$C226*VLOOKUP($B226,FoodDB!$A$2:$I$1024,8,0)</f>
        <v>0</v>
      </c>
      <c r="J226" s="71" t="n">
        <f aca="false">$C226*VLOOKUP($B226,FoodDB!$A$2:$I$1024,9,0)</f>
        <v>0</v>
      </c>
      <c r="K226" s="71"/>
      <c r="L226" s="71"/>
      <c r="M226" s="71"/>
      <c r="N226" s="71"/>
      <c r="O226" s="71"/>
      <c r="P226" s="71"/>
      <c r="Q226" s="71"/>
      <c r="R226" s="71"/>
      <c r="S226" s="71"/>
    </row>
    <row r="227" customFormat="false" ht="15" hidden="false" customHeight="false" outlineLevel="0" collapsed="false">
      <c r="B227" s="69" t="s">
        <v>95</v>
      </c>
      <c r="C227" s="70" t="n">
        <v>1</v>
      </c>
      <c r="D227" s="71" t="n">
        <f aca="false">$C227*VLOOKUP($B227,FoodDB!$A$2:$I$1024,3,0)</f>
        <v>0</v>
      </c>
      <c r="E227" s="71" t="n">
        <f aca="false">$C227*VLOOKUP($B227,FoodDB!$A$2:$I$1024,4,0)</f>
        <v>0</v>
      </c>
      <c r="F227" s="71" t="n">
        <f aca="false">$C227*VLOOKUP($B227,FoodDB!$A$2:$I$1024,5,0)</f>
        <v>0</v>
      </c>
      <c r="G227" s="71" t="n">
        <f aca="false">$C227*VLOOKUP($B227,FoodDB!$A$2:$I$1024,6,0)</f>
        <v>0</v>
      </c>
      <c r="H227" s="71" t="n">
        <f aca="false">$C227*VLOOKUP($B227,FoodDB!$A$2:$I$1024,7,0)</f>
        <v>0</v>
      </c>
      <c r="I227" s="71" t="n">
        <f aca="false">$C227*VLOOKUP($B227,FoodDB!$A$2:$I$1024,8,0)</f>
        <v>0</v>
      </c>
      <c r="J227" s="71" t="n">
        <f aca="false">$C227*VLOOKUP($B227,FoodDB!$A$2:$I$1024,9,0)</f>
        <v>0</v>
      </c>
      <c r="K227" s="71"/>
      <c r="L227" s="71"/>
      <c r="M227" s="71"/>
      <c r="N227" s="71"/>
      <c r="O227" s="71"/>
      <c r="P227" s="71"/>
      <c r="Q227" s="71"/>
      <c r="R227" s="71"/>
      <c r="S227" s="71"/>
    </row>
    <row r="228" customFormat="false" ht="15" hidden="false" customHeight="false" outlineLevel="0" collapsed="false">
      <c r="A228" s="0" t="s">
        <v>99</v>
      </c>
      <c r="D228" s="71"/>
      <c r="E228" s="71"/>
      <c r="F228" s="71"/>
      <c r="G228" s="71" t="n">
        <f aca="false">SUM(G221:G227)</f>
        <v>0</v>
      </c>
      <c r="H228" s="71" t="n">
        <f aca="false">SUM(H221:H227)</f>
        <v>0</v>
      </c>
      <c r="I228" s="71" t="n">
        <f aca="false">SUM(I221:I227)</f>
        <v>0</v>
      </c>
      <c r="J228" s="71" t="n">
        <f aca="false">SUM(G228:I228)</f>
        <v>0</v>
      </c>
      <c r="K228" s="71"/>
      <c r="L228" s="71"/>
      <c r="M228" s="71"/>
      <c r="N228" s="71"/>
      <c r="O228" s="71"/>
      <c r="P228" s="71"/>
      <c r="Q228" s="71"/>
      <c r="R228" s="71"/>
      <c r="S228" s="71"/>
    </row>
    <row r="229" customFormat="false" ht="15" hidden="false" customHeight="false" outlineLevel="0" collapsed="false">
      <c r="A229" s="0" t="s">
        <v>100</v>
      </c>
      <c r="B229" s="0" t="s">
        <v>101</v>
      </c>
      <c r="D229" s="71"/>
      <c r="E229" s="71"/>
      <c r="F229" s="71"/>
      <c r="G229" s="71" t="n">
        <f aca="false">VLOOKUP($A221,LossChart!$A$3:$AB$73,14,0)</f>
        <v>532.47730850401</v>
      </c>
      <c r="H229" s="71" t="n">
        <f aca="false">VLOOKUP($A221,LossChart!$A$3:$AB$73,15,0)</f>
        <v>80</v>
      </c>
      <c r="I229" s="71" t="n">
        <f aca="false">VLOOKUP($A221,LossChart!$A$3:$AB$73,16,0)</f>
        <v>462.566029264636</v>
      </c>
      <c r="J229" s="71" t="n">
        <f aca="false">VLOOKUP($A221,LossChart!$A$3:$AB$73,17,0)</f>
        <v>1075.04333776865</v>
      </c>
      <c r="K229" s="71"/>
      <c r="L229" s="71"/>
      <c r="M229" s="71"/>
      <c r="N229" s="71"/>
      <c r="O229" s="71"/>
      <c r="P229" s="71"/>
      <c r="Q229" s="71"/>
      <c r="R229" s="71"/>
      <c r="S229" s="71"/>
    </row>
    <row r="230" customFormat="false" ht="15" hidden="false" customHeight="false" outlineLevel="0" collapsed="false">
      <c r="A230" s="0" t="s">
        <v>102</v>
      </c>
      <c r="D230" s="71"/>
      <c r="E230" s="71"/>
      <c r="F230" s="71"/>
      <c r="G230" s="71" t="n">
        <f aca="false">G229-G228</f>
        <v>532.47730850401</v>
      </c>
      <c r="H230" s="71" t="n">
        <f aca="false">H229-H228</f>
        <v>80</v>
      </c>
      <c r="I230" s="71" t="n">
        <f aca="false">I229-I228</f>
        <v>462.566029264636</v>
      </c>
      <c r="J230" s="71" t="n">
        <f aca="false">J229-J228</f>
        <v>1075.04333776865</v>
      </c>
      <c r="K230" s="71"/>
      <c r="L230" s="71"/>
      <c r="M230" s="71"/>
      <c r="N230" s="71"/>
      <c r="O230" s="71"/>
      <c r="P230" s="71"/>
      <c r="Q230" s="71"/>
      <c r="R230" s="71"/>
      <c r="S230" s="71"/>
    </row>
    <row r="232" customFormat="false" ht="60" hidden="false" customHeight="false" outlineLevel="0" collapsed="false">
      <c r="A232" s="21" t="s">
        <v>63</v>
      </c>
      <c r="B232" s="21" t="s">
        <v>80</v>
      </c>
      <c r="C232" s="21" t="s">
        <v>81</v>
      </c>
      <c r="D232" s="67" t="str">
        <f aca="false">FoodDB!$C$1</f>
        <v>Fat
(g)</v>
      </c>
      <c r="E232" s="67" t="str">
        <f aca="false">FoodDB!$D$1</f>
        <v> Net
Carbs
(g)</v>
      </c>
      <c r="F232" s="67" t="str">
        <f aca="false">FoodDB!$E$1</f>
        <v>Protein
(g)</v>
      </c>
      <c r="G232" s="67" t="str">
        <f aca="false">FoodDB!$F$1</f>
        <v>Fat
(Cal)</v>
      </c>
      <c r="H232" s="67" t="str">
        <f aca="false">FoodDB!$G$1</f>
        <v>Carb
(Cal)</v>
      </c>
      <c r="I232" s="67" t="str">
        <f aca="false">FoodDB!$H$1</f>
        <v>Protein
(Cal)</v>
      </c>
      <c r="J232" s="67" t="str">
        <f aca="false">FoodDB!$I$1</f>
        <v>Total
Calories</v>
      </c>
      <c r="K232" s="67"/>
      <c r="L232" s="67" t="s">
        <v>82</v>
      </c>
      <c r="M232" s="67" t="s">
        <v>83</v>
      </c>
      <c r="N232" s="67" t="s">
        <v>84</v>
      </c>
      <c r="O232" s="67" t="s">
        <v>85</v>
      </c>
      <c r="P232" s="67" t="s">
        <v>86</v>
      </c>
      <c r="Q232" s="67" t="s">
        <v>87</v>
      </c>
      <c r="R232" s="67" t="s">
        <v>88</v>
      </c>
      <c r="S232" s="67" t="s">
        <v>89</v>
      </c>
    </row>
    <row r="233" customFormat="false" ht="15" hidden="false" customHeight="false" outlineLevel="0" collapsed="false">
      <c r="A233" s="68" t="n">
        <f aca="false">A221+1</f>
        <v>43050</v>
      </c>
      <c r="B233" s="69" t="s">
        <v>95</v>
      </c>
      <c r="C233" s="70" t="n">
        <v>1</v>
      </c>
      <c r="D233" s="71" t="n">
        <f aca="false">$C233*VLOOKUP($B233,FoodDB!$A$2:$I$1024,3,0)</f>
        <v>0</v>
      </c>
      <c r="E233" s="71" t="n">
        <f aca="false">$C233*VLOOKUP($B233,FoodDB!$A$2:$I$1024,4,0)</f>
        <v>0</v>
      </c>
      <c r="F233" s="71" t="n">
        <f aca="false">$C233*VLOOKUP($B233,FoodDB!$A$2:$I$1024,5,0)</f>
        <v>0</v>
      </c>
      <c r="G233" s="71" t="n">
        <f aca="false">$C233*VLOOKUP($B233,FoodDB!$A$2:$I$1024,6,0)</f>
        <v>0</v>
      </c>
      <c r="H233" s="71" t="n">
        <f aca="false">$C233*VLOOKUP($B233,FoodDB!$A$2:$I$1024,7,0)</f>
        <v>0</v>
      </c>
      <c r="I233" s="71" t="n">
        <f aca="false">$C233*VLOOKUP($B233,FoodDB!$A$2:$I$1024,8,0)</f>
        <v>0</v>
      </c>
      <c r="J233" s="71" t="n">
        <f aca="false">$C233*VLOOKUP($B233,FoodDB!$A$2:$I$1024,9,0)</f>
        <v>0</v>
      </c>
      <c r="K233" s="71"/>
      <c r="L233" s="71" t="n">
        <f aca="false">SUM(G233:G239)</f>
        <v>0</v>
      </c>
      <c r="M233" s="71" t="n">
        <f aca="false">SUM(H233:H239)</f>
        <v>0</v>
      </c>
      <c r="N233" s="71" t="n">
        <f aca="false">SUM(I233:I239)</f>
        <v>0</v>
      </c>
      <c r="O233" s="71" t="n">
        <f aca="false">SUM(L233:N233)</f>
        <v>0</v>
      </c>
      <c r="P233" s="71" t="n">
        <f aca="false">VLOOKUP($A233,LossChart!$A$3:$AB$73,14,0)-L233</f>
        <v>539.157055429607</v>
      </c>
      <c r="Q233" s="71" t="n">
        <f aca="false">VLOOKUP($A233,LossChart!$A$3:$AB$73,15,0)-M233</f>
        <v>80</v>
      </c>
      <c r="R233" s="71" t="n">
        <f aca="false">VLOOKUP($A233,LossChart!$A$3:$AB$73,16,0)-N233</f>
        <v>462.566029264636</v>
      </c>
      <c r="S233" s="71" t="n">
        <f aca="false">VLOOKUP($A233,LossChart!$A$3:$AB$73,17,0)-O233</f>
        <v>1081.72308469424</v>
      </c>
    </row>
    <row r="234" customFormat="false" ht="15" hidden="false" customHeight="false" outlineLevel="0" collapsed="false">
      <c r="B234" s="69" t="s">
        <v>95</v>
      </c>
      <c r="C234" s="70" t="n">
        <v>1</v>
      </c>
      <c r="D234" s="71" t="n">
        <f aca="false">$C234*VLOOKUP($B234,FoodDB!$A$2:$I$1024,3,0)</f>
        <v>0</v>
      </c>
      <c r="E234" s="71" t="n">
        <f aca="false">$C234*VLOOKUP($B234,FoodDB!$A$2:$I$1024,4,0)</f>
        <v>0</v>
      </c>
      <c r="F234" s="71" t="n">
        <f aca="false">$C234*VLOOKUP($B234,FoodDB!$A$2:$I$1024,5,0)</f>
        <v>0</v>
      </c>
      <c r="G234" s="71" t="n">
        <f aca="false">$C234*VLOOKUP($B234,FoodDB!$A$2:$I$1024,6,0)</f>
        <v>0</v>
      </c>
      <c r="H234" s="71" t="n">
        <f aca="false">$C234*VLOOKUP($B234,FoodDB!$A$2:$I$1024,7,0)</f>
        <v>0</v>
      </c>
      <c r="I234" s="71" t="n">
        <f aca="false">$C234*VLOOKUP($B234,FoodDB!$A$2:$I$1024,8,0)</f>
        <v>0</v>
      </c>
      <c r="J234" s="71" t="n">
        <f aca="false">$C234*VLOOKUP($B234,FoodDB!$A$2:$I$1024,9,0)</f>
        <v>0</v>
      </c>
      <c r="K234" s="71"/>
      <c r="L234" s="71"/>
      <c r="M234" s="71"/>
      <c r="N234" s="71"/>
      <c r="O234" s="71"/>
      <c r="P234" s="71"/>
      <c r="Q234" s="71"/>
      <c r="R234" s="71"/>
      <c r="S234" s="71"/>
    </row>
    <row r="235" customFormat="false" ht="15" hidden="false" customHeight="false" outlineLevel="0" collapsed="false">
      <c r="B235" s="69" t="s">
        <v>95</v>
      </c>
      <c r="C235" s="70" t="n">
        <v>1</v>
      </c>
      <c r="D235" s="71" t="n">
        <f aca="false">$C235*VLOOKUP($B235,FoodDB!$A$2:$I$1024,3,0)</f>
        <v>0</v>
      </c>
      <c r="E235" s="71" t="n">
        <f aca="false">$C235*VLOOKUP($B235,FoodDB!$A$2:$I$1024,4,0)</f>
        <v>0</v>
      </c>
      <c r="F235" s="71" t="n">
        <f aca="false">$C235*VLOOKUP($B235,FoodDB!$A$2:$I$1024,5,0)</f>
        <v>0</v>
      </c>
      <c r="G235" s="71" t="n">
        <f aca="false">$C235*VLOOKUP($B235,FoodDB!$A$2:$I$1024,6,0)</f>
        <v>0</v>
      </c>
      <c r="H235" s="71" t="n">
        <f aca="false">$C235*VLOOKUP($B235,FoodDB!$A$2:$I$1024,7,0)</f>
        <v>0</v>
      </c>
      <c r="I235" s="71" t="n">
        <f aca="false">$C235*VLOOKUP($B235,FoodDB!$A$2:$I$1024,8,0)</f>
        <v>0</v>
      </c>
      <c r="J235" s="71" t="n">
        <f aca="false">$C235*VLOOKUP($B235,FoodDB!$A$2:$I$1024,9,0)</f>
        <v>0</v>
      </c>
      <c r="K235" s="71"/>
      <c r="L235" s="71"/>
      <c r="M235" s="71"/>
      <c r="N235" s="71"/>
      <c r="O235" s="71"/>
      <c r="P235" s="71"/>
      <c r="Q235" s="71"/>
      <c r="R235" s="71"/>
      <c r="S235" s="71"/>
    </row>
    <row r="236" customFormat="false" ht="15" hidden="false" customHeight="false" outlineLevel="0" collapsed="false">
      <c r="B236" s="69" t="s">
        <v>95</v>
      </c>
      <c r="C236" s="70" t="n">
        <v>1</v>
      </c>
      <c r="D236" s="71" t="n">
        <f aca="false">$C236*VLOOKUP($B236,FoodDB!$A$2:$I$1024,3,0)</f>
        <v>0</v>
      </c>
      <c r="E236" s="71" t="n">
        <f aca="false">$C236*VLOOKUP($B236,FoodDB!$A$2:$I$1024,4,0)</f>
        <v>0</v>
      </c>
      <c r="F236" s="71" t="n">
        <f aca="false">$C236*VLOOKUP($B236,FoodDB!$A$2:$I$1024,5,0)</f>
        <v>0</v>
      </c>
      <c r="G236" s="71" t="n">
        <f aca="false">$C236*VLOOKUP($B236,FoodDB!$A$2:$I$1024,6,0)</f>
        <v>0</v>
      </c>
      <c r="H236" s="71" t="n">
        <f aca="false">$C236*VLOOKUP($B236,FoodDB!$A$2:$I$1024,7,0)</f>
        <v>0</v>
      </c>
      <c r="I236" s="71" t="n">
        <f aca="false">$C236*VLOOKUP($B236,FoodDB!$A$2:$I$1024,8,0)</f>
        <v>0</v>
      </c>
      <c r="J236" s="71" t="n">
        <f aca="false">$C236*VLOOKUP($B236,FoodDB!$A$2:$I$1024,9,0)</f>
        <v>0</v>
      </c>
      <c r="K236" s="71"/>
      <c r="L236" s="71"/>
      <c r="M236" s="71"/>
      <c r="N236" s="71"/>
      <c r="O236" s="71"/>
      <c r="P236" s="71"/>
      <c r="Q236" s="71"/>
      <c r="R236" s="71"/>
      <c r="S236" s="71"/>
    </row>
    <row r="237" customFormat="false" ht="15" hidden="false" customHeight="false" outlineLevel="0" collapsed="false">
      <c r="B237" s="69" t="s">
        <v>95</v>
      </c>
      <c r="C237" s="70" t="n">
        <v>1</v>
      </c>
      <c r="D237" s="71" t="n">
        <f aca="false">$C237*VLOOKUP($B237,FoodDB!$A$2:$I$1024,3,0)</f>
        <v>0</v>
      </c>
      <c r="E237" s="71" t="n">
        <f aca="false">$C237*VLOOKUP($B237,FoodDB!$A$2:$I$1024,4,0)</f>
        <v>0</v>
      </c>
      <c r="F237" s="71" t="n">
        <f aca="false">$C237*VLOOKUP($B237,FoodDB!$A$2:$I$1024,5,0)</f>
        <v>0</v>
      </c>
      <c r="G237" s="71" t="n">
        <f aca="false">$C237*VLOOKUP($B237,FoodDB!$A$2:$I$1024,6,0)</f>
        <v>0</v>
      </c>
      <c r="H237" s="71" t="n">
        <f aca="false">$C237*VLOOKUP($B237,FoodDB!$A$2:$I$1024,7,0)</f>
        <v>0</v>
      </c>
      <c r="I237" s="71" t="n">
        <f aca="false">$C237*VLOOKUP($B237,FoodDB!$A$2:$I$1024,8,0)</f>
        <v>0</v>
      </c>
      <c r="J237" s="71" t="n">
        <f aca="false">$C237*VLOOKUP($B237,FoodDB!$A$2:$I$1024,9,0)</f>
        <v>0</v>
      </c>
      <c r="K237" s="71"/>
      <c r="L237" s="71"/>
      <c r="M237" s="71"/>
      <c r="N237" s="71"/>
      <c r="O237" s="71"/>
      <c r="P237" s="71"/>
      <c r="Q237" s="71"/>
      <c r="R237" s="71"/>
      <c r="S237" s="71"/>
    </row>
    <row r="238" customFormat="false" ht="15" hidden="false" customHeight="false" outlineLevel="0" collapsed="false">
      <c r="B238" s="69" t="s">
        <v>95</v>
      </c>
      <c r="C238" s="70" t="n">
        <v>1</v>
      </c>
      <c r="D238" s="71" t="n">
        <f aca="false">$C238*VLOOKUP($B238,FoodDB!$A$2:$I$1024,3,0)</f>
        <v>0</v>
      </c>
      <c r="E238" s="71" t="n">
        <f aca="false">$C238*VLOOKUP($B238,FoodDB!$A$2:$I$1024,4,0)</f>
        <v>0</v>
      </c>
      <c r="F238" s="71" t="n">
        <f aca="false">$C238*VLOOKUP($B238,FoodDB!$A$2:$I$1024,5,0)</f>
        <v>0</v>
      </c>
      <c r="G238" s="71" t="n">
        <f aca="false">$C238*VLOOKUP($B238,FoodDB!$A$2:$I$1024,6,0)</f>
        <v>0</v>
      </c>
      <c r="H238" s="71" t="n">
        <f aca="false">$C238*VLOOKUP($B238,FoodDB!$A$2:$I$1024,7,0)</f>
        <v>0</v>
      </c>
      <c r="I238" s="71" t="n">
        <f aca="false">$C238*VLOOKUP($B238,FoodDB!$A$2:$I$1024,8,0)</f>
        <v>0</v>
      </c>
      <c r="J238" s="71" t="n">
        <f aca="false">$C238*VLOOKUP($B238,FoodDB!$A$2:$I$1024,9,0)</f>
        <v>0</v>
      </c>
      <c r="K238" s="71"/>
      <c r="L238" s="71"/>
      <c r="M238" s="71"/>
      <c r="N238" s="71"/>
      <c r="O238" s="71"/>
      <c r="P238" s="71"/>
      <c r="Q238" s="71"/>
      <c r="R238" s="71"/>
      <c r="S238" s="71"/>
    </row>
    <row r="239" customFormat="false" ht="15" hidden="false" customHeight="false" outlineLevel="0" collapsed="false">
      <c r="B239" s="69" t="s">
        <v>95</v>
      </c>
      <c r="C239" s="70" t="n">
        <v>1</v>
      </c>
      <c r="D239" s="71" t="n">
        <f aca="false">$C239*VLOOKUP($B239,FoodDB!$A$2:$I$1024,3,0)</f>
        <v>0</v>
      </c>
      <c r="E239" s="71" t="n">
        <f aca="false">$C239*VLOOKUP($B239,FoodDB!$A$2:$I$1024,4,0)</f>
        <v>0</v>
      </c>
      <c r="F239" s="71" t="n">
        <f aca="false">$C239*VLOOKUP($B239,FoodDB!$A$2:$I$1024,5,0)</f>
        <v>0</v>
      </c>
      <c r="G239" s="71" t="n">
        <f aca="false">$C239*VLOOKUP($B239,FoodDB!$A$2:$I$1024,6,0)</f>
        <v>0</v>
      </c>
      <c r="H239" s="71" t="n">
        <f aca="false">$C239*VLOOKUP($B239,FoodDB!$A$2:$I$1024,7,0)</f>
        <v>0</v>
      </c>
      <c r="I239" s="71" t="n">
        <f aca="false">$C239*VLOOKUP($B239,FoodDB!$A$2:$I$1024,8,0)</f>
        <v>0</v>
      </c>
      <c r="J239" s="71" t="n">
        <f aca="false">$C239*VLOOKUP($B239,FoodDB!$A$2:$I$1024,9,0)</f>
        <v>0</v>
      </c>
      <c r="K239" s="71"/>
      <c r="L239" s="71"/>
      <c r="M239" s="71"/>
      <c r="N239" s="71"/>
      <c r="O239" s="71"/>
      <c r="P239" s="71"/>
      <c r="Q239" s="71"/>
      <c r="R239" s="71"/>
      <c r="S239" s="71"/>
    </row>
    <row r="240" customFormat="false" ht="15" hidden="false" customHeight="false" outlineLevel="0" collapsed="false">
      <c r="A240" s="0" t="s">
        <v>99</v>
      </c>
      <c r="D240" s="71"/>
      <c r="E240" s="71"/>
      <c r="F240" s="71"/>
      <c r="G240" s="71" t="n">
        <f aca="false">SUM(G233:G239)</f>
        <v>0</v>
      </c>
      <c r="H240" s="71" t="n">
        <f aca="false">SUM(H233:H239)</f>
        <v>0</v>
      </c>
      <c r="I240" s="71" t="n">
        <f aca="false">SUM(I233:I239)</f>
        <v>0</v>
      </c>
      <c r="J240" s="71" t="n">
        <f aca="false">SUM(G240:I240)</f>
        <v>0</v>
      </c>
      <c r="K240" s="71"/>
      <c r="L240" s="71"/>
      <c r="M240" s="71"/>
      <c r="N240" s="71"/>
      <c r="O240" s="71"/>
      <c r="P240" s="71"/>
      <c r="Q240" s="71"/>
      <c r="R240" s="71"/>
      <c r="S240" s="71"/>
    </row>
    <row r="241" customFormat="false" ht="15" hidden="false" customHeight="false" outlineLevel="0" collapsed="false">
      <c r="A241" s="0" t="s">
        <v>100</v>
      </c>
      <c r="B241" s="0" t="s">
        <v>101</v>
      </c>
      <c r="D241" s="71"/>
      <c r="E241" s="71"/>
      <c r="F241" s="71"/>
      <c r="G241" s="71" t="n">
        <f aca="false">VLOOKUP($A233,LossChart!$A$3:$AB$73,14,0)</f>
        <v>539.157055429607</v>
      </c>
      <c r="H241" s="71" t="n">
        <f aca="false">VLOOKUP($A233,LossChart!$A$3:$AB$73,15,0)</f>
        <v>80</v>
      </c>
      <c r="I241" s="71" t="n">
        <f aca="false">VLOOKUP($A233,LossChart!$A$3:$AB$73,16,0)</f>
        <v>462.566029264636</v>
      </c>
      <c r="J241" s="71" t="n">
        <f aca="false">VLOOKUP($A233,LossChart!$A$3:$AB$73,17,0)</f>
        <v>1081.72308469424</v>
      </c>
      <c r="K241" s="71"/>
      <c r="L241" s="71"/>
      <c r="M241" s="71"/>
      <c r="N241" s="71"/>
      <c r="O241" s="71"/>
      <c r="P241" s="71"/>
      <c r="Q241" s="71"/>
      <c r="R241" s="71"/>
      <c r="S241" s="71"/>
    </row>
    <row r="242" customFormat="false" ht="15" hidden="false" customHeight="false" outlineLevel="0" collapsed="false">
      <c r="A242" s="0" t="s">
        <v>102</v>
      </c>
      <c r="D242" s="71"/>
      <c r="E242" s="71"/>
      <c r="F242" s="71"/>
      <c r="G242" s="71" t="n">
        <f aca="false">G241-G240</f>
        <v>539.157055429607</v>
      </c>
      <c r="H242" s="71" t="n">
        <f aca="false">H241-H240</f>
        <v>80</v>
      </c>
      <c r="I242" s="71" t="n">
        <f aca="false">I241-I240</f>
        <v>462.566029264636</v>
      </c>
      <c r="J242" s="71" t="n">
        <f aca="false">J241-J240</f>
        <v>1081.72308469424</v>
      </c>
      <c r="K242" s="71"/>
      <c r="L242" s="71"/>
      <c r="M242" s="71"/>
      <c r="N242" s="71"/>
      <c r="O242" s="71"/>
      <c r="P242" s="71"/>
      <c r="Q242" s="71"/>
      <c r="R242" s="71"/>
      <c r="S242" s="71"/>
    </row>
    <row r="244" customFormat="false" ht="60" hidden="false" customHeight="false" outlineLevel="0" collapsed="false">
      <c r="A244" s="21" t="s">
        <v>63</v>
      </c>
      <c r="B244" s="21" t="s">
        <v>80</v>
      </c>
      <c r="C244" s="21" t="s">
        <v>81</v>
      </c>
      <c r="D244" s="67" t="str">
        <f aca="false">FoodDB!$C$1</f>
        <v>Fat
(g)</v>
      </c>
      <c r="E244" s="67" t="str">
        <f aca="false">FoodDB!$D$1</f>
        <v> Net
Carbs
(g)</v>
      </c>
      <c r="F244" s="67" t="str">
        <f aca="false">FoodDB!$E$1</f>
        <v>Protein
(g)</v>
      </c>
      <c r="G244" s="67" t="str">
        <f aca="false">FoodDB!$F$1</f>
        <v>Fat
(Cal)</v>
      </c>
      <c r="H244" s="67" t="str">
        <f aca="false">FoodDB!$G$1</f>
        <v>Carb
(Cal)</v>
      </c>
      <c r="I244" s="67" t="str">
        <f aca="false">FoodDB!$H$1</f>
        <v>Protein
(Cal)</v>
      </c>
      <c r="J244" s="67" t="str">
        <f aca="false">FoodDB!$I$1</f>
        <v>Total
Calories</v>
      </c>
      <c r="K244" s="67"/>
      <c r="L244" s="67" t="s">
        <v>82</v>
      </c>
      <c r="M244" s="67" t="s">
        <v>83</v>
      </c>
      <c r="N244" s="67" t="s">
        <v>84</v>
      </c>
      <c r="O244" s="67" t="s">
        <v>85</v>
      </c>
      <c r="P244" s="67" t="s">
        <v>86</v>
      </c>
      <c r="Q244" s="67" t="s">
        <v>87</v>
      </c>
      <c r="R244" s="67" t="s">
        <v>88</v>
      </c>
      <c r="S244" s="67" t="s">
        <v>89</v>
      </c>
    </row>
    <row r="245" customFormat="false" ht="15" hidden="false" customHeight="false" outlineLevel="0" collapsed="false">
      <c r="A245" s="68" t="n">
        <f aca="false">A233+1</f>
        <v>43051</v>
      </c>
      <c r="B245" s="69" t="s">
        <v>95</v>
      </c>
      <c r="C245" s="70" t="n">
        <v>1</v>
      </c>
      <c r="D245" s="71" t="n">
        <f aca="false">$C245*VLOOKUP($B245,FoodDB!$A$2:$I$1024,3,0)</f>
        <v>0</v>
      </c>
      <c r="E245" s="71" t="n">
        <f aca="false">$C245*VLOOKUP($B245,FoodDB!$A$2:$I$1024,4,0)</f>
        <v>0</v>
      </c>
      <c r="F245" s="71" t="n">
        <f aca="false">$C245*VLOOKUP($B245,FoodDB!$A$2:$I$1024,5,0)</f>
        <v>0</v>
      </c>
      <c r="G245" s="71" t="n">
        <f aca="false">$C245*VLOOKUP($B245,FoodDB!$A$2:$I$1024,6,0)</f>
        <v>0</v>
      </c>
      <c r="H245" s="71" t="n">
        <f aca="false">$C245*VLOOKUP($B245,FoodDB!$A$2:$I$1024,7,0)</f>
        <v>0</v>
      </c>
      <c r="I245" s="71" t="n">
        <f aca="false">$C245*VLOOKUP($B245,FoodDB!$A$2:$I$1024,8,0)</f>
        <v>0</v>
      </c>
      <c r="J245" s="71" t="n">
        <f aca="false">$C245*VLOOKUP($B245,FoodDB!$A$2:$I$1024,9,0)</f>
        <v>0</v>
      </c>
      <c r="K245" s="71"/>
      <c r="L245" s="71" t="n">
        <f aca="false">SUM(G245:G251)</f>
        <v>0</v>
      </c>
      <c r="M245" s="71" t="n">
        <f aca="false">SUM(H245:H251)</f>
        <v>0</v>
      </c>
      <c r="N245" s="71" t="n">
        <f aca="false">SUM(I245:I251)</f>
        <v>0</v>
      </c>
      <c r="O245" s="71" t="n">
        <f aca="false">SUM(L245:N245)</f>
        <v>0</v>
      </c>
      <c r="P245" s="71" t="n">
        <f aca="false">VLOOKUP($A245,LossChart!$A$3:$AB$73,14,0)-L245</f>
        <v>545.777638882434</v>
      </c>
      <c r="Q245" s="71" t="n">
        <f aca="false">VLOOKUP($A245,LossChart!$A$3:$AB$73,15,0)-M245</f>
        <v>80</v>
      </c>
      <c r="R245" s="71" t="n">
        <f aca="false">VLOOKUP($A245,LossChart!$A$3:$AB$73,16,0)-N245</f>
        <v>462.566029264636</v>
      </c>
      <c r="S245" s="71" t="n">
        <f aca="false">VLOOKUP($A245,LossChart!$A$3:$AB$73,17,0)-O245</f>
        <v>1088.34366814707</v>
      </c>
    </row>
    <row r="246" customFormat="false" ht="15" hidden="false" customHeight="false" outlineLevel="0" collapsed="false">
      <c r="B246" s="69" t="s">
        <v>95</v>
      </c>
      <c r="C246" s="70" t="n">
        <v>1</v>
      </c>
      <c r="D246" s="71" t="n">
        <f aca="false">$C246*VLOOKUP($B246,FoodDB!$A$2:$I$1024,3,0)</f>
        <v>0</v>
      </c>
      <c r="E246" s="71" t="n">
        <f aca="false">$C246*VLOOKUP($B246,FoodDB!$A$2:$I$1024,4,0)</f>
        <v>0</v>
      </c>
      <c r="F246" s="71" t="n">
        <f aca="false">$C246*VLOOKUP($B246,FoodDB!$A$2:$I$1024,5,0)</f>
        <v>0</v>
      </c>
      <c r="G246" s="71" t="n">
        <f aca="false">$C246*VLOOKUP($B246,FoodDB!$A$2:$I$1024,6,0)</f>
        <v>0</v>
      </c>
      <c r="H246" s="71" t="n">
        <f aca="false">$C246*VLOOKUP($B246,FoodDB!$A$2:$I$1024,7,0)</f>
        <v>0</v>
      </c>
      <c r="I246" s="71" t="n">
        <f aca="false">$C246*VLOOKUP($B246,FoodDB!$A$2:$I$1024,8,0)</f>
        <v>0</v>
      </c>
      <c r="J246" s="71" t="n">
        <f aca="false">$C246*VLOOKUP($B246,FoodDB!$A$2:$I$1024,9,0)</f>
        <v>0</v>
      </c>
      <c r="K246" s="71"/>
      <c r="L246" s="71"/>
      <c r="M246" s="71"/>
      <c r="N246" s="71"/>
      <c r="O246" s="71"/>
      <c r="P246" s="71"/>
      <c r="Q246" s="71"/>
      <c r="R246" s="71"/>
      <c r="S246" s="71"/>
    </row>
    <row r="247" customFormat="false" ht="15" hidden="false" customHeight="false" outlineLevel="0" collapsed="false">
      <c r="B247" s="69" t="s">
        <v>95</v>
      </c>
      <c r="C247" s="70" t="n">
        <v>1</v>
      </c>
      <c r="D247" s="71" t="n">
        <f aca="false">$C247*VLOOKUP($B247,FoodDB!$A$2:$I$1024,3,0)</f>
        <v>0</v>
      </c>
      <c r="E247" s="71" t="n">
        <f aca="false">$C247*VLOOKUP($B247,FoodDB!$A$2:$I$1024,4,0)</f>
        <v>0</v>
      </c>
      <c r="F247" s="71" t="n">
        <f aca="false">$C247*VLOOKUP($B247,FoodDB!$A$2:$I$1024,5,0)</f>
        <v>0</v>
      </c>
      <c r="G247" s="71" t="n">
        <f aca="false">$C247*VLOOKUP($B247,FoodDB!$A$2:$I$1024,6,0)</f>
        <v>0</v>
      </c>
      <c r="H247" s="71" t="n">
        <f aca="false">$C247*VLOOKUP($B247,FoodDB!$A$2:$I$1024,7,0)</f>
        <v>0</v>
      </c>
      <c r="I247" s="71" t="n">
        <f aca="false">$C247*VLOOKUP($B247,FoodDB!$A$2:$I$1024,8,0)</f>
        <v>0</v>
      </c>
      <c r="J247" s="71" t="n">
        <f aca="false">$C247*VLOOKUP($B247,FoodDB!$A$2:$I$1024,9,0)</f>
        <v>0</v>
      </c>
      <c r="K247" s="71"/>
      <c r="L247" s="71"/>
      <c r="M247" s="71"/>
      <c r="N247" s="71"/>
      <c r="O247" s="71"/>
      <c r="P247" s="71"/>
      <c r="Q247" s="71"/>
      <c r="R247" s="71"/>
      <c r="S247" s="71"/>
    </row>
    <row r="248" customFormat="false" ht="15" hidden="false" customHeight="false" outlineLevel="0" collapsed="false">
      <c r="B248" s="69" t="s">
        <v>95</v>
      </c>
      <c r="C248" s="70" t="n">
        <v>1</v>
      </c>
      <c r="D248" s="71" t="n">
        <f aca="false">$C248*VLOOKUP($B248,FoodDB!$A$2:$I$1024,3,0)</f>
        <v>0</v>
      </c>
      <c r="E248" s="71" t="n">
        <f aca="false">$C248*VLOOKUP($B248,FoodDB!$A$2:$I$1024,4,0)</f>
        <v>0</v>
      </c>
      <c r="F248" s="71" t="n">
        <f aca="false">$C248*VLOOKUP($B248,FoodDB!$A$2:$I$1024,5,0)</f>
        <v>0</v>
      </c>
      <c r="G248" s="71" t="n">
        <f aca="false">$C248*VLOOKUP($B248,FoodDB!$A$2:$I$1024,6,0)</f>
        <v>0</v>
      </c>
      <c r="H248" s="71" t="n">
        <f aca="false">$C248*VLOOKUP($B248,FoodDB!$A$2:$I$1024,7,0)</f>
        <v>0</v>
      </c>
      <c r="I248" s="71" t="n">
        <f aca="false">$C248*VLOOKUP($B248,FoodDB!$A$2:$I$1024,8,0)</f>
        <v>0</v>
      </c>
      <c r="J248" s="71" t="n">
        <f aca="false">$C248*VLOOKUP($B248,FoodDB!$A$2:$I$1024,9,0)</f>
        <v>0</v>
      </c>
      <c r="K248" s="71"/>
      <c r="L248" s="71"/>
      <c r="M248" s="71"/>
      <c r="N248" s="71"/>
      <c r="O248" s="71"/>
      <c r="P248" s="71"/>
      <c r="Q248" s="71"/>
      <c r="R248" s="71"/>
      <c r="S248" s="71"/>
    </row>
    <row r="249" customFormat="false" ht="15" hidden="false" customHeight="false" outlineLevel="0" collapsed="false">
      <c r="B249" s="69" t="s">
        <v>95</v>
      </c>
      <c r="C249" s="70" t="n">
        <v>1</v>
      </c>
      <c r="D249" s="71" t="n">
        <f aca="false">$C249*VLOOKUP($B249,FoodDB!$A$2:$I$1024,3,0)</f>
        <v>0</v>
      </c>
      <c r="E249" s="71" t="n">
        <f aca="false">$C249*VLOOKUP($B249,FoodDB!$A$2:$I$1024,4,0)</f>
        <v>0</v>
      </c>
      <c r="F249" s="71" t="n">
        <f aca="false">$C249*VLOOKUP($B249,FoodDB!$A$2:$I$1024,5,0)</f>
        <v>0</v>
      </c>
      <c r="G249" s="71" t="n">
        <f aca="false">$C249*VLOOKUP($B249,FoodDB!$A$2:$I$1024,6,0)</f>
        <v>0</v>
      </c>
      <c r="H249" s="71" t="n">
        <f aca="false">$C249*VLOOKUP($B249,FoodDB!$A$2:$I$1024,7,0)</f>
        <v>0</v>
      </c>
      <c r="I249" s="71" t="n">
        <f aca="false">$C249*VLOOKUP($B249,FoodDB!$A$2:$I$1024,8,0)</f>
        <v>0</v>
      </c>
      <c r="J249" s="71" t="n">
        <f aca="false">$C249*VLOOKUP($B249,FoodDB!$A$2:$I$1024,9,0)</f>
        <v>0</v>
      </c>
      <c r="K249" s="71"/>
      <c r="L249" s="71"/>
      <c r="M249" s="71"/>
      <c r="N249" s="71"/>
      <c r="O249" s="71"/>
      <c r="P249" s="71"/>
      <c r="Q249" s="71"/>
      <c r="R249" s="71"/>
      <c r="S249" s="71"/>
    </row>
    <row r="250" customFormat="false" ht="15" hidden="false" customHeight="false" outlineLevel="0" collapsed="false">
      <c r="B250" s="69" t="s">
        <v>95</v>
      </c>
      <c r="C250" s="70" t="n">
        <v>1</v>
      </c>
      <c r="D250" s="71" t="n">
        <f aca="false">$C250*VLOOKUP($B250,FoodDB!$A$2:$I$1024,3,0)</f>
        <v>0</v>
      </c>
      <c r="E250" s="71" t="n">
        <f aca="false">$C250*VLOOKUP($B250,FoodDB!$A$2:$I$1024,4,0)</f>
        <v>0</v>
      </c>
      <c r="F250" s="71" t="n">
        <f aca="false">$C250*VLOOKUP($B250,FoodDB!$A$2:$I$1024,5,0)</f>
        <v>0</v>
      </c>
      <c r="G250" s="71" t="n">
        <f aca="false">$C250*VLOOKUP($B250,FoodDB!$A$2:$I$1024,6,0)</f>
        <v>0</v>
      </c>
      <c r="H250" s="71" t="n">
        <f aca="false">$C250*VLOOKUP($B250,FoodDB!$A$2:$I$1024,7,0)</f>
        <v>0</v>
      </c>
      <c r="I250" s="71" t="n">
        <f aca="false">$C250*VLOOKUP($B250,FoodDB!$A$2:$I$1024,8,0)</f>
        <v>0</v>
      </c>
      <c r="J250" s="71" t="n">
        <f aca="false">$C250*VLOOKUP($B250,FoodDB!$A$2:$I$1024,9,0)</f>
        <v>0</v>
      </c>
      <c r="K250" s="71"/>
      <c r="L250" s="71"/>
      <c r="M250" s="71"/>
      <c r="N250" s="71"/>
      <c r="O250" s="71"/>
      <c r="P250" s="71"/>
      <c r="Q250" s="71"/>
      <c r="R250" s="71"/>
      <c r="S250" s="71"/>
    </row>
    <row r="251" customFormat="false" ht="15" hidden="false" customHeight="false" outlineLevel="0" collapsed="false">
      <c r="B251" s="69" t="s">
        <v>95</v>
      </c>
      <c r="C251" s="70" t="n">
        <v>1</v>
      </c>
      <c r="D251" s="71" t="n">
        <f aca="false">$C251*VLOOKUP($B251,FoodDB!$A$2:$I$1024,3,0)</f>
        <v>0</v>
      </c>
      <c r="E251" s="71" t="n">
        <f aca="false">$C251*VLOOKUP($B251,FoodDB!$A$2:$I$1024,4,0)</f>
        <v>0</v>
      </c>
      <c r="F251" s="71" t="n">
        <f aca="false">$C251*VLOOKUP($B251,FoodDB!$A$2:$I$1024,5,0)</f>
        <v>0</v>
      </c>
      <c r="G251" s="71" t="n">
        <f aca="false">$C251*VLOOKUP($B251,FoodDB!$A$2:$I$1024,6,0)</f>
        <v>0</v>
      </c>
      <c r="H251" s="71" t="n">
        <f aca="false">$C251*VLOOKUP($B251,FoodDB!$A$2:$I$1024,7,0)</f>
        <v>0</v>
      </c>
      <c r="I251" s="71" t="n">
        <f aca="false">$C251*VLOOKUP($B251,FoodDB!$A$2:$I$1024,8,0)</f>
        <v>0</v>
      </c>
      <c r="J251" s="71" t="n">
        <f aca="false">$C251*VLOOKUP($B251,FoodDB!$A$2:$I$1024,9,0)</f>
        <v>0</v>
      </c>
      <c r="K251" s="71"/>
      <c r="L251" s="71"/>
      <c r="M251" s="71"/>
      <c r="N251" s="71"/>
      <c r="O251" s="71"/>
      <c r="P251" s="71"/>
      <c r="Q251" s="71"/>
      <c r="R251" s="71"/>
      <c r="S251" s="71"/>
    </row>
    <row r="252" customFormat="false" ht="15" hidden="false" customHeight="false" outlineLevel="0" collapsed="false">
      <c r="A252" s="0" t="s">
        <v>99</v>
      </c>
      <c r="D252" s="71"/>
      <c r="E252" s="71"/>
      <c r="F252" s="71"/>
      <c r="G252" s="71" t="n">
        <f aca="false">SUM(G245:G251)</f>
        <v>0</v>
      </c>
      <c r="H252" s="71" t="n">
        <f aca="false">SUM(H245:H251)</f>
        <v>0</v>
      </c>
      <c r="I252" s="71" t="n">
        <f aca="false">SUM(I245:I251)</f>
        <v>0</v>
      </c>
      <c r="J252" s="71" t="n">
        <f aca="false">SUM(G252:I252)</f>
        <v>0</v>
      </c>
      <c r="K252" s="71"/>
      <c r="L252" s="71"/>
      <c r="M252" s="71"/>
      <c r="N252" s="71"/>
      <c r="O252" s="71"/>
      <c r="P252" s="71"/>
      <c r="Q252" s="71"/>
      <c r="R252" s="71"/>
      <c r="S252" s="71"/>
    </row>
    <row r="253" customFormat="false" ht="15" hidden="false" customHeight="false" outlineLevel="0" collapsed="false">
      <c r="A253" s="0" t="s">
        <v>100</v>
      </c>
      <c r="B253" s="0" t="s">
        <v>101</v>
      </c>
      <c r="D253" s="71"/>
      <c r="E253" s="71"/>
      <c r="F253" s="71"/>
      <c r="G253" s="71" t="n">
        <f aca="false">VLOOKUP($A245,LossChart!$A$3:$AB$73,14,0)</f>
        <v>545.777638882434</v>
      </c>
      <c r="H253" s="71" t="n">
        <f aca="false">VLOOKUP($A245,LossChart!$A$3:$AB$73,15,0)</f>
        <v>80</v>
      </c>
      <c r="I253" s="71" t="n">
        <f aca="false">VLOOKUP($A245,LossChart!$A$3:$AB$73,16,0)</f>
        <v>462.566029264636</v>
      </c>
      <c r="J253" s="71" t="n">
        <f aca="false">VLOOKUP($A245,LossChart!$A$3:$AB$73,17,0)</f>
        <v>1088.34366814707</v>
      </c>
      <c r="K253" s="71"/>
      <c r="L253" s="71"/>
      <c r="M253" s="71"/>
      <c r="N253" s="71"/>
      <c r="O253" s="71"/>
      <c r="P253" s="71"/>
      <c r="Q253" s="71"/>
      <c r="R253" s="71"/>
      <c r="S253" s="71"/>
    </row>
    <row r="254" customFormat="false" ht="15" hidden="false" customHeight="false" outlineLevel="0" collapsed="false">
      <c r="A254" s="0" t="s">
        <v>102</v>
      </c>
      <c r="D254" s="71"/>
      <c r="E254" s="71"/>
      <c r="F254" s="71"/>
      <c r="G254" s="71" t="n">
        <f aca="false">G253-G252</f>
        <v>545.777638882434</v>
      </c>
      <c r="H254" s="71" t="n">
        <f aca="false">H253-H252</f>
        <v>80</v>
      </c>
      <c r="I254" s="71" t="n">
        <f aca="false">I253-I252</f>
        <v>462.566029264636</v>
      </c>
      <c r="J254" s="71" t="n">
        <f aca="false">J253-J252</f>
        <v>1088.34366814707</v>
      </c>
      <c r="K254" s="71"/>
      <c r="L254" s="71"/>
      <c r="M254" s="71"/>
      <c r="N254" s="71"/>
      <c r="O254" s="71"/>
      <c r="P254" s="71"/>
      <c r="Q254" s="71"/>
      <c r="R254" s="71"/>
      <c r="S254" s="71"/>
    </row>
    <row r="256" customFormat="false" ht="60" hidden="false" customHeight="false" outlineLevel="0" collapsed="false">
      <c r="A256" s="21" t="s">
        <v>63</v>
      </c>
      <c r="B256" s="21" t="s">
        <v>80</v>
      </c>
      <c r="C256" s="21" t="s">
        <v>81</v>
      </c>
      <c r="D256" s="67" t="str">
        <f aca="false">FoodDB!$C$1</f>
        <v>Fat
(g)</v>
      </c>
      <c r="E256" s="67" t="str">
        <f aca="false">FoodDB!$D$1</f>
        <v> Net
Carbs
(g)</v>
      </c>
      <c r="F256" s="67" t="str">
        <f aca="false">FoodDB!$E$1</f>
        <v>Protein
(g)</v>
      </c>
      <c r="G256" s="67" t="str">
        <f aca="false">FoodDB!$F$1</f>
        <v>Fat
(Cal)</v>
      </c>
      <c r="H256" s="67" t="str">
        <f aca="false">FoodDB!$G$1</f>
        <v>Carb
(Cal)</v>
      </c>
      <c r="I256" s="67" t="str">
        <f aca="false">FoodDB!$H$1</f>
        <v>Protein
(Cal)</v>
      </c>
      <c r="J256" s="67" t="str">
        <f aca="false">FoodDB!$I$1</f>
        <v>Total
Calories</v>
      </c>
      <c r="K256" s="67"/>
      <c r="L256" s="67" t="s">
        <v>82</v>
      </c>
      <c r="M256" s="67" t="s">
        <v>83</v>
      </c>
      <c r="N256" s="67" t="s">
        <v>84</v>
      </c>
      <c r="O256" s="67" t="s">
        <v>85</v>
      </c>
      <c r="P256" s="67" t="s">
        <v>86</v>
      </c>
      <c r="Q256" s="67" t="s">
        <v>87</v>
      </c>
      <c r="R256" s="67" t="s">
        <v>88</v>
      </c>
      <c r="S256" s="67" t="s">
        <v>89</v>
      </c>
    </row>
    <row r="257" customFormat="false" ht="15" hidden="false" customHeight="false" outlineLevel="0" collapsed="false">
      <c r="A257" s="68" t="n">
        <f aca="false">A245+1</f>
        <v>43052</v>
      </c>
      <c r="B257" s="69" t="s">
        <v>95</v>
      </c>
      <c r="C257" s="70" t="n">
        <v>1</v>
      </c>
      <c r="D257" s="71" t="n">
        <f aca="false">$C257*VLOOKUP($B257,FoodDB!$A$2:$I$1024,3,0)</f>
        <v>0</v>
      </c>
      <c r="E257" s="71" t="n">
        <f aca="false">$C257*VLOOKUP($B257,FoodDB!$A$2:$I$1024,4,0)</f>
        <v>0</v>
      </c>
      <c r="F257" s="71" t="n">
        <f aca="false">$C257*VLOOKUP($B257,FoodDB!$A$2:$I$1024,5,0)</f>
        <v>0</v>
      </c>
      <c r="G257" s="71" t="n">
        <f aca="false">$C257*VLOOKUP($B257,FoodDB!$A$2:$I$1024,6,0)</f>
        <v>0</v>
      </c>
      <c r="H257" s="71" t="n">
        <f aca="false">$C257*VLOOKUP($B257,FoodDB!$A$2:$I$1024,7,0)</f>
        <v>0</v>
      </c>
      <c r="I257" s="71" t="n">
        <f aca="false">$C257*VLOOKUP($B257,FoodDB!$A$2:$I$1024,8,0)</f>
        <v>0</v>
      </c>
      <c r="J257" s="71" t="n">
        <f aca="false">$C257*VLOOKUP($B257,FoodDB!$A$2:$I$1024,9,0)</f>
        <v>0</v>
      </c>
      <c r="K257" s="71"/>
      <c r="L257" s="71" t="n">
        <f aca="false">SUM(G257:G263)</f>
        <v>0</v>
      </c>
      <c r="M257" s="71" t="n">
        <f aca="false">SUM(H257:H263)</f>
        <v>0</v>
      </c>
      <c r="N257" s="71" t="n">
        <f aca="false">SUM(I257:I263)</f>
        <v>0</v>
      </c>
      <c r="O257" s="71" t="n">
        <f aca="false">SUM(L257:N257)</f>
        <v>0</v>
      </c>
      <c r="P257" s="71" t="n">
        <f aca="false">VLOOKUP($A257,LossChart!$A$3:$AB$73,14,0)-L257</f>
        <v>552.339582881822</v>
      </c>
      <c r="Q257" s="71" t="n">
        <f aca="false">VLOOKUP($A257,LossChart!$A$3:$AB$73,15,0)-M257</f>
        <v>80</v>
      </c>
      <c r="R257" s="71" t="n">
        <f aca="false">VLOOKUP($A257,LossChart!$A$3:$AB$73,16,0)-N257</f>
        <v>462.566029264636</v>
      </c>
      <c r="S257" s="71" t="n">
        <f aca="false">VLOOKUP($A257,LossChart!$A$3:$AB$73,17,0)-O257</f>
        <v>1094.90561214646</v>
      </c>
    </row>
    <row r="258" customFormat="false" ht="15" hidden="false" customHeight="false" outlineLevel="0" collapsed="false">
      <c r="B258" s="69" t="s">
        <v>95</v>
      </c>
      <c r="C258" s="70" t="n">
        <v>1</v>
      </c>
      <c r="D258" s="71" t="n">
        <f aca="false">$C258*VLOOKUP($B258,FoodDB!$A$2:$I$1024,3,0)</f>
        <v>0</v>
      </c>
      <c r="E258" s="71" t="n">
        <f aca="false">$C258*VLOOKUP($B258,FoodDB!$A$2:$I$1024,4,0)</f>
        <v>0</v>
      </c>
      <c r="F258" s="71" t="n">
        <f aca="false">$C258*VLOOKUP($B258,FoodDB!$A$2:$I$1024,5,0)</f>
        <v>0</v>
      </c>
      <c r="G258" s="71" t="n">
        <f aca="false">$C258*VLOOKUP($B258,FoodDB!$A$2:$I$1024,6,0)</f>
        <v>0</v>
      </c>
      <c r="H258" s="71" t="n">
        <f aca="false">$C258*VLOOKUP($B258,FoodDB!$A$2:$I$1024,7,0)</f>
        <v>0</v>
      </c>
      <c r="I258" s="71" t="n">
        <f aca="false">$C258*VLOOKUP($B258,FoodDB!$A$2:$I$1024,8,0)</f>
        <v>0</v>
      </c>
      <c r="J258" s="71" t="n">
        <f aca="false">$C258*VLOOKUP($B258,FoodDB!$A$2:$I$1024,9,0)</f>
        <v>0</v>
      </c>
      <c r="K258" s="71"/>
      <c r="L258" s="71"/>
      <c r="M258" s="71"/>
      <c r="N258" s="71"/>
      <c r="O258" s="71"/>
      <c r="P258" s="71"/>
      <c r="Q258" s="71"/>
      <c r="R258" s="71"/>
      <c r="S258" s="71"/>
    </row>
    <row r="259" customFormat="false" ht="15" hidden="false" customHeight="false" outlineLevel="0" collapsed="false">
      <c r="B259" s="69" t="s">
        <v>95</v>
      </c>
      <c r="C259" s="70" t="n">
        <v>1</v>
      </c>
      <c r="D259" s="71" t="n">
        <f aca="false">$C259*VLOOKUP($B259,FoodDB!$A$2:$I$1024,3,0)</f>
        <v>0</v>
      </c>
      <c r="E259" s="71" t="n">
        <f aca="false">$C259*VLOOKUP($B259,FoodDB!$A$2:$I$1024,4,0)</f>
        <v>0</v>
      </c>
      <c r="F259" s="71" t="n">
        <f aca="false">$C259*VLOOKUP($B259,FoodDB!$A$2:$I$1024,5,0)</f>
        <v>0</v>
      </c>
      <c r="G259" s="71" t="n">
        <f aca="false">$C259*VLOOKUP($B259,FoodDB!$A$2:$I$1024,6,0)</f>
        <v>0</v>
      </c>
      <c r="H259" s="71" t="n">
        <f aca="false">$C259*VLOOKUP($B259,FoodDB!$A$2:$I$1024,7,0)</f>
        <v>0</v>
      </c>
      <c r="I259" s="71" t="n">
        <f aca="false">$C259*VLOOKUP($B259,FoodDB!$A$2:$I$1024,8,0)</f>
        <v>0</v>
      </c>
      <c r="J259" s="71" t="n">
        <f aca="false">$C259*VLOOKUP($B259,FoodDB!$A$2:$I$1024,9,0)</f>
        <v>0</v>
      </c>
      <c r="K259" s="71"/>
      <c r="L259" s="71"/>
      <c r="M259" s="71"/>
      <c r="N259" s="71"/>
      <c r="O259" s="71"/>
      <c r="P259" s="71"/>
      <c r="Q259" s="71"/>
      <c r="R259" s="71"/>
      <c r="S259" s="71"/>
    </row>
    <row r="260" customFormat="false" ht="15" hidden="false" customHeight="false" outlineLevel="0" collapsed="false">
      <c r="B260" s="69" t="s">
        <v>95</v>
      </c>
      <c r="C260" s="70" t="n">
        <v>1</v>
      </c>
      <c r="D260" s="71" t="n">
        <f aca="false">$C260*VLOOKUP($B260,FoodDB!$A$2:$I$1024,3,0)</f>
        <v>0</v>
      </c>
      <c r="E260" s="71" t="n">
        <f aca="false">$C260*VLOOKUP($B260,FoodDB!$A$2:$I$1024,4,0)</f>
        <v>0</v>
      </c>
      <c r="F260" s="71" t="n">
        <f aca="false">$C260*VLOOKUP($B260,FoodDB!$A$2:$I$1024,5,0)</f>
        <v>0</v>
      </c>
      <c r="G260" s="71" t="n">
        <f aca="false">$C260*VLOOKUP($B260,FoodDB!$A$2:$I$1024,6,0)</f>
        <v>0</v>
      </c>
      <c r="H260" s="71" t="n">
        <f aca="false">$C260*VLOOKUP($B260,FoodDB!$A$2:$I$1024,7,0)</f>
        <v>0</v>
      </c>
      <c r="I260" s="71" t="n">
        <f aca="false">$C260*VLOOKUP($B260,FoodDB!$A$2:$I$1024,8,0)</f>
        <v>0</v>
      </c>
      <c r="J260" s="71" t="n">
        <f aca="false">$C260*VLOOKUP($B260,FoodDB!$A$2:$I$1024,9,0)</f>
        <v>0</v>
      </c>
      <c r="K260" s="71"/>
      <c r="L260" s="71"/>
      <c r="M260" s="71"/>
      <c r="N260" s="71"/>
      <c r="O260" s="71"/>
      <c r="P260" s="71"/>
      <c r="Q260" s="71"/>
      <c r="R260" s="71"/>
      <c r="S260" s="71"/>
    </row>
    <row r="261" customFormat="false" ht="15" hidden="false" customHeight="false" outlineLevel="0" collapsed="false">
      <c r="B261" s="69" t="s">
        <v>95</v>
      </c>
      <c r="C261" s="70" t="n">
        <v>1</v>
      </c>
      <c r="D261" s="71" t="n">
        <f aca="false">$C261*VLOOKUP($B261,FoodDB!$A$2:$I$1024,3,0)</f>
        <v>0</v>
      </c>
      <c r="E261" s="71" t="n">
        <f aca="false">$C261*VLOOKUP($B261,FoodDB!$A$2:$I$1024,4,0)</f>
        <v>0</v>
      </c>
      <c r="F261" s="71" t="n">
        <f aca="false">$C261*VLOOKUP($B261,FoodDB!$A$2:$I$1024,5,0)</f>
        <v>0</v>
      </c>
      <c r="G261" s="71" t="n">
        <f aca="false">$C261*VLOOKUP($B261,FoodDB!$A$2:$I$1024,6,0)</f>
        <v>0</v>
      </c>
      <c r="H261" s="71" t="n">
        <f aca="false">$C261*VLOOKUP($B261,FoodDB!$A$2:$I$1024,7,0)</f>
        <v>0</v>
      </c>
      <c r="I261" s="71" t="n">
        <f aca="false">$C261*VLOOKUP($B261,FoodDB!$A$2:$I$1024,8,0)</f>
        <v>0</v>
      </c>
      <c r="J261" s="71" t="n">
        <f aca="false">$C261*VLOOKUP($B261,FoodDB!$A$2:$I$1024,9,0)</f>
        <v>0</v>
      </c>
      <c r="K261" s="71"/>
      <c r="L261" s="71"/>
      <c r="M261" s="71"/>
      <c r="N261" s="71"/>
      <c r="O261" s="71"/>
      <c r="P261" s="71"/>
      <c r="Q261" s="71"/>
      <c r="R261" s="71"/>
      <c r="S261" s="71"/>
    </row>
    <row r="262" customFormat="false" ht="15" hidden="false" customHeight="false" outlineLevel="0" collapsed="false">
      <c r="B262" s="69" t="s">
        <v>95</v>
      </c>
      <c r="C262" s="70" t="n">
        <v>1</v>
      </c>
      <c r="D262" s="71" t="n">
        <f aca="false">$C262*VLOOKUP($B262,FoodDB!$A$2:$I$1024,3,0)</f>
        <v>0</v>
      </c>
      <c r="E262" s="71" t="n">
        <f aca="false">$C262*VLOOKUP($B262,FoodDB!$A$2:$I$1024,4,0)</f>
        <v>0</v>
      </c>
      <c r="F262" s="71" t="n">
        <f aca="false">$C262*VLOOKUP($B262,FoodDB!$A$2:$I$1024,5,0)</f>
        <v>0</v>
      </c>
      <c r="G262" s="71" t="n">
        <f aca="false">$C262*VLOOKUP($B262,FoodDB!$A$2:$I$1024,6,0)</f>
        <v>0</v>
      </c>
      <c r="H262" s="71" t="n">
        <f aca="false">$C262*VLOOKUP($B262,FoodDB!$A$2:$I$1024,7,0)</f>
        <v>0</v>
      </c>
      <c r="I262" s="71" t="n">
        <f aca="false">$C262*VLOOKUP($B262,FoodDB!$A$2:$I$1024,8,0)</f>
        <v>0</v>
      </c>
      <c r="J262" s="71" t="n">
        <f aca="false">$C262*VLOOKUP($B262,FoodDB!$A$2:$I$1024,9,0)</f>
        <v>0</v>
      </c>
      <c r="K262" s="71"/>
      <c r="L262" s="71"/>
      <c r="M262" s="71"/>
      <c r="N262" s="71"/>
      <c r="O262" s="71"/>
      <c r="P262" s="71"/>
      <c r="Q262" s="71"/>
      <c r="R262" s="71"/>
      <c r="S262" s="71"/>
    </row>
    <row r="263" customFormat="false" ht="15" hidden="false" customHeight="false" outlineLevel="0" collapsed="false">
      <c r="B263" s="69" t="s">
        <v>95</v>
      </c>
      <c r="C263" s="70" t="n">
        <v>1</v>
      </c>
      <c r="D263" s="71" t="n">
        <f aca="false">$C263*VLOOKUP($B263,FoodDB!$A$2:$I$1024,3,0)</f>
        <v>0</v>
      </c>
      <c r="E263" s="71" t="n">
        <f aca="false">$C263*VLOOKUP($B263,FoodDB!$A$2:$I$1024,4,0)</f>
        <v>0</v>
      </c>
      <c r="F263" s="71" t="n">
        <f aca="false">$C263*VLOOKUP($B263,FoodDB!$A$2:$I$1024,5,0)</f>
        <v>0</v>
      </c>
      <c r="G263" s="71" t="n">
        <f aca="false">$C263*VLOOKUP($B263,FoodDB!$A$2:$I$1024,6,0)</f>
        <v>0</v>
      </c>
      <c r="H263" s="71" t="n">
        <f aca="false">$C263*VLOOKUP($B263,FoodDB!$A$2:$I$1024,7,0)</f>
        <v>0</v>
      </c>
      <c r="I263" s="71" t="n">
        <f aca="false">$C263*VLOOKUP($B263,FoodDB!$A$2:$I$1024,8,0)</f>
        <v>0</v>
      </c>
      <c r="J263" s="71" t="n">
        <f aca="false">$C263*VLOOKUP($B263,FoodDB!$A$2:$I$1024,9,0)</f>
        <v>0</v>
      </c>
      <c r="K263" s="71"/>
      <c r="L263" s="71"/>
      <c r="M263" s="71"/>
      <c r="N263" s="71"/>
      <c r="O263" s="71"/>
      <c r="P263" s="71"/>
      <c r="Q263" s="71"/>
      <c r="R263" s="71"/>
      <c r="S263" s="71"/>
    </row>
    <row r="264" customFormat="false" ht="15" hidden="false" customHeight="false" outlineLevel="0" collapsed="false">
      <c r="A264" s="0" t="s">
        <v>99</v>
      </c>
      <c r="D264" s="71"/>
      <c r="E264" s="71"/>
      <c r="F264" s="71"/>
      <c r="G264" s="71" t="n">
        <f aca="false">SUM(G257:G263)</f>
        <v>0</v>
      </c>
      <c r="H264" s="71" t="n">
        <f aca="false">SUM(H257:H263)</f>
        <v>0</v>
      </c>
      <c r="I264" s="71" t="n">
        <f aca="false">SUM(I257:I263)</f>
        <v>0</v>
      </c>
      <c r="J264" s="71" t="n">
        <f aca="false">SUM(G264:I264)</f>
        <v>0</v>
      </c>
      <c r="K264" s="71"/>
      <c r="L264" s="71"/>
      <c r="M264" s="71"/>
      <c r="N264" s="71"/>
      <c r="O264" s="71"/>
      <c r="P264" s="71"/>
      <c r="Q264" s="71"/>
      <c r="R264" s="71"/>
      <c r="S264" s="71"/>
    </row>
    <row r="265" customFormat="false" ht="15" hidden="false" customHeight="false" outlineLevel="0" collapsed="false">
      <c r="A265" s="0" t="s">
        <v>100</v>
      </c>
      <c r="B265" s="0" t="s">
        <v>101</v>
      </c>
      <c r="D265" s="71"/>
      <c r="E265" s="71"/>
      <c r="F265" s="71"/>
      <c r="G265" s="71" t="n">
        <f aca="false">VLOOKUP($A257,LossChart!$A$3:$AB$73,14,0)</f>
        <v>552.339582881822</v>
      </c>
      <c r="H265" s="71" t="n">
        <f aca="false">VLOOKUP($A257,LossChart!$A$3:$AB$73,15,0)</f>
        <v>80</v>
      </c>
      <c r="I265" s="71" t="n">
        <f aca="false">VLOOKUP($A257,LossChart!$A$3:$AB$73,16,0)</f>
        <v>462.566029264636</v>
      </c>
      <c r="J265" s="71" t="n">
        <f aca="false">VLOOKUP($A257,LossChart!$A$3:$AB$73,17,0)</f>
        <v>1094.90561214646</v>
      </c>
      <c r="K265" s="71"/>
      <c r="L265" s="71"/>
      <c r="M265" s="71"/>
      <c r="N265" s="71"/>
      <c r="O265" s="71"/>
      <c r="P265" s="71"/>
      <c r="Q265" s="71"/>
      <c r="R265" s="71"/>
      <c r="S265" s="71"/>
    </row>
    <row r="266" customFormat="false" ht="15" hidden="false" customHeight="false" outlineLevel="0" collapsed="false">
      <c r="A266" s="0" t="s">
        <v>102</v>
      </c>
      <c r="D266" s="71"/>
      <c r="E266" s="71"/>
      <c r="F266" s="71"/>
      <c r="G266" s="71" t="n">
        <f aca="false">G265-G264</f>
        <v>552.339582881822</v>
      </c>
      <c r="H266" s="71" t="n">
        <f aca="false">H265-H264</f>
        <v>80</v>
      </c>
      <c r="I266" s="71" t="n">
        <f aca="false">I265-I264</f>
        <v>462.566029264636</v>
      </c>
      <c r="J266" s="71" t="n">
        <f aca="false">J265-J264</f>
        <v>1094.90561214646</v>
      </c>
      <c r="K266" s="71"/>
      <c r="L266" s="71"/>
      <c r="M266" s="71"/>
      <c r="N266" s="71"/>
      <c r="O266" s="71"/>
      <c r="P266" s="71"/>
      <c r="Q266" s="71"/>
      <c r="R266" s="71"/>
      <c r="S266" s="71"/>
    </row>
    <row r="268" customFormat="false" ht="60" hidden="false" customHeight="false" outlineLevel="0" collapsed="false">
      <c r="A268" s="21" t="s">
        <v>63</v>
      </c>
      <c r="B268" s="21" t="s">
        <v>80</v>
      </c>
      <c r="C268" s="21" t="s">
        <v>81</v>
      </c>
      <c r="D268" s="67" t="str">
        <f aca="false">FoodDB!$C$1</f>
        <v>Fat
(g)</v>
      </c>
      <c r="E268" s="67" t="str">
        <f aca="false">FoodDB!$D$1</f>
        <v> Net
Carbs
(g)</v>
      </c>
      <c r="F268" s="67" t="str">
        <f aca="false">FoodDB!$E$1</f>
        <v>Protein
(g)</v>
      </c>
      <c r="G268" s="67" t="str">
        <f aca="false">FoodDB!$F$1</f>
        <v>Fat
(Cal)</v>
      </c>
      <c r="H268" s="67" t="str">
        <f aca="false">FoodDB!$G$1</f>
        <v>Carb
(Cal)</v>
      </c>
      <c r="I268" s="67" t="str">
        <f aca="false">FoodDB!$H$1</f>
        <v>Protein
(Cal)</v>
      </c>
      <c r="J268" s="67" t="str">
        <f aca="false">FoodDB!$I$1</f>
        <v>Total
Calories</v>
      </c>
      <c r="K268" s="67"/>
      <c r="L268" s="67" t="s">
        <v>82</v>
      </c>
      <c r="M268" s="67" t="s">
        <v>83</v>
      </c>
      <c r="N268" s="67" t="s">
        <v>84</v>
      </c>
      <c r="O268" s="67" t="s">
        <v>85</v>
      </c>
      <c r="P268" s="67" t="s">
        <v>86</v>
      </c>
      <c r="Q268" s="67" t="s">
        <v>87</v>
      </c>
      <c r="R268" s="67" t="s">
        <v>88</v>
      </c>
      <c r="S268" s="67" t="s">
        <v>89</v>
      </c>
    </row>
    <row r="269" customFormat="false" ht="15" hidden="false" customHeight="false" outlineLevel="0" collapsed="false">
      <c r="A269" s="68" t="n">
        <f aca="false">A257+1</f>
        <v>43053</v>
      </c>
      <c r="B269" s="69" t="s">
        <v>95</v>
      </c>
      <c r="C269" s="70" t="n">
        <v>1</v>
      </c>
      <c r="D269" s="71" t="n">
        <f aca="false">$C269*VLOOKUP($B269,FoodDB!$A$2:$I$1024,3,0)</f>
        <v>0</v>
      </c>
      <c r="E269" s="71" t="n">
        <f aca="false">$C269*VLOOKUP($B269,FoodDB!$A$2:$I$1024,4,0)</f>
        <v>0</v>
      </c>
      <c r="F269" s="71" t="n">
        <f aca="false">$C269*VLOOKUP($B269,FoodDB!$A$2:$I$1024,5,0)</f>
        <v>0</v>
      </c>
      <c r="G269" s="71" t="n">
        <f aca="false">$C269*VLOOKUP($B269,FoodDB!$A$2:$I$1024,6,0)</f>
        <v>0</v>
      </c>
      <c r="H269" s="71" t="n">
        <f aca="false">$C269*VLOOKUP($B269,FoodDB!$A$2:$I$1024,7,0)</f>
        <v>0</v>
      </c>
      <c r="I269" s="71" t="n">
        <f aca="false">$C269*VLOOKUP($B269,FoodDB!$A$2:$I$1024,8,0)</f>
        <v>0</v>
      </c>
      <c r="J269" s="71" t="n">
        <f aca="false">$C269*VLOOKUP($B269,FoodDB!$A$2:$I$1024,9,0)</f>
        <v>0</v>
      </c>
      <c r="K269" s="71"/>
      <c r="L269" s="71" t="n">
        <f aca="false">SUM(G269:G275)</f>
        <v>0</v>
      </c>
      <c r="M269" s="71" t="n">
        <f aca="false">SUM(H269:H275)</f>
        <v>0</v>
      </c>
      <c r="N269" s="71" t="n">
        <f aca="false">SUM(I269:I275)</f>
        <v>0</v>
      </c>
      <c r="O269" s="71" t="n">
        <f aca="false">SUM(L269:N269)</f>
        <v>0</v>
      </c>
      <c r="P269" s="71" t="n">
        <f aca="false">VLOOKUP($A269,LossChart!$A$3:$AB$73,14,0)-L269</f>
        <v>558.843406805787</v>
      </c>
      <c r="Q269" s="71" t="n">
        <f aca="false">VLOOKUP($A269,LossChart!$A$3:$AB$73,15,0)-M269</f>
        <v>80</v>
      </c>
      <c r="R269" s="71" t="n">
        <f aca="false">VLOOKUP($A269,LossChart!$A$3:$AB$73,16,0)-N269</f>
        <v>462.566029264636</v>
      </c>
      <c r="S269" s="71" t="n">
        <f aca="false">VLOOKUP($A269,LossChart!$A$3:$AB$73,17,0)-O269</f>
        <v>1101.40943607042</v>
      </c>
    </row>
    <row r="270" customFormat="false" ht="15" hidden="false" customHeight="false" outlineLevel="0" collapsed="false">
      <c r="B270" s="69" t="s">
        <v>95</v>
      </c>
      <c r="C270" s="70" t="n">
        <v>1</v>
      </c>
      <c r="D270" s="71" t="n">
        <f aca="false">$C270*VLOOKUP($B270,FoodDB!$A$2:$I$1024,3,0)</f>
        <v>0</v>
      </c>
      <c r="E270" s="71" t="n">
        <f aca="false">$C270*VLOOKUP($B270,FoodDB!$A$2:$I$1024,4,0)</f>
        <v>0</v>
      </c>
      <c r="F270" s="71" t="n">
        <f aca="false">$C270*VLOOKUP($B270,FoodDB!$A$2:$I$1024,5,0)</f>
        <v>0</v>
      </c>
      <c r="G270" s="71" t="n">
        <f aca="false">$C270*VLOOKUP($B270,FoodDB!$A$2:$I$1024,6,0)</f>
        <v>0</v>
      </c>
      <c r="H270" s="71" t="n">
        <f aca="false">$C270*VLOOKUP($B270,FoodDB!$A$2:$I$1024,7,0)</f>
        <v>0</v>
      </c>
      <c r="I270" s="71" t="n">
        <f aca="false">$C270*VLOOKUP($B270,FoodDB!$A$2:$I$1024,8,0)</f>
        <v>0</v>
      </c>
      <c r="J270" s="71" t="n">
        <f aca="false">$C270*VLOOKUP($B270,FoodDB!$A$2:$I$1024,9,0)</f>
        <v>0</v>
      </c>
      <c r="K270" s="71"/>
      <c r="L270" s="71"/>
      <c r="M270" s="71"/>
      <c r="N270" s="71"/>
      <c r="O270" s="71"/>
      <c r="P270" s="71"/>
      <c r="Q270" s="71"/>
      <c r="R270" s="71"/>
      <c r="S270" s="71"/>
    </row>
    <row r="271" customFormat="false" ht="15" hidden="false" customHeight="false" outlineLevel="0" collapsed="false">
      <c r="B271" s="69" t="s">
        <v>95</v>
      </c>
      <c r="C271" s="70" t="n">
        <v>1</v>
      </c>
      <c r="D271" s="71" t="n">
        <f aca="false">$C271*VLOOKUP($B271,FoodDB!$A$2:$I$1024,3,0)</f>
        <v>0</v>
      </c>
      <c r="E271" s="71" t="n">
        <f aca="false">$C271*VLOOKUP($B271,FoodDB!$A$2:$I$1024,4,0)</f>
        <v>0</v>
      </c>
      <c r="F271" s="71" t="n">
        <f aca="false">$C271*VLOOKUP($B271,FoodDB!$A$2:$I$1024,5,0)</f>
        <v>0</v>
      </c>
      <c r="G271" s="71" t="n">
        <f aca="false">$C271*VLOOKUP($B271,FoodDB!$A$2:$I$1024,6,0)</f>
        <v>0</v>
      </c>
      <c r="H271" s="71" t="n">
        <f aca="false">$C271*VLOOKUP($B271,FoodDB!$A$2:$I$1024,7,0)</f>
        <v>0</v>
      </c>
      <c r="I271" s="71" t="n">
        <f aca="false">$C271*VLOOKUP($B271,FoodDB!$A$2:$I$1024,8,0)</f>
        <v>0</v>
      </c>
      <c r="J271" s="71" t="n">
        <f aca="false">$C271*VLOOKUP($B271,FoodDB!$A$2:$I$1024,9,0)</f>
        <v>0</v>
      </c>
      <c r="K271" s="71"/>
      <c r="L271" s="71"/>
      <c r="M271" s="71"/>
      <c r="N271" s="71"/>
      <c r="O271" s="71"/>
      <c r="P271" s="71"/>
      <c r="Q271" s="71"/>
      <c r="R271" s="71"/>
      <c r="S271" s="71"/>
    </row>
    <row r="272" customFormat="false" ht="15" hidden="false" customHeight="false" outlineLevel="0" collapsed="false">
      <c r="B272" s="69" t="s">
        <v>95</v>
      </c>
      <c r="C272" s="70" t="n">
        <v>1</v>
      </c>
      <c r="D272" s="71" t="n">
        <f aca="false">$C272*VLOOKUP($B272,FoodDB!$A$2:$I$1024,3,0)</f>
        <v>0</v>
      </c>
      <c r="E272" s="71" t="n">
        <f aca="false">$C272*VLOOKUP($B272,FoodDB!$A$2:$I$1024,4,0)</f>
        <v>0</v>
      </c>
      <c r="F272" s="71" t="n">
        <f aca="false">$C272*VLOOKUP($B272,FoodDB!$A$2:$I$1024,5,0)</f>
        <v>0</v>
      </c>
      <c r="G272" s="71" t="n">
        <f aca="false">$C272*VLOOKUP($B272,FoodDB!$A$2:$I$1024,6,0)</f>
        <v>0</v>
      </c>
      <c r="H272" s="71" t="n">
        <f aca="false">$C272*VLOOKUP($B272,FoodDB!$A$2:$I$1024,7,0)</f>
        <v>0</v>
      </c>
      <c r="I272" s="71" t="n">
        <f aca="false">$C272*VLOOKUP($B272,FoodDB!$A$2:$I$1024,8,0)</f>
        <v>0</v>
      </c>
      <c r="J272" s="71" t="n">
        <f aca="false">$C272*VLOOKUP($B272,FoodDB!$A$2:$I$1024,9,0)</f>
        <v>0</v>
      </c>
      <c r="K272" s="71"/>
      <c r="L272" s="71"/>
      <c r="M272" s="71"/>
      <c r="N272" s="71"/>
      <c r="O272" s="71"/>
      <c r="P272" s="71"/>
      <c r="Q272" s="71"/>
      <c r="R272" s="71"/>
      <c r="S272" s="71"/>
    </row>
    <row r="273" customFormat="false" ht="15" hidden="false" customHeight="false" outlineLevel="0" collapsed="false">
      <c r="B273" s="69" t="s">
        <v>95</v>
      </c>
      <c r="C273" s="70" t="n">
        <v>1</v>
      </c>
      <c r="D273" s="71" t="n">
        <f aca="false">$C273*VLOOKUP($B273,FoodDB!$A$2:$I$1024,3,0)</f>
        <v>0</v>
      </c>
      <c r="E273" s="71" t="n">
        <f aca="false">$C273*VLOOKUP($B273,FoodDB!$A$2:$I$1024,4,0)</f>
        <v>0</v>
      </c>
      <c r="F273" s="71" t="n">
        <f aca="false">$C273*VLOOKUP($B273,FoodDB!$A$2:$I$1024,5,0)</f>
        <v>0</v>
      </c>
      <c r="G273" s="71" t="n">
        <f aca="false">$C273*VLOOKUP($B273,FoodDB!$A$2:$I$1024,6,0)</f>
        <v>0</v>
      </c>
      <c r="H273" s="71" t="n">
        <f aca="false">$C273*VLOOKUP($B273,FoodDB!$A$2:$I$1024,7,0)</f>
        <v>0</v>
      </c>
      <c r="I273" s="71" t="n">
        <f aca="false">$C273*VLOOKUP($B273,FoodDB!$A$2:$I$1024,8,0)</f>
        <v>0</v>
      </c>
      <c r="J273" s="71" t="n">
        <f aca="false">$C273*VLOOKUP($B273,FoodDB!$A$2:$I$1024,9,0)</f>
        <v>0</v>
      </c>
      <c r="K273" s="71"/>
      <c r="L273" s="71"/>
      <c r="M273" s="71"/>
      <c r="N273" s="71"/>
      <c r="O273" s="71"/>
      <c r="P273" s="71"/>
      <c r="Q273" s="71"/>
      <c r="R273" s="71"/>
      <c r="S273" s="71"/>
    </row>
    <row r="274" customFormat="false" ht="15" hidden="false" customHeight="false" outlineLevel="0" collapsed="false">
      <c r="B274" s="69" t="s">
        <v>95</v>
      </c>
      <c r="C274" s="70" t="n">
        <v>1</v>
      </c>
      <c r="D274" s="71" t="n">
        <f aca="false">$C274*VLOOKUP($B274,FoodDB!$A$2:$I$1024,3,0)</f>
        <v>0</v>
      </c>
      <c r="E274" s="71" t="n">
        <f aca="false">$C274*VLOOKUP($B274,FoodDB!$A$2:$I$1024,4,0)</f>
        <v>0</v>
      </c>
      <c r="F274" s="71" t="n">
        <f aca="false">$C274*VLOOKUP($B274,FoodDB!$A$2:$I$1024,5,0)</f>
        <v>0</v>
      </c>
      <c r="G274" s="71" t="n">
        <f aca="false">$C274*VLOOKUP($B274,FoodDB!$A$2:$I$1024,6,0)</f>
        <v>0</v>
      </c>
      <c r="H274" s="71" t="n">
        <f aca="false">$C274*VLOOKUP($B274,FoodDB!$A$2:$I$1024,7,0)</f>
        <v>0</v>
      </c>
      <c r="I274" s="71" t="n">
        <f aca="false">$C274*VLOOKUP($B274,FoodDB!$A$2:$I$1024,8,0)</f>
        <v>0</v>
      </c>
      <c r="J274" s="71" t="n">
        <f aca="false">$C274*VLOOKUP($B274,FoodDB!$A$2:$I$1024,9,0)</f>
        <v>0</v>
      </c>
      <c r="K274" s="71"/>
      <c r="L274" s="71"/>
      <c r="M274" s="71"/>
      <c r="N274" s="71"/>
      <c r="O274" s="71"/>
      <c r="P274" s="71"/>
      <c r="Q274" s="71"/>
      <c r="R274" s="71"/>
      <c r="S274" s="71"/>
    </row>
    <row r="275" customFormat="false" ht="15" hidden="false" customHeight="false" outlineLevel="0" collapsed="false">
      <c r="B275" s="69" t="s">
        <v>95</v>
      </c>
      <c r="C275" s="70" t="n">
        <v>1</v>
      </c>
      <c r="D275" s="71" t="n">
        <f aca="false">$C275*VLOOKUP($B275,FoodDB!$A$2:$I$1024,3,0)</f>
        <v>0</v>
      </c>
      <c r="E275" s="71" t="n">
        <f aca="false">$C275*VLOOKUP($B275,FoodDB!$A$2:$I$1024,4,0)</f>
        <v>0</v>
      </c>
      <c r="F275" s="71" t="n">
        <f aca="false">$C275*VLOOKUP($B275,FoodDB!$A$2:$I$1024,5,0)</f>
        <v>0</v>
      </c>
      <c r="G275" s="71" t="n">
        <f aca="false">$C275*VLOOKUP($B275,FoodDB!$A$2:$I$1024,6,0)</f>
        <v>0</v>
      </c>
      <c r="H275" s="71" t="n">
        <f aca="false">$C275*VLOOKUP($B275,FoodDB!$A$2:$I$1024,7,0)</f>
        <v>0</v>
      </c>
      <c r="I275" s="71" t="n">
        <f aca="false">$C275*VLOOKUP($B275,FoodDB!$A$2:$I$1024,8,0)</f>
        <v>0</v>
      </c>
      <c r="J275" s="71" t="n">
        <f aca="false">$C275*VLOOKUP($B275,FoodDB!$A$2:$I$1024,9,0)</f>
        <v>0</v>
      </c>
      <c r="K275" s="71"/>
      <c r="L275" s="71"/>
      <c r="M275" s="71"/>
      <c r="N275" s="71"/>
      <c r="O275" s="71"/>
      <c r="P275" s="71"/>
      <c r="Q275" s="71"/>
      <c r="R275" s="71"/>
      <c r="S275" s="71"/>
    </row>
    <row r="276" customFormat="false" ht="15" hidden="false" customHeight="false" outlineLevel="0" collapsed="false">
      <c r="A276" s="0" t="s">
        <v>99</v>
      </c>
      <c r="D276" s="71"/>
      <c r="E276" s="71"/>
      <c r="F276" s="71"/>
      <c r="G276" s="71" t="n">
        <f aca="false">SUM(G269:G275)</f>
        <v>0</v>
      </c>
      <c r="H276" s="71" t="n">
        <f aca="false">SUM(H269:H275)</f>
        <v>0</v>
      </c>
      <c r="I276" s="71" t="n">
        <f aca="false">SUM(I269:I275)</f>
        <v>0</v>
      </c>
      <c r="J276" s="71" t="n">
        <f aca="false">SUM(G276:I276)</f>
        <v>0</v>
      </c>
      <c r="K276" s="71"/>
      <c r="L276" s="71"/>
      <c r="M276" s="71"/>
      <c r="N276" s="71"/>
      <c r="O276" s="71"/>
      <c r="P276" s="71"/>
      <c r="Q276" s="71"/>
      <c r="R276" s="71"/>
      <c r="S276" s="71"/>
    </row>
    <row r="277" customFormat="false" ht="15" hidden="false" customHeight="false" outlineLevel="0" collapsed="false">
      <c r="A277" s="0" t="s">
        <v>100</v>
      </c>
      <c r="B277" s="0" t="s">
        <v>101</v>
      </c>
      <c r="D277" s="71"/>
      <c r="E277" s="71"/>
      <c r="F277" s="71"/>
      <c r="G277" s="71" t="n">
        <f aca="false">VLOOKUP($A269,LossChart!$A$3:$AB$73,14,0)</f>
        <v>558.843406805787</v>
      </c>
      <c r="H277" s="71" t="n">
        <f aca="false">VLOOKUP($A269,LossChart!$A$3:$AB$73,15,0)</f>
        <v>80</v>
      </c>
      <c r="I277" s="71" t="n">
        <f aca="false">VLOOKUP($A269,LossChart!$A$3:$AB$73,16,0)</f>
        <v>462.566029264636</v>
      </c>
      <c r="J277" s="71" t="n">
        <f aca="false">VLOOKUP($A269,LossChart!$A$3:$AB$73,17,0)</f>
        <v>1101.40943607042</v>
      </c>
      <c r="K277" s="71"/>
      <c r="L277" s="71"/>
      <c r="M277" s="71"/>
      <c r="N277" s="71"/>
      <c r="O277" s="71"/>
      <c r="P277" s="71"/>
      <c r="Q277" s="71"/>
      <c r="R277" s="71"/>
      <c r="S277" s="71"/>
    </row>
    <row r="278" customFormat="false" ht="15" hidden="false" customHeight="false" outlineLevel="0" collapsed="false">
      <c r="A278" s="0" t="s">
        <v>102</v>
      </c>
      <c r="D278" s="71"/>
      <c r="E278" s="71"/>
      <c r="F278" s="71"/>
      <c r="G278" s="71" t="n">
        <f aca="false">G277-G276</f>
        <v>558.843406805787</v>
      </c>
      <c r="H278" s="71" t="n">
        <f aca="false">H277-H276</f>
        <v>80</v>
      </c>
      <c r="I278" s="71" t="n">
        <f aca="false">I277-I276</f>
        <v>462.566029264636</v>
      </c>
      <c r="J278" s="71" t="n">
        <f aca="false">J277-J276</f>
        <v>1101.40943607042</v>
      </c>
      <c r="K278" s="71"/>
      <c r="L278" s="71"/>
      <c r="M278" s="71"/>
      <c r="N278" s="71"/>
      <c r="O278" s="71"/>
      <c r="P278" s="71"/>
      <c r="Q278" s="71"/>
      <c r="R278" s="71"/>
      <c r="S278" s="71"/>
    </row>
    <row r="280" customFormat="false" ht="60" hidden="false" customHeight="false" outlineLevel="0" collapsed="false">
      <c r="A280" s="21" t="s">
        <v>63</v>
      </c>
      <c r="B280" s="21" t="s">
        <v>80</v>
      </c>
      <c r="C280" s="21" t="s">
        <v>81</v>
      </c>
      <c r="D280" s="67" t="str">
        <f aca="false">FoodDB!$C$1</f>
        <v>Fat
(g)</v>
      </c>
      <c r="E280" s="67" t="str">
        <f aca="false">FoodDB!$D$1</f>
        <v> Net
Carbs
(g)</v>
      </c>
      <c r="F280" s="67" t="str">
        <f aca="false">FoodDB!$E$1</f>
        <v>Protein
(g)</v>
      </c>
      <c r="G280" s="67" t="str">
        <f aca="false">FoodDB!$F$1</f>
        <v>Fat
(Cal)</v>
      </c>
      <c r="H280" s="67" t="str">
        <f aca="false">FoodDB!$G$1</f>
        <v>Carb
(Cal)</v>
      </c>
      <c r="I280" s="67" t="str">
        <f aca="false">FoodDB!$H$1</f>
        <v>Protein
(Cal)</v>
      </c>
      <c r="J280" s="67" t="str">
        <f aca="false">FoodDB!$I$1</f>
        <v>Total
Calories</v>
      </c>
      <c r="K280" s="67"/>
      <c r="L280" s="67" t="s">
        <v>82</v>
      </c>
      <c r="M280" s="67" t="s">
        <v>83</v>
      </c>
      <c r="N280" s="67" t="s">
        <v>84</v>
      </c>
      <c r="O280" s="67" t="s">
        <v>85</v>
      </c>
      <c r="P280" s="67" t="s">
        <v>86</v>
      </c>
      <c r="Q280" s="67" t="s">
        <v>87</v>
      </c>
      <c r="R280" s="67" t="s">
        <v>88</v>
      </c>
      <c r="S280" s="67" t="s">
        <v>89</v>
      </c>
    </row>
    <row r="281" customFormat="false" ht="15" hidden="false" customHeight="false" outlineLevel="0" collapsed="false">
      <c r="A281" s="68" t="n">
        <f aca="false">A269+1</f>
        <v>43054</v>
      </c>
      <c r="B281" s="69" t="s">
        <v>95</v>
      </c>
      <c r="C281" s="70" t="n">
        <v>1</v>
      </c>
      <c r="D281" s="71" t="n">
        <f aca="false">$C281*VLOOKUP($B281,FoodDB!$A$2:$I$1024,3,0)</f>
        <v>0</v>
      </c>
      <c r="E281" s="71" t="n">
        <f aca="false">$C281*VLOOKUP($B281,FoodDB!$A$2:$I$1024,4,0)</f>
        <v>0</v>
      </c>
      <c r="F281" s="71" t="n">
        <f aca="false">$C281*VLOOKUP($B281,FoodDB!$A$2:$I$1024,5,0)</f>
        <v>0</v>
      </c>
      <c r="G281" s="71" t="n">
        <f aca="false">$C281*VLOOKUP($B281,FoodDB!$A$2:$I$1024,6,0)</f>
        <v>0</v>
      </c>
      <c r="H281" s="71" t="n">
        <f aca="false">$C281*VLOOKUP($B281,FoodDB!$A$2:$I$1024,7,0)</f>
        <v>0</v>
      </c>
      <c r="I281" s="71" t="n">
        <f aca="false">$C281*VLOOKUP($B281,FoodDB!$A$2:$I$1024,8,0)</f>
        <v>0</v>
      </c>
      <c r="J281" s="71" t="n">
        <f aca="false">$C281*VLOOKUP($B281,FoodDB!$A$2:$I$1024,9,0)</f>
        <v>0</v>
      </c>
      <c r="K281" s="71"/>
      <c r="L281" s="71" t="n">
        <f aca="false">SUM(G281:G287)</f>
        <v>0</v>
      </c>
      <c r="M281" s="71" t="n">
        <f aca="false">SUM(H281:H287)</f>
        <v>0</v>
      </c>
      <c r="N281" s="71" t="n">
        <f aca="false">SUM(I281:I287)</f>
        <v>0</v>
      </c>
      <c r="O281" s="71" t="n">
        <f aca="false">SUM(L281:N281)</f>
        <v>0</v>
      </c>
      <c r="P281" s="71" t="n">
        <f aca="false">VLOOKUP($A281,LossChart!$A$3:$AB$73,14,0)-L281</f>
        <v>565.289625432139</v>
      </c>
      <c r="Q281" s="71" t="n">
        <f aca="false">VLOOKUP($A281,LossChart!$A$3:$AB$73,15,0)-M281</f>
        <v>80</v>
      </c>
      <c r="R281" s="71" t="n">
        <f aca="false">VLOOKUP($A281,LossChart!$A$3:$AB$73,16,0)-N281</f>
        <v>462.566029264636</v>
      </c>
      <c r="S281" s="71" t="n">
        <f aca="false">VLOOKUP($A281,LossChart!$A$3:$AB$73,17,0)-O281</f>
        <v>1107.85565469678</v>
      </c>
    </row>
    <row r="282" customFormat="false" ht="15" hidden="false" customHeight="false" outlineLevel="0" collapsed="false">
      <c r="B282" s="69" t="s">
        <v>95</v>
      </c>
      <c r="C282" s="70" t="n">
        <v>1</v>
      </c>
      <c r="D282" s="71" t="n">
        <f aca="false">$C282*VLOOKUP($B282,FoodDB!$A$2:$I$1024,3,0)</f>
        <v>0</v>
      </c>
      <c r="E282" s="71" t="n">
        <f aca="false">$C282*VLOOKUP($B282,FoodDB!$A$2:$I$1024,4,0)</f>
        <v>0</v>
      </c>
      <c r="F282" s="71" t="n">
        <f aca="false">$C282*VLOOKUP($B282,FoodDB!$A$2:$I$1024,5,0)</f>
        <v>0</v>
      </c>
      <c r="G282" s="71" t="n">
        <f aca="false">$C282*VLOOKUP($B282,FoodDB!$A$2:$I$1024,6,0)</f>
        <v>0</v>
      </c>
      <c r="H282" s="71" t="n">
        <f aca="false">$C282*VLOOKUP($B282,FoodDB!$A$2:$I$1024,7,0)</f>
        <v>0</v>
      </c>
      <c r="I282" s="71" t="n">
        <f aca="false">$C282*VLOOKUP($B282,FoodDB!$A$2:$I$1024,8,0)</f>
        <v>0</v>
      </c>
      <c r="J282" s="71" t="n">
        <f aca="false">$C282*VLOOKUP($B282,FoodDB!$A$2:$I$1024,9,0)</f>
        <v>0</v>
      </c>
      <c r="K282" s="71"/>
      <c r="L282" s="71"/>
      <c r="M282" s="71"/>
      <c r="N282" s="71"/>
      <c r="O282" s="71"/>
      <c r="P282" s="71"/>
      <c r="Q282" s="71"/>
      <c r="R282" s="71"/>
      <c r="S282" s="71"/>
    </row>
    <row r="283" customFormat="false" ht="15" hidden="false" customHeight="false" outlineLevel="0" collapsed="false">
      <c r="B283" s="69" t="s">
        <v>95</v>
      </c>
      <c r="C283" s="70" t="n">
        <v>1</v>
      </c>
      <c r="D283" s="71" t="n">
        <f aca="false">$C283*VLOOKUP($B283,FoodDB!$A$2:$I$1024,3,0)</f>
        <v>0</v>
      </c>
      <c r="E283" s="71" t="n">
        <f aca="false">$C283*VLOOKUP($B283,FoodDB!$A$2:$I$1024,4,0)</f>
        <v>0</v>
      </c>
      <c r="F283" s="71" t="n">
        <f aca="false">$C283*VLOOKUP($B283,FoodDB!$A$2:$I$1024,5,0)</f>
        <v>0</v>
      </c>
      <c r="G283" s="71" t="n">
        <f aca="false">$C283*VLOOKUP($B283,FoodDB!$A$2:$I$1024,6,0)</f>
        <v>0</v>
      </c>
      <c r="H283" s="71" t="n">
        <f aca="false">$C283*VLOOKUP($B283,FoodDB!$A$2:$I$1024,7,0)</f>
        <v>0</v>
      </c>
      <c r="I283" s="71" t="n">
        <f aca="false">$C283*VLOOKUP($B283,FoodDB!$A$2:$I$1024,8,0)</f>
        <v>0</v>
      </c>
      <c r="J283" s="71" t="n">
        <f aca="false">$C283*VLOOKUP($B283,FoodDB!$A$2:$I$1024,9,0)</f>
        <v>0</v>
      </c>
      <c r="K283" s="71"/>
      <c r="L283" s="71"/>
      <c r="M283" s="71"/>
      <c r="N283" s="71"/>
      <c r="O283" s="71"/>
      <c r="P283" s="71"/>
      <c r="Q283" s="71"/>
      <c r="R283" s="71"/>
      <c r="S283" s="71"/>
    </row>
    <row r="284" customFormat="false" ht="15" hidden="false" customHeight="false" outlineLevel="0" collapsed="false">
      <c r="B284" s="69" t="s">
        <v>95</v>
      </c>
      <c r="C284" s="70" t="n">
        <v>1</v>
      </c>
      <c r="D284" s="71" t="n">
        <f aca="false">$C284*VLOOKUP($B284,FoodDB!$A$2:$I$1024,3,0)</f>
        <v>0</v>
      </c>
      <c r="E284" s="71" t="n">
        <f aca="false">$C284*VLOOKUP($B284,FoodDB!$A$2:$I$1024,4,0)</f>
        <v>0</v>
      </c>
      <c r="F284" s="71" t="n">
        <f aca="false">$C284*VLOOKUP($B284,FoodDB!$A$2:$I$1024,5,0)</f>
        <v>0</v>
      </c>
      <c r="G284" s="71" t="n">
        <f aca="false">$C284*VLOOKUP($B284,FoodDB!$A$2:$I$1024,6,0)</f>
        <v>0</v>
      </c>
      <c r="H284" s="71" t="n">
        <f aca="false">$C284*VLOOKUP($B284,FoodDB!$A$2:$I$1024,7,0)</f>
        <v>0</v>
      </c>
      <c r="I284" s="71" t="n">
        <f aca="false">$C284*VLOOKUP($B284,FoodDB!$A$2:$I$1024,8,0)</f>
        <v>0</v>
      </c>
      <c r="J284" s="71" t="n">
        <f aca="false">$C284*VLOOKUP($B284,FoodDB!$A$2:$I$1024,9,0)</f>
        <v>0</v>
      </c>
      <c r="K284" s="71"/>
      <c r="L284" s="71"/>
      <c r="M284" s="71"/>
      <c r="N284" s="71"/>
      <c r="O284" s="71"/>
      <c r="P284" s="71"/>
      <c r="Q284" s="71"/>
      <c r="R284" s="71"/>
      <c r="S284" s="71"/>
    </row>
    <row r="285" customFormat="false" ht="15" hidden="false" customHeight="false" outlineLevel="0" collapsed="false">
      <c r="B285" s="69" t="s">
        <v>95</v>
      </c>
      <c r="C285" s="70" t="n">
        <v>1</v>
      </c>
      <c r="D285" s="71" t="n">
        <f aca="false">$C285*VLOOKUP($B285,FoodDB!$A$2:$I$1024,3,0)</f>
        <v>0</v>
      </c>
      <c r="E285" s="71" t="n">
        <f aca="false">$C285*VLOOKUP($B285,FoodDB!$A$2:$I$1024,4,0)</f>
        <v>0</v>
      </c>
      <c r="F285" s="71" t="n">
        <f aca="false">$C285*VLOOKUP($B285,FoodDB!$A$2:$I$1024,5,0)</f>
        <v>0</v>
      </c>
      <c r="G285" s="71" t="n">
        <f aca="false">$C285*VLOOKUP($B285,FoodDB!$A$2:$I$1024,6,0)</f>
        <v>0</v>
      </c>
      <c r="H285" s="71" t="n">
        <f aca="false">$C285*VLOOKUP($B285,FoodDB!$A$2:$I$1024,7,0)</f>
        <v>0</v>
      </c>
      <c r="I285" s="71" t="n">
        <f aca="false">$C285*VLOOKUP($B285,FoodDB!$A$2:$I$1024,8,0)</f>
        <v>0</v>
      </c>
      <c r="J285" s="71" t="n">
        <f aca="false">$C285*VLOOKUP($B285,FoodDB!$A$2:$I$1024,9,0)</f>
        <v>0</v>
      </c>
      <c r="K285" s="71"/>
      <c r="L285" s="71"/>
      <c r="M285" s="71"/>
      <c r="N285" s="71"/>
      <c r="O285" s="71"/>
      <c r="P285" s="71"/>
      <c r="Q285" s="71"/>
      <c r="R285" s="71"/>
      <c r="S285" s="71"/>
    </row>
    <row r="286" customFormat="false" ht="15" hidden="false" customHeight="false" outlineLevel="0" collapsed="false">
      <c r="B286" s="69" t="s">
        <v>95</v>
      </c>
      <c r="C286" s="70" t="n">
        <v>1</v>
      </c>
      <c r="D286" s="71" t="n">
        <f aca="false">$C286*VLOOKUP($B286,FoodDB!$A$2:$I$1024,3,0)</f>
        <v>0</v>
      </c>
      <c r="E286" s="71" t="n">
        <f aca="false">$C286*VLOOKUP($B286,FoodDB!$A$2:$I$1024,4,0)</f>
        <v>0</v>
      </c>
      <c r="F286" s="71" t="n">
        <f aca="false">$C286*VLOOKUP($B286,FoodDB!$A$2:$I$1024,5,0)</f>
        <v>0</v>
      </c>
      <c r="G286" s="71" t="n">
        <f aca="false">$C286*VLOOKUP($B286,FoodDB!$A$2:$I$1024,6,0)</f>
        <v>0</v>
      </c>
      <c r="H286" s="71" t="n">
        <f aca="false">$C286*VLOOKUP($B286,FoodDB!$A$2:$I$1024,7,0)</f>
        <v>0</v>
      </c>
      <c r="I286" s="71" t="n">
        <f aca="false">$C286*VLOOKUP($B286,FoodDB!$A$2:$I$1024,8,0)</f>
        <v>0</v>
      </c>
      <c r="J286" s="71" t="n">
        <f aca="false">$C286*VLOOKUP($B286,FoodDB!$A$2:$I$1024,9,0)</f>
        <v>0</v>
      </c>
      <c r="K286" s="71"/>
      <c r="L286" s="71"/>
      <c r="M286" s="71"/>
      <c r="N286" s="71"/>
      <c r="O286" s="71"/>
      <c r="P286" s="71"/>
      <c r="Q286" s="71"/>
      <c r="R286" s="71"/>
      <c r="S286" s="71"/>
    </row>
    <row r="287" customFormat="false" ht="15" hidden="false" customHeight="false" outlineLevel="0" collapsed="false">
      <c r="B287" s="69" t="s">
        <v>95</v>
      </c>
      <c r="C287" s="70" t="n">
        <v>1</v>
      </c>
      <c r="D287" s="71" t="n">
        <f aca="false">$C287*VLOOKUP($B287,FoodDB!$A$2:$I$1024,3,0)</f>
        <v>0</v>
      </c>
      <c r="E287" s="71" t="n">
        <f aca="false">$C287*VLOOKUP($B287,FoodDB!$A$2:$I$1024,4,0)</f>
        <v>0</v>
      </c>
      <c r="F287" s="71" t="n">
        <f aca="false">$C287*VLOOKUP($B287,FoodDB!$A$2:$I$1024,5,0)</f>
        <v>0</v>
      </c>
      <c r="G287" s="71" t="n">
        <f aca="false">$C287*VLOOKUP($B287,FoodDB!$A$2:$I$1024,6,0)</f>
        <v>0</v>
      </c>
      <c r="H287" s="71" t="n">
        <f aca="false">$C287*VLOOKUP($B287,FoodDB!$A$2:$I$1024,7,0)</f>
        <v>0</v>
      </c>
      <c r="I287" s="71" t="n">
        <f aca="false">$C287*VLOOKUP($B287,FoodDB!$A$2:$I$1024,8,0)</f>
        <v>0</v>
      </c>
      <c r="J287" s="71" t="n">
        <f aca="false">$C287*VLOOKUP($B287,FoodDB!$A$2:$I$1024,9,0)</f>
        <v>0</v>
      </c>
      <c r="K287" s="71"/>
      <c r="L287" s="71"/>
      <c r="M287" s="71"/>
      <c r="N287" s="71"/>
      <c r="O287" s="71"/>
      <c r="P287" s="71"/>
      <c r="Q287" s="71"/>
      <c r="R287" s="71"/>
      <c r="S287" s="71"/>
    </row>
    <row r="288" customFormat="false" ht="15" hidden="false" customHeight="false" outlineLevel="0" collapsed="false">
      <c r="A288" s="0" t="s">
        <v>99</v>
      </c>
      <c r="D288" s="71"/>
      <c r="E288" s="71"/>
      <c r="F288" s="71"/>
      <c r="G288" s="71" t="n">
        <f aca="false">SUM(G281:G287)</f>
        <v>0</v>
      </c>
      <c r="H288" s="71" t="n">
        <f aca="false">SUM(H281:H287)</f>
        <v>0</v>
      </c>
      <c r="I288" s="71" t="n">
        <f aca="false">SUM(I281:I287)</f>
        <v>0</v>
      </c>
      <c r="J288" s="71" t="n">
        <f aca="false">SUM(G288:I288)</f>
        <v>0</v>
      </c>
      <c r="K288" s="71"/>
      <c r="L288" s="71"/>
      <c r="M288" s="71"/>
      <c r="N288" s="71"/>
      <c r="O288" s="71"/>
      <c r="P288" s="71"/>
      <c r="Q288" s="71"/>
      <c r="R288" s="71"/>
      <c r="S288" s="71"/>
    </row>
    <row r="289" customFormat="false" ht="15" hidden="false" customHeight="false" outlineLevel="0" collapsed="false">
      <c r="A289" s="0" t="s">
        <v>100</v>
      </c>
      <c r="B289" s="0" t="s">
        <v>101</v>
      </c>
      <c r="D289" s="71"/>
      <c r="E289" s="71"/>
      <c r="F289" s="71"/>
      <c r="G289" s="71" t="n">
        <f aca="false">VLOOKUP($A281,LossChart!$A$3:$AB$73,14,0)</f>
        <v>565.289625432139</v>
      </c>
      <c r="H289" s="71" t="n">
        <f aca="false">VLOOKUP($A281,LossChart!$A$3:$AB$73,15,0)</f>
        <v>80</v>
      </c>
      <c r="I289" s="71" t="n">
        <f aca="false">VLOOKUP($A281,LossChart!$A$3:$AB$73,16,0)</f>
        <v>462.566029264636</v>
      </c>
      <c r="J289" s="71" t="n">
        <f aca="false">VLOOKUP($A281,LossChart!$A$3:$AB$73,17,0)</f>
        <v>1107.85565469678</v>
      </c>
      <c r="K289" s="71"/>
      <c r="L289" s="71"/>
      <c r="M289" s="71"/>
      <c r="N289" s="71"/>
      <c r="O289" s="71"/>
      <c r="P289" s="71"/>
      <c r="Q289" s="71"/>
      <c r="R289" s="71"/>
      <c r="S289" s="71"/>
    </row>
    <row r="290" customFormat="false" ht="15" hidden="false" customHeight="false" outlineLevel="0" collapsed="false">
      <c r="A290" s="0" t="s">
        <v>102</v>
      </c>
      <c r="D290" s="71"/>
      <c r="E290" s="71"/>
      <c r="F290" s="71"/>
      <c r="G290" s="71" t="n">
        <f aca="false">G289-G288</f>
        <v>565.289625432139</v>
      </c>
      <c r="H290" s="71" t="n">
        <f aca="false">H289-H288</f>
        <v>80</v>
      </c>
      <c r="I290" s="71" t="n">
        <f aca="false">I289-I288</f>
        <v>462.566029264636</v>
      </c>
      <c r="J290" s="71" t="n">
        <f aca="false">J289-J288</f>
        <v>1107.85565469678</v>
      </c>
      <c r="K290" s="71"/>
      <c r="L290" s="71"/>
      <c r="M290" s="71"/>
      <c r="N290" s="71"/>
      <c r="O290" s="71"/>
      <c r="P290" s="71"/>
      <c r="Q290" s="71"/>
      <c r="R290" s="71"/>
      <c r="S290" s="71"/>
    </row>
    <row r="292" customFormat="false" ht="60" hidden="false" customHeight="false" outlineLevel="0" collapsed="false">
      <c r="A292" s="21" t="s">
        <v>63</v>
      </c>
      <c r="B292" s="21" t="s">
        <v>80</v>
      </c>
      <c r="C292" s="21" t="s">
        <v>81</v>
      </c>
      <c r="D292" s="67" t="str">
        <f aca="false">FoodDB!$C$1</f>
        <v>Fat
(g)</v>
      </c>
      <c r="E292" s="67" t="str">
        <f aca="false">FoodDB!$D$1</f>
        <v> Net
Carbs
(g)</v>
      </c>
      <c r="F292" s="67" t="str">
        <f aca="false">FoodDB!$E$1</f>
        <v>Protein
(g)</v>
      </c>
      <c r="G292" s="67" t="str">
        <f aca="false">FoodDB!$F$1</f>
        <v>Fat
(Cal)</v>
      </c>
      <c r="H292" s="67" t="str">
        <f aca="false">FoodDB!$G$1</f>
        <v>Carb
(Cal)</v>
      </c>
      <c r="I292" s="67" t="str">
        <f aca="false">FoodDB!$H$1</f>
        <v>Protein
(Cal)</v>
      </c>
      <c r="J292" s="67" t="str">
        <f aca="false">FoodDB!$I$1</f>
        <v>Total
Calories</v>
      </c>
      <c r="K292" s="67"/>
      <c r="L292" s="67" t="s">
        <v>82</v>
      </c>
      <c r="M292" s="67" t="s">
        <v>83</v>
      </c>
      <c r="N292" s="67" t="s">
        <v>84</v>
      </c>
      <c r="O292" s="67" t="s">
        <v>85</v>
      </c>
      <c r="P292" s="67" t="s">
        <v>86</v>
      </c>
      <c r="Q292" s="67" t="s">
        <v>87</v>
      </c>
      <c r="R292" s="67" t="s">
        <v>88</v>
      </c>
      <c r="S292" s="67" t="s">
        <v>89</v>
      </c>
    </row>
    <row r="293" customFormat="false" ht="15" hidden="false" customHeight="false" outlineLevel="0" collapsed="false">
      <c r="A293" s="68" t="n">
        <f aca="false">A281+1</f>
        <v>43055</v>
      </c>
      <c r="B293" s="69" t="s">
        <v>95</v>
      </c>
      <c r="C293" s="70" t="n">
        <v>1</v>
      </c>
      <c r="D293" s="71" t="n">
        <f aca="false">$C293*VLOOKUP($B293,FoodDB!$A$2:$I$1024,3,0)</f>
        <v>0</v>
      </c>
      <c r="E293" s="71" t="n">
        <f aca="false">$C293*VLOOKUP($B293,FoodDB!$A$2:$I$1024,4,0)</f>
        <v>0</v>
      </c>
      <c r="F293" s="71" t="n">
        <f aca="false">$C293*VLOOKUP($B293,FoodDB!$A$2:$I$1024,5,0)</f>
        <v>0</v>
      </c>
      <c r="G293" s="71" t="n">
        <f aca="false">$C293*VLOOKUP($B293,FoodDB!$A$2:$I$1024,6,0)</f>
        <v>0</v>
      </c>
      <c r="H293" s="71" t="n">
        <f aca="false">$C293*VLOOKUP($B293,FoodDB!$A$2:$I$1024,7,0)</f>
        <v>0</v>
      </c>
      <c r="I293" s="71" t="n">
        <f aca="false">$C293*VLOOKUP($B293,FoodDB!$A$2:$I$1024,8,0)</f>
        <v>0</v>
      </c>
      <c r="J293" s="71" t="n">
        <f aca="false">$C293*VLOOKUP($B293,FoodDB!$A$2:$I$1024,9,0)</f>
        <v>0</v>
      </c>
      <c r="K293" s="71"/>
      <c r="L293" s="71" t="n">
        <f aca="false">SUM(G293:G299)</f>
        <v>0</v>
      </c>
      <c r="M293" s="71" t="n">
        <f aca="false">SUM(H293:H299)</f>
        <v>0</v>
      </c>
      <c r="N293" s="71" t="n">
        <f aca="false">SUM(I293:I299)</f>
        <v>0</v>
      </c>
      <c r="O293" s="71" t="n">
        <f aca="false">SUM(L293:N293)</f>
        <v>0</v>
      </c>
      <c r="P293" s="71" t="n">
        <f aca="false">VLOOKUP($A293,LossChart!$A$3:$AB$73,14,0)-L293</f>
        <v>571.678748979229</v>
      </c>
      <c r="Q293" s="71" t="n">
        <f aca="false">VLOOKUP($A293,LossChart!$A$3:$AB$73,15,0)-M293</f>
        <v>80</v>
      </c>
      <c r="R293" s="71" t="n">
        <f aca="false">VLOOKUP($A293,LossChart!$A$3:$AB$73,16,0)-N293</f>
        <v>462.566029264636</v>
      </c>
      <c r="S293" s="71" t="n">
        <f aca="false">VLOOKUP($A293,LossChart!$A$3:$AB$73,17,0)-O293</f>
        <v>1114.24477824387</v>
      </c>
    </row>
    <row r="294" customFormat="false" ht="15" hidden="false" customHeight="false" outlineLevel="0" collapsed="false">
      <c r="B294" s="69" t="s">
        <v>95</v>
      </c>
      <c r="C294" s="70" t="n">
        <v>1</v>
      </c>
      <c r="D294" s="71" t="n">
        <f aca="false">$C294*VLOOKUP($B294,FoodDB!$A$2:$I$1024,3,0)</f>
        <v>0</v>
      </c>
      <c r="E294" s="71" t="n">
        <f aca="false">$C294*VLOOKUP($B294,FoodDB!$A$2:$I$1024,4,0)</f>
        <v>0</v>
      </c>
      <c r="F294" s="71" t="n">
        <f aca="false">$C294*VLOOKUP($B294,FoodDB!$A$2:$I$1024,5,0)</f>
        <v>0</v>
      </c>
      <c r="G294" s="71" t="n">
        <f aca="false">$C294*VLOOKUP($B294,FoodDB!$A$2:$I$1024,6,0)</f>
        <v>0</v>
      </c>
      <c r="H294" s="71" t="n">
        <f aca="false">$C294*VLOOKUP($B294,FoodDB!$A$2:$I$1024,7,0)</f>
        <v>0</v>
      </c>
      <c r="I294" s="71" t="n">
        <f aca="false">$C294*VLOOKUP($B294,FoodDB!$A$2:$I$1024,8,0)</f>
        <v>0</v>
      </c>
      <c r="J294" s="71" t="n">
        <f aca="false">$C294*VLOOKUP($B294,FoodDB!$A$2:$I$1024,9,0)</f>
        <v>0</v>
      </c>
      <c r="K294" s="71"/>
      <c r="L294" s="71"/>
      <c r="M294" s="71"/>
      <c r="N294" s="71"/>
      <c r="O294" s="71"/>
      <c r="P294" s="71"/>
      <c r="Q294" s="71"/>
      <c r="R294" s="71"/>
      <c r="S294" s="71"/>
    </row>
    <row r="295" customFormat="false" ht="15" hidden="false" customHeight="false" outlineLevel="0" collapsed="false">
      <c r="B295" s="69" t="s">
        <v>95</v>
      </c>
      <c r="C295" s="70" t="n">
        <v>1</v>
      </c>
      <c r="D295" s="71" t="n">
        <f aca="false">$C295*VLOOKUP($B295,FoodDB!$A$2:$I$1024,3,0)</f>
        <v>0</v>
      </c>
      <c r="E295" s="71" t="n">
        <f aca="false">$C295*VLOOKUP($B295,FoodDB!$A$2:$I$1024,4,0)</f>
        <v>0</v>
      </c>
      <c r="F295" s="71" t="n">
        <f aca="false">$C295*VLOOKUP($B295,FoodDB!$A$2:$I$1024,5,0)</f>
        <v>0</v>
      </c>
      <c r="G295" s="71" t="n">
        <f aca="false">$C295*VLOOKUP($B295,FoodDB!$A$2:$I$1024,6,0)</f>
        <v>0</v>
      </c>
      <c r="H295" s="71" t="n">
        <f aca="false">$C295*VLOOKUP($B295,FoodDB!$A$2:$I$1024,7,0)</f>
        <v>0</v>
      </c>
      <c r="I295" s="71" t="n">
        <f aca="false">$C295*VLOOKUP($B295,FoodDB!$A$2:$I$1024,8,0)</f>
        <v>0</v>
      </c>
      <c r="J295" s="71" t="n">
        <f aca="false">$C295*VLOOKUP($B295,FoodDB!$A$2:$I$1024,9,0)</f>
        <v>0</v>
      </c>
      <c r="K295" s="71"/>
      <c r="L295" s="71"/>
      <c r="M295" s="71"/>
      <c r="N295" s="71"/>
      <c r="O295" s="71"/>
      <c r="P295" s="71"/>
      <c r="Q295" s="71"/>
      <c r="R295" s="71"/>
      <c r="S295" s="71"/>
    </row>
    <row r="296" customFormat="false" ht="15" hidden="false" customHeight="false" outlineLevel="0" collapsed="false">
      <c r="B296" s="69" t="s">
        <v>95</v>
      </c>
      <c r="C296" s="70" t="n">
        <v>1</v>
      </c>
      <c r="D296" s="71" t="n">
        <f aca="false">$C296*VLOOKUP($B296,FoodDB!$A$2:$I$1024,3,0)</f>
        <v>0</v>
      </c>
      <c r="E296" s="71" t="n">
        <f aca="false">$C296*VLOOKUP($B296,FoodDB!$A$2:$I$1024,4,0)</f>
        <v>0</v>
      </c>
      <c r="F296" s="71" t="n">
        <f aca="false">$C296*VLOOKUP($B296,FoodDB!$A$2:$I$1024,5,0)</f>
        <v>0</v>
      </c>
      <c r="G296" s="71" t="n">
        <f aca="false">$C296*VLOOKUP($B296,FoodDB!$A$2:$I$1024,6,0)</f>
        <v>0</v>
      </c>
      <c r="H296" s="71" t="n">
        <f aca="false">$C296*VLOOKUP($B296,FoodDB!$A$2:$I$1024,7,0)</f>
        <v>0</v>
      </c>
      <c r="I296" s="71" t="n">
        <f aca="false">$C296*VLOOKUP($B296,FoodDB!$A$2:$I$1024,8,0)</f>
        <v>0</v>
      </c>
      <c r="J296" s="71" t="n">
        <f aca="false">$C296*VLOOKUP($B296,FoodDB!$A$2:$I$1024,9,0)</f>
        <v>0</v>
      </c>
      <c r="K296" s="71"/>
      <c r="L296" s="71"/>
      <c r="M296" s="71"/>
      <c r="N296" s="71"/>
      <c r="O296" s="71"/>
      <c r="P296" s="71"/>
      <c r="Q296" s="71"/>
      <c r="R296" s="71"/>
      <c r="S296" s="71"/>
    </row>
    <row r="297" customFormat="false" ht="15" hidden="false" customHeight="false" outlineLevel="0" collapsed="false">
      <c r="B297" s="69" t="s">
        <v>95</v>
      </c>
      <c r="C297" s="70" t="n">
        <v>1</v>
      </c>
      <c r="D297" s="71" t="n">
        <f aca="false">$C297*VLOOKUP($B297,FoodDB!$A$2:$I$1024,3,0)</f>
        <v>0</v>
      </c>
      <c r="E297" s="71" t="n">
        <f aca="false">$C297*VLOOKUP($B297,FoodDB!$A$2:$I$1024,4,0)</f>
        <v>0</v>
      </c>
      <c r="F297" s="71" t="n">
        <f aca="false">$C297*VLOOKUP($B297,FoodDB!$A$2:$I$1024,5,0)</f>
        <v>0</v>
      </c>
      <c r="G297" s="71" t="n">
        <f aca="false">$C297*VLOOKUP($B297,FoodDB!$A$2:$I$1024,6,0)</f>
        <v>0</v>
      </c>
      <c r="H297" s="71" t="n">
        <f aca="false">$C297*VLOOKUP($B297,FoodDB!$A$2:$I$1024,7,0)</f>
        <v>0</v>
      </c>
      <c r="I297" s="71" t="n">
        <f aca="false">$C297*VLOOKUP($B297,FoodDB!$A$2:$I$1024,8,0)</f>
        <v>0</v>
      </c>
      <c r="J297" s="71" t="n">
        <f aca="false">$C297*VLOOKUP($B297,FoodDB!$A$2:$I$1024,9,0)</f>
        <v>0</v>
      </c>
      <c r="K297" s="71"/>
      <c r="L297" s="71"/>
      <c r="M297" s="71"/>
      <c r="N297" s="71"/>
      <c r="O297" s="71"/>
      <c r="P297" s="71"/>
      <c r="Q297" s="71"/>
      <c r="R297" s="71"/>
      <c r="S297" s="71"/>
    </row>
    <row r="298" customFormat="false" ht="15" hidden="false" customHeight="false" outlineLevel="0" collapsed="false">
      <c r="B298" s="69" t="s">
        <v>95</v>
      </c>
      <c r="C298" s="70" t="n">
        <v>1</v>
      </c>
      <c r="D298" s="71" t="n">
        <f aca="false">$C298*VLOOKUP($B298,FoodDB!$A$2:$I$1024,3,0)</f>
        <v>0</v>
      </c>
      <c r="E298" s="71" t="n">
        <f aca="false">$C298*VLOOKUP($B298,FoodDB!$A$2:$I$1024,4,0)</f>
        <v>0</v>
      </c>
      <c r="F298" s="71" t="n">
        <f aca="false">$C298*VLOOKUP($B298,FoodDB!$A$2:$I$1024,5,0)</f>
        <v>0</v>
      </c>
      <c r="G298" s="71" t="n">
        <f aca="false">$C298*VLOOKUP($B298,FoodDB!$A$2:$I$1024,6,0)</f>
        <v>0</v>
      </c>
      <c r="H298" s="71" t="n">
        <f aca="false">$C298*VLOOKUP($B298,FoodDB!$A$2:$I$1024,7,0)</f>
        <v>0</v>
      </c>
      <c r="I298" s="71" t="n">
        <f aca="false">$C298*VLOOKUP($B298,FoodDB!$A$2:$I$1024,8,0)</f>
        <v>0</v>
      </c>
      <c r="J298" s="71" t="n">
        <f aca="false">$C298*VLOOKUP($B298,FoodDB!$A$2:$I$1024,9,0)</f>
        <v>0</v>
      </c>
      <c r="K298" s="71"/>
      <c r="L298" s="71"/>
      <c r="M298" s="71"/>
      <c r="N298" s="71"/>
      <c r="O298" s="71"/>
      <c r="P298" s="71"/>
      <c r="Q298" s="71"/>
      <c r="R298" s="71"/>
      <c r="S298" s="71"/>
    </row>
    <row r="299" customFormat="false" ht="15" hidden="false" customHeight="false" outlineLevel="0" collapsed="false">
      <c r="B299" s="69" t="s">
        <v>95</v>
      </c>
      <c r="C299" s="70" t="n">
        <v>1</v>
      </c>
      <c r="D299" s="71" t="n">
        <f aca="false">$C299*VLOOKUP($B299,FoodDB!$A$2:$I$1024,3,0)</f>
        <v>0</v>
      </c>
      <c r="E299" s="71" t="n">
        <f aca="false">$C299*VLOOKUP($B299,FoodDB!$A$2:$I$1024,4,0)</f>
        <v>0</v>
      </c>
      <c r="F299" s="71" t="n">
        <f aca="false">$C299*VLOOKUP($B299,FoodDB!$A$2:$I$1024,5,0)</f>
        <v>0</v>
      </c>
      <c r="G299" s="71" t="n">
        <f aca="false">$C299*VLOOKUP($B299,FoodDB!$A$2:$I$1024,6,0)</f>
        <v>0</v>
      </c>
      <c r="H299" s="71" t="n">
        <f aca="false">$C299*VLOOKUP($B299,FoodDB!$A$2:$I$1024,7,0)</f>
        <v>0</v>
      </c>
      <c r="I299" s="71" t="n">
        <f aca="false">$C299*VLOOKUP($B299,FoodDB!$A$2:$I$1024,8,0)</f>
        <v>0</v>
      </c>
      <c r="J299" s="71" t="n">
        <f aca="false">$C299*VLOOKUP($B299,FoodDB!$A$2:$I$1024,9,0)</f>
        <v>0</v>
      </c>
      <c r="K299" s="71"/>
      <c r="L299" s="71"/>
      <c r="M299" s="71"/>
      <c r="N299" s="71"/>
      <c r="O299" s="71"/>
      <c r="P299" s="71"/>
      <c r="Q299" s="71"/>
      <c r="R299" s="71"/>
      <c r="S299" s="71"/>
    </row>
    <row r="300" customFormat="false" ht="15" hidden="false" customHeight="false" outlineLevel="0" collapsed="false">
      <c r="A300" s="0" t="s">
        <v>99</v>
      </c>
      <c r="D300" s="71"/>
      <c r="E300" s="71"/>
      <c r="F300" s="71"/>
      <c r="G300" s="71" t="n">
        <f aca="false">SUM(G293:G299)</f>
        <v>0</v>
      </c>
      <c r="H300" s="71" t="n">
        <f aca="false">SUM(H293:H299)</f>
        <v>0</v>
      </c>
      <c r="I300" s="71" t="n">
        <f aca="false">SUM(I293:I299)</f>
        <v>0</v>
      </c>
      <c r="J300" s="71" t="n">
        <f aca="false">SUM(G300:I300)</f>
        <v>0</v>
      </c>
      <c r="K300" s="71"/>
      <c r="L300" s="71"/>
      <c r="M300" s="71"/>
      <c r="N300" s="71"/>
      <c r="O300" s="71"/>
      <c r="P300" s="71"/>
      <c r="Q300" s="71"/>
      <c r="R300" s="71"/>
      <c r="S300" s="71"/>
    </row>
    <row r="301" customFormat="false" ht="15" hidden="false" customHeight="false" outlineLevel="0" collapsed="false">
      <c r="A301" s="0" t="s">
        <v>100</v>
      </c>
      <c r="B301" s="0" t="s">
        <v>101</v>
      </c>
      <c r="D301" s="71"/>
      <c r="E301" s="71"/>
      <c r="F301" s="71"/>
      <c r="G301" s="71" t="n">
        <f aca="false">VLOOKUP($A293,LossChart!$A$3:$AB$73,14,0)</f>
        <v>571.678748979229</v>
      </c>
      <c r="H301" s="71" t="n">
        <f aca="false">VLOOKUP($A293,LossChart!$A$3:$AB$73,15,0)</f>
        <v>80</v>
      </c>
      <c r="I301" s="71" t="n">
        <f aca="false">VLOOKUP($A293,LossChart!$A$3:$AB$73,16,0)</f>
        <v>462.566029264636</v>
      </c>
      <c r="J301" s="71" t="n">
        <f aca="false">VLOOKUP($A293,LossChart!$A$3:$AB$73,17,0)</f>
        <v>1114.24477824387</v>
      </c>
      <c r="K301" s="71"/>
      <c r="L301" s="71"/>
      <c r="M301" s="71"/>
      <c r="N301" s="71"/>
      <c r="O301" s="71"/>
      <c r="P301" s="71"/>
      <c r="Q301" s="71"/>
      <c r="R301" s="71"/>
      <c r="S301" s="71"/>
    </row>
    <row r="302" customFormat="false" ht="15" hidden="false" customHeight="false" outlineLevel="0" collapsed="false">
      <c r="A302" s="0" t="s">
        <v>102</v>
      </c>
      <c r="D302" s="71"/>
      <c r="E302" s="71"/>
      <c r="F302" s="71"/>
      <c r="G302" s="71" t="n">
        <f aca="false">G301-G300</f>
        <v>571.678748979229</v>
      </c>
      <c r="H302" s="71" t="n">
        <f aca="false">H301-H300</f>
        <v>80</v>
      </c>
      <c r="I302" s="71" t="n">
        <f aca="false">I301-I300</f>
        <v>462.566029264636</v>
      </c>
      <c r="J302" s="71" t="n">
        <f aca="false">J301-J300</f>
        <v>1114.24477824387</v>
      </c>
      <c r="K302" s="71"/>
      <c r="L302" s="71"/>
      <c r="M302" s="71"/>
      <c r="N302" s="71"/>
      <c r="O302" s="71"/>
      <c r="P302" s="71"/>
      <c r="Q302" s="71"/>
      <c r="R302" s="71"/>
      <c r="S302" s="71"/>
    </row>
    <row r="304" customFormat="false" ht="60" hidden="false" customHeight="false" outlineLevel="0" collapsed="false">
      <c r="A304" s="21" t="s">
        <v>63</v>
      </c>
      <c r="B304" s="21" t="s">
        <v>80</v>
      </c>
      <c r="C304" s="21" t="s">
        <v>81</v>
      </c>
      <c r="D304" s="67" t="str">
        <f aca="false">FoodDB!$C$1</f>
        <v>Fat
(g)</v>
      </c>
      <c r="E304" s="67" t="str">
        <f aca="false">FoodDB!$D$1</f>
        <v> Net
Carbs
(g)</v>
      </c>
      <c r="F304" s="67" t="str">
        <f aca="false">FoodDB!$E$1</f>
        <v>Protein
(g)</v>
      </c>
      <c r="G304" s="67" t="str">
        <f aca="false">FoodDB!$F$1</f>
        <v>Fat
(Cal)</v>
      </c>
      <c r="H304" s="67" t="str">
        <f aca="false">FoodDB!$G$1</f>
        <v>Carb
(Cal)</v>
      </c>
      <c r="I304" s="67" t="str">
        <f aca="false">FoodDB!$H$1</f>
        <v>Protein
(Cal)</v>
      </c>
      <c r="J304" s="67" t="str">
        <f aca="false">FoodDB!$I$1</f>
        <v>Total
Calories</v>
      </c>
      <c r="K304" s="67"/>
      <c r="L304" s="67" t="s">
        <v>82</v>
      </c>
      <c r="M304" s="67" t="s">
        <v>83</v>
      </c>
      <c r="N304" s="67" t="s">
        <v>84</v>
      </c>
      <c r="O304" s="67" t="s">
        <v>85</v>
      </c>
      <c r="P304" s="67" t="s">
        <v>86</v>
      </c>
      <c r="Q304" s="67" t="s">
        <v>87</v>
      </c>
      <c r="R304" s="67" t="s">
        <v>88</v>
      </c>
      <c r="S304" s="67" t="s">
        <v>89</v>
      </c>
    </row>
    <row r="305" customFormat="false" ht="15" hidden="false" customHeight="false" outlineLevel="0" collapsed="false">
      <c r="A305" s="68" t="n">
        <f aca="false">A293+1</f>
        <v>43056</v>
      </c>
      <c r="B305" s="69" t="s">
        <v>95</v>
      </c>
      <c r="C305" s="70" t="n">
        <v>1</v>
      </c>
      <c r="D305" s="71" t="n">
        <f aca="false">$C305*VLOOKUP($B305,FoodDB!$A$2:$I$1024,3,0)</f>
        <v>0</v>
      </c>
      <c r="E305" s="71" t="n">
        <f aca="false">$C305*VLOOKUP($B305,FoodDB!$A$2:$I$1024,4,0)</f>
        <v>0</v>
      </c>
      <c r="F305" s="71" t="n">
        <f aca="false">$C305*VLOOKUP($B305,FoodDB!$A$2:$I$1024,5,0)</f>
        <v>0</v>
      </c>
      <c r="G305" s="71" t="n">
        <f aca="false">$C305*VLOOKUP($B305,FoodDB!$A$2:$I$1024,6,0)</f>
        <v>0</v>
      </c>
      <c r="H305" s="71" t="n">
        <f aca="false">$C305*VLOOKUP($B305,FoodDB!$A$2:$I$1024,7,0)</f>
        <v>0</v>
      </c>
      <c r="I305" s="71" t="n">
        <f aca="false">$C305*VLOOKUP($B305,FoodDB!$A$2:$I$1024,8,0)</f>
        <v>0</v>
      </c>
      <c r="J305" s="71" t="n">
        <f aca="false">$C305*VLOOKUP($B305,FoodDB!$A$2:$I$1024,9,0)</f>
        <v>0</v>
      </c>
      <c r="K305" s="71"/>
      <c r="L305" s="71" t="n">
        <f aca="false">SUM(G305:G311)</f>
        <v>0</v>
      </c>
      <c r="M305" s="71" t="n">
        <f aca="false">SUM(H305:H311)</f>
        <v>0</v>
      </c>
      <c r="N305" s="71" t="n">
        <f aca="false">SUM(I305:I311)</f>
        <v>0</v>
      </c>
      <c r="O305" s="71" t="n">
        <f aca="false">SUM(L305:N305)</f>
        <v>0</v>
      </c>
      <c r="P305" s="71" t="n">
        <f aca="false">VLOOKUP($A305,LossChart!$A$3:$AB$73,14,0)-L305</f>
        <v>578.011283146331</v>
      </c>
      <c r="Q305" s="71" t="n">
        <f aca="false">VLOOKUP($A305,LossChart!$A$3:$AB$73,15,0)-M305</f>
        <v>80</v>
      </c>
      <c r="R305" s="71" t="n">
        <f aca="false">VLOOKUP($A305,LossChart!$A$3:$AB$73,16,0)-N305</f>
        <v>462.566029264636</v>
      </c>
      <c r="S305" s="71" t="n">
        <f aca="false">VLOOKUP($A305,LossChart!$A$3:$AB$73,17,0)-O305</f>
        <v>1120.57731241097</v>
      </c>
    </row>
    <row r="306" customFormat="false" ht="15" hidden="false" customHeight="false" outlineLevel="0" collapsed="false">
      <c r="B306" s="69" t="s">
        <v>95</v>
      </c>
      <c r="C306" s="70" t="n">
        <v>1</v>
      </c>
      <c r="D306" s="71" t="n">
        <f aca="false">$C306*VLOOKUP($B306,FoodDB!$A$2:$I$1024,3,0)</f>
        <v>0</v>
      </c>
      <c r="E306" s="71" t="n">
        <f aca="false">$C306*VLOOKUP($B306,FoodDB!$A$2:$I$1024,4,0)</f>
        <v>0</v>
      </c>
      <c r="F306" s="71" t="n">
        <f aca="false">$C306*VLOOKUP($B306,FoodDB!$A$2:$I$1024,5,0)</f>
        <v>0</v>
      </c>
      <c r="G306" s="71" t="n">
        <f aca="false">$C306*VLOOKUP($B306,FoodDB!$A$2:$I$1024,6,0)</f>
        <v>0</v>
      </c>
      <c r="H306" s="71" t="n">
        <f aca="false">$C306*VLOOKUP($B306,FoodDB!$A$2:$I$1024,7,0)</f>
        <v>0</v>
      </c>
      <c r="I306" s="71" t="n">
        <f aca="false">$C306*VLOOKUP($B306,FoodDB!$A$2:$I$1024,8,0)</f>
        <v>0</v>
      </c>
      <c r="J306" s="71" t="n">
        <f aca="false">$C306*VLOOKUP($B306,FoodDB!$A$2:$I$1024,9,0)</f>
        <v>0</v>
      </c>
      <c r="K306" s="71"/>
      <c r="L306" s="71"/>
      <c r="M306" s="71"/>
      <c r="N306" s="71"/>
      <c r="O306" s="71"/>
      <c r="P306" s="71"/>
      <c r="Q306" s="71"/>
      <c r="R306" s="71"/>
      <c r="S306" s="71"/>
    </row>
    <row r="307" customFormat="false" ht="15" hidden="false" customHeight="false" outlineLevel="0" collapsed="false">
      <c r="B307" s="69" t="s">
        <v>95</v>
      </c>
      <c r="C307" s="70" t="n">
        <v>1</v>
      </c>
      <c r="D307" s="71" t="n">
        <f aca="false">$C307*VLOOKUP($B307,FoodDB!$A$2:$I$1024,3,0)</f>
        <v>0</v>
      </c>
      <c r="E307" s="71" t="n">
        <f aca="false">$C307*VLOOKUP($B307,FoodDB!$A$2:$I$1024,4,0)</f>
        <v>0</v>
      </c>
      <c r="F307" s="71" t="n">
        <f aca="false">$C307*VLOOKUP($B307,FoodDB!$A$2:$I$1024,5,0)</f>
        <v>0</v>
      </c>
      <c r="G307" s="71" t="n">
        <f aca="false">$C307*VLOOKUP($B307,FoodDB!$A$2:$I$1024,6,0)</f>
        <v>0</v>
      </c>
      <c r="H307" s="71" t="n">
        <f aca="false">$C307*VLOOKUP($B307,FoodDB!$A$2:$I$1024,7,0)</f>
        <v>0</v>
      </c>
      <c r="I307" s="71" t="n">
        <f aca="false">$C307*VLOOKUP($B307,FoodDB!$A$2:$I$1024,8,0)</f>
        <v>0</v>
      </c>
      <c r="J307" s="71" t="n">
        <f aca="false">$C307*VLOOKUP($B307,FoodDB!$A$2:$I$1024,9,0)</f>
        <v>0</v>
      </c>
      <c r="K307" s="71"/>
      <c r="L307" s="71"/>
      <c r="M307" s="71"/>
      <c r="N307" s="71"/>
      <c r="O307" s="71"/>
      <c r="P307" s="71"/>
      <c r="Q307" s="71"/>
      <c r="R307" s="71"/>
      <c r="S307" s="71"/>
    </row>
    <row r="308" customFormat="false" ht="15" hidden="false" customHeight="false" outlineLevel="0" collapsed="false">
      <c r="B308" s="69" t="s">
        <v>95</v>
      </c>
      <c r="C308" s="70" t="n">
        <v>1</v>
      </c>
      <c r="D308" s="71" t="n">
        <f aca="false">$C308*VLOOKUP($B308,FoodDB!$A$2:$I$1024,3,0)</f>
        <v>0</v>
      </c>
      <c r="E308" s="71" t="n">
        <f aca="false">$C308*VLOOKUP($B308,FoodDB!$A$2:$I$1024,4,0)</f>
        <v>0</v>
      </c>
      <c r="F308" s="71" t="n">
        <f aca="false">$C308*VLOOKUP($B308,FoodDB!$A$2:$I$1024,5,0)</f>
        <v>0</v>
      </c>
      <c r="G308" s="71" t="n">
        <f aca="false">$C308*VLOOKUP($B308,FoodDB!$A$2:$I$1024,6,0)</f>
        <v>0</v>
      </c>
      <c r="H308" s="71" t="n">
        <f aca="false">$C308*VLOOKUP($B308,FoodDB!$A$2:$I$1024,7,0)</f>
        <v>0</v>
      </c>
      <c r="I308" s="71" t="n">
        <f aca="false">$C308*VLOOKUP($B308,FoodDB!$A$2:$I$1024,8,0)</f>
        <v>0</v>
      </c>
      <c r="J308" s="71" t="n">
        <f aca="false">$C308*VLOOKUP($B308,FoodDB!$A$2:$I$1024,9,0)</f>
        <v>0</v>
      </c>
      <c r="K308" s="71"/>
      <c r="L308" s="71"/>
      <c r="M308" s="71"/>
      <c r="N308" s="71"/>
      <c r="O308" s="71"/>
      <c r="P308" s="71"/>
      <c r="Q308" s="71"/>
      <c r="R308" s="71"/>
      <c r="S308" s="71"/>
    </row>
    <row r="309" customFormat="false" ht="15" hidden="false" customHeight="false" outlineLevel="0" collapsed="false">
      <c r="B309" s="69" t="s">
        <v>95</v>
      </c>
      <c r="C309" s="70" t="n">
        <v>1</v>
      </c>
      <c r="D309" s="71" t="n">
        <f aca="false">$C309*VLOOKUP($B309,FoodDB!$A$2:$I$1024,3,0)</f>
        <v>0</v>
      </c>
      <c r="E309" s="71" t="n">
        <f aca="false">$C309*VLOOKUP($B309,FoodDB!$A$2:$I$1024,4,0)</f>
        <v>0</v>
      </c>
      <c r="F309" s="71" t="n">
        <f aca="false">$C309*VLOOKUP($B309,FoodDB!$A$2:$I$1024,5,0)</f>
        <v>0</v>
      </c>
      <c r="G309" s="71" t="n">
        <f aca="false">$C309*VLOOKUP($B309,FoodDB!$A$2:$I$1024,6,0)</f>
        <v>0</v>
      </c>
      <c r="H309" s="71" t="n">
        <f aca="false">$C309*VLOOKUP($B309,FoodDB!$A$2:$I$1024,7,0)</f>
        <v>0</v>
      </c>
      <c r="I309" s="71" t="n">
        <f aca="false">$C309*VLOOKUP($B309,FoodDB!$A$2:$I$1024,8,0)</f>
        <v>0</v>
      </c>
      <c r="J309" s="71" t="n">
        <f aca="false">$C309*VLOOKUP($B309,FoodDB!$A$2:$I$1024,9,0)</f>
        <v>0</v>
      </c>
      <c r="K309" s="71"/>
      <c r="L309" s="71"/>
      <c r="M309" s="71"/>
      <c r="N309" s="71"/>
      <c r="O309" s="71"/>
      <c r="P309" s="71"/>
      <c r="Q309" s="71"/>
      <c r="R309" s="71"/>
      <c r="S309" s="71"/>
    </row>
    <row r="310" customFormat="false" ht="15" hidden="false" customHeight="false" outlineLevel="0" collapsed="false">
      <c r="B310" s="69" t="s">
        <v>95</v>
      </c>
      <c r="C310" s="70" t="n">
        <v>1</v>
      </c>
      <c r="D310" s="71" t="n">
        <f aca="false">$C310*VLOOKUP($B310,FoodDB!$A$2:$I$1024,3,0)</f>
        <v>0</v>
      </c>
      <c r="E310" s="71" t="n">
        <f aca="false">$C310*VLOOKUP($B310,FoodDB!$A$2:$I$1024,4,0)</f>
        <v>0</v>
      </c>
      <c r="F310" s="71" t="n">
        <f aca="false">$C310*VLOOKUP($B310,FoodDB!$A$2:$I$1024,5,0)</f>
        <v>0</v>
      </c>
      <c r="G310" s="71" t="n">
        <f aca="false">$C310*VLOOKUP($B310,FoodDB!$A$2:$I$1024,6,0)</f>
        <v>0</v>
      </c>
      <c r="H310" s="71" t="n">
        <f aca="false">$C310*VLOOKUP($B310,FoodDB!$A$2:$I$1024,7,0)</f>
        <v>0</v>
      </c>
      <c r="I310" s="71" t="n">
        <f aca="false">$C310*VLOOKUP($B310,FoodDB!$A$2:$I$1024,8,0)</f>
        <v>0</v>
      </c>
      <c r="J310" s="71" t="n">
        <f aca="false">$C310*VLOOKUP($B310,FoodDB!$A$2:$I$1024,9,0)</f>
        <v>0</v>
      </c>
      <c r="K310" s="71"/>
      <c r="L310" s="71"/>
      <c r="M310" s="71"/>
      <c r="N310" s="71"/>
      <c r="O310" s="71"/>
      <c r="P310" s="71"/>
      <c r="Q310" s="71"/>
      <c r="R310" s="71"/>
      <c r="S310" s="71"/>
    </row>
    <row r="311" customFormat="false" ht="15" hidden="false" customHeight="false" outlineLevel="0" collapsed="false">
      <c r="B311" s="69" t="s">
        <v>95</v>
      </c>
      <c r="C311" s="70" t="n">
        <v>1</v>
      </c>
      <c r="D311" s="71" t="n">
        <f aca="false">$C311*VLOOKUP($B311,FoodDB!$A$2:$I$1024,3,0)</f>
        <v>0</v>
      </c>
      <c r="E311" s="71" t="n">
        <f aca="false">$C311*VLOOKUP($B311,FoodDB!$A$2:$I$1024,4,0)</f>
        <v>0</v>
      </c>
      <c r="F311" s="71" t="n">
        <f aca="false">$C311*VLOOKUP($B311,FoodDB!$A$2:$I$1024,5,0)</f>
        <v>0</v>
      </c>
      <c r="G311" s="71" t="n">
        <f aca="false">$C311*VLOOKUP($B311,FoodDB!$A$2:$I$1024,6,0)</f>
        <v>0</v>
      </c>
      <c r="H311" s="71" t="n">
        <f aca="false">$C311*VLOOKUP($B311,FoodDB!$A$2:$I$1024,7,0)</f>
        <v>0</v>
      </c>
      <c r="I311" s="71" t="n">
        <f aca="false">$C311*VLOOKUP($B311,FoodDB!$A$2:$I$1024,8,0)</f>
        <v>0</v>
      </c>
      <c r="J311" s="71" t="n">
        <f aca="false">$C311*VLOOKUP($B311,FoodDB!$A$2:$I$1024,9,0)</f>
        <v>0</v>
      </c>
      <c r="K311" s="71"/>
      <c r="L311" s="71"/>
      <c r="M311" s="71"/>
      <c r="N311" s="71"/>
      <c r="O311" s="71"/>
      <c r="P311" s="71"/>
      <c r="Q311" s="71"/>
      <c r="R311" s="71"/>
      <c r="S311" s="71"/>
    </row>
    <row r="312" customFormat="false" ht="15" hidden="false" customHeight="false" outlineLevel="0" collapsed="false">
      <c r="A312" s="0" t="s">
        <v>99</v>
      </c>
      <c r="D312" s="71"/>
      <c r="E312" s="71"/>
      <c r="F312" s="71"/>
      <c r="G312" s="71" t="n">
        <f aca="false">SUM(G305:G311)</f>
        <v>0</v>
      </c>
      <c r="H312" s="71" t="n">
        <f aca="false">SUM(H305:H311)</f>
        <v>0</v>
      </c>
      <c r="I312" s="71" t="n">
        <f aca="false">SUM(I305:I311)</f>
        <v>0</v>
      </c>
      <c r="J312" s="71" t="n">
        <f aca="false">SUM(G312:I312)</f>
        <v>0</v>
      </c>
      <c r="K312" s="71"/>
      <c r="L312" s="71"/>
      <c r="M312" s="71"/>
      <c r="N312" s="71"/>
      <c r="O312" s="71"/>
      <c r="P312" s="71"/>
      <c r="Q312" s="71"/>
      <c r="R312" s="71"/>
      <c r="S312" s="71"/>
    </row>
    <row r="313" customFormat="false" ht="15" hidden="false" customHeight="false" outlineLevel="0" collapsed="false">
      <c r="A313" s="0" t="s">
        <v>100</v>
      </c>
      <c r="B313" s="0" t="s">
        <v>101</v>
      </c>
      <c r="D313" s="71"/>
      <c r="E313" s="71"/>
      <c r="F313" s="71"/>
      <c r="G313" s="71" t="n">
        <f aca="false">VLOOKUP($A305,LossChart!$A$3:$AB$73,14,0)</f>
        <v>578.011283146331</v>
      </c>
      <c r="H313" s="71" t="n">
        <f aca="false">VLOOKUP($A305,LossChart!$A$3:$AB$73,15,0)</f>
        <v>80</v>
      </c>
      <c r="I313" s="71" t="n">
        <f aca="false">VLOOKUP($A305,LossChart!$A$3:$AB$73,16,0)</f>
        <v>462.566029264636</v>
      </c>
      <c r="J313" s="71" t="n">
        <f aca="false">VLOOKUP($A305,LossChart!$A$3:$AB$73,17,0)</f>
        <v>1120.57731241097</v>
      </c>
      <c r="K313" s="71"/>
      <c r="L313" s="71"/>
      <c r="M313" s="71"/>
      <c r="N313" s="71"/>
      <c r="O313" s="71"/>
      <c r="P313" s="71"/>
      <c r="Q313" s="71"/>
      <c r="R313" s="71"/>
      <c r="S313" s="71"/>
    </row>
    <row r="314" customFormat="false" ht="15" hidden="false" customHeight="false" outlineLevel="0" collapsed="false">
      <c r="A314" s="0" t="s">
        <v>102</v>
      </c>
      <c r="D314" s="71"/>
      <c r="E314" s="71"/>
      <c r="F314" s="71"/>
      <c r="G314" s="71" t="n">
        <f aca="false">G313-G312</f>
        <v>578.011283146331</v>
      </c>
      <c r="H314" s="71" t="n">
        <f aca="false">H313-H312</f>
        <v>80</v>
      </c>
      <c r="I314" s="71" t="n">
        <f aca="false">I313-I312</f>
        <v>462.566029264636</v>
      </c>
      <c r="J314" s="71" t="n">
        <f aca="false">J313-J312</f>
        <v>1120.57731241097</v>
      </c>
      <c r="K314" s="71"/>
      <c r="L314" s="71"/>
      <c r="M314" s="71"/>
      <c r="N314" s="71"/>
      <c r="O314" s="71"/>
      <c r="P314" s="71"/>
      <c r="Q314" s="71"/>
      <c r="R314" s="71"/>
      <c r="S314" s="71"/>
    </row>
    <row r="316" customFormat="false" ht="60" hidden="false" customHeight="false" outlineLevel="0" collapsed="false">
      <c r="A316" s="21" t="s">
        <v>63</v>
      </c>
      <c r="B316" s="21" t="s">
        <v>80</v>
      </c>
      <c r="C316" s="21" t="s">
        <v>81</v>
      </c>
      <c r="D316" s="67" t="str">
        <f aca="false">FoodDB!$C$1</f>
        <v>Fat
(g)</v>
      </c>
      <c r="E316" s="67" t="str">
        <f aca="false">FoodDB!$D$1</f>
        <v> Net
Carbs
(g)</v>
      </c>
      <c r="F316" s="67" t="str">
        <f aca="false">FoodDB!$E$1</f>
        <v>Protein
(g)</v>
      </c>
      <c r="G316" s="67" t="str">
        <f aca="false">FoodDB!$F$1</f>
        <v>Fat
(Cal)</v>
      </c>
      <c r="H316" s="67" t="str">
        <f aca="false">FoodDB!$G$1</f>
        <v>Carb
(Cal)</v>
      </c>
      <c r="I316" s="67" t="str">
        <f aca="false">FoodDB!$H$1</f>
        <v>Protein
(Cal)</v>
      </c>
      <c r="J316" s="67" t="str">
        <f aca="false">FoodDB!$I$1</f>
        <v>Total
Calories</v>
      </c>
      <c r="K316" s="67"/>
      <c r="L316" s="67" t="s">
        <v>82</v>
      </c>
      <c r="M316" s="67" t="s">
        <v>83</v>
      </c>
      <c r="N316" s="67" t="s">
        <v>84</v>
      </c>
      <c r="O316" s="67" t="s">
        <v>85</v>
      </c>
      <c r="P316" s="67" t="s">
        <v>86</v>
      </c>
      <c r="Q316" s="67" t="s">
        <v>87</v>
      </c>
      <c r="R316" s="67" t="s">
        <v>88</v>
      </c>
      <c r="S316" s="67" t="s">
        <v>89</v>
      </c>
    </row>
    <row r="317" customFormat="false" ht="15" hidden="false" customHeight="false" outlineLevel="0" collapsed="false">
      <c r="A317" s="68" t="n">
        <f aca="false">A305+1</f>
        <v>43057</v>
      </c>
      <c r="B317" s="69" t="s">
        <v>95</v>
      </c>
      <c r="C317" s="70" t="n">
        <v>1</v>
      </c>
      <c r="D317" s="71" t="n">
        <f aca="false">$C317*VLOOKUP($B317,FoodDB!$A$2:$I$1024,3,0)</f>
        <v>0</v>
      </c>
      <c r="E317" s="71" t="n">
        <f aca="false">$C317*VLOOKUP($B317,FoodDB!$A$2:$I$1024,4,0)</f>
        <v>0</v>
      </c>
      <c r="F317" s="71" t="n">
        <f aca="false">$C317*VLOOKUP($B317,FoodDB!$A$2:$I$1024,5,0)</f>
        <v>0</v>
      </c>
      <c r="G317" s="71" t="n">
        <f aca="false">$C317*VLOOKUP($B317,FoodDB!$A$2:$I$1024,6,0)</f>
        <v>0</v>
      </c>
      <c r="H317" s="71" t="n">
        <f aca="false">$C317*VLOOKUP($B317,FoodDB!$A$2:$I$1024,7,0)</f>
        <v>0</v>
      </c>
      <c r="I317" s="71" t="n">
        <f aca="false">$C317*VLOOKUP($B317,FoodDB!$A$2:$I$1024,8,0)</f>
        <v>0</v>
      </c>
      <c r="J317" s="71" t="n">
        <f aca="false">$C317*VLOOKUP($B317,FoodDB!$A$2:$I$1024,9,0)</f>
        <v>0</v>
      </c>
      <c r="K317" s="71"/>
      <c r="L317" s="71" t="n">
        <f aca="false">SUM(G317:G323)</f>
        <v>0</v>
      </c>
      <c r="M317" s="71" t="n">
        <f aca="false">SUM(H317:H323)</f>
        <v>0</v>
      </c>
      <c r="N317" s="71" t="n">
        <f aca="false">SUM(I317:I323)</f>
        <v>0</v>
      </c>
      <c r="O317" s="71" t="n">
        <f aca="false">SUM(L317:N317)</f>
        <v>0</v>
      </c>
      <c r="P317" s="71" t="n">
        <f aca="false">VLOOKUP($A317,LossChart!$A$3:$AB$73,14,0)-L317</f>
        <v>584.287729153667</v>
      </c>
      <c r="Q317" s="71" t="n">
        <f aca="false">VLOOKUP($A317,LossChart!$A$3:$AB$73,15,0)-M317</f>
        <v>80</v>
      </c>
      <c r="R317" s="71" t="n">
        <f aca="false">VLOOKUP($A317,LossChart!$A$3:$AB$73,16,0)-N317</f>
        <v>462.566029264636</v>
      </c>
      <c r="S317" s="71" t="n">
        <f aca="false">VLOOKUP($A317,LossChart!$A$3:$AB$73,17,0)-O317</f>
        <v>1126.8537584183</v>
      </c>
    </row>
    <row r="318" customFormat="false" ht="15" hidden="false" customHeight="false" outlineLevel="0" collapsed="false">
      <c r="B318" s="69" t="s">
        <v>95</v>
      </c>
      <c r="C318" s="70" t="n">
        <v>1</v>
      </c>
      <c r="D318" s="71" t="n">
        <f aca="false">$C318*VLOOKUP($B318,FoodDB!$A$2:$I$1024,3,0)</f>
        <v>0</v>
      </c>
      <c r="E318" s="71" t="n">
        <f aca="false">$C318*VLOOKUP($B318,FoodDB!$A$2:$I$1024,4,0)</f>
        <v>0</v>
      </c>
      <c r="F318" s="71" t="n">
        <f aca="false">$C318*VLOOKUP($B318,FoodDB!$A$2:$I$1024,5,0)</f>
        <v>0</v>
      </c>
      <c r="G318" s="71" t="n">
        <f aca="false">$C318*VLOOKUP($B318,FoodDB!$A$2:$I$1024,6,0)</f>
        <v>0</v>
      </c>
      <c r="H318" s="71" t="n">
        <f aca="false">$C318*VLOOKUP($B318,FoodDB!$A$2:$I$1024,7,0)</f>
        <v>0</v>
      </c>
      <c r="I318" s="71" t="n">
        <f aca="false">$C318*VLOOKUP($B318,FoodDB!$A$2:$I$1024,8,0)</f>
        <v>0</v>
      </c>
      <c r="J318" s="71" t="n">
        <f aca="false">$C318*VLOOKUP($B318,FoodDB!$A$2:$I$1024,9,0)</f>
        <v>0</v>
      </c>
      <c r="K318" s="71"/>
      <c r="L318" s="71"/>
      <c r="M318" s="71"/>
      <c r="N318" s="71"/>
      <c r="O318" s="71"/>
      <c r="P318" s="71"/>
      <c r="Q318" s="71"/>
      <c r="R318" s="71"/>
      <c r="S318" s="71"/>
    </row>
    <row r="319" customFormat="false" ht="15" hidden="false" customHeight="false" outlineLevel="0" collapsed="false">
      <c r="B319" s="69" t="s">
        <v>95</v>
      </c>
      <c r="C319" s="70" t="n">
        <v>1</v>
      </c>
      <c r="D319" s="71" t="n">
        <f aca="false">$C319*VLOOKUP($B319,FoodDB!$A$2:$I$1024,3,0)</f>
        <v>0</v>
      </c>
      <c r="E319" s="71" t="n">
        <f aca="false">$C319*VLOOKUP($B319,FoodDB!$A$2:$I$1024,4,0)</f>
        <v>0</v>
      </c>
      <c r="F319" s="71" t="n">
        <f aca="false">$C319*VLOOKUP($B319,FoodDB!$A$2:$I$1024,5,0)</f>
        <v>0</v>
      </c>
      <c r="G319" s="71" t="n">
        <f aca="false">$C319*VLOOKUP($B319,FoodDB!$A$2:$I$1024,6,0)</f>
        <v>0</v>
      </c>
      <c r="H319" s="71" t="n">
        <f aca="false">$C319*VLOOKUP($B319,FoodDB!$A$2:$I$1024,7,0)</f>
        <v>0</v>
      </c>
      <c r="I319" s="71" t="n">
        <f aca="false">$C319*VLOOKUP($B319,FoodDB!$A$2:$I$1024,8,0)</f>
        <v>0</v>
      </c>
      <c r="J319" s="71" t="n">
        <f aca="false">$C319*VLOOKUP($B319,FoodDB!$A$2:$I$1024,9,0)</f>
        <v>0</v>
      </c>
      <c r="K319" s="71"/>
      <c r="L319" s="71"/>
      <c r="M319" s="71"/>
      <c r="N319" s="71"/>
      <c r="O319" s="71"/>
      <c r="P319" s="71"/>
      <c r="Q319" s="71"/>
      <c r="R319" s="71"/>
      <c r="S319" s="71"/>
    </row>
    <row r="320" customFormat="false" ht="15" hidden="false" customHeight="false" outlineLevel="0" collapsed="false">
      <c r="B320" s="69" t="s">
        <v>95</v>
      </c>
      <c r="C320" s="70" t="n">
        <v>1</v>
      </c>
      <c r="D320" s="71" t="n">
        <f aca="false">$C320*VLOOKUP($B320,FoodDB!$A$2:$I$1024,3,0)</f>
        <v>0</v>
      </c>
      <c r="E320" s="71" t="n">
        <f aca="false">$C320*VLOOKUP($B320,FoodDB!$A$2:$I$1024,4,0)</f>
        <v>0</v>
      </c>
      <c r="F320" s="71" t="n">
        <f aca="false">$C320*VLOOKUP($B320,FoodDB!$A$2:$I$1024,5,0)</f>
        <v>0</v>
      </c>
      <c r="G320" s="71" t="n">
        <f aca="false">$C320*VLOOKUP($B320,FoodDB!$A$2:$I$1024,6,0)</f>
        <v>0</v>
      </c>
      <c r="H320" s="71" t="n">
        <f aca="false">$C320*VLOOKUP($B320,FoodDB!$A$2:$I$1024,7,0)</f>
        <v>0</v>
      </c>
      <c r="I320" s="71" t="n">
        <f aca="false">$C320*VLOOKUP($B320,FoodDB!$A$2:$I$1024,8,0)</f>
        <v>0</v>
      </c>
      <c r="J320" s="71" t="n">
        <f aca="false">$C320*VLOOKUP($B320,FoodDB!$A$2:$I$1024,9,0)</f>
        <v>0</v>
      </c>
      <c r="K320" s="71"/>
      <c r="L320" s="71"/>
      <c r="M320" s="71"/>
      <c r="N320" s="71"/>
      <c r="O320" s="71"/>
      <c r="P320" s="71"/>
      <c r="Q320" s="71"/>
      <c r="R320" s="71"/>
      <c r="S320" s="71"/>
    </row>
    <row r="321" customFormat="false" ht="15" hidden="false" customHeight="false" outlineLevel="0" collapsed="false">
      <c r="B321" s="69" t="s">
        <v>95</v>
      </c>
      <c r="C321" s="70" t="n">
        <v>1</v>
      </c>
      <c r="D321" s="71" t="n">
        <f aca="false">$C321*VLOOKUP($B321,FoodDB!$A$2:$I$1024,3,0)</f>
        <v>0</v>
      </c>
      <c r="E321" s="71" t="n">
        <f aca="false">$C321*VLOOKUP($B321,FoodDB!$A$2:$I$1024,4,0)</f>
        <v>0</v>
      </c>
      <c r="F321" s="71" t="n">
        <f aca="false">$C321*VLOOKUP($B321,FoodDB!$A$2:$I$1024,5,0)</f>
        <v>0</v>
      </c>
      <c r="G321" s="71" t="n">
        <f aca="false">$C321*VLOOKUP($B321,FoodDB!$A$2:$I$1024,6,0)</f>
        <v>0</v>
      </c>
      <c r="H321" s="71" t="n">
        <f aca="false">$C321*VLOOKUP($B321,FoodDB!$A$2:$I$1024,7,0)</f>
        <v>0</v>
      </c>
      <c r="I321" s="71" t="n">
        <f aca="false">$C321*VLOOKUP($B321,FoodDB!$A$2:$I$1024,8,0)</f>
        <v>0</v>
      </c>
      <c r="J321" s="71" t="n">
        <f aca="false">$C321*VLOOKUP($B321,FoodDB!$A$2:$I$1024,9,0)</f>
        <v>0</v>
      </c>
      <c r="K321" s="71"/>
      <c r="L321" s="71"/>
      <c r="M321" s="71"/>
      <c r="N321" s="71"/>
      <c r="O321" s="71"/>
      <c r="P321" s="71"/>
      <c r="Q321" s="71"/>
      <c r="R321" s="71"/>
      <c r="S321" s="71"/>
    </row>
    <row r="322" customFormat="false" ht="15" hidden="false" customHeight="false" outlineLevel="0" collapsed="false">
      <c r="B322" s="69" t="s">
        <v>95</v>
      </c>
      <c r="C322" s="70" t="n">
        <v>1</v>
      </c>
      <c r="D322" s="71" t="n">
        <f aca="false">$C322*VLOOKUP($B322,FoodDB!$A$2:$I$1024,3,0)</f>
        <v>0</v>
      </c>
      <c r="E322" s="71" t="n">
        <f aca="false">$C322*VLOOKUP($B322,FoodDB!$A$2:$I$1024,4,0)</f>
        <v>0</v>
      </c>
      <c r="F322" s="71" t="n">
        <f aca="false">$C322*VLOOKUP($B322,FoodDB!$A$2:$I$1024,5,0)</f>
        <v>0</v>
      </c>
      <c r="G322" s="71" t="n">
        <f aca="false">$C322*VLOOKUP($B322,FoodDB!$A$2:$I$1024,6,0)</f>
        <v>0</v>
      </c>
      <c r="H322" s="71" t="n">
        <f aca="false">$C322*VLOOKUP($B322,FoodDB!$A$2:$I$1024,7,0)</f>
        <v>0</v>
      </c>
      <c r="I322" s="71" t="n">
        <f aca="false">$C322*VLOOKUP($B322,FoodDB!$A$2:$I$1024,8,0)</f>
        <v>0</v>
      </c>
      <c r="J322" s="71" t="n">
        <f aca="false">$C322*VLOOKUP($B322,FoodDB!$A$2:$I$1024,9,0)</f>
        <v>0</v>
      </c>
      <c r="K322" s="71"/>
      <c r="L322" s="71"/>
      <c r="M322" s="71"/>
      <c r="N322" s="71"/>
      <c r="O322" s="71"/>
      <c r="P322" s="71"/>
      <c r="Q322" s="71"/>
      <c r="R322" s="71"/>
      <c r="S322" s="71"/>
    </row>
    <row r="323" customFormat="false" ht="15" hidden="false" customHeight="false" outlineLevel="0" collapsed="false">
      <c r="B323" s="69" t="s">
        <v>95</v>
      </c>
      <c r="C323" s="70" t="n">
        <v>1</v>
      </c>
      <c r="D323" s="71" t="n">
        <f aca="false">$C323*VLOOKUP($B323,FoodDB!$A$2:$I$1024,3,0)</f>
        <v>0</v>
      </c>
      <c r="E323" s="71" t="n">
        <f aca="false">$C323*VLOOKUP($B323,FoodDB!$A$2:$I$1024,4,0)</f>
        <v>0</v>
      </c>
      <c r="F323" s="71" t="n">
        <f aca="false">$C323*VLOOKUP($B323,FoodDB!$A$2:$I$1024,5,0)</f>
        <v>0</v>
      </c>
      <c r="G323" s="71" t="n">
        <f aca="false">$C323*VLOOKUP($B323,FoodDB!$A$2:$I$1024,6,0)</f>
        <v>0</v>
      </c>
      <c r="H323" s="71" t="n">
        <f aca="false">$C323*VLOOKUP($B323,FoodDB!$A$2:$I$1024,7,0)</f>
        <v>0</v>
      </c>
      <c r="I323" s="71" t="n">
        <f aca="false">$C323*VLOOKUP($B323,FoodDB!$A$2:$I$1024,8,0)</f>
        <v>0</v>
      </c>
      <c r="J323" s="71" t="n">
        <f aca="false">$C323*VLOOKUP($B323,FoodDB!$A$2:$I$1024,9,0)</f>
        <v>0</v>
      </c>
      <c r="K323" s="71"/>
      <c r="L323" s="71"/>
      <c r="M323" s="71"/>
      <c r="N323" s="71"/>
      <c r="O323" s="71"/>
      <c r="P323" s="71"/>
      <c r="Q323" s="71"/>
      <c r="R323" s="71"/>
      <c r="S323" s="71"/>
    </row>
    <row r="324" customFormat="false" ht="15" hidden="false" customHeight="false" outlineLevel="0" collapsed="false">
      <c r="A324" s="0" t="s">
        <v>99</v>
      </c>
      <c r="D324" s="71"/>
      <c r="E324" s="71"/>
      <c r="F324" s="71"/>
      <c r="G324" s="71" t="n">
        <f aca="false">SUM(G317:G323)</f>
        <v>0</v>
      </c>
      <c r="H324" s="71" t="n">
        <f aca="false">SUM(H317:H323)</f>
        <v>0</v>
      </c>
      <c r="I324" s="71" t="n">
        <f aca="false">SUM(I317:I323)</f>
        <v>0</v>
      </c>
      <c r="J324" s="71" t="n">
        <f aca="false">SUM(G324:I324)</f>
        <v>0</v>
      </c>
      <c r="K324" s="71"/>
      <c r="L324" s="71"/>
      <c r="M324" s="71"/>
      <c r="N324" s="71"/>
      <c r="O324" s="71"/>
      <c r="P324" s="71"/>
      <c r="Q324" s="71"/>
      <c r="R324" s="71"/>
      <c r="S324" s="71"/>
    </row>
    <row r="325" customFormat="false" ht="15" hidden="false" customHeight="false" outlineLevel="0" collapsed="false">
      <c r="A325" s="0" t="s">
        <v>100</v>
      </c>
      <c r="B325" s="0" t="s">
        <v>101</v>
      </c>
      <c r="D325" s="71"/>
      <c r="E325" s="71"/>
      <c r="F325" s="71"/>
      <c r="G325" s="71" t="n">
        <f aca="false">VLOOKUP($A317,LossChart!$A$3:$AB$73,14,0)</f>
        <v>584.287729153667</v>
      </c>
      <c r="H325" s="71" t="n">
        <f aca="false">VLOOKUP($A317,LossChart!$A$3:$AB$73,15,0)</f>
        <v>80</v>
      </c>
      <c r="I325" s="71" t="n">
        <f aca="false">VLOOKUP($A317,LossChart!$A$3:$AB$73,16,0)</f>
        <v>462.566029264636</v>
      </c>
      <c r="J325" s="71" t="n">
        <f aca="false">VLOOKUP($A317,LossChart!$A$3:$AB$73,17,0)</f>
        <v>1126.8537584183</v>
      </c>
      <c r="K325" s="71"/>
      <c r="L325" s="71"/>
      <c r="M325" s="71"/>
      <c r="N325" s="71"/>
      <c r="O325" s="71"/>
      <c r="P325" s="71"/>
      <c r="Q325" s="71"/>
      <c r="R325" s="71"/>
      <c r="S325" s="71"/>
    </row>
    <row r="326" customFormat="false" ht="15" hidden="false" customHeight="false" outlineLevel="0" collapsed="false">
      <c r="A326" s="0" t="s">
        <v>102</v>
      </c>
      <c r="D326" s="71"/>
      <c r="E326" s="71"/>
      <c r="F326" s="71"/>
      <c r="G326" s="71" t="n">
        <f aca="false">G325-G324</f>
        <v>584.287729153667</v>
      </c>
      <c r="H326" s="71" t="n">
        <f aca="false">H325-H324</f>
        <v>80</v>
      </c>
      <c r="I326" s="71" t="n">
        <f aca="false">I325-I324</f>
        <v>462.566029264636</v>
      </c>
      <c r="J326" s="71" t="n">
        <f aca="false">J325-J324</f>
        <v>1126.8537584183</v>
      </c>
      <c r="K326" s="71"/>
      <c r="L326" s="71"/>
      <c r="M326" s="71"/>
      <c r="N326" s="71"/>
      <c r="O326" s="71"/>
      <c r="P326" s="71"/>
      <c r="Q326" s="71"/>
      <c r="R326" s="71"/>
      <c r="S326" s="71"/>
    </row>
    <row r="328" customFormat="false" ht="60" hidden="false" customHeight="false" outlineLevel="0" collapsed="false">
      <c r="A328" s="21" t="s">
        <v>63</v>
      </c>
      <c r="B328" s="21" t="s">
        <v>80</v>
      </c>
      <c r="C328" s="21" t="s">
        <v>81</v>
      </c>
      <c r="D328" s="67" t="str">
        <f aca="false">FoodDB!$C$1</f>
        <v>Fat
(g)</v>
      </c>
      <c r="E328" s="67" t="str">
        <f aca="false">FoodDB!$D$1</f>
        <v> Net
Carbs
(g)</v>
      </c>
      <c r="F328" s="67" t="str">
        <f aca="false">FoodDB!$E$1</f>
        <v>Protein
(g)</v>
      </c>
      <c r="G328" s="67" t="str">
        <f aca="false">FoodDB!$F$1</f>
        <v>Fat
(Cal)</v>
      </c>
      <c r="H328" s="67" t="str">
        <f aca="false">FoodDB!$G$1</f>
        <v>Carb
(Cal)</v>
      </c>
      <c r="I328" s="67" t="str">
        <f aca="false">FoodDB!$H$1</f>
        <v>Protein
(Cal)</v>
      </c>
      <c r="J328" s="67" t="str">
        <f aca="false">FoodDB!$I$1</f>
        <v>Total
Calories</v>
      </c>
      <c r="K328" s="67"/>
      <c r="L328" s="67" t="s">
        <v>82</v>
      </c>
      <c r="M328" s="67" t="s">
        <v>83</v>
      </c>
      <c r="N328" s="67" t="s">
        <v>84</v>
      </c>
      <c r="O328" s="67" t="s">
        <v>85</v>
      </c>
      <c r="P328" s="67" t="s">
        <v>86</v>
      </c>
      <c r="Q328" s="67" t="s">
        <v>87</v>
      </c>
      <c r="R328" s="67" t="s">
        <v>88</v>
      </c>
      <c r="S328" s="67" t="s">
        <v>89</v>
      </c>
    </row>
    <row r="329" customFormat="false" ht="15" hidden="false" customHeight="false" outlineLevel="0" collapsed="false">
      <c r="A329" s="68" t="n">
        <f aca="false">A317+1</f>
        <v>43058</v>
      </c>
      <c r="B329" s="69" t="s">
        <v>95</v>
      </c>
      <c r="C329" s="70" t="n">
        <v>1</v>
      </c>
      <c r="D329" s="71" t="n">
        <f aca="false">$C329*VLOOKUP($B329,FoodDB!$A$2:$I$1024,3,0)</f>
        <v>0</v>
      </c>
      <c r="E329" s="71" t="n">
        <f aca="false">$C329*VLOOKUP($B329,FoodDB!$A$2:$I$1024,4,0)</f>
        <v>0</v>
      </c>
      <c r="F329" s="71" t="n">
        <f aca="false">$C329*VLOOKUP($B329,FoodDB!$A$2:$I$1024,5,0)</f>
        <v>0</v>
      </c>
      <c r="G329" s="71" t="n">
        <f aca="false">$C329*VLOOKUP($B329,FoodDB!$A$2:$I$1024,6,0)</f>
        <v>0</v>
      </c>
      <c r="H329" s="71" t="n">
        <f aca="false">$C329*VLOOKUP($B329,FoodDB!$A$2:$I$1024,7,0)</f>
        <v>0</v>
      </c>
      <c r="I329" s="71" t="n">
        <f aca="false">$C329*VLOOKUP($B329,FoodDB!$A$2:$I$1024,8,0)</f>
        <v>0</v>
      </c>
      <c r="J329" s="71" t="n">
        <f aca="false">$C329*VLOOKUP($B329,FoodDB!$A$2:$I$1024,9,0)</f>
        <v>0</v>
      </c>
      <c r="K329" s="71"/>
      <c r="L329" s="71" t="n">
        <f aca="false">SUM(G329:G335)</f>
        <v>0</v>
      </c>
      <c r="M329" s="71" t="n">
        <f aca="false">SUM(H329:H335)</f>
        <v>0</v>
      </c>
      <c r="N329" s="71" t="n">
        <f aca="false">SUM(I329:I335)</f>
        <v>0</v>
      </c>
      <c r="O329" s="71" t="n">
        <f aca="false">SUM(L329:N329)</f>
        <v>0</v>
      </c>
      <c r="P329" s="71" t="n">
        <f aca="false">VLOOKUP($A329,LossChart!$A$3:$AB$73,14,0)-L329</f>
        <v>590.508583782081</v>
      </c>
      <c r="Q329" s="71" t="n">
        <f aca="false">VLOOKUP($A329,LossChart!$A$3:$AB$73,15,0)-M329</f>
        <v>80</v>
      </c>
      <c r="R329" s="71" t="n">
        <f aca="false">VLOOKUP($A329,LossChart!$A$3:$AB$73,16,0)-N329</f>
        <v>462.566029264636</v>
      </c>
      <c r="S329" s="71" t="n">
        <f aca="false">VLOOKUP($A329,LossChart!$A$3:$AB$73,17,0)-O329</f>
        <v>1133.07461304672</v>
      </c>
    </row>
    <row r="330" customFormat="false" ht="15" hidden="false" customHeight="false" outlineLevel="0" collapsed="false">
      <c r="B330" s="69" t="s">
        <v>95</v>
      </c>
      <c r="C330" s="70" t="n">
        <v>1</v>
      </c>
      <c r="D330" s="71" t="n">
        <f aca="false">$C330*VLOOKUP($B330,FoodDB!$A$2:$I$1024,3,0)</f>
        <v>0</v>
      </c>
      <c r="E330" s="71" t="n">
        <f aca="false">$C330*VLOOKUP($B330,FoodDB!$A$2:$I$1024,4,0)</f>
        <v>0</v>
      </c>
      <c r="F330" s="71" t="n">
        <f aca="false">$C330*VLOOKUP($B330,FoodDB!$A$2:$I$1024,5,0)</f>
        <v>0</v>
      </c>
      <c r="G330" s="71" t="n">
        <f aca="false">$C330*VLOOKUP($B330,FoodDB!$A$2:$I$1024,6,0)</f>
        <v>0</v>
      </c>
      <c r="H330" s="71" t="n">
        <f aca="false">$C330*VLOOKUP($B330,FoodDB!$A$2:$I$1024,7,0)</f>
        <v>0</v>
      </c>
      <c r="I330" s="71" t="n">
        <f aca="false">$C330*VLOOKUP($B330,FoodDB!$A$2:$I$1024,8,0)</f>
        <v>0</v>
      </c>
      <c r="J330" s="71" t="n">
        <f aca="false">$C330*VLOOKUP($B330,FoodDB!$A$2:$I$1024,9,0)</f>
        <v>0</v>
      </c>
      <c r="K330" s="71"/>
      <c r="L330" s="71"/>
      <c r="M330" s="71"/>
      <c r="N330" s="71"/>
      <c r="O330" s="71"/>
      <c r="P330" s="71"/>
      <c r="Q330" s="71"/>
      <c r="R330" s="71"/>
      <c r="S330" s="71"/>
    </row>
    <row r="331" customFormat="false" ht="15" hidden="false" customHeight="false" outlineLevel="0" collapsed="false">
      <c r="B331" s="69" t="s">
        <v>95</v>
      </c>
      <c r="C331" s="70" t="n">
        <v>1</v>
      </c>
      <c r="D331" s="71" t="n">
        <f aca="false">$C331*VLOOKUP($B331,FoodDB!$A$2:$I$1024,3,0)</f>
        <v>0</v>
      </c>
      <c r="E331" s="71" t="n">
        <f aca="false">$C331*VLOOKUP($B331,FoodDB!$A$2:$I$1024,4,0)</f>
        <v>0</v>
      </c>
      <c r="F331" s="71" t="n">
        <f aca="false">$C331*VLOOKUP($B331,FoodDB!$A$2:$I$1024,5,0)</f>
        <v>0</v>
      </c>
      <c r="G331" s="71" t="n">
        <f aca="false">$C331*VLOOKUP($B331,FoodDB!$A$2:$I$1024,6,0)</f>
        <v>0</v>
      </c>
      <c r="H331" s="71" t="n">
        <f aca="false">$C331*VLOOKUP($B331,FoodDB!$A$2:$I$1024,7,0)</f>
        <v>0</v>
      </c>
      <c r="I331" s="71" t="n">
        <f aca="false">$C331*VLOOKUP($B331,FoodDB!$A$2:$I$1024,8,0)</f>
        <v>0</v>
      </c>
      <c r="J331" s="71" t="n">
        <f aca="false">$C331*VLOOKUP($B331,FoodDB!$A$2:$I$1024,9,0)</f>
        <v>0</v>
      </c>
      <c r="K331" s="71"/>
      <c r="L331" s="71"/>
      <c r="M331" s="71"/>
      <c r="N331" s="71"/>
      <c r="O331" s="71"/>
      <c r="P331" s="71"/>
      <c r="Q331" s="71"/>
      <c r="R331" s="71"/>
      <c r="S331" s="71"/>
    </row>
    <row r="332" customFormat="false" ht="15" hidden="false" customHeight="false" outlineLevel="0" collapsed="false">
      <c r="B332" s="69" t="s">
        <v>95</v>
      </c>
      <c r="C332" s="70" t="n">
        <v>1</v>
      </c>
      <c r="D332" s="71" t="n">
        <f aca="false">$C332*VLOOKUP($B332,FoodDB!$A$2:$I$1024,3,0)</f>
        <v>0</v>
      </c>
      <c r="E332" s="71" t="n">
        <f aca="false">$C332*VLOOKUP($B332,FoodDB!$A$2:$I$1024,4,0)</f>
        <v>0</v>
      </c>
      <c r="F332" s="71" t="n">
        <f aca="false">$C332*VLOOKUP($B332,FoodDB!$A$2:$I$1024,5,0)</f>
        <v>0</v>
      </c>
      <c r="G332" s="71" t="n">
        <f aca="false">$C332*VLOOKUP($B332,FoodDB!$A$2:$I$1024,6,0)</f>
        <v>0</v>
      </c>
      <c r="H332" s="71" t="n">
        <f aca="false">$C332*VLOOKUP($B332,FoodDB!$A$2:$I$1024,7,0)</f>
        <v>0</v>
      </c>
      <c r="I332" s="71" t="n">
        <f aca="false">$C332*VLOOKUP($B332,FoodDB!$A$2:$I$1024,8,0)</f>
        <v>0</v>
      </c>
      <c r="J332" s="71" t="n">
        <f aca="false">$C332*VLOOKUP($B332,FoodDB!$A$2:$I$1024,9,0)</f>
        <v>0</v>
      </c>
      <c r="K332" s="71"/>
      <c r="L332" s="71"/>
      <c r="M332" s="71"/>
      <c r="N332" s="71"/>
      <c r="O332" s="71"/>
      <c r="P332" s="71"/>
      <c r="Q332" s="71"/>
      <c r="R332" s="71"/>
      <c r="S332" s="71"/>
    </row>
    <row r="333" customFormat="false" ht="15" hidden="false" customHeight="false" outlineLevel="0" collapsed="false">
      <c r="B333" s="69" t="s">
        <v>95</v>
      </c>
      <c r="C333" s="70" t="n">
        <v>1</v>
      </c>
      <c r="D333" s="71" t="n">
        <f aca="false">$C333*VLOOKUP($B333,FoodDB!$A$2:$I$1024,3,0)</f>
        <v>0</v>
      </c>
      <c r="E333" s="71" t="n">
        <f aca="false">$C333*VLOOKUP($B333,FoodDB!$A$2:$I$1024,4,0)</f>
        <v>0</v>
      </c>
      <c r="F333" s="71" t="n">
        <f aca="false">$C333*VLOOKUP($B333,FoodDB!$A$2:$I$1024,5,0)</f>
        <v>0</v>
      </c>
      <c r="G333" s="71" t="n">
        <f aca="false">$C333*VLOOKUP($B333,FoodDB!$A$2:$I$1024,6,0)</f>
        <v>0</v>
      </c>
      <c r="H333" s="71" t="n">
        <f aca="false">$C333*VLOOKUP($B333,FoodDB!$A$2:$I$1024,7,0)</f>
        <v>0</v>
      </c>
      <c r="I333" s="71" t="n">
        <f aca="false">$C333*VLOOKUP($B333,FoodDB!$A$2:$I$1024,8,0)</f>
        <v>0</v>
      </c>
      <c r="J333" s="71" t="n">
        <f aca="false">$C333*VLOOKUP($B333,FoodDB!$A$2:$I$1024,9,0)</f>
        <v>0</v>
      </c>
      <c r="K333" s="71"/>
      <c r="L333" s="71"/>
      <c r="M333" s="71"/>
      <c r="N333" s="71"/>
      <c r="O333" s="71"/>
      <c r="P333" s="71"/>
      <c r="Q333" s="71"/>
      <c r="R333" s="71"/>
      <c r="S333" s="71"/>
    </row>
    <row r="334" customFormat="false" ht="15" hidden="false" customHeight="false" outlineLevel="0" collapsed="false">
      <c r="B334" s="69" t="s">
        <v>95</v>
      </c>
      <c r="C334" s="70" t="n">
        <v>1</v>
      </c>
      <c r="D334" s="71" t="n">
        <f aca="false">$C334*VLOOKUP($B334,FoodDB!$A$2:$I$1024,3,0)</f>
        <v>0</v>
      </c>
      <c r="E334" s="71" t="n">
        <f aca="false">$C334*VLOOKUP($B334,FoodDB!$A$2:$I$1024,4,0)</f>
        <v>0</v>
      </c>
      <c r="F334" s="71" t="n">
        <f aca="false">$C334*VLOOKUP($B334,FoodDB!$A$2:$I$1024,5,0)</f>
        <v>0</v>
      </c>
      <c r="G334" s="71" t="n">
        <f aca="false">$C334*VLOOKUP($B334,FoodDB!$A$2:$I$1024,6,0)</f>
        <v>0</v>
      </c>
      <c r="H334" s="71" t="n">
        <f aca="false">$C334*VLOOKUP($B334,FoodDB!$A$2:$I$1024,7,0)</f>
        <v>0</v>
      </c>
      <c r="I334" s="71" t="n">
        <f aca="false">$C334*VLOOKUP($B334,FoodDB!$A$2:$I$1024,8,0)</f>
        <v>0</v>
      </c>
      <c r="J334" s="71" t="n">
        <f aca="false">$C334*VLOOKUP($B334,FoodDB!$A$2:$I$1024,9,0)</f>
        <v>0</v>
      </c>
      <c r="K334" s="71"/>
      <c r="L334" s="71"/>
      <c r="M334" s="71"/>
      <c r="N334" s="71"/>
      <c r="O334" s="71"/>
      <c r="P334" s="71"/>
      <c r="Q334" s="71"/>
      <c r="R334" s="71"/>
      <c r="S334" s="71"/>
    </row>
    <row r="335" customFormat="false" ht="15" hidden="false" customHeight="false" outlineLevel="0" collapsed="false">
      <c r="B335" s="69" t="s">
        <v>95</v>
      </c>
      <c r="C335" s="70" t="n">
        <v>1</v>
      </c>
      <c r="D335" s="71" t="n">
        <f aca="false">$C335*VLOOKUP($B335,FoodDB!$A$2:$I$1024,3,0)</f>
        <v>0</v>
      </c>
      <c r="E335" s="71" t="n">
        <f aca="false">$C335*VLOOKUP($B335,FoodDB!$A$2:$I$1024,4,0)</f>
        <v>0</v>
      </c>
      <c r="F335" s="71" t="n">
        <f aca="false">$C335*VLOOKUP($B335,FoodDB!$A$2:$I$1024,5,0)</f>
        <v>0</v>
      </c>
      <c r="G335" s="71" t="n">
        <f aca="false">$C335*VLOOKUP($B335,FoodDB!$A$2:$I$1024,6,0)</f>
        <v>0</v>
      </c>
      <c r="H335" s="71" t="n">
        <f aca="false">$C335*VLOOKUP($B335,FoodDB!$A$2:$I$1024,7,0)</f>
        <v>0</v>
      </c>
      <c r="I335" s="71" t="n">
        <f aca="false">$C335*VLOOKUP($B335,FoodDB!$A$2:$I$1024,8,0)</f>
        <v>0</v>
      </c>
      <c r="J335" s="71" t="n">
        <f aca="false">$C335*VLOOKUP($B335,FoodDB!$A$2:$I$1024,9,0)</f>
        <v>0</v>
      </c>
      <c r="K335" s="71"/>
      <c r="L335" s="71"/>
      <c r="M335" s="71"/>
      <c r="N335" s="71"/>
      <c r="O335" s="71"/>
      <c r="P335" s="71"/>
      <c r="Q335" s="71"/>
      <c r="R335" s="71"/>
      <c r="S335" s="71"/>
    </row>
    <row r="336" customFormat="false" ht="15" hidden="false" customHeight="false" outlineLevel="0" collapsed="false">
      <c r="A336" s="0" t="s">
        <v>99</v>
      </c>
      <c r="D336" s="71"/>
      <c r="E336" s="71"/>
      <c r="F336" s="71"/>
      <c r="G336" s="71" t="n">
        <f aca="false">SUM(G329:G335)</f>
        <v>0</v>
      </c>
      <c r="H336" s="71" t="n">
        <f aca="false">SUM(H329:H335)</f>
        <v>0</v>
      </c>
      <c r="I336" s="71" t="n">
        <f aca="false">SUM(I329:I335)</f>
        <v>0</v>
      </c>
      <c r="J336" s="71" t="n">
        <f aca="false">SUM(G336:I336)</f>
        <v>0</v>
      </c>
      <c r="K336" s="71"/>
      <c r="L336" s="71"/>
      <c r="M336" s="71"/>
      <c r="N336" s="71"/>
      <c r="O336" s="71"/>
      <c r="P336" s="71"/>
      <c r="Q336" s="71"/>
      <c r="R336" s="71"/>
      <c r="S336" s="71"/>
    </row>
    <row r="337" customFormat="false" ht="15" hidden="false" customHeight="false" outlineLevel="0" collapsed="false">
      <c r="A337" s="0" t="s">
        <v>100</v>
      </c>
      <c r="B337" s="0" t="s">
        <v>101</v>
      </c>
      <c r="D337" s="71"/>
      <c r="E337" s="71"/>
      <c r="F337" s="71"/>
      <c r="G337" s="71" t="n">
        <f aca="false">VLOOKUP($A329,LossChart!$A$3:$AB$73,14,0)</f>
        <v>590.508583782081</v>
      </c>
      <c r="H337" s="71" t="n">
        <f aca="false">VLOOKUP($A329,LossChart!$A$3:$AB$73,15,0)</f>
        <v>80</v>
      </c>
      <c r="I337" s="71" t="n">
        <f aca="false">VLOOKUP($A329,LossChart!$A$3:$AB$73,16,0)</f>
        <v>462.566029264636</v>
      </c>
      <c r="J337" s="71" t="n">
        <f aca="false">VLOOKUP($A329,LossChart!$A$3:$AB$73,17,0)</f>
        <v>1133.07461304672</v>
      </c>
      <c r="K337" s="71"/>
      <c r="L337" s="71"/>
      <c r="M337" s="71"/>
      <c r="N337" s="71"/>
      <c r="O337" s="71"/>
      <c r="P337" s="71"/>
      <c r="Q337" s="71"/>
      <c r="R337" s="71"/>
      <c r="S337" s="71"/>
    </row>
    <row r="338" customFormat="false" ht="15" hidden="false" customHeight="false" outlineLevel="0" collapsed="false">
      <c r="A338" s="0" t="s">
        <v>102</v>
      </c>
      <c r="D338" s="71"/>
      <c r="E338" s="71"/>
      <c r="F338" s="71"/>
      <c r="G338" s="71" t="n">
        <f aca="false">G337-G336</f>
        <v>590.508583782081</v>
      </c>
      <c r="H338" s="71" t="n">
        <f aca="false">H337-H336</f>
        <v>80</v>
      </c>
      <c r="I338" s="71" t="n">
        <f aca="false">I337-I336</f>
        <v>462.566029264636</v>
      </c>
      <c r="J338" s="71" t="n">
        <f aca="false">J337-J336</f>
        <v>1133.07461304672</v>
      </c>
      <c r="K338" s="71"/>
      <c r="L338" s="71"/>
      <c r="M338" s="71"/>
      <c r="N338" s="71"/>
      <c r="O338" s="71"/>
      <c r="P338" s="71"/>
      <c r="Q338" s="71"/>
      <c r="R338" s="71"/>
      <c r="S338" s="71"/>
    </row>
    <row r="340" customFormat="false" ht="60" hidden="false" customHeight="false" outlineLevel="0" collapsed="false">
      <c r="A340" s="21" t="s">
        <v>63</v>
      </c>
      <c r="B340" s="21" t="s">
        <v>80</v>
      </c>
      <c r="C340" s="21" t="s">
        <v>81</v>
      </c>
      <c r="D340" s="67" t="str">
        <f aca="false">FoodDB!$C$1</f>
        <v>Fat
(g)</v>
      </c>
      <c r="E340" s="67" t="str">
        <f aca="false">FoodDB!$D$1</f>
        <v> Net
Carbs
(g)</v>
      </c>
      <c r="F340" s="67" t="str">
        <f aca="false">FoodDB!$E$1</f>
        <v>Protein
(g)</v>
      </c>
      <c r="G340" s="67" t="str">
        <f aca="false">FoodDB!$F$1</f>
        <v>Fat
(Cal)</v>
      </c>
      <c r="H340" s="67" t="str">
        <f aca="false">FoodDB!$G$1</f>
        <v>Carb
(Cal)</v>
      </c>
      <c r="I340" s="67" t="str">
        <f aca="false">FoodDB!$H$1</f>
        <v>Protein
(Cal)</v>
      </c>
      <c r="J340" s="67" t="str">
        <f aca="false">FoodDB!$I$1</f>
        <v>Total
Calories</v>
      </c>
      <c r="K340" s="67"/>
      <c r="L340" s="67" t="s">
        <v>82</v>
      </c>
      <c r="M340" s="67" t="s">
        <v>83</v>
      </c>
      <c r="N340" s="67" t="s">
        <v>84</v>
      </c>
      <c r="O340" s="67" t="s">
        <v>85</v>
      </c>
      <c r="P340" s="67" t="s">
        <v>86</v>
      </c>
      <c r="Q340" s="67" t="s">
        <v>87</v>
      </c>
      <c r="R340" s="67" t="s">
        <v>88</v>
      </c>
      <c r="S340" s="67" t="s">
        <v>89</v>
      </c>
    </row>
    <row r="341" customFormat="false" ht="15" hidden="false" customHeight="false" outlineLevel="0" collapsed="false">
      <c r="A341" s="68" t="n">
        <f aca="false">A329+1</f>
        <v>43059</v>
      </c>
      <c r="B341" s="69" t="s">
        <v>95</v>
      </c>
      <c r="C341" s="70" t="n">
        <v>1</v>
      </c>
      <c r="D341" s="71" t="n">
        <f aca="false">$C341*VLOOKUP($B341,FoodDB!$A$2:$I$1024,3,0)</f>
        <v>0</v>
      </c>
      <c r="E341" s="71" t="n">
        <f aca="false">$C341*VLOOKUP($B341,FoodDB!$A$2:$I$1024,4,0)</f>
        <v>0</v>
      </c>
      <c r="F341" s="71" t="n">
        <f aca="false">$C341*VLOOKUP($B341,FoodDB!$A$2:$I$1024,5,0)</f>
        <v>0</v>
      </c>
      <c r="G341" s="71" t="n">
        <f aca="false">$C341*VLOOKUP($B341,FoodDB!$A$2:$I$1024,6,0)</f>
        <v>0</v>
      </c>
      <c r="H341" s="71" t="n">
        <f aca="false">$C341*VLOOKUP($B341,FoodDB!$A$2:$I$1024,7,0)</f>
        <v>0</v>
      </c>
      <c r="I341" s="71" t="n">
        <f aca="false">$C341*VLOOKUP($B341,FoodDB!$A$2:$I$1024,8,0)</f>
        <v>0</v>
      </c>
      <c r="J341" s="71" t="n">
        <f aca="false">$C341*VLOOKUP($B341,FoodDB!$A$2:$I$1024,9,0)</f>
        <v>0</v>
      </c>
      <c r="K341" s="71"/>
      <c r="L341" s="71" t="n">
        <f aca="false">SUM(G341:G347)</f>
        <v>0</v>
      </c>
      <c r="M341" s="71" t="n">
        <f aca="false">SUM(H341:H347)</f>
        <v>0</v>
      </c>
      <c r="N341" s="71" t="n">
        <f aca="false">SUM(I341:I347)</f>
        <v>0</v>
      </c>
      <c r="O341" s="71" t="n">
        <f aca="false">SUM(L341:N341)</f>
        <v>0</v>
      </c>
      <c r="P341" s="71" t="n">
        <f aca="false">VLOOKUP($A341,LossChart!$A$3:$AB$73,14,0)-L341</f>
        <v>596.674339412358</v>
      </c>
      <c r="Q341" s="71" t="n">
        <f aca="false">VLOOKUP($A341,LossChart!$A$3:$AB$73,15,0)-M341</f>
        <v>80</v>
      </c>
      <c r="R341" s="71" t="n">
        <f aca="false">VLOOKUP($A341,LossChart!$A$3:$AB$73,16,0)-N341</f>
        <v>462.566029264636</v>
      </c>
      <c r="S341" s="71" t="n">
        <f aca="false">VLOOKUP($A341,LossChart!$A$3:$AB$73,17,0)-O341</f>
        <v>1139.24036867699</v>
      </c>
    </row>
    <row r="342" customFormat="false" ht="15" hidden="false" customHeight="false" outlineLevel="0" collapsed="false">
      <c r="B342" s="69" t="s">
        <v>95</v>
      </c>
      <c r="C342" s="70" t="n">
        <v>1</v>
      </c>
      <c r="D342" s="71" t="n">
        <f aca="false">$C342*VLOOKUP($B342,FoodDB!$A$2:$I$1024,3,0)</f>
        <v>0</v>
      </c>
      <c r="E342" s="71" t="n">
        <f aca="false">$C342*VLOOKUP($B342,FoodDB!$A$2:$I$1024,4,0)</f>
        <v>0</v>
      </c>
      <c r="F342" s="71" t="n">
        <f aca="false">$C342*VLOOKUP($B342,FoodDB!$A$2:$I$1024,5,0)</f>
        <v>0</v>
      </c>
      <c r="G342" s="71" t="n">
        <f aca="false">$C342*VLOOKUP($B342,FoodDB!$A$2:$I$1024,6,0)</f>
        <v>0</v>
      </c>
      <c r="H342" s="71" t="n">
        <f aca="false">$C342*VLOOKUP($B342,FoodDB!$A$2:$I$1024,7,0)</f>
        <v>0</v>
      </c>
      <c r="I342" s="71" t="n">
        <f aca="false">$C342*VLOOKUP($B342,FoodDB!$A$2:$I$1024,8,0)</f>
        <v>0</v>
      </c>
      <c r="J342" s="71" t="n">
        <f aca="false">$C342*VLOOKUP($B342,FoodDB!$A$2:$I$1024,9,0)</f>
        <v>0</v>
      </c>
      <c r="K342" s="71"/>
      <c r="L342" s="71"/>
      <c r="M342" s="71"/>
      <c r="N342" s="71"/>
      <c r="O342" s="71"/>
      <c r="P342" s="71"/>
      <c r="Q342" s="71"/>
      <c r="R342" s="71"/>
      <c r="S342" s="71"/>
    </row>
    <row r="343" customFormat="false" ht="15" hidden="false" customHeight="false" outlineLevel="0" collapsed="false">
      <c r="B343" s="69" t="s">
        <v>95</v>
      </c>
      <c r="C343" s="70" t="n">
        <v>1</v>
      </c>
      <c r="D343" s="71" t="n">
        <f aca="false">$C343*VLOOKUP($B343,FoodDB!$A$2:$I$1024,3,0)</f>
        <v>0</v>
      </c>
      <c r="E343" s="71" t="n">
        <f aca="false">$C343*VLOOKUP($B343,FoodDB!$A$2:$I$1024,4,0)</f>
        <v>0</v>
      </c>
      <c r="F343" s="71" t="n">
        <f aca="false">$C343*VLOOKUP($B343,FoodDB!$A$2:$I$1024,5,0)</f>
        <v>0</v>
      </c>
      <c r="G343" s="71" t="n">
        <f aca="false">$C343*VLOOKUP($B343,FoodDB!$A$2:$I$1024,6,0)</f>
        <v>0</v>
      </c>
      <c r="H343" s="71" t="n">
        <f aca="false">$C343*VLOOKUP($B343,FoodDB!$A$2:$I$1024,7,0)</f>
        <v>0</v>
      </c>
      <c r="I343" s="71" t="n">
        <f aca="false">$C343*VLOOKUP($B343,FoodDB!$A$2:$I$1024,8,0)</f>
        <v>0</v>
      </c>
      <c r="J343" s="71" t="n">
        <f aca="false">$C343*VLOOKUP($B343,FoodDB!$A$2:$I$1024,9,0)</f>
        <v>0</v>
      </c>
      <c r="K343" s="71"/>
      <c r="L343" s="71"/>
      <c r="M343" s="71"/>
      <c r="N343" s="71"/>
      <c r="O343" s="71"/>
      <c r="P343" s="71"/>
      <c r="Q343" s="71"/>
      <c r="R343" s="71"/>
      <c r="S343" s="71"/>
    </row>
    <row r="344" customFormat="false" ht="15" hidden="false" customHeight="false" outlineLevel="0" collapsed="false">
      <c r="B344" s="69" t="s">
        <v>95</v>
      </c>
      <c r="C344" s="70" t="n">
        <v>1</v>
      </c>
      <c r="D344" s="71" t="n">
        <f aca="false">$C344*VLOOKUP($B344,FoodDB!$A$2:$I$1024,3,0)</f>
        <v>0</v>
      </c>
      <c r="E344" s="71" t="n">
        <f aca="false">$C344*VLOOKUP($B344,FoodDB!$A$2:$I$1024,4,0)</f>
        <v>0</v>
      </c>
      <c r="F344" s="71" t="n">
        <f aca="false">$C344*VLOOKUP($B344,FoodDB!$A$2:$I$1024,5,0)</f>
        <v>0</v>
      </c>
      <c r="G344" s="71" t="n">
        <f aca="false">$C344*VLOOKUP($B344,FoodDB!$A$2:$I$1024,6,0)</f>
        <v>0</v>
      </c>
      <c r="H344" s="71" t="n">
        <f aca="false">$C344*VLOOKUP($B344,FoodDB!$A$2:$I$1024,7,0)</f>
        <v>0</v>
      </c>
      <c r="I344" s="71" t="n">
        <f aca="false">$C344*VLOOKUP($B344,FoodDB!$A$2:$I$1024,8,0)</f>
        <v>0</v>
      </c>
      <c r="J344" s="71" t="n">
        <f aca="false">$C344*VLOOKUP($B344,FoodDB!$A$2:$I$1024,9,0)</f>
        <v>0</v>
      </c>
      <c r="K344" s="71"/>
      <c r="L344" s="71"/>
      <c r="M344" s="71"/>
      <c r="N344" s="71"/>
      <c r="O344" s="71"/>
      <c r="P344" s="71"/>
      <c r="Q344" s="71"/>
      <c r="R344" s="71"/>
      <c r="S344" s="71"/>
    </row>
    <row r="345" customFormat="false" ht="15" hidden="false" customHeight="false" outlineLevel="0" collapsed="false">
      <c r="B345" s="69" t="s">
        <v>95</v>
      </c>
      <c r="C345" s="70" t="n">
        <v>1</v>
      </c>
      <c r="D345" s="71" t="n">
        <f aca="false">$C345*VLOOKUP($B345,FoodDB!$A$2:$I$1024,3,0)</f>
        <v>0</v>
      </c>
      <c r="E345" s="71" t="n">
        <f aca="false">$C345*VLOOKUP($B345,FoodDB!$A$2:$I$1024,4,0)</f>
        <v>0</v>
      </c>
      <c r="F345" s="71" t="n">
        <f aca="false">$C345*VLOOKUP($B345,FoodDB!$A$2:$I$1024,5,0)</f>
        <v>0</v>
      </c>
      <c r="G345" s="71" t="n">
        <f aca="false">$C345*VLOOKUP($B345,FoodDB!$A$2:$I$1024,6,0)</f>
        <v>0</v>
      </c>
      <c r="H345" s="71" t="n">
        <f aca="false">$C345*VLOOKUP($B345,FoodDB!$A$2:$I$1024,7,0)</f>
        <v>0</v>
      </c>
      <c r="I345" s="71" t="n">
        <f aca="false">$C345*VLOOKUP($B345,FoodDB!$A$2:$I$1024,8,0)</f>
        <v>0</v>
      </c>
      <c r="J345" s="71" t="n">
        <f aca="false">$C345*VLOOKUP($B345,FoodDB!$A$2:$I$1024,9,0)</f>
        <v>0</v>
      </c>
      <c r="K345" s="71"/>
      <c r="L345" s="71"/>
      <c r="M345" s="71"/>
      <c r="N345" s="71"/>
      <c r="O345" s="71"/>
      <c r="P345" s="71"/>
      <c r="Q345" s="71"/>
      <c r="R345" s="71"/>
      <c r="S345" s="71"/>
    </row>
    <row r="346" customFormat="false" ht="15" hidden="false" customHeight="false" outlineLevel="0" collapsed="false">
      <c r="B346" s="69" t="s">
        <v>95</v>
      </c>
      <c r="C346" s="70" t="n">
        <v>1</v>
      </c>
      <c r="D346" s="71" t="n">
        <f aca="false">$C346*VLOOKUP($B346,FoodDB!$A$2:$I$1024,3,0)</f>
        <v>0</v>
      </c>
      <c r="E346" s="71" t="n">
        <f aca="false">$C346*VLOOKUP($B346,FoodDB!$A$2:$I$1024,4,0)</f>
        <v>0</v>
      </c>
      <c r="F346" s="71" t="n">
        <f aca="false">$C346*VLOOKUP($B346,FoodDB!$A$2:$I$1024,5,0)</f>
        <v>0</v>
      </c>
      <c r="G346" s="71" t="n">
        <f aca="false">$C346*VLOOKUP($B346,FoodDB!$A$2:$I$1024,6,0)</f>
        <v>0</v>
      </c>
      <c r="H346" s="71" t="n">
        <f aca="false">$C346*VLOOKUP($B346,FoodDB!$A$2:$I$1024,7,0)</f>
        <v>0</v>
      </c>
      <c r="I346" s="71" t="n">
        <f aca="false">$C346*VLOOKUP($B346,FoodDB!$A$2:$I$1024,8,0)</f>
        <v>0</v>
      </c>
      <c r="J346" s="71" t="n">
        <f aca="false">$C346*VLOOKUP($B346,FoodDB!$A$2:$I$1024,9,0)</f>
        <v>0</v>
      </c>
      <c r="K346" s="71"/>
      <c r="L346" s="71"/>
      <c r="M346" s="71"/>
      <c r="N346" s="71"/>
      <c r="O346" s="71"/>
      <c r="P346" s="71"/>
      <c r="Q346" s="71"/>
      <c r="R346" s="71"/>
      <c r="S346" s="71"/>
    </row>
    <row r="347" customFormat="false" ht="15" hidden="false" customHeight="false" outlineLevel="0" collapsed="false">
      <c r="B347" s="69" t="s">
        <v>95</v>
      </c>
      <c r="C347" s="70" t="n">
        <v>1</v>
      </c>
      <c r="D347" s="71" t="n">
        <f aca="false">$C347*VLOOKUP($B347,FoodDB!$A$2:$I$1024,3,0)</f>
        <v>0</v>
      </c>
      <c r="E347" s="71" t="n">
        <f aca="false">$C347*VLOOKUP($B347,FoodDB!$A$2:$I$1024,4,0)</f>
        <v>0</v>
      </c>
      <c r="F347" s="71" t="n">
        <f aca="false">$C347*VLOOKUP($B347,FoodDB!$A$2:$I$1024,5,0)</f>
        <v>0</v>
      </c>
      <c r="G347" s="71" t="n">
        <f aca="false">$C347*VLOOKUP($B347,FoodDB!$A$2:$I$1024,6,0)</f>
        <v>0</v>
      </c>
      <c r="H347" s="71" t="n">
        <f aca="false">$C347*VLOOKUP($B347,FoodDB!$A$2:$I$1024,7,0)</f>
        <v>0</v>
      </c>
      <c r="I347" s="71" t="n">
        <f aca="false">$C347*VLOOKUP($B347,FoodDB!$A$2:$I$1024,8,0)</f>
        <v>0</v>
      </c>
      <c r="J347" s="71" t="n">
        <f aca="false">$C347*VLOOKUP($B347,FoodDB!$A$2:$I$1024,9,0)</f>
        <v>0</v>
      </c>
      <c r="K347" s="71"/>
      <c r="L347" s="71"/>
      <c r="M347" s="71"/>
      <c r="N347" s="71"/>
      <c r="O347" s="71"/>
      <c r="P347" s="71"/>
      <c r="Q347" s="71"/>
      <c r="R347" s="71"/>
      <c r="S347" s="71"/>
    </row>
    <row r="348" customFormat="false" ht="15" hidden="false" customHeight="false" outlineLevel="0" collapsed="false">
      <c r="A348" s="0" t="s">
        <v>99</v>
      </c>
      <c r="D348" s="71"/>
      <c r="E348" s="71"/>
      <c r="F348" s="71"/>
      <c r="G348" s="71" t="n">
        <f aca="false">SUM(G341:G347)</f>
        <v>0</v>
      </c>
      <c r="H348" s="71" t="n">
        <f aca="false">SUM(H341:H347)</f>
        <v>0</v>
      </c>
      <c r="I348" s="71" t="n">
        <f aca="false">SUM(I341:I347)</f>
        <v>0</v>
      </c>
      <c r="J348" s="71" t="n">
        <f aca="false">SUM(G348:I348)</f>
        <v>0</v>
      </c>
      <c r="K348" s="71"/>
      <c r="L348" s="71"/>
      <c r="M348" s="71"/>
      <c r="N348" s="71"/>
      <c r="O348" s="71"/>
      <c r="P348" s="71"/>
      <c r="Q348" s="71"/>
      <c r="R348" s="71"/>
      <c r="S348" s="71"/>
    </row>
    <row r="349" customFormat="false" ht="15" hidden="false" customHeight="false" outlineLevel="0" collapsed="false">
      <c r="A349" s="0" t="s">
        <v>100</v>
      </c>
      <c r="B349" s="0" t="s">
        <v>101</v>
      </c>
      <c r="D349" s="71"/>
      <c r="E349" s="71"/>
      <c r="F349" s="71"/>
      <c r="G349" s="71" t="n">
        <f aca="false">VLOOKUP($A341,LossChart!$A$3:$AB$73,14,0)</f>
        <v>596.674339412358</v>
      </c>
      <c r="H349" s="71" t="n">
        <f aca="false">VLOOKUP($A341,LossChart!$A$3:$AB$73,15,0)</f>
        <v>80</v>
      </c>
      <c r="I349" s="71" t="n">
        <f aca="false">VLOOKUP($A341,LossChart!$A$3:$AB$73,16,0)</f>
        <v>462.566029264636</v>
      </c>
      <c r="J349" s="71" t="n">
        <f aca="false">VLOOKUP($A341,LossChart!$A$3:$AB$73,17,0)</f>
        <v>1139.24036867699</v>
      </c>
      <c r="K349" s="71"/>
      <c r="L349" s="71"/>
      <c r="M349" s="71"/>
      <c r="N349" s="71"/>
      <c r="O349" s="71"/>
      <c r="P349" s="71"/>
      <c r="Q349" s="71"/>
      <c r="R349" s="71"/>
      <c r="S349" s="71"/>
    </row>
    <row r="350" customFormat="false" ht="15" hidden="false" customHeight="false" outlineLevel="0" collapsed="false">
      <c r="A350" s="0" t="s">
        <v>102</v>
      </c>
      <c r="D350" s="71"/>
      <c r="E350" s="71"/>
      <c r="F350" s="71"/>
      <c r="G350" s="71" t="n">
        <f aca="false">G349-G348</f>
        <v>596.674339412358</v>
      </c>
      <c r="H350" s="71" t="n">
        <f aca="false">H349-H348</f>
        <v>80</v>
      </c>
      <c r="I350" s="71" t="n">
        <f aca="false">I349-I348</f>
        <v>462.566029264636</v>
      </c>
      <c r="J350" s="71" t="n">
        <f aca="false">J349-J348</f>
        <v>1139.24036867699</v>
      </c>
      <c r="K350" s="71"/>
      <c r="L350" s="71"/>
      <c r="M350" s="71"/>
      <c r="N350" s="71"/>
      <c r="O350" s="71"/>
      <c r="P350" s="71"/>
      <c r="Q350" s="71"/>
      <c r="R350" s="71"/>
      <c r="S350" s="71"/>
    </row>
    <row r="352" customFormat="false" ht="60" hidden="false" customHeight="false" outlineLevel="0" collapsed="false">
      <c r="A352" s="21" t="s">
        <v>63</v>
      </c>
      <c r="B352" s="21" t="s">
        <v>80</v>
      </c>
      <c r="C352" s="21" t="s">
        <v>81</v>
      </c>
      <c r="D352" s="67" t="str">
        <f aca="false">FoodDB!$C$1</f>
        <v>Fat
(g)</v>
      </c>
      <c r="E352" s="67" t="str">
        <f aca="false">FoodDB!$D$1</f>
        <v> Net
Carbs
(g)</v>
      </c>
      <c r="F352" s="67" t="str">
        <f aca="false">FoodDB!$E$1</f>
        <v>Protein
(g)</v>
      </c>
      <c r="G352" s="67" t="str">
        <f aca="false">FoodDB!$F$1</f>
        <v>Fat
(Cal)</v>
      </c>
      <c r="H352" s="67" t="str">
        <f aca="false">FoodDB!$G$1</f>
        <v>Carb
(Cal)</v>
      </c>
      <c r="I352" s="67" t="str">
        <f aca="false">FoodDB!$H$1</f>
        <v>Protein
(Cal)</v>
      </c>
      <c r="J352" s="67" t="str">
        <f aca="false">FoodDB!$I$1</f>
        <v>Total
Calories</v>
      </c>
      <c r="K352" s="67"/>
      <c r="L352" s="67" t="s">
        <v>82</v>
      </c>
      <c r="M352" s="67" t="s">
        <v>83</v>
      </c>
      <c r="N352" s="67" t="s">
        <v>84</v>
      </c>
      <c r="O352" s="67" t="s">
        <v>85</v>
      </c>
      <c r="P352" s="67" t="s">
        <v>86</v>
      </c>
      <c r="Q352" s="67" t="s">
        <v>87</v>
      </c>
      <c r="R352" s="67" t="s">
        <v>88</v>
      </c>
      <c r="S352" s="67" t="s">
        <v>89</v>
      </c>
    </row>
    <row r="353" customFormat="false" ht="15" hidden="false" customHeight="false" outlineLevel="0" collapsed="false">
      <c r="A353" s="68" t="n">
        <f aca="false">A341+1</f>
        <v>43060</v>
      </c>
      <c r="B353" s="69" t="s">
        <v>95</v>
      </c>
      <c r="C353" s="70" t="n">
        <v>1</v>
      </c>
      <c r="D353" s="71" t="n">
        <f aca="false">$C353*VLOOKUP($B353,FoodDB!$A$2:$I$1024,3,0)</f>
        <v>0</v>
      </c>
      <c r="E353" s="71" t="n">
        <f aca="false">$C353*VLOOKUP($B353,FoodDB!$A$2:$I$1024,4,0)</f>
        <v>0</v>
      </c>
      <c r="F353" s="71" t="n">
        <f aca="false">$C353*VLOOKUP($B353,FoodDB!$A$2:$I$1024,5,0)</f>
        <v>0</v>
      </c>
      <c r="G353" s="71" t="n">
        <f aca="false">$C353*VLOOKUP($B353,FoodDB!$A$2:$I$1024,6,0)</f>
        <v>0</v>
      </c>
      <c r="H353" s="71" t="n">
        <f aca="false">$C353*VLOOKUP($B353,FoodDB!$A$2:$I$1024,7,0)</f>
        <v>0</v>
      </c>
      <c r="I353" s="71" t="n">
        <f aca="false">$C353*VLOOKUP($B353,FoodDB!$A$2:$I$1024,8,0)</f>
        <v>0</v>
      </c>
      <c r="J353" s="71" t="n">
        <f aca="false">$C353*VLOOKUP($B353,FoodDB!$A$2:$I$1024,9,0)</f>
        <v>0</v>
      </c>
      <c r="K353" s="71"/>
      <c r="L353" s="71" t="n">
        <f aca="false">SUM(G353:G359)</f>
        <v>0</v>
      </c>
      <c r="M353" s="71" t="n">
        <f aca="false">SUM(H353:H359)</f>
        <v>0</v>
      </c>
      <c r="N353" s="71" t="n">
        <f aca="false">SUM(I353:I359)</f>
        <v>0</v>
      </c>
      <c r="O353" s="71" t="n">
        <f aca="false">SUM(L353:N353)</f>
        <v>0</v>
      </c>
      <c r="P353" s="71" t="n">
        <f aca="false">VLOOKUP($A353,LossChart!$A$3:$AB$73,14,0)-L353</f>
        <v>602.785484064194</v>
      </c>
      <c r="Q353" s="71" t="n">
        <f aca="false">VLOOKUP($A353,LossChart!$A$3:$AB$73,15,0)-M353</f>
        <v>80</v>
      </c>
      <c r="R353" s="71" t="n">
        <f aca="false">VLOOKUP($A353,LossChart!$A$3:$AB$73,16,0)-N353</f>
        <v>462.566029264636</v>
      </c>
      <c r="S353" s="71" t="n">
        <f aca="false">VLOOKUP($A353,LossChart!$A$3:$AB$73,17,0)-O353</f>
        <v>1145.35151332883</v>
      </c>
    </row>
    <row r="354" customFormat="false" ht="15" hidden="false" customHeight="false" outlineLevel="0" collapsed="false">
      <c r="B354" s="69" t="s">
        <v>95</v>
      </c>
      <c r="C354" s="70" t="n">
        <v>1</v>
      </c>
      <c r="D354" s="71" t="n">
        <f aca="false">$C354*VLOOKUP($B354,FoodDB!$A$2:$I$1024,3,0)</f>
        <v>0</v>
      </c>
      <c r="E354" s="71" t="n">
        <f aca="false">$C354*VLOOKUP($B354,FoodDB!$A$2:$I$1024,4,0)</f>
        <v>0</v>
      </c>
      <c r="F354" s="71" t="n">
        <f aca="false">$C354*VLOOKUP($B354,FoodDB!$A$2:$I$1024,5,0)</f>
        <v>0</v>
      </c>
      <c r="G354" s="71" t="n">
        <f aca="false">$C354*VLOOKUP($B354,FoodDB!$A$2:$I$1024,6,0)</f>
        <v>0</v>
      </c>
      <c r="H354" s="71" t="n">
        <f aca="false">$C354*VLOOKUP($B354,FoodDB!$A$2:$I$1024,7,0)</f>
        <v>0</v>
      </c>
      <c r="I354" s="71" t="n">
        <f aca="false">$C354*VLOOKUP($B354,FoodDB!$A$2:$I$1024,8,0)</f>
        <v>0</v>
      </c>
      <c r="J354" s="71" t="n">
        <f aca="false">$C354*VLOOKUP($B354,FoodDB!$A$2:$I$1024,9,0)</f>
        <v>0</v>
      </c>
      <c r="K354" s="71"/>
      <c r="L354" s="71"/>
      <c r="M354" s="71"/>
      <c r="N354" s="71"/>
      <c r="O354" s="71"/>
      <c r="P354" s="71"/>
      <c r="Q354" s="71"/>
      <c r="R354" s="71"/>
      <c r="S354" s="71"/>
    </row>
    <row r="355" customFormat="false" ht="15" hidden="false" customHeight="false" outlineLevel="0" collapsed="false">
      <c r="B355" s="69" t="s">
        <v>95</v>
      </c>
      <c r="C355" s="70" t="n">
        <v>1</v>
      </c>
      <c r="D355" s="71" t="n">
        <f aca="false">$C355*VLOOKUP($B355,FoodDB!$A$2:$I$1024,3,0)</f>
        <v>0</v>
      </c>
      <c r="E355" s="71" t="n">
        <f aca="false">$C355*VLOOKUP($B355,FoodDB!$A$2:$I$1024,4,0)</f>
        <v>0</v>
      </c>
      <c r="F355" s="71" t="n">
        <f aca="false">$C355*VLOOKUP($B355,FoodDB!$A$2:$I$1024,5,0)</f>
        <v>0</v>
      </c>
      <c r="G355" s="71" t="n">
        <f aca="false">$C355*VLOOKUP($B355,FoodDB!$A$2:$I$1024,6,0)</f>
        <v>0</v>
      </c>
      <c r="H355" s="71" t="n">
        <f aca="false">$C355*VLOOKUP($B355,FoodDB!$A$2:$I$1024,7,0)</f>
        <v>0</v>
      </c>
      <c r="I355" s="71" t="n">
        <f aca="false">$C355*VLOOKUP($B355,FoodDB!$A$2:$I$1024,8,0)</f>
        <v>0</v>
      </c>
      <c r="J355" s="71" t="n">
        <f aca="false">$C355*VLOOKUP($B355,FoodDB!$A$2:$I$1024,9,0)</f>
        <v>0</v>
      </c>
      <c r="K355" s="71"/>
      <c r="L355" s="71"/>
      <c r="M355" s="71"/>
      <c r="N355" s="71"/>
      <c r="O355" s="71"/>
      <c r="P355" s="71"/>
      <c r="Q355" s="71"/>
      <c r="R355" s="71"/>
      <c r="S355" s="71"/>
    </row>
    <row r="356" customFormat="false" ht="15" hidden="false" customHeight="false" outlineLevel="0" collapsed="false">
      <c r="B356" s="69" t="s">
        <v>95</v>
      </c>
      <c r="C356" s="70" t="n">
        <v>1</v>
      </c>
      <c r="D356" s="71" t="n">
        <f aca="false">$C356*VLOOKUP($B356,FoodDB!$A$2:$I$1024,3,0)</f>
        <v>0</v>
      </c>
      <c r="E356" s="71" t="n">
        <f aca="false">$C356*VLOOKUP($B356,FoodDB!$A$2:$I$1024,4,0)</f>
        <v>0</v>
      </c>
      <c r="F356" s="71" t="n">
        <f aca="false">$C356*VLOOKUP($B356,FoodDB!$A$2:$I$1024,5,0)</f>
        <v>0</v>
      </c>
      <c r="G356" s="71" t="n">
        <f aca="false">$C356*VLOOKUP($B356,FoodDB!$A$2:$I$1024,6,0)</f>
        <v>0</v>
      </c>
      <c r="H356" s="71" t="n">
        <f aca="false">$C356*VLOOKUP($B356,FoodDB!$A$2:$I$1024,7,0)</f>
        <v>0</v>
      </c>
      <c r="I356" s="71" t="n">
        <f aca="false">$C356*VLOOKUP($B356,FoodDB!$A$2:$I$1024,8,0)</f>
        <v>0</v>
      </c>
      <c r="J356" s="71" t="n">
        <f aca="false">$C356*VLOOKUP($B356,FoodDB!$A$2:$I$1024,9,0)</f>
        <v>0</v>
      </c>
      <c r="K356" s="71"/>
      <c r="L356" s="71"/>
      <c r="M356" s="71"/>
      <c r="N356" s="71"/>
      <c r="O356" s="71"/>
      <c r="P356" s="71"/>
      <c r="Q356" s="71"/>
      <c r="R356" s="71"/>
      <c r="S356" s="71"/>
    </row>
    <row r="357" customFormat="false" ht="15" hidden="false" customHeight="false" outlineLevel="0" collapsed="false">
      <c r="B357" s="69" t="s">
        <v>95</v>
      </c>
      <c r="C357" s="70" t="n">
        <v>1</v>
      </c>
      <c r="D357" s="71" t="n">
        <f aca="false">$C357*VLOOKUP($B357,FoodDB!$A$2:$I$1024,3,0)</f>
        <v>0</v>
      </c>
      <c r="E357" s="71" t="n">
        <f aca="false">$C357*VLOOKUP($B357,FoodDB!$A$2:$I$1024,4,0)</f>
        <v>0</v>
      </c>
      <c r="F357" s="71" t="n">
        <f aca="false">$C357*VLOOKUP($B357,FoodDB!$A$2:$I$1024,5,0)</f>
        <v>0</v>
      </c>
      <c r="G357" s="71" t="n">
        <f aca="false">$C357*VLOOKUP($B357,FoodDB!$A$2:$I$1024,6,0)</f>
        <v>0</v>
      </c>
      <c r="H357" s="71" t="n">
        <f aca="false">$C357*VLOOKUP($B357,FoodDB!$A$2:$I$1024,7,0)</f>
        <v>0</v>
      </c>
      <c r="I357" s="71" t="n">
        <f aca="false">$C357*VLOOKUP($B357,FoodDB!$A$2:$I$1024,8,0)</f>
        <v>0</v>
      </c>
      <c r="J357" s="71" t="n">
        <f aca="false">$C357*VLOOKUP($B357,FoodDB!$A$2:$I$1024,9,0)</f>
        <v>0</v>
      </c>
      <c r="K357" s="71"/>
      <c r="L357" s="71"/>
      <c r="M357" s="71"/>
      <c r="N357" s="71"/>
      <c r="O357" s="71"/>
      <c r="P357" s="71"/>
      <c r="Q357" s="71"/>
      <c r="R357" s="71"/>
      <c r="S357" s="71"/>
    </row>
    <row r="358" customFormat="false" ht="15" hidden="false" customHeight="false" outlineLevel="0" collapsed="false">
      <c r="B358" s="69" t="s">
        <v>95</v>
      </c>
      <c r="C358" s="70" t="n">
        <v>1</v>
      </c>
      <c r="D358" s="71" t="n">
        <f aca="false">$C358*VLOOKUP($B358,FoodDB!$A$2:$I$1024,3,0)</f>
        <v>0</v>
      </c>
      <c r="E358" s="71" t="n">
        <f aca="false">$C358*VLOOKUP($B358,FoodDB!$A$2:$I$1024,4,0)</f>
        <v>0</v>
      </c>
      <c r="F358" s="71" t="n">
        <f aca="false">$C358*VLOOKUP($B358,FoodDB!$A$2:$I$1024,5,0)</f>
        <v>0</v>
      </c>
      <c r="G358" s="71" t="n">
        <f aca="false">$C358*VLOOKUP($B358,FoodDB!$A$2:$I$1024,6,0)</f>
        <v>0</v>
      </c>
      <c r="H358" s="71" t="n">
        <f aca="false">$C358*VLOOKUP($B358,FoodDB!$A$2:$I$1024,7,0)</f>
        <v>0</v>
      </c>
      <c r="I358" s="71" t="n">
        <f aca="false">$C358*VLOOKUP($B358,FoodDB!$A$2:$I$1024,8,0)</f>
        <v>0</v>
      </c>
      <c r="J358" s="71" t="n">
        <f aca="false">$C358*VLOOKUP($B358,FoodDB!$A$2:$I$1024,9,0)</f>
        <v>0</v>
      </c>
      <c r="K358" s="71"/>
      <c r="L358" s="71"/>
      <c r="M358" s="71"/>
      <c r="N358" s="71"/>
      <c r="O358" s="71"/>
      <c r="P358" s="71"/>
      <c r="Q358" s="71"/>
      <c r="R358" s="71"/>
      <c r="S358" s="71"/>
    </row>
    <row r="359" customFormat="false" ht="15" hidden="false" customHeight="false" outlineLevel="0" collapsed="false">
      <c r="B359" s="69" t="s">
        <v>95</v>
      </c>
      <c r="C359" s="70" t="n">
        <v>1</v>
      </c>
      <c r="D359" s="71" t="n">
        <f aca="false">$C359*VLOOKUP($B359,FoodDB!$A$2:$I$1024,3,0)</f>
        <v>0</v>
      </c>
      <c r="E359" s="71" t="n">
        <f aca="false">$C359*VLOOKUP($B359,FoodDB!$A$2:$I$1024,4,0)</f>
        <v>0</v>
      </c>
      <c r="F359" s="71" t="n">
        <f aca="false">$C359*VLOOKUP($B359,FoodDB!$A$2:$I$1024,5,0)</f>
        <v>0</v>
      </c>
      <c r="G359" s="71" t="n">
        <f aca="false">$C359*VLOOKUP($B359,FoodDB!$A$2:$I$1024,6,0)</f>
        <v>0</v>
      </c>
      <c r="H359" s="71" t="n">
        <f aca="false">$C359*VLOOKUP($B359,FoodDB!$A$2:$I$1024,7,0)</f>
        <v>0</v>
      </c>
      <c r="I359" s="71" t="n">
        <f aca="false">$C359*VLOOKUP($B359,FoodDB!$A$2:$I$1024,8,0)</f>
        <v>0</v>
      </c>
      <c r="J359" s="71" t="n">
        <f aca="false">$C359*VLOOKUP($B359,FoodDB!$A$2:$I$1024,9,0)</f>
        <v>0</v>
      </c>
      <c r="K359" s="71"/>
      <c r="L359" s="71"/>
      <c r="M359" s="71"/>
      <c r="N359" s="71"/>
      <c r="O359" s="71"/>
      <c r="P359" s="71"/>
      <c r="Q359" s="71"/>
      <c r="R359" s="71"/>
      <c r="S359" s="71"/>
    </row>
    <row r="360" customFormat="false" ht="15" hidden="false" customHeight="false" outlineLevel="0" collapsed="false">
      <c r="A360" s="0" t="s">
        <v>99</v>
      </c>
      <c r="D360" s="71"/>
      <c r="E360" s="71"/>
      <c r="F360" s="71"/>
      <c r="G360" s="71" t="n">
        <f aca="false">SUM(G353:G359)</f>
        <v>0</v>
      </c>
      <c r="H360" s="71" t="n">
        <f aca="false">SUM(H353:H359)</f>
        <v>0</v>
      </c>
      <c r="I360" s="71" t="n">
        <f aca="false">SUM(I353:I359)</f>
        <v>0</v>
      </c>
      <c r="J360" s="71" t="n">
        <f aca="false">SUM(G360:I360)</f>
        <v>0</v>
      </c>
      <c r="K360" s="71"/>
      <c r="L360" s="71"/>
      <c r="M360" s="71"/>
      <c r="N360" s="71"/>
      <c r="O360" s="71"/>
      <c r="P360" s="71"/>
      <c r="Q360" s="71"/>
      <c r="R360" s="71"/>
      <c r="S360" s="71"/>
    </row>
    <row r="361" customFormat="false" ht="15" hidden="false" customHeight="false" outlineLevel="0" collapsed="false">
      <c r="A361" s="0" t="s">
        <v>100</v>
      </c>
      <c r="B361" s="0" t="s">
        <v>101</v>
      </c>
      <c r="D361" s="71"/>
      <c r="E361" s="71"/>
      <c r="F361" s="71"/>
      <c r="G361" s="71" t="n">
        <f aca="false">VLOOKUP($A353,LossChart!$A$3:$AB$73,14,0)</f>
        <v>602.785484064194</v>
      </c>
      <c r="H361" s="71" t="n">
        <f aca="false">VLOOKUP($A353,LossChart!$A$3:$AB$73,15,0)</f>
        <v>80</v>
      </c>
      <c r="I361" s="71" t="n">
        <f aca="false">VLOOKUP($A353,LossChart!$A$3:$AB$73,16,0)</f>
        <v>462.566029264636</v>
      </c>
      <c r="J361" s="71" t="n">
        <f aca="false">VLOOKUP($A353,LossChart!$A$3:$AB$73,17,0)</f>
        <v>1145.35151332883</v>
      </c>
      <c r="K361" s="71"/>
      <c r="L361" s="71"/>
      <c r="M361" s="71"/>
      <c r="N361" s="71"/>
      <c r="O361" s="71"/>
      <c r="P361" s="71"/>
      <c r="Q361" s="71"/>
      <c r="R361" s="71"/>
      <c r="S361" s="71"/>
    </row>
    <row r="362" customFormat="false" ht="15" hidden="false" customHeight="false" outlineLevel="0" collapsed="false">
      <c r="A362" s="0" t="s">
        <v>102</v>
      </c>
      <c r="D362" s="71"/>
      <c r="E362" s="71"/>
      <c r="F362" s="71"/>
      <c r="G362" s="71" t="n">
        <f aca="false">G361-G360</f>
        <v>602.785484064194</v>
      </c>
      <c r="H362" s="71" t="n">
        <f aca="false">H361-H360</f>
        <v>80</v>
      </c>
      <c r="I362" s="71" t="n">
        <f aca="false">I361-I360</f>
        <v>462.566029264636</v>
      </c>
      <c r="J362" s="71" t="n">
        <f aca="false">J361-J360</f>
        <v>1145.35151332883</v>
      </c>
      <c r="K362" s="71"/>
      <c r="L362" s="71"/>
      <c r="M362" s="71"/>
      <c r="N362" s="71"/>
      <c r="O362" s="71"/>
      <c r="P362" s="71"/>
      <c r="Q362" s="71"/>
      <c r="R362" s="71"/>
      <c r="S362" s="71"/>
    </row>
    <row r="364" customFormat="false" ht="60" hidden="false" customHeight="false" outlineLevel="0" collapsed="false">
      <c r="A364" s="21" t="s">
        <v>63</v>
      </c>
      <c r="B364" s="21" t="s">
        <v>80</v>
      </c>
      <c r="C364" s="21" t="s">
        <v>81</v>
      </c>
      <c r="D364" s="67" t="str">
        <f aca="false">FoodDB!$C$1</f>
        <v>Fat
(g)</v>
      </c>
      <c r="E364" s="67" t="str">
        <f aca="false">FoodDB!$D$1</f>
        <v> Net
Carbs
(g)</v>
      </c>
      <c r="F364" s="67" t="str">
        <f aca="false">FoodDB!$E$1</f>
        <v>Protein
(g)</v>
      </c>
      <c r="G364" s="67" t="str">
        <f aca="false">FoodDB!$F$1</f>
        <v>Fat
(Cal)</v>
      </c>
      <c r="H364" s="67" t="str">
        <f aca="false">FoodDB!$G$1</f>
        <v>Carb
(Cal)</v>
      </c>
      <c r="I364" s="67" t="str">
        <f aca="false">FoodDB!$H$1</f>
        <v>Protein
(Cal)</v>
      </c>
      <c r="J364" s="67" t="str">
        <f aca="false">FoodDB!$I$1</f>
        <v>Total
Calories</v>
      </c>
      <c r="K364" s="67"/>
      <c r="L364" s="67" t="s">
        <v>82</v>
      </c>
      <c r="M364" s="67" t="s">
        <v>83</v>
      </c>
      <c r="N364" s="67" t="s">
        <v>84</v>
      </c>
      <c r="O364" s="67" t="s">
        <v>85</v>
      </c>
      <c r="P364" s="67" t="s">
        <v>86</v>
      </c>
      <c r="Q364" s="67" t="s">
        <v>87</v>
      </c>
      <c r="R364" s="67" t="s">
        <v>88</v>
      </c>
      <c r="S364" s="67" t="s">
        <v>89</v>
      </c>
    </row>
    <row r="365" customFormat="false" ht="15" hidden="false" customHeight="false" outlineLevel="0" collapsed="false">
      <c r="A365" s="68" t="n">
        <f aca="false">A353+1</f>
        <v>43061</v>
      </c>
      <c r="B365" s="69" t="s">
        <v>95</v>
      </c>
      <c r="C365" s="70" t="n">
        <v>1</v>
      </c>
      <c r="D365" s="71" t="n">
        <f aca="false">$C365*VLOOKUP($B365,FoodDB!$A$2:$I$1024,3,0)</f>
        <v>0</v>
      </c>
      <c r="E365" s="71" t="n">
        <f aca="false">$C365*VLOOKUP($B365,FoodDB!$A$2:$I$1024,4,0)</f>
        <v>0</v>
      </c>
      <c r="F365" s="71" t="n">
        <f aca="false">$C365*VLOOKUP($B365,FoodDB!$A$2:$I$1024,5,0)</f>
        <v>0</v>
      </c>
      <c r="G365" s="71" t="n">
        <f aca="false">$C365*VLOOKUP($B365,FoodDB!$A$2:$I$1024,6,0)</f>
        <v>0</v>
      </c>
      <c r="H365" s="71" t="n">
        <f aca="false">$C365*VLOOKUP($B365,FoodDB!$A$2:$I$1024,7,0)</f>
        <v>0</v>
      </c>
      <c r="I365" s="71" t="n">
        <f aca="false">$C365*VLOOKUP($B365,FoodDB!$A$2:$I$1024,8,0)</f>
        <v>0</v>
      </c>
      <c r="J365" s="71" t="n">
        <f aca="false">$C365*VLOOKUP($B365,FoodDB!$A$2:$I$1024,9,0)</f>
        <v>0</v>
      </c>
      <c r="K365" s="71"/>
      <c r="L365" s="71" t="n">
        <f aca="false">SUM(G365:G371)</f>
        <v>0</v>
      </c>
      <c r="M365" s="71" t="n">
        <f aca="false">SUM(H365:H371)</f>
        <v>0</v>
      </c>
      <c r="N365" s="71" t="n">
        <f aca="false">SUM(I365:I371)</f>
        <v>0</v>
      </c>
      <c r="O365" s="71" t="n">
        <f aca="false">SUM(L365:N365)</f>
        <v>0</v>
      </c>
      <c r="P365" s="71" t="n">
        <f aca="false">VLOOKUP($A365,LossChart!$A$3:$AB$73,14,0)-L365</f>
        <v>608.84250143483</v>
      </c>
      <c r="Q365" s="71" t="n">
        <f aca="false">VLOOKUP($A365,LossChart!$A$3:$AB$73,15,0)-M365</f>
        <v>80</v>
      </c>
      <c r="R365" s="71" t="n">
        <f aca="false">VLOOKUP($A365,LossChart!$A$3:$AB$73,16,0)-N365</f>
        <v>462.566029264636</v>
      </c>
      <c r="S365" s="71" t="n">
        <f aca="false">VLOOKUP($A365,LossChart!$A$3:$AB$73,17,0)-O365</f>
        <v>1151.40853069947</v>
      </c>
    </row>
    <row r="366" customFormat="false" ht="15" hidden="false" customHeight="false" outlineLevel="0" collapsed="false">
      <c r="B366" s="69" t="s">
        <v>95</v>
      </c>
      <c r="C366" s="70" t="n">
        <v>1</v>
      </c>
      <c r="D366" s="71" t="n">
        <f aca="false">$C366*VLOOKUP($B366,FoodDB!$A$2:$I$1024,3,0)</f>
        <v>0</v>
      </c>
      <c r="E366" s="71" t="n">
        <f aca="false">$C366*VLOOKUP($B366,FoodDB!$A$2:$I$1024,4,0)</f>
        <v>0</v>
      </c>
      <c r="F366" s="71" t="n">
        <f aca="false">$C366*VLOOKUP($B366,FoodDB!$A$2:$I$1024,5,0)</f>
        <v>0</v>
      </c>
      <c r="G366" s="71" t="n">
        <f aca="false">$C366*VLOOKUP($B366,FoodDB!$A$2:$I$1024,6,0)</f>
        <v>0</v>
      </c>
      <c r="H366" s="71" t="n">
        <f aca="false">$C366*VLOOKUP($B366,FoodDB!$A$2:$I$1024,7,0)</f>
        <v>0</v>
      </c>
      <c r="I366" s="71" t="n">
        <f aca="false">$C366*VLOOKUP($B366,FoodDB!$A$2:$I$1024,8,0)</f>
        <v>0</v>
      </c>
      <c r="J366" s="71" t="n">
        <f aca="false">$C366*VLOOKUP($B366,FoodDB!$A$2:$I$1024,9,0)</f>
        <v>0</v>
      </c>
      <c r="K366" s="71"/>
      <c r="L366" s="71"/>
      <c r="M366" s="71"/>
      <c r="N366" s="71"/>
      <c r="O366" s="71"/>
      <c r="P366" s="71"/>
      <c r="Q366" s="71"/>
      <c r="R366" s="71"/>
      <c r="S366" s="71"/>
    </row>
    <row r="367" customFormat="false" ht="15" hidden="false" customHeight="false" outlineLevel="0" collapsed="false">
      <c r="B367" s="69" t="s">
        <v>95</v>
      </c>
      <c r="C367" s="70" t="n">
        <v>1</v>
      </c>
      <c r="D367" s="71" t="n">
        <f aca="false">$C367*VLOOKUP($B367,FoodDB!$A$2:$I$1024,3,0)</f>
        <v>0</v>
      </c>
      <c r="E367" s="71" t="n">
        <f aca="false">$C367*VLOOKUP($B367,FoodDB!$A$2:$I$1024,4,0)</f>
        <v>0</v>
      </c>
      <c r="F367" s="71" t="n">
        <f aca="false">$C367*VLOOKUP($B367,FoodDB!$A$2:$I$1024,5,0)</f>
        <v>0</v>
      </c>
      <c r="G367" s="71" t="n">
        <f aca="false">$C367*VLOOKUP($B367,FoodDB!$A$2:$I$1024,6,0)</f>
        <v>0</v>
      </c>
      <c r="H367" s="71" t="n">
        <f aca="false">$C367*VLOOKUP($B367,FoodDB!$A$2:$I$1024,7,0)</f>
        <v>0</v>
      </c>
      <c r="I367" s="71" t="n">
        <f aca="false">$C367*VLOOKUP($B367,FoodDB!$A$2:$I$1024,8,0)</f>
        <v>0</v>
      </c>
      <c r="J367" s="71" t="n">
        <f aca="false">$C367*VLOOKUP($B367,FoodDB!$A$2:$I$1024,9,0)</f>
        <v>0</v>
      </c>
      <c r="K367" s="71"/>
      <c r="L367" s="71"/>
      <c r="M367" s="71"/>
      <c r="N367" s="71"/>
      <c r="O367" s="71"/>
      <c r="P367" s="71"/>
      <c r="Q367" s="71"/>
      <c r="R367" s="71"/>
      <c r="S367" s="71"/>
    </row>
    <row r="368" customFormat="false" ht="15" hidden="false" customHeight="false" outlineLevel="0" collapsed="false">
      <c r="B368" s="69" t="s">
        <v>95</v>
      </c>
      <c r="C368" s="70" t="n">
        <v>1</v>
      </c>
      <c r="D368" s="71" t="n">
        <f aca="false">$C368*VLOOKUP($B368,FoodDB!$A$2:$I$1024,3,0)</f>
        <v>0</v>
      </c>
      <c r="E368" s="71" t="n">
        <f aca="false">$C368*VLOOKUP($B368,FoodDB!$A$2:$I$1024,4,0)</f>
        <v>0</v>
      </c>
      <c r="F368" s="71" t="n">
        <f aca="false">$C368*VLOOKUP($B368,FoodDB!$A$2:$I$1024,5,0)</f>
        <v>0</v>
      </c>
      <c r="G368" s="71" t="n">
        <f aca="false">$C368*VLOOKUP($B368,FoodDB!$A$2:$I$1024,6,0)</f>
        <v>0</v>
      </c>
      <c r="H368" s="71" t="n">
        <f aca="false">$C368*VLOOKUP($B368,FoodDB!$A$2:$I$1024,7,0)</f>
        <v>0</v>
      </c>
      <c r="I368" s="71" t="n">
        <f aca="false">$C368*VLOOKUP($B368,FoodDB!$A$2:$I$1024,8,0)</f>
        <v>0</v>
      </c>
      <c r="J368" s="71" t="n">
        <f aca="false">$C368*VLOOKUP($B368,FoodDB!$A$2:$I$1024,9,0)</f>
        <v>0</v>
      </c>
      <c r="K368" s="71"/>
      <c r="L368" s="71"/>
      <c r="M368" s="71"/>
      <c r="N368" s="71"/>
      <c r="O368" s="71"/>
      <c r="P368" s="71"/>
      <c r="Q368" s="71"/>
      <c r="R368" s="71"/>
      <c r="S368" s="71"/>
    </row>
    <row r="369" customFormat="false" ht="15" hidden="false" customHeight="false" outlineLevel="0" collapsed="false">
      <c r="B369" s="69" t="s">
        <v>95</v>
      </c>
      <c r="C369" s="70" t="n">
        <v>1</v>
      </c>
      <c r="D369" s="71" t="n">
        <f aca="false">$C369*VLOOKUP($B369,FoodDB!$A$2:$I$1024,3,0)</f>
        <v>0</v>
      </c>
      <c r="E369" s="71" t="n">
        <f aca="false">$C369*VLOOKUP($B369,FoodDB!$A$2:$I$1024,4,0)</f>
        <v>0</v>
      </c>
      <c r="F369" s="71" t="n">
        <f aca="false">$C369*VLOOKUP($B369,FoodDB!$A$2:$I$1024,5,0)</f>
        <v>0</v>
      </c>
      <c r="G369" s="71" t="n">
        <f aca="false">$C369*VLOOKUP($B369,FoodDB!$A$2:$I$1024,6,0)</f>
        <v>0</v>
      </c>
      <c r="H369" s="71" t="n">
        <f aca="false">$C369*VLOOKUP($B369,FoodDB!$A$2:$I$1024,7,0)</f>
        <v>0</v>
      </c>
      <c r="I369" s="71" t="n">
        <f aca="false">$C369*VLOOKUP($B369,FoodDB!$A$2:$I$1024,8,0)</f>
        <v>0</v>
      </c>
      <c r="J369" s="71" t="n">
        <f aca="false">$C369*VLOOKUP($B369,FoodDB!$A$2:$I$1024,9,0)</f>
        <v>0</v>
      </c>
      <c r="K369" s="71"/>
      <c r="L369" s="71"/>
      <c r="M369" s="71"/>
      <c r="N369" s="71"/>
      <c r="O369" s="71"/>
      <c r="P369" s="71"/>
      <c r="Q369" s="71"/>
      <c r="R369" s="71"/>
      <c r="S369" s="71"/>
    </row>
    <row r="370" customFormat="false" ht="15" hidden="false" customHeight="false" outlineLevel="0" collapsed="false">
      <c r="B370" s="69" t="s">
        <v>95</v>
      </c>
      <c r="C370" s="70" t="n">
        <v>1</v>
      </c>
      <c r="D370" s="71" t="n">
        <f aca="false">$C370*VLOOKUP($B370,FoodDB!$A$2:$I$1024,3,0)</f>
        <v>0</v>
      </c>
      <c r="E370" s="71" t="n">
        <f aca="false">$C370*VLOOKUP($B370,FoodDB!$A$2:$I$1024,4,0)</f>
        <v>0</v>
      </c>
      <c r="F370" s="71" t="n">
        <f aca="false">$C370*VLOOKUP($B370,FoodDB!$A$2:$I$1024,5,0)</f>
        <v>0</v>
      </c>
      <c r="G370" s="71" t="n">
        <f aca="false">$C370*VLOOKUP($B370,FoodDB!$A$2:$I$1024,6,0)</f>
        <v>0</v>
      </c>
      <c r="H370" s="71" t="n">
        <f aca="false">$C370*VLOOKUP($B370,FoodDB!$A$2:$I$1024,7,0)</f>
        <v>0</v>
      </c>
      <c r="I370" s="71" t="n">
        <f aca="false">$C370*VLOOKUP($B370,FoodDB!$A$2:$I$1024,8,0)</f>
        <v>0</v>
      </c>
      <c r="J370" s="71" t="n">
        <f aca="false">$C370*VLOOKUP($B370,FoodDB!$A$2:$I$1024,9,0)</f>
        <v>0</v>
      </c>
      <c r="K370" s="71"/>
      <c r="L370" s="71"/>
      <c r="M370" s="71"/>
      <c r="N370" s="71"/>
      <c r="O370" s="71"/>
      <c r="P370" s="71"/>
      <c r="Q370" s="71"/>
      <c r="R370" s="71"/>
      <c r="S370" s="71"/>
    </row>
    <row r="371" customFormat="false" ht="15" hidden="false" customHeight="false" outlineLevel="0" collapsed="false">
      <c r="B371" s="69" t="s">
        <v>95</v>
      </c>
      <c r="C371" s="70" t="n">
        <v>1</v>
      </c>
      <c r="D371" s="71" t="n">
        <f aca="false">$C371*VLOOKUP($B371,FoodDB!$A$2:$I$1024,3,0)</f>
        <v>0</v>
      </c>
      <c r="E371" s="71" t="n">
        <f aca="false">$C371*VLOOKUP($B371,FoodDB!$A$2:$I$1024,4,0)</f>
        <v>0</v>
      </c>
      <c r="F371" s="71" t="n">
        <f aca="false">$C371*VLOOKUP($B371,FoodDB!$A$2:$I$1024,5,0)</f>
        <v>0</v>
      </c>
      <c r="G371" s="71" t="n">
        <f aca="false">$C371*VLOOKUP($B371,FoodDB!$A$2:$I$1024,6,0)</f>
        <v>0</v>
      </c>
      <c r="H371" s="71" t="n">
        <f aca="false">$C371*VLOOKUP($B371,FoodDB!$A$2:$I$1024,7,0)</f>
        <v>0</v>
      </c>
      <c r="I371" s="71" t="n">
        <f aca="false">$C371*VLOOKUP($B371,FoodDB!$A$2:$I$1024,8,0)</f>
        <v>0</v>
      </c>
      <c r="J371" s="71" t="n">
        <f aca="false">$C371*VLOOKUP($B371,FoodDB!$A$2:$I$1024,9,0)</f>
        <v>0</v>
      </c>
      <c r="K371" s="71"/>
      <c r="L371" s="71"/>
      <c r="M371" s="71"/>
      <c r="N371" s="71"/>
      <c r="O371" s="71"/>
      <c r="P371" s="71"/>
      <c r="Q371" s="71"/>
      <c r="R371" s="71"/>
      <c r="S371" s="71"/>
    </row>
    <row r="372" customFormat="false" ht="15" hidden="false" customHeight="false" outlineLevel="0" collapsed="false">
      <c r="A372" s="0" t="s">
        <v>99</v>
      </c>
      <c r="D372" s="71"/>
      <c r="E372" s="71"/>
      <c r="F372" s="71"/>
      <c r="G372" s="71" t="n">
        <f aca="false">SUM(G365:G371)</f>
        <v>0</v>
      </c>
      <c r="H372" s="71" t="n">
        <f aca="false">SUM(H365:H371)</f>
        <v>0</v>
      </c>
      <c r="I372" s="71" t="n">
        <f aca="false">SUM(I365:I371)</f>
        <v>0</v>
      </c>
      <c r="J372" s="71" t="n">
        <f aca="false">SUM(G372:I372)</f>
        <v>0</v>
      </c>
      <c r="K372" s="71"/>
      <c r="L372" s="71"/>
      <c r="M372" s="71"/>
      <c r="N372" s="71"/>
      <c r="O372" s="71"/>
      <c r="P372" s="71"/>
      <c r="Q372" s="71"/>
      <c r="R372" s="71"/>
      <c r="S372" s="71"/>
    </row>
    <row r="373" customFormat="false" ht="15" hidden="false" customHeight="false" outlineLevel="0" collapsed="false">
      <c r="A373" s="0" t="s">
        <v>100</v>
      </c>
      <c r="B373" s="0" t="s">
        <v>101</v>
      </c>
      <c r="D373" s="71"/>
      <c r="E373" s="71"/>
      <c r="F373" s="71"/>
      <c r="G373" s="71" t="n">
        <f aca="false">VLOOKUP($A365,LossChart!$A$3:$AB$73,14,0)</f>
        <v>608.84250143483</v>
      </c>
      <c r="H373" s="71" t="n">
        <f aca="false">VLOOKUP($A365,LossChart!$A$3:$AB$73,15,0)</f>
        <v>80</v>
      </c>
      <c r="I373" s="71" t="n">
        <f aca="false">VLOOKUP($A365,LossChart!$A$3:$AB$73,16,0)</f>
        <v>462.566029264636</v>
      </c>
      <c r="J373" s="71" t="n">
        <f aca="false">VLOOKUP($A365,LossChart!$A$3:$AB$73,17,0)</f>
        <v>1151.40853069947</v>
      </c>
      <c r="K373" s="71"/>
      <c r="L373" s="71"/>
      <c r="M373" s="71"/>
      <c r="N373" s="71"/>
      <c r="O373" s="71"/>
      <c r="P373" s="71"/>
      <c r="Q373" s="71"/>
      <c r="R373" s="71"/>
      <c r="S373" s="71"/>
    </row>
    <row r="374" customFormat="false" ht="15" hidden="false" customHeight="false" outlineLevel="0" collapsed="false">
      <c r="A374" s="0" t="s">
        <v>102</v>
      </c>
      <c r="D374" s="71"/>
      <c r="E374" s="71"/>
      <c r="F374" s="71"/>
      <c r="G374" s="71" t="n">
        <f aca="false">G373-G372</f>
        <v>608.84250143483</v>
      </c>
      <c r="H374" s="71" t="n">
        <f aca="false">H373-H372</f>
        <v>80</v>
      </c>
      <c r="I374" s="71" t="n">
        <f aca="false">I373-I372</f>
        <v>462.566029264636</v>
      </c>
      <c r="J374" s="71" t="n">
        <f aca="false">J373-J372</f>
        <v>1151.40853069947</v>
      </c>
      <c r="K374" s="71"/>
      <c r="L374" s="71"/>
      <c r="M374" s="71"/>
      <c r="N374" s="71"/>
      <c r="O374" s="71"/>
      <c r="P374" s="71"/>
      <c r="Q374" s="71"/>
      <c r="R374" s="71"/>
      <c r="S374" s="71"/>
    </row>
    <row r="376" customFormat="false" ht="60" hidden="false" customHeight="false" outlineLevel="0" collapsed="false">
      <c r="A376" s="21" t="s">
        <v>63</v>
      </c>
      <c r="B376" s="21" t="s">
        <v>80</v>
      </c>
      <c r="C376" s="21" t="s">
        <v>81</v>
      </c>
      <c r="D376" s="67" t="str">
        <f aca="false">FoodDB!$C$1</f>
        <v>Fat
(g)</v>
      </c>
      <c r="E376" s="67" t="str">
        <f aca="false">FoodDB!$D$1</f>
        <v> Net
Carbs
(g)</v>
      </c>
      <c r="F376" s="67" t="str">
        <f aca="false">FoodDB!$E$1</f>
        <v>Protein
(g)</v>
      </c>
      <c r="G376" s="67" t="str">
        <f aca="false">FoodDB!$F$1</f>
        <v>Fat
(Cal)</v>
      </c>
      <c r="H376" s="67" t="str">
        <f aca="false">FoodDB!$G$1</f>
        <v>Carb
(Cal)</v>
      </c>
      <c r="I376" s="67" t="str">
        <f aca="false">FoodDB!$H$1</f>
        <v>Protein
(Cal)</v>
      </c>
      <c r="J376" s="67" t="str">
        <f aca="false">FoodDB!$I$1</f>
        <v>Total
Calories</v>
      </c>
      <c r="K376" s="67"/>
      <c r="L376" s="67" t="s">
        <v>82</v>
      </c>
      <c r="M376" s="67" t="s">
        <v>83</v>
      </c>
      <c r="N376" s="67" t="s">
        <v>84</v>
      </c>
      <c r="O376" s="67" t="s">
        <v>85</v>
      </c>
      <c r="P376" s="67" t="s">
        <v>86</v>
      </c>
      <c r="Q376" s="67" t="s">
        <v>87</v>
      </c>
      <c r="R376" s="67" t="s">
        <v>88</v>
      </c>
      <c r="S376" s="67" t="s">
        <v>89</v>
      </c>
    </row>
    <row r="377" customFormat="false" ht="15" hidden="false" customHeight="false" outlineLevel="0" collapsed="false">
      <c r="A377" s="68" t="n">
        <f aca="false">A365+1</f>
        <v>43062</v>
      </c>
      <c r="B377" s="69" t="s">
        <v>95</v>
      </c>
      <c r="C377" s="70" t="n">
        <v>1</v>
      </c>
      <c r="D377" s="71" t="n">
        <f aca="false">$C377*VLOOKUP($B377,FoodDB!$A$2:$I$1024,3,0)</f>
        <v>0</v>
      </c>
      <c r="E377" s="71" t="n">
        <f aca="false">$C377*VLOOKUP($B377,FoodDB!$A$2:$I$1024,4,0)</f>
        <v>0</v>
      </c>
      <c r="F377" s="71" t="n">
        <f aca="false">$C377*VLOOKUP($B377,FoodDB!$A$2:$I$1024,5,0)</f>
        <v>0</v>
      </c>
      <c r="G377" s="71" t="n">
        <f aca="false">$C377*VLOOKUP($B377,FoodDB!$A$2:$I$1024,6,0)</f>
        <v>0</v>
      </c>
      <c r="H377" s="71" t="n">
        <f aca="false">$C377*VLOOKUP($B377,FoodDB!$A$2:$I$1024,7,0)</f>
        <v>0</v>
      </c>
      <c r="I377" s="71" t="n">
        <f aca="false">$C377*VLOOKUP($B377,FoodDB!$A$2:$I$1024,8,0)</f>
        <v>0</v>
      </c>
      <c r="J377" s="71" t="n">
        <f aca="false">$C377*VLOOKUP($B377,FoodDB!$A$2:$I$1024,9,0)</f>
        <v>0</v>
      </c>
      <c r="K377" s="71"/>
      <c r="L377" s="71" t="n">
        <f aca="false">SUM(G377:G383)</f>
        <v>0</v>
      </c>
      <c r="M377" s="71" t="n">
        <f aca="false">SUM(H377:H383)</f>
        <v>0</v>
      </c>
      <c r="N377" s="71" t="n">
        <f aca="false">SUM(I377:I383)</f>
        <v>0</v>
      </c>
      <c r="O377" s="71" t="n">
        <f aca="false">SUM(L377:N377)</f>
        <v>0</v>
      </c>
      <c r="P377" s="71" t="n">
        <f aca="false">VLOOKUP($A377,LossChart!$A$3:$AB$73,14,0)-L377</f>
        <v>614.845870937325</v>
      </c>
      <c r="Q377" s="71" t="n">
        <f aca="false">VLOOKUP($A377,LossChart!$A$3:$AB$73,15,0)-M377</f>
        <v>80</v>
      </c>
      <c r="R377" s="71" t="n">
        <f aca="false">VLOOKUP($A377,LossChart!$A$3:$AB$73,16,0)-N377</f>
        <v>462.566029264636</v>
      </c>
      <c r="S377" s="71" t="n">
        <f aca="false">VLOOKUP($A377,LossChart!$A$3:$AB$73,17,0)-O377</f>
        <v>1157.41190020196</v>
      </c>
    </row>
    <row r="378" customFormat="false" ht="15" hidden="false" customHeight="false" outlineLevel="0" collapsed="false">
      <c r="B378" s="69" t="s">
        <v>95</v>
      </c>
      <c r="C378" s="70" t="n">
        <v>1</v>
      </c>
      <c r="D378" s="71" t="n">
        <f aca="false">$C378*VLOOKUP($B378,FoodDB!$A$2:$I$1024,3,0)</f>
        <v>0</v>
      </c>
      <c r="E378" s="71" t="n">
        <f aca="false">$C378*VLOOKUP($B378,FoodDB!$A$2:$I$1024,4,0)</f>
        <v>0</v>
      </c>
      <c r="F378" s="71" t="n">
        <f aca="false">$C378*VLOOKUP($B378,FoodDB!$A$2:$I$1024,5,0)</f>
        <v>0</v>
      </c>
      <c r="G378" s="71" t="n">
        <f aca="false">$C378*VLOOKUP($B378,FoodDB!$A$2:$I$1024,6,0)</f>
        <v>0</v>
      </c>
      <c r="H378" s="71" t="n">
        <f aca="false">$C378*VLOOKUP($B378,FoodDB!$A$2:$I$1024,7,0)</f>
        <v>0</v>
      </c>
      <c r="I378" s="71" t="n">
        <f aca="false">$C378*VLOOKUP($B378,FoodDB!$A$2:$I$1024,8,0)</f>
        <v>0</v>
      </c>
      <c r="J378" s="71" t="n">
        <f aca="false">$C378*VLOOKUP($B378,FoodDB!$A$2:$I$1024,9,0)</f>
        <v>0</v>
      </c>
      <c r="K378" s="71"/>
      <c r="L378" s="71"/>
      <c r="M378" s="71"/>
      <c r="N378" s="71"/>
      <c r="O378" s="71"/>
      <c r="P378" s="71"/>
      <c r="Q378" s="71"/>
      <c r="R378" s="71"/>
      <c r="S378" s="71"/>
    </row>
    <row r="379" customFormat="false" ht="15" hidden="false" customHeight="false" outlineLevel="0" collapsed="false">
      <c r="B379" s="69" t="s">
        <v>95</v>
      </c>
      <c r="C379" s="70" t="n">
        <v>1</v>
      </c>
      <c r="D379" s="71" t="n">
        <f aca="false">$C379*VLOOKUP($B379,FoodDB!$A$2:$I$1024,3,0)</f>
        <v>0</v>
      </c>
      <c r="E379" s="71" t="n">
        <f aca="false">$C379*VLOOKUP($B379,FoodDB!$A$2:$I$1024,4,0)</f>
        <v>0</v>
      </c>
      <c r="F379" s="71" t="n">
        <f aca="false">$C379*VLOOKUP($B379,FoodDB!$A$2:$I$1024,5,0)</f>
        <v>0</v>
      </c>
      <c r="G379" s="71" t="n">
        <f aca="false">$C379*VLOOKUP($B379,FoodDB!$A$2:$I$1024,6,0)</f>
        <v>0</v>
      </c>
      <c r="H379" s="71" t="n">
        <f aca="false">$C379*VLOOKUP($B379,FoodDB!$A$2:$I$1024,7,0)</f>
        <v>0</v>
      </c>
      <c r="I379" s="71" t="n">
        <f aca="false">$C379*VLOOKUP($B379,FoodDB!$A$2:$I$1024,8,0)</f>
        <v>0</v>
      </c>
      <c r="J379" s="71" t="n">
        <f aca="false">$C379*VLOOKUP($B379,FoodDB!$A$2:$I$1024,9,0)</f>
        <v>0</v>
      </c>
      <c r="K379" s="71"/>
      <c r="L379" s="71"/>
      <c r="M379" s="71"/>
      <c r="N379" s="71"/>
      <c r="O379" s="71"/>
      <c r="P379" s="71"/>
      <c r="Q379" s="71"/>
      <c r="R379" s="71"/>
      <c r="S379" s="71"/>
    </row>
    <row r="380" customFormat="false" ht="15" hidden="false" customHeight="false" outlineLevel="0" collapsed="false">
      <c r="B380" s="69" t="s">
        <v>95</v>
      </c>
      <c r="C380" s="70" t="n">
        <v>1</v>
      </c>
      <c r="D380" s="71" t="n">
        <f aca="false">$C380*VLOOKUP($B380,FoodDB!$A$2:$I$1024,3,0)</f>
        <v>0</v>
      </c>
      <c r="E380" s="71" t="n">
        <f aca="false">$C380*VLOOKUP($B380,FoodDB!$A$2:$I$1024,4,0)</f>
        <v>0</v>
      </c>
      <c r="F380" s="71" t="n">
        <f aca="false">$C380*VLOOKUP($B380,FoodDB!$A$2:$I$1024,5,0)</f>
        <v>0</v>
      </c>
      <c r="G380" s="71" t="n">
        <f aca="false">$C380*VLOOKUP($B380,FoodDB!$A$2:$I$1024,6,0)</f>
        <v>0</v>
      </c>
      <c r="H380" s="71" t="n">
        <f aca="false">$C380*VLOOKUP($B380,FoodDB!$A$2:$I$1024,7,0)</f>
        <v>0</v>
      </c>
      <c r="I380" s="71" t="n">
        <f aca="false">$C380*VLOOKUP($B380,FoodDB!$A$2:$I$1024,8,0)</f>
        <v>0</v>
      </c>
      <c r="J380" s="71" t="n">
        <f aca="false">$C380*VLOOKUP($B380,FoodDB!$A$2:$I$1024,9,0)</f>
        <v>0</v>
      </c>
      <c r="K380" s="71"/>
      <c r="L380" s="71"/>
      <c r="M380" s="71"/>
      <c r="N380" s="71"/>
      <c r="O380" s="71"/>
      <c r="P380" s="71"/>
      <c r="Q380" s="71"/>
      <c r="R380" s="71"/>
      <c r="S380" s="71"/>
    </row>
    <row r="381" customFormat="false" ht="15" hidden="false" customHeight="false" outlineLevel="0" collapsed="false">
      <c r="B381" s="69" t="s">
        <v>95</v>
      </c>
      <c r="C381" s="70" t="n">
        <v>1</v>
      </c>
      <c r="D381" s="71" t="n">
        <f aca="false">$C381*VLOOKUP($B381,FoodDB!$A$2:$I$1024,3,0)</f>
        <v>0</v>
      </c>
      <c r="E381" s="71" t="n">
        <f aca="false">$C381*VLOOKUP($B381,FoodDB!$A$2:$I$1024,4,0)</f>
        <v>0</v>
      </c>
      <c r="F381" s="71" t="n">
        <f aca="false">$C381*VLOOKUP($B381,FoodDB!$A$2:$I$1024,5,0)</f>
        <v>0</v>
      </c>
      <c r="G381" s="71" t="n">
        <f aca="false">$C381*VLOOKUP($B381,FoodDB!$A$2:$I$1024,6,0)</f>
        <v>0</v>
      </c>
      <c r="H381" s="71" t="n">
        <f aca="false">$C381*VLOOKUP($B381,FoodDB!$A$2:$I$1024,7,0)</f>
        <v>0</v>
      </c>
      <c r="I381" s="71" t="n">
        <f aca="false">$C381*VLOOKUP($B381,FoodDB!$A$2:$I$1024,8,0)</f>
        <v>0</v>
      </c>
      <c r="J381" s="71" t="n">
        <f aca="false">$C381*VLOOKUP($B381,FoodDB!$A$2:$I$1024,9,0)</f>
        <v>0</v>
      </c>
      <c r="K381" s="71"/>
      <c r="L381" s="71"/>
      <c r="M381" s="71"/>
      <c r="N381" s="71"/>
      <c r="O381" s="71"/>
      <c r="P381" s="71"/>
      <c r="Q381" s="71"/>
      <c r="R381" s="71"/>
      <c r="S381" s="71"/>
    </row>
    <row r="382" customFormat="false" ht="15" hidden="false" customHeight="false" outlineLevel="0" collapsed="false">
      <c r="B382" s="69" t="s">
        <v>95</v>
      </c>
      <c r="C382" s="70" t="n">
        <v>1</v>
      </c>
      <c r="D382" s="71" t="n">
        <f aca="false">$C382*VLOOKUP($B382,FoodDB!$A$2:$I$1024,3,0)</f>
        <v>0</v>
      </c>
      <c r="E382" s="71" t="n">
        <f aca="false">$C382*VLOOKUP($B382,FoodDB!$A$2:$I$1024,4,0)</f>
        <v>0</v>
      </c>
      <c r="F382" s="71" t="n">
        <f aca="false">$C382*VLOOKUP($B382,FoodDB!$A$2:$I$1024,5,0)</f>
        <v>0</v>
      </c>
      <c r="G382" s="71" t="n">
        <f aca="false">$C382*VLOOKUP($B382,FoodDB!$A$2:$I$1024,6,0)</f>
        <v>0</v>
      </c>
      <c r="H382" s="71" t="n">
        <f aca="false">$C382*VLOOKUP($B382,FoodDB!$A$2:$I$1024,7,0)</f>
        <v>0</v>
      </c>
      <c r="I382" s="71" t="n">
        <f aca="false">$C382*VLOOKUP($B382,FoodDB!$A$2:$I$1024,8,0)</f>
        <v>0</v>
      </c>
      <c r="J382" s="71" t="n">
        <f aca="false">$C382*VLOOKUP($B382,FoodDB!$A$2:$I$1024,9,0)</f>
        <v>0</v>
      </c>
      <c r="K382" s="71"/>
      <c r="L382" s="71"/>
      <c r="M382" s="71"/>
      <c r="N382" s="71"/>
      <c r="O382" s="71"/>
      <c r="P382" s="71"/>
      <c r="Q382" s="71"/>
      <c r="R382" s="71"/>
      <c r="S382" s="71"/>
    </row>
    <row r="383" customFormat="false" ht="15" hidden="false" customHeight="false" outlineLevel="0" collapsed="false">
      <c r="B383" s="69" t="s">
        <v>95</v>
      </c>
      <c r="C383" s="70" t="n">
        <v>1</v>
      </c>
      <c r="D383" s="71" t="n">
        <f aca="false">$C383*VLOOKUP($B383,FoodDB!$A$2:$I$1024,3,0)</f>
        <v>0</v>
      </c>
      <c r="E383" s="71" t="n">
        <f aca="false">$C383*VLOOKUP($B383,FoodDB!$A$2:$I$1024,4,0)</f>
        <v>0</v>
      </c>
      <c r="F383" s="71" t="n">
        <f aca="false">$C383*VLOOKUP($B383,FoodDB!$A$2:$I$1024,5,0)</f>
        <v>0</v>
      </c>
      <c r="G383" s="71" t="n">
        <f aca="false">$C383*VLOOKUP($B383,FoodDB!$A$2:$I$1024,6,0)</f>
        <v>0</v>
      </c>
      <c r="H383" s="71" t="n">
        <f aca="false">$C383*VLOOKUP($B383,FoodDB!$A$2:$I$1024,7,0)</f>
        <v>0</v>
      </c>
      <c r="I383" s="71" t="n">
        <f aca="false">$C383*VLOOKUP($B383,FoodDB!$A$2:$I$1024,8,0)</f>
        <v>0</v>
      </c>
      <c r="J383" s="71" t="n">
        <f aca="false">$C383*VLOOKUP($B383,FoodDB!$A$2:$I$1024,9,0)</f>
        <v>0</v>
      </c>
      <c r="K383" s="71"/>
      <c r="L383" s="71"/>
      <c r="M383" s="71"/>
      <c r="N383" s="71"/>
      <c r="O383" s="71"/>
      <c r="P383" s="71"/>
      <c r="Q383" s="71"/>
      <c r="R383" s="71"/>
      <c r="S383" s="71"/>
    </row>
    <row r="384" customFormat="false" ht="15" hidden="false" customHeight="false" outlineLevel="0" collapsed="false">
      <c r="A384" s="0" t="s">
        <v>99</v>
      </c>
      <c r="D384" s="71"/>
      <c r="E384" s="71"/>
      <c r="F384" s="71"/>
      <c r="G384" s="71" t="n">
        <f aca="false">SUM(G377:G383)</f>
        <v>0</v>
      </c>
      <c r="H384" s="71" t="n">
        <f aca="false">SUM(H377:H383)</f>
        <v>0</v>
      </c>
      <c r="I384" s="71" t="n">
        <f aca="false">SUM(I377:I383)</f>
        <v>0</v>
      </c>
      <c r="J384" s="71" t="n">
        <f aca="false">SUM(G384:I384)</f>
        <v>0</v>
      </c>
      <c r="K384" s="71"/>
      <c r="L384" s="71"/>
      <c r="M384" s="71"/>
      <c r="N384" s="71"/>
      <c r="O384" s="71"/>
      <c r="P384" s="71"/>
      <c r="Q384" s="71"/>
      <c r="R384" s="71"/>
      <c r="S384" s="71"/>
    </row>
    <row r="385" customFormat="false" ht="15" hidden="false" customHeight="false" outlineLevel="0" collapsed="false">
      <c r="A385" s="0" t="s">
        <v>100</v>
      </c>
      <c r="B385" s="0" t="s">
        <v>101</v>
      </c>
      <c r="D385" s="71"/>
      <c r="E385" s="71"/>
      <c r="F385" s="71"/>
      <c r="G385" s="71" t="n">
        <f aca="false">VLOOKUP($A377,LossChart!$A$3:$AB$73,14,0)</f>
        <v>614.845870937325</v>
      </c>
      <c r="H385" s="71" t="n">
        <f aca="false">VLOOKUP($A377,LossChart!$A$3:$AB$73,15,0)</f>
        <v>80</v>
      </c>
      <c r="I385" s="71" t="n">
        <f aca="false">VLOOKUP($A377,LossChart!$A$3:$AB$73,16,0)</f>
        <v>462.566029264636</v>
      </c>
      <c r="J385" s="71" t="n">
        <f aca="false">VLOOKUP($A377,LossChart!$A$3:$AB$73,17,0)</f>
        <v>1157.41190020196</v>
      </c>
      <c r="K385" s="71"/>
      <c r="L385" s="71"/>
      <c r="M385" s="71"/>
      <c r="N385" s="71"/>
      <c r="O385" s="71"/>
      <c r="P385" s="71"/>
      <c r="Q385" s="71"/>
      <c r="R385" s="71"/>
      <c r="S385" s="71"/>
    </row>
    <row r="386" customFormat="false" ht="15" hidden="false" customHeight="false" outlineLevel="0" collapsed="false">
      <c r="A386" s="0" t="s">
        <v>102</v>
      </c>
      <c r="D386" s="71"/>
      <c r="E386" s="71"/>
      <c r="F386" s="71"/>
      <c r="G386" s="71" t="n">
        <f aca="false">G385-G384</f>
        <v>614.845870937325</v>
      </c>
      <c r="H386" s="71" t="n">
        <f aca="false">H385-H384</f>
        <v>80</v>
      </c>
      <c r="I386" s="71" t="n">
        <f aca="false">I385-I384</f>
        <v>462.566029264636</v>
      </c>
      <c r="J386" s="71" t="n">
        <f aca="false">J385-J384</f>
        <v>1157.41190020196</v>
      </c>
      <c r="K386" s="71"/>
      <c r="L386" s="71"/>
      <c r="M386" s="71"/>
      <c r="N386" s="71"/>
      <c r="O386" s="71"/>
      <c r="P386" s="71"/>
      <c r="Q386" s="71"/>
      <c r="R386" s="71"/>
      <c r="S386" s="71"/>
    </row>
    <row r="387" customFormat="false" ht="15" hidden="false" customHeight="false" outlineLevel="0" collapsed="false"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</row>
    <row r="388" customFormat="false" ht="60" hidden="false" customHeight="false" outlineLevel="0" collapsed="false">
      <c r="A388" s="21" t="s">
        <v>63</v>
      </c>
      <c r="B388" s="21" t="s">
        <v>80</v>
      </c>
      <c r="C388" s="21" t="s">
        <v>81</v>
      </c>
      <c r="D388" s="67" t="str">
        <f aca="false">FoodDB!$C$1</f>
        <v>Fat
(g)</v>
      </c>
      <c r="E388" s="67" t="str">
        <f aca="false">FoodDB!$D$1</f>
        <v> Net
Carbs
(g)</v>
      </c>
      <c r="F388" s="67" t="str">
        <f aca="false">FoodDB!$E$1</f>
        <v>Protein
(g)</v>
      </c>
      <c r="G388" s="67" t="str">
        <f aca="false">FoodDB!$F$1</f>
        <v>Fat
(Cal)</v>
      </c>
      <c r="H388" s="67" t="str">
        <f aca="false">FoodDB!$G$1</f>
        <v>Carb
(Cal)</v>
      </c>
      <c r="I388" s="67" t="str">
        <f aca="false">FoodDB!$H$1</f>
        <v>Protein
(Cal)</v>
      </c>
      <c r="J388" s="67" t="str">
        <f aca="false">FoodDB!$I$1</f>
        <v>Total
Calories</v>
      </c>
      <c r="K388" s="67"/>
      <c r="L388" s="67" t="s">
        <v>82</v>
      </c>
      <c r="M388" s="67" t="s">
        <v>83</v>
      </c>
      <c r="N388" s="67" t="s">
        <v>84</v>
      </c>
      <c r="O388" s="67" t="s">
        <v>85</v>
      </c>
      <c r="P388" s="67" t="s">
        <v>86</v>
      </c>
      <c r="Q388" s="67" t="s">
        <v>87</v>
      </c>
      <c r="R388" s="67" t="s">
        <v>88</v>
      </c>
      <c r="S388" s="67" t="s">
        <v>89</v>
      </c>
    </row>
    <row r="389" customFormat="false" ht="15" hidden="false" customHeight="false" outlineLevel="0" collapsed="false">
      <c r="A389" s="68" t="n">
        <f aca="false">A377+1</f>
        <v>43063</v>
      </c>
      <c r="B389" s="69" t="s">
        <v>95</v>
      </c>
      <c r="C389" s="70" t="n">
        <v>1</v>
      </c>
      <c r="D389" s="71" t="n">
        <f aca="false">$C389*VLOOKUP($B389,FoodDB!$A$2:$I$1024,3,0)</f>
        <v>0</v>
      </c>
      <c r="E389" s="71" t="n">
        <f aca="false">$C389*VLOOKUP($B389,FoodDB!$A$2:$I$1024,4,0)</f>
        <v>0</v>
      </c>
      <c r="F389" s="71" t="n">
        <f aca="false">$C389*VLOOKUP($B389,FoodDB!$A$2:$I$1024,5,0)</f>
        <v>0</v>
      </c>
      <c r="G389" s="71" t="n">
        <f aca="false">$C389*VLOOKUP($B389,FoodDB!$A$2:$I$1024,6,0)</f>
        <v>0</v>
      </c>
      <c r="H389" s="71" t="n">
        <f aca="false">$C389*VLOOKUP($B389,FoodDB!$A$2:$I$1024,7,0)</f>
        <v>0</v>
      </c>
      <c r="I389" s="71" t="n">
        <f aca="false">$C389*VLOOKUP($B389,FoodDB!$A$2:$I$1024,8,0)</f>
        <v>0</v>
      </c>
      <c r="J389" s="71" t="n">
        <f aca="false">$C389*VLOOKUP($B389,FoodDB!$A$2:$I$1024,9,0)</f>
        <v>0</v>
      </c>
      <c r="K389" s="71"/>
      <c r="L389" s="71" t="n">
        <f aca="false">SUM(G389:G395)</f>
        <v>0</v>
      </c>
      <c r="M389" s="71" t="n">
        <f aca="false">SUM(H389:H395)</f>
        <v>0</v>
      </c>
      <c r="N389" s="71" t="n">
        <f aca="false">SUM(I389:I395)</f>
        <v>0</v>
      </c>
      <c r="O389" s="71" t="n">
        <f aca="false">SUM(L389:N389)</f>
        <v>0</v>
      </c>
      <c r="P389" s="71" t="n">
        <f aca="false">VLOOKUP($A389,LossChart!$A$3:$AB$73,14,0)-L389</f>
        <v>620.796067738512</v>
      </c>
      <c r="Q389" s="71" t="n">
        <f aca="false">VLOOKUP($A389,LossChart!$A$3:$AB$73,15,0)-M389</f>
        <v>80</v>
      </c>
      <c r="R389" s="71" t="n">
        <f aca="false">VLOOKUP($A389,LossChart!$A$3:$AB$73,16,0)-N389</f>
        <v>462.566029264636</v>
      </c>
      <c r="S389" s="71" t="n">
        <f aca="false">VLOOKUP($A389,LossChart!$A$3:$AB$73,17,0)-O389</f>
        <v>1163.36209700315</v>
      </c>
    </row>
    <row r="390" customFormat="false" ht="15" hidden="false" customHeight="false" outlineLevel="0" collapsed="false">
      <c r="B390" s="69" t="s">
        <v>95</v>
      </c>
      <c r="C390" s="70" t="n">
        <v>1</v>
      </c>
      <c r="D390" s="71" t="n">
        <f aca="false">$C390*VLOOKUP($B390,FoodDB!$A$2:$I$1024,3,0)</f>
        <v>0</v>
      </c>
      <c r="E390" s="71" t="n">
        <f aca="false">$C390*VLOOKUP($B390,FoodDB!$A$2:$I$1024,4,0)</f>
        <v>0</v>
      </c>
      <c r="F390" s="71" t="n">
        <f aca="false">$C390*VLOOKUP($B390,FoodDB!$A$2:$I$1024,5,0)</f>
        <v>0</v>
      </c>
      <c r="G390" s="71" t="n">
        <f aca="false">$C390*VLOOKUP($B390,FoodDB!$A$2:$I$1024,6,0)</f>
        <v>0</v>
      </c>
      <c r="H390" s="71" t="n">
        <f aca="false">$C390*VLOOKUP($B390,FoodDB!$A$2:$I$1024,7,0)</f>
        <v>0</v>
      </c>
      <c r="I390" s="71" t="n">
        <f aca="false">$C390*VLOOKUP($B390,FoodDB!$A$2:$I$1024,8,0)</f>
        <v>0</v>
      </c>
      <c r="J390" s="71" t="n">
        <f aca="false">$C390*VLOOKUP($B390,FoodDB!$A$2:$I$1024,9,0)</f>
        <v>0</v>
      </c>
      <c r="K390" s="71"/>
      <c r="L390" s="71"/>
      <c r="M390" s="71"/>
      <c r="N390" s="71"/>
      <c r="O390" s="71"/>
      <c r="P390" s="71"/>
      <c r="Q390" s="71"/>
      <c r="R390" s="71"/>
      <c r="S390" s="71"/>
    </row>
    <row r="391" customFormat="false" ht="15" hidden="false" customHeight="false" outlineLevel="0" collapsed="false">
      <c r="B391" s="69" t="s">
        <v>95</v>
      </c>
      <c r="C391" s="70" t="n">
        <v>1</v>
      </c>
      <c r="D391" s="71" t="n">
        <f aca="false">$C391*VLOOKUP($B391,FoodDB!$A$2:$I$1024,3,0)</f>
        <v>0</v>
      </c>
      <c r="E391" s="71" t="n">
        <f aca="false">$C391*VLOOKUP($B391,FoodDB!$A$2:$I$1024,4,0)</f>
        <v>0</v>
      </c>
      <c r="F391" s="71" t="n">
        <f aca="false">$C391*VLOOKUP($B391,FoodDB!$A$2:$I$1024,5,0)</f>
        <v>0</v>
      </c>
      <c r="G391" s="71" t="n">
        <f aca="false">$C391*VLOOKUP($B391,FoodDB!$A$2:$I$1024,6,0)</f>
        <v>0</v>
      </c>
      <c r="H391" s="71" t="n">
        <f aca="false">$C391*VLOOKUP($B391,FoodDB!$A$2:$I$1024,7,0)</f>
        <v>0</v>
      </c>
      <c r="I391" s="71" t="n">
        <f aca="false">$C391*VLOOKUP($B391,FoodDB!$A$2:$I$1024,8,0)</f>
        <v>0</v>
      </c>
      <c r="J391" s="71" t="n">
        <f aca="false">$C391*VLOOKUP($B391,FoodDB!$A$2:$I$1024,9,0)</f>
        <v>0</v>
      </c>
      <c r="K391" s="71"/>
      <c r="L391" s="71"/>
      <c r="M391" s="71"/>
      <c r="N391" s="71"/>
      <c r="O391" s="71"/>
      <c r="P391" s="71"/>
      <c r="Q391" s="71"/>
      <c r="R391" s="71"/>
      <c r="S391" s="71"/>
    </row>
    <row r="392" customFormat="false" ht="15" hidden="false" customHeight="false" outlineLevel="0" collapsed="false">
      <c r="B392" s="69" t="s">
        <v>95</v>
      </c>
      <c r="C392" s="70" t="n">
        <v>1</v>
      </c>
      <c r="D392" s="71" t="n">
        <f aca="false">$C392*VLOOKUP($B392,FoodDB!$A$2:$I$1024,3,0)</f>
        <v>0</v>
      </c>
      <c r="E392" s="71" t="n">
        <f aca="false">$C392*VLOOKUP($B392,FoodDB!$A$2:$I$1024,4,0)</f>
        <v>0</v>
      </c>
      <c r="F392" s="71" t="n">
        <f aca="false">$C392*VLOOKUP($B392,FoodDB!$A$2:$I$1024,5,0)</f>
        <v>0</v>
      </c>
      <c r="G392" s="71" t="n">
        <f aca="false">$C392*VLOOKUP($B392,FoodDB!$A$2:$I$1024,6,0)</f>
        <v>0</v>
      </c>
      <c r="H392" s="71" t="n">
        <f aca="false">$C392*VLOOKUP($B392,FoodDB!$A$2:$I$1024,7,0)</f>
        <v>0</v>
      </c>
      <c r="I392" s="71" t="n">
        <f aca="false">$C392*VLOOKUP($B392,FoodDB!$A$2:$I$1024,8,0)</f>
        <v>0</v>
      </c>
      <c r="J392" s="71" t="n">
        <f aca="false">$C392*VLOOKUP($B392,FoodDB!$A$2:$I$1024,9,0)</f>
        <v>0</v>
      </c>
      <c r="K392" s="71"/>
      <c r="L392" s="71"/>
      <c r="M392" s="71"/>
      <c r="N392" s="71"/>
      <c r="O392" s="71"/>
      <c r="P392" s="71"/>
      <c r="Q392" s="71"/>
      <c r="R392" s="71"/>
      <c r="S392" s="71"/>
    </row>
    <row r="393" customFormat="false" ht="15" hidden="false" customHeight="false" outlineLevel="0" collapsed="false">
      <c r="B393" s="69" t="s">
        <v>95</v>
      </c>
      <c r="C393" s="70" t="n">
        <v>1</v>
      </c>
      <c r="D393" s="71" t="n">
        <f aca="false">$C393*VLOOKUP($B393,FoodDB!$A$2:$I$1024,3,0)</f>
        <v>0</v>
      </c>
      <c r="E393" s="71" t="n">
        <f aca="false">$C393*VLOOKUP($B393,FoodDB!$A$2:$I$1024,4,0)</f>
        <v>0</v>
      </c>
      <c r="F393" s="71" t="n">
        <f aca="false">$C393*VLOOKUP($B393,FoodDB!$A$2:$I$1024,5,0)</f>
        <v>0</v>
      </c>
      <c r="G393" s="71" t="n">
        <f aca="false">$C393*VLOOKUP($B393,FoodDB!$A$2:$I$1024,6,0)</f>
        <v>0</v>
      </c>
      <c r="H393" s="71" t="n">
        <f aca="false">$C393*VLOOKUP($B393,FoodDB!$A$2:$I$1024,7,0)</f>
        <v>0</v>
      </c>
      <c r="I393" s="71" t="n">
        <f aca="false">$C393*VLOOKUP($B393,FoodDB!$A$2:$I$1024,8,0)</f>
        <v>0</v>
      </c>
      <c r="J393" s="71" t="n">
        <f aca="false">$C393*VLOOKUP($B393,FoodDB!$A$2:$I$1024,9,0)</f>
        <v>0</v>
      </c>
      <c r="K393" s="71"/>
      <c r="L393" s="71"/>
      <c r="M393" s="71"/>
      <c r="N393" s="71"/>
      <c r="O393" s="71"/>
      <c r="P393" s="71"/>
      <c r="Q393" s="71"/>
      <c r="R393" s="71"/>
      <c r="S393" s="71"/>
    </row>
    <row r="394" customFormat="false" ht="15" hidden="false" customHeight="false" outlineLevel="0" collapsed="false">
      <c r="B394" s="69" t="s">
        <v>95</v>
      </c>
      <c r="C394" s="70" t="n">
        <v>1</v>
      </c>
      <c r="D394" s="71" t="n">
        <f aca="false">$C394*VLOOKUP($B394,FoodDB!$A$2:$I$1024,3,0)</f>
        <v>0</v>
      </c>
      <c r="E394" s="71" t="n">
        <f aca="false">$C394*VLOOKUP($B394,FoodDB!$A$2:$I$1024,4,0)</f>
        <v>0</v>
      </c>
      <c r="F394" s="71" t="n">
        <f aca="false">$C394*VLOOKUP($B394,FoodDB!$A$2:$I$1024,5,0)</f>
        <v>0</v>
      </c>
      <c r="G394" s="71" t="n">
        <f aca="false">$C394*VLOOKUP($B394,FoodDB!$A$2:$I$1024,6,0)</f>
        <v>0</v>
      </c>
      <c r="H394" s="71" t="n">
        <f aca="false">$C394*VLOOKUP($B394,FoodDB!$A$2:$I$1024,7,0)</f>
        <v>0</v>
      </c>
      <c r="I394" s="71" t="n">
        <f aca="false">$C394*VLOOKUP($B394,FoodDB!$A$2:$I$1024,8,0)</f>
        <v>0</v>
      </c>
      <c r="J394" s="71" t="n">
        <f aca="false">$C394*VLOOKUP($B394,FoodDB!$A$2:$I$1024,9,0)</f>
        <v>0</v>
      </c>
      <c r="K394" s="71"/>
      <c r="L394" s="71"/>
      <c r="M394" s="71"/>
      <c r="N394" s="71"/>
      <c r="O394" s="71"/>
      <c r="P394" s="71"/>
      <c r="Q394" s="71"/>
      <c r="R394" s="71"/>
      <c r="S394" s="71"/>
    </row>
    <row r="395" customFormat="false" ht="15" hidden="false" customHeight="false" outlineLevel="0" collapsed="false">
      <c r="B395" s="69" t="s">
        <v>95</v>
      </c>
      <c r="C395" s="70" t="n">
        <v>1</v>
      </c>
      <c r="D395" s="71" t="n">
        <f aca="false">$C395*VLOOKUP($B395,FoodDB!$A$2:$I$1024,3,0)</f>
        <v>0</v>
      </c>
      <c r="E395" s="71" t="n">
        <f aca="false">$C395*VLOOKUP($B395,FoodDB!$A$2:$I$1024,4,0)</f>
        <v>0</v>
      </c>
      <c r="F395" s="71" t="n">
        <f aca="false">$C395*VLOOKUP($B395,FoodDB!$A$2:$I$1024,5,0)</f>
        <v>0</v>
      </c>
      <c r="G395" s="71" t="n">
        <f aca="false">$C395*VLOOKUP($B395,FoodDB!$A$2:$I$1024,6,0)</f>
        <v>0</v>
      </c>
      <c r="H395" s="71" t="n">
        <f aca="false">$C395*VLOOKUP($B395,FoodDB!$A$2:$I$1024,7,0)</f>
        <v>0</v>
      </c>
      <c r="I395" s="71" t="n">
        <f aca="false">$C395*VLOOKUP($B395,FoodDB!$A$2:$I$1024,8,0)</f>
        <v>0</v>
      </c>
      <c r="J395" s="71" t="n">
        <f aca="false">$C395*VLOOKUP($B395,FoodDB!$A$2:$I$1024,9,0)</f>
        <v>0</v>
      </c>
      <c r="K395" s="71"/>
      <c r="L395" s="71"/>
      <c r="M395" s="71"/>
      <c r="N395" s="71"/>
      <c r="O395" s="71"/>
      <c r="P395" s="71"/>
      <c r="Q395" s="71"/>
      <c r="R395" s="71"/>
      <c r="S395" s="71"/>
    </row>
    <row r="396" customFormat="false" ht="15" hidden="false" customHeight="false" outlineLevel="0" collapsed="false">
      <c r="A396" s="0" t="s">
        <v>99</v>
      </c>
      <c r="D396" s="71"/>
      <c r="E396" s="71"/>
      <c r="F396" s="71"/>
      <c r="G396" s="71" t="n">
        <f aca="false">SUM(G389:G395)</f>
        <v>0</v>
      </c>
      <c r="H396" s="71" t="n">
        <f aca="false">SUM(H389:H395)</f>
        <v>0</v>
      </c>
      <c r="I396" s="71" t="n">
        <f aca="false">SUM(I389:I395)</f>
        <v>0</v>
      </c>
      <c r="J396" s="71" t="n">
        <f aca="false">SUM(G396:I396)</f>
        <v>0</v>
      </c>
      <c r="K396" s="71"/>
      <c r="L396" s="71"/>
      <c r="M396" s="71"/>
      <c r="N396" s="71"/>
      <c r="O396" s="71"/>
      <c r="P396" s="71"/>
      <c r="Q396" s="71"/>
      <c r="R396" s="71"/>
      <c r="S396" s="71"/>
    </row>
    <row r="397" customFormat="false" ht="15" hidden="false" customHeight="false" outlineLevel="0" collapsed="false">
      <c r="A397" s="0" t="s">
        <v>100</v>
      </c>
      <c r="B397" s="0" t="s">
        <v>101</v>
      </c>
      <c r="D397" s="71"/>
      <c r="E397" s="71"/>
      <c r="F397" s="71"/>
      <c r="G397" s="71" t="n">
        <f aca="false">VLOOKUP($A389,LossChart!$A$3:$AB$73,14,0)</f>
        <v>620.796067738512</v>
      </c>
      <c r="H397" s="71" t="n">
        <f aca="false">VLOOKUP($A389,LossChart!$A$3:$AB$73,15,0)</f>
        <v>80</v>
      </c>
      <c r="I397" s="71" t="n">
        <f aca="false">VLOOKUP($A389,LossChart!$A$3:$AB$73,16,0)</f>
        <v>462.566029264636</v>
      </c>
      <c r="J397" s="71" t="n">
        <f aca="false">VLOOKUP($A389,LossChart!$A$3:$AB$73,17,0)</f>
        <v>1163.36209700315</v>
      </c>
      <c r="K397" s="71"/>
      <c r="L397" s="71"/>
      <c r="M397" s="71"/>
      <c r="N397" s="71"/>
      <c r="O397" s="71"/>
      <c r="P397" s="71"/>
      <c r="Q397" s="71"/>
      <c r="R397" s="71"/>
      <c r="S397" s="71"/>
    </row>
    <row r="398" customFormat="false" ht="15" hidden="false" customHeight="false" outlineLevel="0" collapsed="false">
      <c r="A398" s="0" t="s">
        <v>102</v>
      </c>
      <c r="D398" s="71"/>
      <c r="E398" s="71"/>
      <c r="F398" s="71"/>
      <c r="G398" s="71" t="n">
        <f aca="false">G397-G396</f>
        <v>620.796067738512</v>
      </c>
      <c r="H398" s="71" t="n">
        <f aca="false">H397-H396</f>
        <v>80</v>
      </c>
      <c r="I398" s="71" t="n">
        <f aca="false">I397-I396</f>
        <v>462.566029264636</v>
      </c>
      <c r="J398" s="71" t="n">
        <f aca="false">J397-J396</f>
        <v>1163.36209700315</v>
      </c>
      <c r="K398" s="71"/>
      <c r="L398" s="71"/>
      <c r="M398" s="71"/>
      <c r="N398" s="71"/>
      <c r="O398" s="71"/>
      <c r="P398" s="71"/>
      <c r="Q398" s="71"/>
      <c r="R398" s="71"/>
      <c r="S398" s="71"/>
    </row>
    <row r="400" customFormat="false" ht="60" hidden="false" customHeight="false" outlineLevel="0" collapsed="false">
      <c r="A400" s="21" t="s">
        <v>63</v>
      </c>
      <c r="B400" s="21" t="s">
        <v>80</v>
      </c>
      <c r="C400" s="21" t="s">
        <v>81</v>
      </c>
      <c r="D400" s="67" t="str">
        <f aca="false">FoodDB!$C$1</f>
        <v>Fat
(g)</v>
      </c>
      <c r="E400" s="67" t="str">
        <f aca="false">FoodDB!$D$1</f>
        <v> Net
Carbs
(g)</v>
      </c>
      <c r="F400" s="67" t="str">
        <f aca="false">FoodDB!$E$1</f>
        <v>Protein
(g)</v>
      </c>
      <c r="G400" s="67" t="str">
        <f aca="false">FoodDB!$F$1</f>
        <v>Fat
(Cal)</v>
      </c>
      <c r="H400" s="67" t="str">
        <f aca="false">FoodDB!$G$1</f>
        <v>Carb
(Cal)</v>
      </c>
      <c r="I400" s="67" t="str">
        <f aca="false">FoodDB!$H$1</f>
        <v>Protein
(Cal)</v>
      </c>
      <c r="J400" s="67" t="str">
        <f aca="false">FoodDB!$I$1</f>
        <v>Total
Calories</v>
      </c>
      <c r="K400" s="67"/>
      <c r="L400" s="67" t="s">
        <v>82</v>
      </c>
      <c r="M400" s="67" t="s">
        <v>83</v>
      </c>
      <c r="N400" s="67" t="s">
        <v>84</v>
      </c>
      <c r="O400" s="67" t="s">
        <v>85</v>
      </c>
      <c r="P400" s="67" t="s">
        <v>86</v>
      </c>
      <c r="Q400" s="67" t="s">
        <v>87</v>
      </c>
      <c r="R400" s="67" t="s">
        <v>88</v>
      </c>
      <c r="S400" s="67" t="s">
        <v>89</v>
      </c>
    </row>
    <row r="401" customFormat="false" ht="15" hidden="false" customHeight="false" outlineLevel="0" collapsed="false">
      <c r="A401" s="68" t="n">
        <f aca="false">A389+1</f>
        <v>43064</v>
      </c>
      <c r="B401" s="69" t="s">
        <v>95</v>
      </c>
      <c r="C401" s="70" t="n">
        <v>1</v>
      </c>
      <c r="D401" s="71" t="n">
        <f aca="false">$C401*VLOOKUP($B401,FoodDB!$A$2:$I$1024,3,0)</f>
        <v>0</v>
      </c>
      <c r="E401" s="71" t="n">
        <f aca="false">$C401*VLOOKUP($B401,FoodDB!$A$2:$I$1024,4,0)</f>
        <v>0</v>
      </c>
      <c r="F401" s="71" t="n">
        <f aca="false">$C401*VLOOKUP($B401,FoodDB!$A$2:$I$1024,5,0)</f>
        <v>0</v>
      </c>
      <c r="G401" s="71" t="n">
        <f aca="false">$C401*VLOOKUP($B401,FoodDB!$A$2:$I$1024,6,0)</f>
        <v>0</v>
      </c>
      <c r="H401" s="71" t="n">
        <f aca="false">$C401*VLOOKUP($B401,FoodDB!$A$2:$I$1024,7,0)</f>
        <v>0</v>
      </c>
      <c r="I401" s="71" t="n">
        <f aca="false">$C401*VLOOKUP($B401,FoodDB!$A$2:$I$1024,8,0)</f>
        <v>0</v>
      </c>
      <c r="J401" s="71" t="n">
        <f aca="false">$C401*VLOOKUP($B401,FoodDB!$A$2:$I$1024,9,0)</f>
        <v>0</v>
      </c>
      <c r="K401" s="71"/>
      <c r="L401" s="71" t="n">
        <f aca="false">SUM(G401:G407)</f>
        <v>0</v>
      </c>
      <c r="M401" s="71" t="n">
        <f aca="false">SUM(H401:H407)</f>
        <v>0</v>
      </c>
      <c r="N401" s="71" t="n">
        <f aca="false">SUM(I401:I407)</f>
        <v>0</v>
      </c>
      <c r="O401" s="71" t="n">
        <f aca="false">SUM(L401:N401)</f>
        <v>0</v>
      </c>
      <c r="P401" s="71" t="n">
        <f aca="false">VLOOKUP($A401,LossChart!$A$3:$AB$73,14,0)-L401</f>
        <v>626.693562796603</v>
      </c>
      <c r="Q401" s="71" t="n">
        <f aca="false">VLOOKUP($A401,LossChart!$A$3:$AB$73,15,0)-M401</f>
        <v>80</v>
      </c>
      <c r="R401" s="71" t="n">
        <f aca="false">VLOOKUP($A401,LossChart!$A$3:$AB$73,16,0)-N401</f>
        <v>462.566029264636</v>
      </c>
      <c r="S401" s="71" t="n">
        <f aca="false">VLOOKUP($A401,LossChart!$A$3:$AB$73,17,0)-O401</f>
        <v>1169.25959206124</v>
      </c>
    </row>
    <row r="402" customFormat="false" ht="15" hidden="false" customHeight="false" outlineLevel="0" collapsed="false">
      <c r="B402" s="69" t="s">
        <v>95</v>
      </c>
      <c r="C402" s="70" t="n">
        <v>1</v>
      </c>
      <c r="D402" s="71" t="n">
        <f aca="false">$C402*VLOOKUP($B402,FoodDB!$A$2:$I$1024,3,0)</f>
        <v>0</v>
      </c>
      <c r="E402" s="71" t="n">
        <f aca="false">$C402*VLOOKUP($B402,FoodDB!$A$2:$I$1024,4,0)</f>
        <v>0</v>
      </c>
      <c r="F402" s="71" t="n">
        <f aca="false">$C402*VLOOKUP($B402,FoodDB!$A$2:$I$1024,5,0)</f>
        <v>0</v>
      </c>
      <c r="G402" s="71" t="n">
        <f aca="false">$C402*VLOOKUP($B402,FoodDB!$A$2:$I$1024,6,0)</f>
        <v>0</v>
      </c>
      <c r="H402" s="71" t="n">
        <f aca="false">$C402*VLOOKUP($B402,FoodDB!$A$2:$I$1024,7,0)</f>
        <v>0</v>
      </c>
      <c r="I402" s="71" t="n">
        <f aca="false">$C402*VLOOKUP($B402,FoodDB!$A$2:$I$1024,8,0)</f>
        <v>0</v>
      </c>
      <c r="J402" s="71" t="n">
        <f aca="false">$C402*VLOOKUP($B402,FoodDB!$A$2:$I$1024,9,0)</f>
        <v>0</v>
      </c>
      <c r="K402" s="71"/>
      <c r="L402" s="71"/>
      <c r="M402" s="71"/>
      <c r="N402" s="71"/>
      <c r="O402" s="71"/>
      <c r="P402" s="71"/>
      <c r="Q402" s="71"/>
      <c r="R402" s="71"/>
      <c r="S402" s="71"/>
    </row>
    <row r="403" customFormat="false" ht="15" hidden="false" customHeight="false" outlineLevel="0" collapsed="false">
      <c r="B403" s="69" t="s">
        <v>95</v>
      </c>
      <c r="C403" s="70" t="n">
        <v>1</v>
      </c>
      <c r="D403" s="71" t="n">
        <f aca="false">$C403*VLOOKUP($B403,FoodDB!$A$2:$I$1024,3,0)</f>
        <v>0</v>
      </c>
      <c r="E403" s="71" t="n">
        <f aca="false">$C403*VLOOKUP($B403,FoodDB!$A$2:$I$1024,4,0)</f>
        <v>0</v>
      </c>
      <c r="F403" s="71" t="n">
        <f aca="false">$C403*VLOOKUP($B403,FoodDB!$A$2:$I$1024,5,0)</f>
        <v>0</v>
      </c>
      <c r="G403" s="71" t="n">
        <f aca="false">$C403*VLOOKUP($B403,FoodDB!$A$2:$I$1024,6,0)</f>
        <v>0</v>
      </c>
      <c r="H403" s="71" t="n">
        <f aca="false">$C403*VLOOKUP($B403,FoodDB!$A$2:$I$1024,7,0)</f>
        <v>0</v>
      </c>
      <c r="I403" s="71" t="n">
        <f aca="false">$C403*VLOOKUP($B403,FoodDB!$A$2:$I$1024,8,0)</f>
        <v>0</v>
      </c>
      <c r="J403" s="71" t="n">
        <f aca="false">$C403*VLOOKUP($B403,FoodDB!$A$2:$I$1024,9,0)</f>
        <v>0</v>
      </c>
      <c r="K403" s="71"/>
      <c r="L403" s="71"/>
      <c r="M403" s="71"/>
      <c r="N403" s="71"/>
      <c r="O403" s="71"/>
      <c r="P403" s="71"/>
      <c r="Q403" s="71"/>
      <c r="R403" s="71"/>
      <c r="S403" s="71"/>
    </row>
    <row r="404" customFormat="false" ht="15" hidden="false" customHeight="false" outlineLevel="0" collapsed="false">
      <c r="B404" s="69" t="s">
        <v>95</v>
      </c>
      <c r="C404" s="70" t="n">
        <v>1</v>
      </c>
      <c r="D404" s="71" t="n">
        <f aca="false">$C404*VLOOKUP($B404,FoodDB!$A$2:$I$1024,3,0)</f>
        <v>0</v>
      </c>
      <c r="E404" s="71" t="n">
        <f aca="false">$C404*VLOOKUP($B404,FoodDB!$A$2:$I$1024,4,0)</f>
        <v>0</v>
      </c>
      <c r="F404" s="71" t="n">
        <f aca="false">$C404*VLOOKUP($B404,FoodDB!$A$2:$I$1024,5,0)</f>
        <v>0</v>
      </c>
      <c r="G404" s="71" t="n">
        <f aca="false">$C404*VLOOKUP($B404,FoodDB!$A$2:$I$1024,6,0)</f>
        <v>0</v>
      </c>
      <c r="H404" s="71" t="n">
        <f aca="false">$C404*VLOOKUP($B404,FoodDB!$A$2:$I$1024,7,0)</f>
        <v>0</v>
      </c>
      <c r="I404" s="71" t="n">
        <f aca="false">$C404*VLOOKUP($B404,FoodDB!$A$2:$I$1024,8,0)</f>
        <v>0</v>
      </c>
      <c r="J404" s="71" t="n">
        <f aca="false">$C404*VLOOKUP($B404,FoodDB!$A$2:$I$1024,9,0)</f>
        <v>0</v>
      </c>
      <c r="K404" s="71"/>
      <c r="L404" s="71"/>
      <c r="M404" s="71"/>
      <c r="N404" s="71"/>
      <c r="O404" s="71"/>
      <c r="P404" s="71"/>
      <c r="Q404" s="71"/>
      <c r="R404" s="71"/>
      <c r="S404" s="71"/>
    </row>
    <row r="405" customFormat="false" ht="15" hidden="false" customHeight="false" outlineLevel="0" collapsed="false">
      <c r="B405" s="69" t="s">
        <v>95</v>
      </c>
      <c r="C405" s="70" t="n">
        <v>1</v>
      </c>
      <c r="D405" s="71" t="n">
        <f aca="false">$C405*VLOOKUP($B405,FoodDB!$A$2:$I$1024,3,0)</f>
        <v>0</v>
      </c>
      <c r="E405" s="71" t="n">
        <f aca="false">$C405*VLOOKUP($B405,FoodDB!$A$2:$I$1024,4,0)</f>
        <v>0</v>
      </c>
      <c r="F405" s="71" t="n">
        <f aca="false">$C405*VLOOKUP($B405,FoodDB!$A$2:$I$1024,5,0)</f>
        <v>0</v>
      </c>
      <c r="G405" s="71" t="n">
        <f aca="false">$C405*VLOOKUP($B405,FoodDB!$A$2:$I$1024,6,0)</f>
        <v>0</v>
      </c>
      <c r="H405" s="71" t="n">
        <f aca="false">$C405*VLOOKUP($B405,FoodDB!$A$2:$I$1024,7,0)</f>
        <v>0</v>
      </c>
      <c r="I405" s="71" t="n">
        <f aca="false">$C405*VLOOKUP($B405,FoodDB!$A$2:$I$1024,8,0)</f>
        <v>0</v>
      </c>
      <c r="J405" s="71" t="n">
        <f aca="false">$C405*VLOOKUP($B405,FoodDB!$A$2:$I$1024,9,0)</f>
        <v>0</v>
      </c>
      <c r="K405" s="71"/>
      <c r="L405" s="71"/>
      <c r="M405" s="71"/>
      <c r="N405" s="71"/>
      <c r="O405" s="71"/>
      <c r="P405" s="71"/>
      <c r="Q405" s="71"/>
      <c r="R405" s="71"/>
      <c r="S405" s="71"/>
    </row>
    <row r="406" customFormat="false" ht="15" hidden="false" customHeight="false" outlineLevel="0" collapsed="false">
      <c r="B406" s="69" t="s">
        <v>95</v>
      </c>
      <c r="C406" s="70" t="n">
        <v>1</v>
      </c>
      <c r="D406" s="71" t="n">
        <f aca="false">$C406*VLOOKUP($B406,FoodDB!$A$2:$I$1024,3,0)</f>
        <v>0</v>
      </c>
      <c r="E406" s="71" t="n">
        <f aca="false">$C406*VLOOKUP($B406,FoodDB!$A$2:$I$1024,4,0)</f>
        <v>0</v>
      </c>
      <c r="F406" s="71" t="n">
        <f aca="false">$C406*VLOOKUP($B406,FoodDB!$A$2:$I$1024,5,0)</f>
        <v>0</v>
      </c>
      <c r="G406" s="71" t="n">
        <f aca="false">$C406*VLOOKUP($B406,FoodDB!$A$2:$I$1024,6,0)</f>
        <v>0</v>
      </c>
      <c r="H406" s="71" t="n">
        <f aca="false">$C406*VLOOKUP($B406,FoodDB!$A$2:$I$1024,7,0)</f>
        <v>0</v>
      </c>
      <c r="I406" s="71" t="n">
        <f aca="false">$C406*VLOOKUP($B406,FoodDB!$A$2:$I$1024,8,0)</f>
        <v>0</v>
      </c>
      <c r="J406" s="71" t="n">
        <f aca="false">$C406*VLOOKUP($B406,FoodDB!$A$2:$I$1024,9,0)</f>
        <v>0</v>
      </c>
      <c r="K406" s="71"/>
      <c r="L406" s="71"/>
      <c r="M406" s="71"/>
      <c r="N406" s="71"/>
      <c r="O406" s="71"/>
      <c r="P406" s="71"/>
      <c r="Q406" s="71"/>
      <c r="R406" s="71"/>
      <c r="S406" s="71"/>
    </row>
    <row r="407" customFormat="false" ht="15" hidden="false" customHeight="false" outlineLevel="0" collapsed="false">
      <c r="B407" s="69" t="s">
        <v>95</v>
      </c>
      <c r="C407" s="70" t="n">
        <v>1</v>
      </c>
      <c r="D407" s="71" t="n">
        <f aca="false">$C407*VLOOKUP($B407,FoodDB!$A$2:$I$1024,3,0)</f>
        <v>0</v>
      </c>
      <c r="E407" s="71" t="n">
        <f aca="false">$C407*VLOOKUP($B407,FoodDB!$A$2:$I$1024,4,0)</f>
        <v>0</v>
      </c>
      <c r="F407" s="71" t="n">
        <f aca="false">$C407*VLOOKUP($B407,FoodDB!$A$2:$I$1024,5,0)</f>
        <v>0</v>
      </c>
      <c r="G407" s="71" t="n">
        <f aca="false">$C407*VLOOKUP($B407,FoodDB!$A$2:$I$1024,6,0)</f>
        <v>0</v>
      </c>
      <c r="H407" s="71" t="n">
        <f aca="false">$C407*VLOOKUP($B407,FoodDB!$A$2:$I$1024,7,0)</f>
        <v>0</v>
      </c>
      <c r="I407" s="71" t="n">
        <f aca="false">$C407*VLOOKUP($B407,FoodDB!$A$2:$I$1024,8,0)</f>
        <v>0</v>
      </c>
      <c r="J407" s="71" t="n">
        <f aca="false">$C407*VLOOKUP($B407,FoodDB!$A$2:$I$1024,9,0)</f>
        <v>0</v>
      </c>
      <c r="K407" s="71"/>
      <c r="L407" s="71"/>
      <c r="M407" s="71"/>
      <c r="N407" s="71"/>
      <c r="O407" s="71"/>
      <c r="P407" s="71"/>
      <c r="Q407" s="71"/>
      <c r="R407" s="71"/>
      <c r="S407" s="71"/>
    </row>
    <row r="408" customFormat="false" ht="15" hidden="false" customHeight="false" outlineLevel="0" collapsed="false">
      <c r="A408" s="0" t="s">
        <v>99</v>
      </c>
      <c r="D408" s="71"/>
      <c r="E408" s="71"/>
      <c r="F408" s="71"/>
      <c r="G408" s="71" t="n">
        <f aca="false">SUM(G401:G407)</f>
        <v>0</v>
      </c>
      <c r="H408" s="71" t="n">
        <f aca="false">SUM(H401:H407)</f>
        <v>0</v>
      </c>
      <c r="I408" s="71" t="n">
        <f aca="false">SUM(I401:I407)</f>
        <v>0</v>
      </c>
      <c r="J408" s="71" t="n">
        <f aca="false">SUM(G408:I408)</f>
        <v>0</v>
      </c>
      <c r="K408" s="71"/>
      <c r="L408" s="71"/>
      <c r="M408" s="71"/>
      <c r="N408" s="71"/>
      <c r="O408" s="71"/>
      <c r="P408" s="71"/>
      <c r="Q408" s="71"/>
      <c r="R408" s="71"/>
      <c r="S408" s="71"/>
    </row>
    <row r="409" customFormat="false" ht="15" hidden="false" customHeight="false" outlineLevel="0" collapsed="false">
      <c r="A409" s="0" t="s">
        <v>100</v>
      </c>
      <c r="B409" s="0" t="s">
        <v>101</v>
      </c>
      <c r="D409" s="71"/>
      <c r="E409" s="71"/>
      <c r="F409" s="71"/>
      <c r="G409" s="71" t="n">
        <f aca="false">VLOOKUP($A401,LossChart!$A$3:$AB$73,14,0)</f>
        <v>626.693562796603</v>
      </c>
      <c r="H409" s="71" t="n">
        <f aca="false">VLOOKUP($A401,LossChart!$A$3:$AB$73,15,0)</f>
        <v>80</v>
      </c>
      <c r="I409" s="71" t="n">
        <f aca="false">VLOOKUP($A401,LossChart!$A$3:$AB$73,16,0)</f>
        <v>462.566029264636</v>
      </c>
      <c r="J409" s="71" t="n">
        <f aca="false">VLOOKUP($A401,LossChart!$A$3:$AB$73,17,0)</f>
        <v>1169.25959206124</v>
      </c>
      <c r="K409" s="71"/>
      <c r="L409" s="71"/>
      <c r="M409" s="71"/>
      <c r="N409" s="71"/>
      <c r="O409" s="71"/>
      <c r="P409" s="71"/>
      <c r="Q409" s="71"/>
      <c r="R409" s="71"/>
      <c r="S409" s="71"/>
    </row>
    <row r="410" customFormat="false" ht="15" hidden="false" customHeight="false" outlineLevel="0" collapsed="false">
      <c r="A410" s="0" t="s">
        <v>102</v>
      </c>
      <c r="D410" s="71"/>
      <c r="E410" s="71"/>
      <c r="F410" s="71"/>
      <c r="G410" s="71" t="n">
        <f aca="false">G409-G408</f>
        <v>626.693562796603</v>
      </c>
      <c r="H410" s="71" t="n">
        <f aca="false">H409-H408</f>
        <v>80</v>
      </c>
      <c r="I410" s="71" t="n">
        <f aca="false">I409-I408</f>
        <v>462.566029264636</v>
      </c>
      <c r="J410" s="71" t="n">
        <f aca="false">J409-J408</f>
        <v>1169.25959206124</v>
      </c>
      <c r="K410" s="71"/>
      <c r="L410" s="71"/>
      <c r="M410" s="71"/>
      <c r="N410" s="71"/>
      <c r="O410" s="71"/>
      <c r="P410" s="71"/>
      <c r="Q410" s="71"/>
      <c r="R410" s="71"/>
      <c r="S410" s="71"/>
    </row>
    <row r="412" customFormat="false" ht="60" hidden="false" customHeight="false" outlineLevel="0" collapsed="false">
      <c r="A412" s="21" t="s">
        <v>63</v>
      </c>
      <c r="B412" s="21" t="s">
        <v>80</v>
      </c>
      <c r="C412" s="21" t="s">
        <v>81</v>
      </c>
      <c r="D412" s="67" t="str">
        <f aca="false">FoodDB!$C$1</f>
        <v>Fat
(g)</v>
      </c>
      <c r="E412" s="67" t="str">
        <f aca="false">FoodDB!$D$1</f>
        <v> Net
Carbs
(g)</v>
      </c>
      <c r="F412" s="67" t="str">
        <f aca="false">FoodDB!$E$1</f>
        <v>Protein
(g)</v>
      </c>
      <c r="G412" s="67" t="str">
        <f aca="false">FoodDB!$F$1</f>
        <v>Fat
(Cal)</v>
      </c>
      <c r="H412" s="67" t="str">
        <f aca="false">FoodDB!$G$1</f>
        <v>Carb
(Cal)</v>
      </c>
      <c r="I412" s="67" t="str">
        <f aca="false">FoodDB!$H$1</f>
        <v>Protein
(Cal)</v>
      </c>
      <c r="J412" s="67" t="str">
        <f aca="false">FoodDB!$I$1</f>
        <v>Total
Calories</v>
      </c>
      <c r="K412" s="67"/>
      <c r="L412" s="67" t="s">
        <v>82</v>
      </c>
      <c r="M412" s="67" t="s">
        <v>83</v>
      </c>
      <c r="N412" s="67" t="s">
        <v>84</v>
      </c>
      <c r="O412" s="67" t="s">
        <v>85</v>
      </c>
      <c r="P412" s="67" t="s">
        <v>86</v>
      </c>
      <c r="Q412" s="67" t="s">
        <v>87</v>
      </c>
      <c r="R412" s="67" t="s">
        <v>88</v>
      </c>
      <c r="S412" s="67" t="s">
        <v>89</v>
      </c>
    </row>
    <row r="413" customFormat="false" ht="15" hidden="false" customHeight="false" outlineLevel="0" collapsed="false">
      <c r="A413" s="68" t="n">
        <f aca="false">A401+1</f>
        <v>43065</v>
      </c>
      <c r="B413" s="69" t="s">
        <v>95</v>
      </c>
      <c r="C413" s="70" t="n">
        <v>1</v>
      </c>
      <c r="D413" s="71" t="n">
        <f aca="false">$C413*VLOOKUP($B413,FoodDB!$A$2:$I$1024,3,0)</f>
        <v>0</v>
      </c>
      <c r="E413" s="71" t="n">
        <f aca="false">$C413*VLOOKUP($B413,FoodDB!$A$2:$I$1024,4,0)</f>
        <v>0</v>
      </c>
      <c r="F413" s="71" t="n">
        <f aca="false">$C413*VLOOKUP($B413,FoodDB!$A$2:$I$1024,5,0)</f>
        <v>0</v>
      </c>
      <c r="G413" s="71" t="n">
        <f aca="false">$C413*VLOOKUP($B413,FoodDB!$A$2:$I$1024,6,0)</f>
        <v>0</v>
      </c>
      <c r="H413" s="71" t="n">
        <f aca="false">$C413*VLOOKUP($B413,FoodDB!$A$2:$I$1024,7,0)</f>
        <v>0</v>
      </c>
      <c r="I413" s="71" t="n">
        <f aca="false">$C413*VLOOKUP($B413,FoodDB!$A$2:$I$1024,8,0)</f>
        <v>0</v>
      </c>
      <c r="J413" s="71" t="n">
        <f aca="false">$C413*VLOOKUP($B413,FoodDB!$A$2:$I$1024,9,0)</f>
        <v>0</v>
      </c>
      <c r="K413" s="71"/>
      <c r="L413" s="71" t="n">
        <f aca="false">SUM(G413:G419)</f>
        <v>0</v>
      </c>
      <c r="M413" s="71" t="n">
        <f aca="false">SUM(H413:H419)</f>
        <v>0</v>
      </c>
      <c r="N413" s="71" t="n">
        <f aca="false">SUM(I413:I419)</f>
        <v>0</v>
      </c>
      <c r="O413" s="71" t="n">
        <f aca="false">SUM(L413:N413)</f>
        <v>0</v>
      </c>
      <c r="P413" s="71" t="n">
        <f aca="false">VLOOKUP($A413,LossChart!$A$3:$AB$73,14,0)-L413</f>
        <v>632.538822898466</v>
      </c>
      <c r="Q413" s="71" t="n">
        <f aca="false">VLOOKUP($A413,LossChart!$A$3:$AB$73,15,0)-M413</f>
        <v>80</v>
      </c>
      <c r="R413" s="71" t="n">
        <f aca="false">VLOOKUP($A413,LossChart!$A$3:$AB$73,16,0)-N413</f>
        <v>462.566029264636</v>
      </c>
      <c r="S413" s="71" t="n">
        <f aca="false">VLOOKUP($A413,LossChart!$A$3:$AB$73,17,0)-O413</f>
        <v>1175.1048521631</v>
      </c>
    </row>
    <row r="414" customFormat="false" ht="15" hidden="false" customHeight="false" outlineLevel="0" collapsed="false">
      <c r="B414" s="69" t="s">
        <v>95</v>
      </c>
      <c r="C414" s="70" t="n">
        <v>1</v>
      </c>
      <c r="D414" s="71" t="n">
        <f aca="false">$C414*VLOOKUP($B414,FoodDB!$A$2:$I$1024,3,0)</f>
        <v>0</v>
      </c>
      <c r="E414" s="71" t="n">
        <f aca="false">$C414*VLOOKUP($B414,FoodDB!$A$2:$I$1024,4,0)</f>
        <v>0</v>
      </c>
      <c r="F414" s="71" t="n">
        <f aca="false">$C414*VLOOKUP($B414,FoodDB!$A$2:$I$1024,5,0)</f>
        <v>0</v>
      </c>
      <c r="G414" s="71" t="n">
        <f aca="false">$C414*VLOOKUP($B414,FoodDB!$A$2:$I$1024,6,0)</f>
        <v>0</v>
      </c>
      <c r="H414" s="71" t="n">
        <f aca="false">$C414*VLOOKUP($B414,FoodDB!$A$2:$I$1024,7,0)</f>
        <v>0</v>
      </c>
      <c r="I414" s="71" t="n">
        <f aca="false">$C414*VLOOKUP($B414,FoodDB!$A$2:$I$1024,8,0)</f>
        <v>0</v>
      </c>
      <c r="J414" s="71" t="n">
        <f aca="false">$C414*VLOOKUP($B414,FoodDB!$A$2:$I$1024,9,0)</f>
        <v>0</v>
      </c>
      <c r="K414" s="71"/>
      <c r="L414" s="71"/>
      <c r="M414" s="71"/>
      <c r="N414" s="71"/>
      <c r="O414" s="71"/>
      <c r="P414" s="71"/>
      <c r="Q414" s="71"/>
      <c r="R414" s="71"/>
      <c r="S414" s="71"/>
    </row>
    <row r="415" customFormat="false" ht="15" hidden="false" customHeight="false" outlineLevel="0" collapsed="false">
      <c r="B415" s="69" t="s">
        <v>95</v>
      </c>
      <c r="C415" s="70" t="n">
        <v>1</v>
      </c>
      <c r="D415" s="71" t="n">
        <f aca="false">$C415*VLOOKUP($B415,FoodDB!$A$2:$I$1024,3,0)</f>
        <v>0</v>
      </c>
      <c r="E415" s="71" t="n">
        <f aca="false">$C415*VLOOKUP($B415,FoodDB!$A$2:$I$1024,4,0)</f>
        <v>0</v>
      </c>
      <c r="F415" s="71" t="n">
        <f aca="false">$C415*VLOOKUP($B415,FoodDB!$A$2:$I$1024,5,0)</f>
        <v>0</v>
      </c>
      <c r="G415" s="71" t="n">
        <f aca="false">$C415*VLOOKUP($B415,FoodDB!$A$2:$I$1024,6,0)</f>
        <v>0</v>
      </c>
      <c r="H415" s="71" t="n">
        <f aca="false">$C415*VLOOKUP($B415,FoodDB!$A$2:$I$1024,7,0)</f>
        <v>0</v>
      </c>
      <c r="I415" s="71" t="n">
        <f aca="false">$C415*VLOOKUP($B415,FoodDB!$A$2:$I$1024,8,0)</f>
        <v>0</v>
      </c>
      <c r="J415" s="71" t="n">
        <f aca="false">$C415*VLOOKUP($B415,FoodDB!$A$2:$I$1024,9,0)</f>
        <v>0</v>
      </c>
      <c r="K415" s="71"/>
      <c r="L415" s="71"/>
      <c r="M415" s="71"/>
      <c r="N415" s="71"/>
      <c r="O415" s="71"/>
      <c r="P415" s="71"/>
      <c r="Q415" s="71"/>
      <c r="R415" s="71"/>
      <c r="S415" s="71"/>
    </row>
    <row r="416" customFormat="false" ht="15" hidden="false" customHeight="false" outlineLevel="0" collapsed="false">
      <c r="B416" s="69" t="s">
        <v>95</v>
      </c>
      <c r="C416" s="70" t="n">
        <v>1</v>
      </c>
      <c r="D416" s="71" t="n">
        <f aca="false">$C416*VLOOKUP($B416,FoodDB!$A$2:$I$1024,3,0)</f>
        <v>0</v>
      </c>
      <c r="E416" s="71" t="n">
        <f aca="false">$C416*VLOOKUP($B416,FoodDB!$A$2:$I$1024,4,0)</f>
        <v>0</v>
      </c>
      <c r="F416" s="71" t="n">
        <f aca="false">$C416*VLOOKUP($B416,FoodDB!$A$2:$I$1024,5,0)</f>
        <v>0</v>
      </c>
      <c r="G416" s="71" t="n">
        <f aca="false">$C416*VLOOKUP($B416,FoodDB!$A$2:$I$1024,6,0)</f>
        <v>0</v>
      </c>
      <c r="H416" s="71" t="n">
        <f aca="false">$C416*VLOOKUP($B416,FoodDB!$A$2:$I$1024,7,0)</f>
        <v>0</v>
      </c>
      <c r="I416" s="71" t="n">
        <f aca="false">$C416*VLOOKUP($B416,FoodDB!$A$2:$I$1024,8,0)</f>
        <v>0</v>
      </c>
      <c r="J416" s="71" t="n">
        <f aca="false">$C416*VLOOKUP($B416,FoodDB!$A$2:$I$1024,9,0)</f>
        <v>0</v>
      </c>
      <c r="K416" s="71"/>
      <c r="L416" s="71"/>
      <c r="M416" s="71"/>
      <c r="N416" s="71"/>
      <c r="O416" s="71"/>
      <c r="P416" s="71"/>
      <c r="Q416" s="71"/>
      <c r="R416" s="71"/>
      <c r="S416" s="71"/>
    </row>
    <row r="417" customFormat="false" ht="15" hidden="false" customHeight="false" outlineLevel="0" collapsed="false">
      <c r="B417" s="69" t="s">
        <v>95</v>
      </c>
      <c r="C417" s="70" t="n">
        <v>1</v>
      </c>
      <c r="D417" s="71" t="n">
        <f aca="false">$C417*VLOOKUP($B417,FoodDB!$A$2:$I$1024,3,0)</f>
        <v>0</v>
      </c>
      <c r="E417" s="71" t="n">
        <f aca="false">$C417*VLOOKUP($B417,FoodDB!$A$2:$I$1024,4,0)</f>
        <v>0</v>
      </c>
      <c r="F417" s="71" t="n">
        <f aca="false">$C417*VLOOKUP($B417,FoodDB!$A$2:$I$1024,5,0)</f>
        <v>0</v>
      </c>
      <c r="G417" s="71" t="n">
        <f aca="false">$C417*VLOOKUP($B417,FoodDB!$A$2:$I$1024,6,0)</f>
        <v>0</v>
      </c>
      <c r="H417" s="71" t="n">
        <f aca="false">$C417*VLOOKUP($B417,FoodDB!$A$2:$I$1024,7,0)</f>
        <v>0</v>
      </c>
      <c r="I417" s="71" t="n">
        <f aca="false">$C417*VLOOKUP($B417,FoodDB!$A$2:$I$1024,8,0)</f>
        <v>0</v>
      </c>
      <c r="J417" s="71" t="n">
        <f aca="false">$C417*VLOOKUP($B417,FoodDB!$A$2:$I$1024,9,0)</f>
        <v>0</v>
      </c>
      <c r="K417" s="71"/>
      <c r="L417" s="71"/>
      <c r="M417" s="71"/>
      <c r="N417" s="71"/>
      <c r="O417" s="71"/>
      <c r="P417" s="71"/>
      <c r="Q417" s="71"/>
      <c r="R417" s="71"/>
      <c r="S417" s="71"/>
    </row>
    <row r="418" customFormat="false" ht="15" hidden="false" customHeight="false" outlineLevel="0" collapsed="false">
      <c r="B418" s="69" t="s">
        <v>95</v>
      </c>
      <c r="C418" s="70" t="n">
        <v>1</v>
      </c>
      <c r="D418" s="71" t="n">
        <f aca="false">$C418*VLOOKUP($B418,FoodDB!$A$2:$I$1024,3,0)</f>
        <v>0</v>
      </c>
      <c r="E418" s="71" t="n">
        <f aca="false">$C418*VLOOKUP($B418,FoodDB!$A$2:$I$1024,4,0)</f>
        <v>0</v>
      </c>
      <c r="F418" s="71" t="n">
        <f aca="false">$C418*VLOOKUP($B418,FoodDB!$A$2:$I$1024,5,0)</f>
        <v>0</v>
      </c>
      <c r="G418" s="71" t="n">
        <f aca="false">$C418*VLOOKUP($B418,FoodDB!$A$2:$I$1024,6,0)</f>
        <v>0</v>
      </c>
      <c r="H418" s="71" t="n">
        <f aca="false">$C418*VLOOKUP($B418,FoodDB!$A$2:$I$1024,7,0)</f>
        <v>0</v>
      </c>
      <c r="I418" s="71" t="n">
        <f aca="false">$C418*VLOOKUP($B418,FoodDB!$A$2:$I$1024,8,0)</f>
        <v>0</v>
      </c>
      <c r="J418" s="71" t="n">
        <f aca="false">$C418*VLOOKUP($B418,FoodDB!$A$2:$I$1024,9,0)</f>
        <v>0</v>
      </c>
      <c r="K418" s="71"/>
      <c r="L418" s="71"/>
      <c r="M418" s="71"/>
      <c r="N418" s="71"/>
      <c r="O418" s="71"/>
      <c r="P418" s="71"/>
      <c r="Q418" s="71"/>
      <c r="R418" s="71"/>
      <c r="S418" s="71"/>
    </row>
    <row r="419" customFormat="false" ht="15" hidden="false" customHeight="false" outlineLevel="0" collapsed="false">
      <c r="B419" s="69" t="s">
        <v>95</v>
      </c>
      <c r="C419" s="70" t="n">
        <v>1</v>
      </c>
      <c r="D419" s="71" t="n">
        <f aca="false">$C419*VLOOKUP($B419,FoodDB!$A$2:$I$1024,3,0)</f>
        <v>0</v>
      </c>
      <c r="E419" s="71" t="n">
        <f aca="false">$C419*VLOOKUP($B419,FoodDB!$A$2:$I$1024,4,0)</f>
        <v>0</v>
      </c>
      <c r="F419" s="71" t="n">
        <f aca="false">$C419*VLOOKUP($B419,FoodDB!$A$2:$I$1024,5,0)</f>
        <v>0</v>
      </c>
      <c r="G419" s="71" t="n">
        <f aca="false">$C419*VLOOKUP($B419,FoodDB!$A$2:$I$1024,6,0)</f>
        <v>0</v>
      </c>
      <c r="H419" s="71" t="n">
        <f aca="false">$C419*VLOOKUP($B419,FoodDB!$A$2:$I$1024,7,0)</f>
        <v>0</v>
      </c>
      <c r="I419" s="71" t="n">
        <f aca="false">$C419*VLOOKUP($B419,FoodDB!$A$2:$I$1024,8,0)</f>
        <v>0</v>
      </c>
      <c r="J419" s="71" t="n">
        <f aca="false">$C419*VLOOKUP($B419,FoodDB!$A$2:$I$1024,9,0)</f>
        <v>0</v>
      </c>
      <c r="K419" s="71"/>
      <c r="L419" s="71"/>
      <c r="M419" s="71"/>
      <c r="N419" s="71"/>
      <c r="O419" s="71"/>
      <c r="P419" s="71"/>
      <c r="Q419" s="71"/>
      <c r="R419" s="71"/>
      <c r="S419" s="71"/>
    </row>
    <row r="420" customFormat="false" ht="15" hidden="false" customHeight="false" outlineLevel="0" collapsed="false">
      <c r="A420" s="0" t="s">
        <v>99</v>
      </c>
      <c r="D420" s="71"/>
      <c r="E420" s="71"/>
      <c r="F420" s="71"/>
      <c r="G420" s="71" t="n">
        <f aca="false">SUM(G413:G419)</f>
        <v>0</v>
      </c>
      <c r="H420" s="71" t="n">
        <f aca="false">SUM(H413:H419)</f>
        <v>0</v>
      </c>
      <c r="I420" s="71" t="n">
        <f aca="false">SUM(I413:I419)</f>
        <v>0</v>
      </c>
      <c r="J420" s="71" t="n">
        <f aca="false">SUM(G420:I420)</f>
        <v>0</v>
      </c>
      <c r="K420" s="71"/>
      <c r="L420" s="71"/>
      <c r="M420" s="71"/>
      <c r="N420" s="71"/>
      <c r="O420" s="71"/>
      <c r="P420" s="71"/>
      <c r="Q420" s="71"/>
      <c r="R420" s="71"/>
      <c r="S420" s="71"/>
    </row>
    <row r="421" customFormat="false" ht="15" hidden="false" customHeight="false" outlineLevel="0" collapsed="false">
      <c r="A421" s="0" t="s">
        <v>100</v>
      </c>
      <c r="B421" s="0" t="s">
        <v>101</v>
      </c>
      <c r="D421" s="71"/>
      <c r="E421" s="71"/>
      <c r="F421" s="71"/>
      <c r="G421" s="71" t="n">
        <f aca="false">VLOOKUP($A413,LossChart!$A$3:$AB$73,14,0)</f>
        <v>632.538822898466</v>
      </c>
      <c r="H421" s="71" t="n">
        <f aca="false">VLOOKUP($A413,LossChart!$A$3:$AB$73,15,0)</f>
        <v>80</v>
      </c>
      <c r="I421" s="71" t="n">
        <f aca="false">VLOOKUP($A413,LossChart!$A$3:$AB$73,16,0)</f>
        <v>462.566029264636</v>
      </c>
      <c r="J421" s="71" t="n">
        <f aca="false">VLOOKUP($A413,LossChart!$A$3:$AB$73,17,0)</f>
        <v>1175.1048521631</v>
      </c>
      <c r="K421" s="71"/>
      <c r="L421" s="71"/>
      <c r="M421" s="71"/>
      <c r="N421" s="71"/>
      <c r="O421" s="71"/>
      <c r="P421" s="71"/>
      <c r="Q421" s="71"/>
      <c r="R421" s="71"/>
      <c r="S421" s="71"/>
    </row>
    <row r="422" customFormat="false" ht="15" hidden="false" customHeight="false" outlineLevel="0" collapsed="false">
      <c r="A422" s="0" t="s">
        <v>102</v>
      </c>
      <c r="D422" s="71"/>
      <c r="E422" s="71"/>
      <c r="F422" s="71"/>
      <c r="G422" s="71" t="n">
        <f aca="false">G421-G420</f>
        <v>632.538822898466</v>
      </c>
      <c r="H422" s="71" t="n">
        <f aca="false">H421-H420</f>
        <v>80</v>
      </c>
      <c r="I422" s="71" t="n">
        <f aca="false">I421-I420</f>
        <v>462.566029264636</v>
      </c>
      <c r="J422" s="71" t="n">
        <f aca="false">J421-J420</f>
        <v>1175.1048521631</v>
      </c>
      <c r="K422" s="71"/>
      <c r="L422" s="71"/>
      <c r="M422" s="71"/>
      <c r="N422" s="71"/>
      <c r="O422" s="71"/>
      <c r="P422" s="71"/>
      <c r="Q422" s="71"/>
      <c r="R422" s="71"/>
      <c r="S422" s="71"/>
    </row>
    <row r="424" customFormat="false" ht="60" hidden="false" customHeight="false" outlineLevel="0" collapsed="false">
      <c r="A424" s="21" t="s">
        <v>63</v>
      </c>
      <c r="B424" s="21" t="s">
        <v>80</v>
      </c>
      <c r="C424" s="21" t="s">
        <v>81</v>
      </c>
      <c r="D424" s="67" t="str">
        <f aca="false">FoodDB!$C$1</f>
        <v>Fat
(g)</v>
      </c>
      <c r="E424" s="67" t="str">
        <f aca="false">FoodDB!$D$1</f>
        <v> Net
Carbs
(g)</v>
      </c>
      <c r="F424" s="67" t="str">
        <f aca="false">FoodDB!$E$1</f>
        <v>Protein
(g)</v>
      </c>
      <c r="G424" s="67" t="str">
        <f aca="false">FoodDB!$F$1</f>
        <v>Fat
(Cal)</v>
      </c>
      <c r="H424" s="67" t="str">
        <f aca="false">FoodDB!$G$1</f>
        <v>Carb
(Cal)</v>
      </c>
      <c r="I424" s="67" t="str">
        <f aca="false">FoodDB!$H$1</f>
        <v>Protein
(Cal)</v>
      </c>
      <c r="J424" s="67" t="str">
        <f aca="false">FoodDB!$I$1</f>
        <v>Total
Calories</v>
      </c>
      <c r="K424" s="67"/>
      <c r="L424" s="67" t="s">
        <v>82</v>
      </c>
      <c r="M424" s="67" t="s">
        <v>83</v>
      </c>
      <c r="N424" s="67" t="s">
        <v>84</v>
      </c>
      <c r="O424" s="67" t="s">
        <v>85</v>
      </c>
      <c r="P424" s="67" t="s">
        <v>86</v>
      </c>
      <c r="Q424" s="67" t="s">
        <v>87</v>
      </c>
      <c r="R424" s="67" t="s">
        <v>88</v>
      </c>
      <c r="S424" s="67" t="s">
        <v>89</v>
      </c>
    </row>
    <row r="425" customFormat="false" ht="15" hidden="false" customHeight="false" outlineLevel="0" collapsed="false">
      <c r="A425" s="68" t="n">
        <f aca="false">A413+1</f>
        <v>43066</v>
      </c>
      <c r="B425" s="69" t="s">
        <v>95</v>
      </c>
      <c r="C425" s="70" t="n">
        <v>1</v>
      </c>
      <c r="D425" s="71" t="n">
        <f aca="false">$C425*VLOOKUP($B425,FoodDB!$A$2:$I$1024,3,0)</f>
        <v>0</v>
      </c>
      <c r="E425" s="71" t="n">
        <f aca="false">$C425*VLOOKUP($B425,FoodDB!$A$2:$I$1024,4,0)</f>
        <v>0</v>
      </c>
      <c r="F425" s="71" t="n">
        <f aca="false">$C425*VLOOKUP($B425,FoodDB!$A$2:$I$1024,5,0)</f>
        <v>0</v>
      </c>
      <c r="G425" s="71" t="n">
        <f aca="false">$C425*VLOOKUP($B425,FoodDB!$A$2:$I$1024,6,0)</f>
        <v>0</v>
      </c>
      <c r="H425" s="71" t="n">
        <f aca="false">$C425*VLOOKUP($B425,FoodDB!$A$2:$I$1024,7,0)</f>
        <v>0</v>
      </c>
      <c r="I425" s="71" t="n">
        <f aca="false">$C425*VLOOKUP($B425,FoodDB!$A$2:$I$1024,8,0)</f>
        <v>0</v>
      </c>
      <c r="J425" s="71" t="n">
        <f aca="false">$C425*VLOOKUP($B425,FoodDB!$A$2:$I$1024,9,0)</f>
        <v>0</v>
      </c>
      <c r="K425" s="71"/>
      <c r="L425" s="71" t="n">
        <f aca="false">SUM(G425:G431)</f>
        <v>0</v>
      </c>
      <c r="M425" s="71" t="n">
        <f aca="false">SUM(H425:H431)</f>
        <v>0</v>
      </c>
      <c r="N425" s="71" t="n">
        <f aca="false">SUM(I425:I431)</f>
        <v>0</v>
      </c>
      <c r="O425" s="71" t="n">
        <f aca="false">SUM(L425:N425)</f>
        <v>0</v>
      </c>
      <c r="P425" s="71" t="n">
        <f aca="false">VLOOKUP($A425,LossChart!$A$3:$AB$73,14,0)-L425</f>
        <v>638.332310696569</v>
      </c>
      <c r="Q425" s="71" t="n">
        <f aca="false">VLOOKUP($A425,LossChart!$A$3:$AB$73,15,0)-M425</f>
        <v>80</v>
      </c>
      <c r="R425" s="71" t="n">
        <f aca="false">VLOOKUP($A425,LossChart!$A$3:$AB$73,16,0)-N425</f>
        <v>462.566029264636</v>
      </c>
      <c r="S425" s="71" t="n">
        <f aca="false">VLOOKUP($A425,LossChart!$A$3:$AB$73,17,0)-O425</f>
        <v>1180.89833996121</v>
      </c>
    </row>
    <row r="426" customFormat="false" ht="15" hidden="false" customHeight="false" outlineLevel="0" collapsed="false">
      <c r="B426" s="69" t="s">
        <v>95</v>
      </c>
      <c r="C426" s="70" t="n">
        <v>1</v>
      </c>
      <c r="D426" s="71" t="n">
        <f aca="false">$C426*VLOOKUP($B426,FoodDB!$A$2:$I$1024,3,0)</f>
        <v>0</v>
      </c>
      <c r="E426" s="71" t="n">
        <f aca="false">$C426*VLOOKUP($B426,FoodDB!$A$2:$I$1024,4,0)</f>
        <v>0</v>
      </c>
      <c r="F426" s="71" t="n">
        <f aca="false">$C426*VLOOKUP($B426,FoodDB!$A$2:$I$1024,5,0)</f>
        <v>0</v>
      </c>
      <c r="G426" s="71" t="n">
        <f aca="false">$C426*VLOOKUP($B426,FoodDB!$A$2:$I$1024,6,0)</f>
        <v>0</v>
      </c>
      <c r="H426" s="71" t="n">
        <f aca="false">$C426*VLOOKUP($B426,FoodDB!$A$2:$I$1024,7,0)</f>
        <v>0</v>
      </c>
      <c r="I426" s="71" t="n">
        <f aca="false">$C426*VLOOKUP($B426,FoodDB!$A$2:$I$1024,8,0)</f>
        <v>0</v>
      </c>
      <c r="J426" s="71" t="n">
        <f aca="false">$C426*VLOOKUP($B426,FoodDB!$A$2:$I$1024,9,0)</f>
        <v>0</v>
      </c>
      <c r="K426" s="71"/>
      <c r="L426" s="71"/>
      <c r="M426" s="71"/>
      <c r="N426" s="71"/>
      <c r="O426" s="71"/>
      <c r="P426" s="71"/>
      <c r="Q426" s="71"/>
      <c r="R426" s="71"/>
      <c r="S426" s="71"/>
    </row>
    <row r="427" customFormat="false" ht="15" hidden="false" customHeight="false" outlineLevel="0" collapsed="false">
      <c r="B427" s="69" t="s">
        <v>95</v>
      </c>
      <c r="C427" s="70" t="n">
        <v>1</v>
      </c>
      <c r="D427" s="71" t="n">
        <f aca="false">$C427*VLOOKUP($B427,FoodDB!$A$2:$I$1024,3,0)</f>
        <v>0</v>
      </c>
      <c r="E427" s="71" t="n">
        <f aca="false">$C427*VLOOKUP($B427,FoodDB!$A$2:$I$1024,4,0)</f>
        <v>0</v>
      </c>
      <c r="F427" s="71" t="n">
        <f aca="false">$C427*VLOOKUP($B427,FoodDB!$A$2:$I$1024,5,0)</f>
        <v>0</v>
      </c>
      <c r="G427" s="71" t="n">
        <f aca="false">$C427*VLOOKUP($B427,FoodDB!$A$2:$I$1024,6,0)</f>
        <v>0</v>
      </c>
      <c r="H427" s="71" t="n">
        <f aca="false">$C427*VLOOKUP($B427,FoodDB!$A$2:$I$1024,7,0)</f>
        <v>0</v>
      </c>
      <c r="I427" s="71" t="n">
        <f aca="false">$C427*VLOOKUP($B427,FoodDB!$A$2:$I$1024,8,0)</f>
        <v>0</v>
      </c>
      <c r="J427" s="71" t="n">
        <f aca="false">$C427*VLOOKUP($B427,FoodDB!$A$2:$I$1024,9,0)</f>
        <v>0</v>
      </c>
      <c r="K427" s="71"/>
      <c r="L427" s="71"/>
      <c r="M427" s="71"/>
      <c r="N427" s="71"/>
      <c r="O427" s="71"/>
      <c r="P427" s="71"/>
      <c r="Q427" s="71"/>
      <c r="R427" s="71"/>
      <c r="S427" s="71"/>
    </row>
    <row r="428" customFormat="false" ht="15" hidden="false" customHeight="false" outlineLevel="0" collapsed="false">
      <c r="B428" s="69" t="s">
        <v>95</v>
      </c>
      <c r="C428" s="70" t="n">
        <v>1</v>
      </c>
      <c r="D428" s="71" t="n">
        <f aca="false">$C428*VLOOKUP($B428,FoodDB!$A$2:$I$1024,3,0)</f>
        <v>0</v>
      </c>
      <c r="E428" s="71" t="n">
        <f aca="false">$C428*VLOOKUP($B428,FoodDB!$A$2:$I$1024,4,0)</f>
        <v>0</v>
      </c>
      <c r="F428" s="71" t="n">
        <f aca="false">$C428*VLOOKUP($B428,FoodDB!$A$2:$I$1024,5,0)</f>
        <v>0</v>
      </c>
      <c r="G428" s="71" t="n">
        <f aca="false">$C428*VLOOKUP($B428,FoodDB!$A$2:$I$1024,6,0)</f>
        <v>0</v>
      </c>
      <c r="H428" s="71" t="n">
        <f aca="false">$C428*VLOOKUP($B428,FoodDB!$A$2:$I$1024,7,0)</f>
        <v>0</v>
      </c>
      <c r="I428" s="71" t="n">
        <f aca="false">$C428*VLOOKUP($B428,FoodDB!$A$2:$I$1024,8,0)</f>
        <v>0</v>
      </c>
      <c r="J428" s="71" t="n">
        <f aca="false">$C428*VLOOKUP($B428,FoodDB!$A$2:$I$1024,9,0)</f>
        <v>0</v>
      </c>
      <c r="K428" s="71"/>
      <c r="L428" s="71"/>
      <c r="M428" s="71"/>
      <c r="N428" s="71"/>
      <c r="O428" s="71"/>
      <c r="P428" s="71"/>
      <c r="Q428" s="71"/>
      <c r="R428" s="71"/>
      <c r="S428" s="71"/>
    </row>
    <row r="429" customFormat="false" ht="15" hidden="false" customHeight="false" outlineLevel="0" collapsed="false">
      <c r="B429" s="69" t="s">
        <v>95</v>
      </c>
      <c r="C429" s="70" t="n">
        <v>1</v>
      </c>
      <c r="D429" s="71" t="n">
        <f aca="false">$C429*VLOOKUP($B429,FoodDB!$A$2:$I$1024,3,0)</f>
        <v>0</v>
      </c>
      <c r="E429" s="71" t="n">
        <f aca="false">$C429*VLOOKUP($B429,FoodDB!$A$2:$I$1024,4,0)</f>
        <v>0</v>
      </c>
      <c r="F429" s="71" t="n">
        <f aca="false">$C429*VLOOKUP($B429,FoodDB!$A$2:$I$1024,5,0)</f>
        <v>0</v>
      </c>
      <c r="G429" s="71" t="n">
        <f aca="false">$C429*VLOOKUP($B429,FoodDB!$A$2:$I$1024,6,0)</f>
        <v>0</v>
      </c>
      <c r="H429" s="71" t="n">
        <f aca="false">$C429*VLOOKUP($B429,FoodDB!$A$2:$I$1024,7,0)</f>
        <v>0</v>
      </c>
      <c r="I429" s="71" t="n">
        <f aca="false">$C429*VLOOKUP($B429,FoodDB!$A$2:$I$1024,8,0)</f>
        <v>0</v>
      </c>
      <c r="J429" s="71" t="n">
        <f aca="false">$C429*VLOOKUP($B429,FoodDB!$A$2:$I$1024,9,0)</f>
        <v>0</v>
      </c>
      <c r="K429" s="71"/>
      <c r="L429" s="71"/>
      <c r="M429" s="71"/>
      <c r="N429" s="71"/>
      <c r="O429" s="71"/>
      <c r="P429" s="71"/>
      <c r="Q429" s="71"/>
      <c r="R429" s="71"/>
      <c r="S429" s="71"/>
    </row>
    <row r="430" customFormat="false" ht="15" hidden="false" customHeight="false" outlineLevel="0" collapsed="false">
      <c r="B430" s="69" t="s">
        <v>95</v>
      </c>
      <c r="C430" s="70" t="n">
        <v>1</v>
      </c>
      <c r="D430" s="71" t="n">
        <f aca="false">$C430*VLOOKUP($B430,FoodDB!$A$2:$I$1024,3,0)</f>
        <v>0</v>
      </c>
      <c r="E430" s="71" t="n">
        <f aca="false">$C430*VLOOKUP($B430,FoodDB!$A$2:$I$1024,4,0)</f>
        <v>0</v>
      </c>
      <c r="F430" s="71" t="n">
        <f aca="false">$C430*VLOOKUP($B430,FoodDB!$A$2:$I$1024,5,0)</f>
        <v>0</v>
      </c>
      <c r="G430" s="71" t="n">
        <f aca="false">$C430*VLOOKUP($B430,FoodDB!$A$2:$I$1024,6,0)</f>
        <v>0</v>
      </c>
      <c r="H430" s="71" t="n">
        <f aca="false">$C430*VLOOKUP($B430,FoodDB!$A$2:$I$1024,7,0)</f>
        <v>0</v>
      </c>
      <c r="I430" s="71" t="n">
        <f aca="false">$C430*VLOOKUP($B430,FoodDB!$A$2:$I$1024,8,0)</f>
        <v>0</v>
      </c>
      <c r="J430" s="71" t="n">
        <f aca="false">$C430*VLOOKUP($B430,FoodDB!$A$2:$I$1024,9,0)</f>
        <v>0</v>
      </c>
      <c r="K430" s="71"/>
      <c r="L430" s="71"/>
      <c r="M430" s="71"/>
      <c r="N430" s="71"/>
      <c r="O430" s="71"/>
      <c r="P430" s="71"/>
      <c r="Q430" s="71"/>
      <c r="R430" s="71"/>
      <c r="S430" s="71"/>
    </row>
    <row r="431" customFormat="false" ht="15" hidden="false" customHeight="false" outlineLevel="0" collapsed="false">
      <c r="B431" s="69" t="s">
        <v>95</v>
      </c>
      <c r="C431" s="70" t="n">
        <v>1</v>
      </c>
      <c r="D431" s="71" t="n">
        <f aca="false">$C431*VLOOKUP($B431,FoodDB!$A$2:$I$1024,3,0)</f>
        <v>0</v>
      </c>
      <c r="E431" s="71" t="n">
        <f aca="false">$C431*VLOOKUP($B431,FoodDB!$A$2:$I$1024,4,0)</f>
        <v>0</v>
      </c>
      <c r="F431" s="71" t="n">
        <f aca="false">$C431*VLOOKUP($B431,FoodDB!$A$2:$I$1024,5,0)</f>
        <v>0</v>
      </c>
      <c r="G431" s="71" t="n">
        <f aca="false">$C431*VLOOKUP($B431,FoodDB!$A$2:$I$1024,6,0)</f>
        <v>0</v>
      </c>
      <c r="H431" s="71" t="n">
        <f aca="false">$C431*VLOOKUP($B431,FoodDB!$A$2:$I$1024,7,0)</f>
        <v>0</v>
      </c>
      <c r="I431" s="71" t="n">
        <f aca="false">$C431*VLOOKUP($B431,FoodDB!$A$2:$I$1024,8,0)</f>
        <v>0</v>
      </c>
      <c r="J431" s="71" t="n">
        <f aca="false">$C431*VLOOKUP($B431,FoodDB!$A$2:$I$1024,9,0)</f>
        <v>0</v>
      </c>
      <c r="K431" s="71"/>
      <c r="L431" s="71"/>
      <c r="M431" s="71"/>
      <c r="N431" s="71"/>
      <c r="O431" s="71"/>
      <c r="P431" s="71"/>
      <c r="Q431" s="71"/>
      <c r="R431" s="71"/>
      <c r="S431" s="71"/>
    </row>
    <row r="432" customFormat="false" ht="15" hidden="false" customHeight="false" outlineLevel="0" collapsed="false">
      <c r="A432" s="0" t="s">
        <v>99</v>
      </c>
      <c r="D432" s="71"/>
      <c r="E432" s="71"/>
      <c r="F432" s="71"/>
      <c r="G432" s="71" t="n">
        <f aca="false">SUM(G425:G431)</f>
        <v>0</v>
      </c>
      <c r="H432" s="71" t="n">
        <f aca="false">SUM(H425:H431)</f>
        <v>0</v>
      </c>
      <c r="I432" s="71" t="n">
        <f aca="false">SUM(I425:I431)</f>
        <v>0</v>
      </c>
      <c r="J432" s="71" t="n">
        <f aca="false">SUM(G432:I432)</f>
        <v>0</v>
      </c>
      <c r="K432" s="71"/>
      <c r="L432" s="71"/>
      <c r="M432" s="71"/>
      <c r="N432" s="71"/>
      <c r="O432" s="71"/>
      <c r="P432" s="71"/>
      <c r="Q432" s="71"/>
      <c r="R432" s="71"/>
      <c r="S432" s="71"/>
    </row>
    <row r="433" customFormat="false" ht="15" hidden="false" customHeight="false" outlineLevel="0" collapsed="false">
      <c r="A433" s="0" t="s">
        <v>100</v>
      </c>
      <c r="B433" s="0" t="s">
        <v>101</v>
      </c>
      <c r="D433" s="71"/>
      <c r="E433" s="71"/>
      <c r="F433" s="71"/>
      <c r="G433" s="71" t="n">
        <f aca="false">VLOOKUP($A425,LossChart!$A$3:$AB$73,14,0)</f>
        <v>638.332310696569</v>
      </c>
      <c r="H433" s="71" t="n">
        <f aca="false">VLOOKUP($A425,LossChart!$A$3:$AB$73,15,0)</f>
        <v>80</v>
      </c>
      <c r="I433" s="71" t="n">
        <f aca="false">VLOOKUP($A425,LossChart!$A$3:$AB$73,16,0)</f>
        <v>462.566029264636</v>
      </c>
      <c r="J433" s="71" t="n">
        <f aca="false">VLOOKUP($A425,LossChart!$A$3:$AB$73,17,0)</f>
        <v>1180.89833996121</v>
      </c>
      <c r="K433" s="71"/>
      <c r="L433" s="71"/>
      <c r="M433" s="71"/>
      <c r="N433" s="71"/>
      <c r="O433" s="71"/>
      <c r="P433" s="71"/>
      <c r="Q433" s="71"/>
      <c r="R433" s="71"/>
      <c r="S433" s="71"/>
    </row>
    <row r="434" customFormat="false" ht="15" hidden="false" customHeight="false" outlineLevel="0" collapsed="false">
      <c r="A434" s="0" t="s">
        <v>102</v>
      </c>
      <c r="D434" s="71"/>
      <c r="E434" s="71"/>
      <c r="F434" s="71"/>
      <c r="G434" s="71" t="n">
        <f aca="false">G433-G432</f>
        <v>638.332310696569</v>
      </c>
      <c r="H434" s="71" t="n">
        <f aca="false">H433-H432</f>
        <v>80</v>
      </c>
      <c r="I434" s="71" t="n">
        <f aca="false">I433-I432</f>
        <v>462.566029264636</v>
      </c>
      <c r="J434" s="71" t="n">
        <f aca="false">J433-J432</f>
        <v>1180.89833996121</v>
      </c>
      <c r="K434" s="71"/>
      <c r="L434" s="71"/>
      <c r="M434" s="71"/>
      <c r="N434" s="71"/>
      <c r="O434" s="71"/>
      <c r="P434" s="71"/>
      <c r="Q434" s="71"/>
      <c r="R434" s="71"/>
      <c r="S434" s="71"/>
    </row>
    <row r="436" customFormat="false" ht="60" hidden="false" customHeight="false" outlineLevel="0" collapsed="false">
      <c r="A436" s="21" t="s">
        <v>63</v>
      </c>
      <c r="B436" s="21" t="s">
        <v>80</v>
      </c>
      <c r="C436" s="21" t="s">
        <v>81</v>
      </c>
      <c r="D436" s="67" t="str">
        <f aca="false">FoodDB!$C$1</f>
        <v>Fat
(g)</v>
      </c>
      <c r="E436" s="67" t="str">
        <f aca="false">FoodDB!$D$1</f>
        <v> Net
Carbs
(g)</v>
      </c>
      <c r="F436" s="67" t="str">
        <f aca="false">FoodDB!$E$1</f>
        <v>Protein
(g)</v>
      </c>
      <c r="G436" s="67" t="str">
        <f aca="false">FoodDB!$F$1</f>
        <v>Fat
(Cal)</v>
      </c>
      <c r="H436" s="67" t="str">
        <f aca="false">FoodDB!$G$1</f>
        <v>Carb
(Cal)</v>
      </c>
      <c r="I436" s="67" t="str">
        <f aca="false">FoodDB!$H$1</f>
        <v>Protein
(Cal)</v>
      </c>
      <c r="J436" s="67" t="str">
        <f aca="false">FoodDB!$I$1</f>
        <v>Total
Calories</v>
      </c>
      <c r="K436" s="67"/>
      <c r="L436" s="67" t="s">
        <v>82</v>
      </c>
      <c r="M436" s="67" t="s">
        <v>83</v>
      </c>
      <c r="N436" s="67" t="s">
        <v>84</v>
      </c>
      <c r="O436" s="67" t="s">
        <v>85</v>
      </c>
      <c r="P436" s="67" t="s">
        <v>86</v>
      </c>
      <c r="Q436" s="67" t="s">
        <v>87</v>
      </c>
      <c r="R436" s="67" t="s">
        <v>88</v>
      </c>
      <c r="S436" s="67" t="s">
        <v>89</v>
      </c>
    </row>
    <row r="437" customFormat="false" ht="15" hidden="false" customHeight="false" outlineLevel="0" collapsed="false">
      <c r="A437" s="68" t="n">
        <f aca="false">A425+1</f>
        <v>43067</v>
      </c>
      <c r="B437" s="69" t="s">
        <v>95</v>
      </c>
      <c r="C437" s="70" t="n">
        <v>1</v>
      </c>
      <c r="D437" s="71" t="n">
        <f aca="false">$C437*VLOOKUP($B437,FoodDB!$A$2:$I$1024,3,0)</f>
        <v>0</v>
      </c>
      <c r="E437" s="71" t="n">
        <f aca="false">$C437*VLOOKUP($B437,FoodDB!$A$2:$I$1024,4,0)</f>
        <v>0</v>
      </c>
      <c r="F437" s="71" t="n">
        <f aca="false">$C437*VLOOKUP($B437,FoodDB!$A$2:$I$1024,5,0)</f>
        <v>0</v>
      </c>
      <c r="G437" s="71" t="n">
        <f aca="false">$C437*VLOOKUP($B437,FoodDB!$A$2:$I$1024,6,0)</f>
        <v>0</v>
      </c>
      <c r="H437" s="71" t="n">
        <f aca="false">$C437*VLOOKUP($B437,FoodDB!$A$2:$I$1024,7,0)</f>
        <v>0</v>
      </c>
      <c r="I437" s="71" t="n">
        <f aca="false">$C437*VLOOKUP($B437,FoodDB!$A$2:$I$1024,8,0)</f>
        <v>0</v>
      </c>
      <c r="J437" s="71" t="n">
        <f aca="false">$C437*VLOOKUP($B437,FoodDB!$A$2:$I$1024,9,0)</f>
        <v>0</v>
      </c>
      <c r="K437" s="71"/>
      <c r="L437" s="71" t="n">
        <f aca="false">SUM(G437:G443)</f>
        <v>0</v>
      </c>
      <c r="M437" s="71" t="n">
        <f aca="false">SUM(H437:H443)</f>
        <v>0</v>
      </c>
      <c r="N437" s="71" t="n">
        <f aca="false">SUM(I437:I443)</f>
        <v>0</v>
      </c>
      <c r="O437" s="71" t="n">
        <f aca="false">SUM(L437:N437)</f>
        <v>0</v>
      </c>
      <c r="P437" s="71" t="n">
        <f aca="false">VLOOKUP($A437,LossChart!$A$3:$AB$73,14,0)-L437</f>
        <v>644.074484745603</v>
      </c>
      <c r="Q437" s="71" t="n">
        <f aca="false">VLOOKUP($A437,LossChart!$A$3:$AB$73,15,0)-M437</f>
        <v>80</v>
      </c>
      <c r="R437" s="71" t="n">
        <f aca="false">VLOOKUP($A437,LossChart!$A$3:$AB$73,16,0)-N437</f>
        <v>462.566029264636</v>
      </c>
      <c r="S437" s="71" t="n">
        <f aca="false">VLOOKUP($A437,LossChart!$A$3:$AB$73,17,0)-O437</f>
        <v>1186.64051401024</v>
      </c>
    </row>
    <row r="438" customFormat="false" ht="15" hidden="false" customHeight="false" outlineLevel="0" collapsed="false">
      <c r="B438" s="69" t="s">
        <v>95</v>
      </c>
      <c r="C438" s="70" t="n">
        <v>1</v>
      </c>
      <c r="D438" s="71" t="n">
        <f aca="false">$C438*VLOOKUP($B438,FoodDB!$A$2:$I$1024,3,0)</f>
        <v>0</v>
      </c>
      <c r="E438" s="71" t="n">
        <f aca="false">$C438*VLOOKUP($B438,FoodDB!$A$2:$I$1024,4,0)</f>
        <v>0</v>
      </c>
      <c r="F438" s="71" t="n">
        <f aca="false">$C438*VLOOKUP($B438,FoodDB!$A$2:$I$1024,5,0)</f>
        <v>0</v>
      </c>
      <c r="G438" s="71" t="n">
        <f aca="false">$C438*VLOOKUP($B438,FoodDB!$A$2:$I$1024,6,0)</f>
        <v>0</v>
      </c>
      <c r="H438" s="71" t="n">
        <f aca="false">$C438*VLOOKUP($B438,FoodDB!$A$2:$I$1024,7,0)</f>
        <v>0</v>
      </c>
      <c r="I438" s="71" t="n">
        <f aca="false">$C438*VLOOKUP($B438,FoodDB!$A$2:$I$1024,8,0)</f>
        <v>0</v>
      </c>
      <c r="J438" s="71" t="n">
        <f aca="false">$C438*VLOOKUP($B438,FoodDB!$A$2:$I$1024,9,0)</f>
        <v>0</v>
      </c>
      <c r="K438" s="71"/>
      <c r="L438" s="71"/>
      <c r="M438" s="71"/>
      <c r="N438" s="71"/>
      <c r="O438" s="71"/>
      <c r="P438" s="71"/>
      <c r="Q438" s="71"/>
      <c r="R438" s="71"/>
      <c r="S438" s="71"/>
    </row>
    <row r="439" customFormat="false" ht="15" hidden="false" customHeight="false" outlineLevel="0" collapsed="false">
      <c r="B439" s="69" t="s">
        <v>95</v>
      </c>
      <c r="C439" s="70" t="n">
        <v>1</v>
      </c>
      <c r="D439" s="71" t="n">
        <f aca="false">$C439*VLOOKUP($B439,FoodDB!$A$2:$I$1024,3,0)</f>
        <v>0</v>
      </c>
      <c r="E439" s="71" t="n">
        <f aca="false">$C439*VLOOKUP($B439,FoodDB!$A$2:$I$1024,4,0)</f>
        <v>0</v>
      </c>
      <c r="F439" s="71" t="n">
        <f aca="false">$C439*VLOOKUP($B439,FoodDB!$A$2:$I$1024,5,0)</f>
        <v>0</v>
      </c>
      <c r="G439" s="71" t="n">
        <f aca="false">$C439*VLOOKUP($B439,FoodDB!$A$2:$I$1024,6,0)</f>
        <v>0</v>
      </c>
      <c r="H439" s="71" t="n">
        <f aca="false">$C439*VLOOKUP($B439,FoodDB!$A$2:$I$1024,7,0)</f>
        <v>0</v>
      </c>
      <c r="I439" s="71" t="n">
        <f aca="false">$C439*VLOOKUP($B439,FoodDB!$A$2:$I$1024,8,0)</f>
        <v>0</v>
      </c>
      <c r="J439" s="71" t="n">
        <f aca="false">$C439*VLOOKUP($B439,FoodDB!$A$2:$I$1024,9,0)</f>
        <v>0</v>
      </c>
      <c r="K439" s="71"/>
      <c r="L439" s="71"/>
      <c r="M439" s="71"/>
      <c r="N439" s="71"/>
      <c r="O439" s="71"/>
      <c r="P439" s="71"/>
      <c r="Q439" s="71"/>
      <c r="R439" s="71"/>
      <c r="S439" s="71"/>
    </row>
    <row r="440" customFormat="false" ht="15" hidden="false" customHeight="false" outlineLevel="0" collapsed="false">
      <c r="B440" s="69" t="s">
        <v>95</v>
      </c>
      <c r="C440" s="70" t="n">
        <v>1</v>
      </c>
      <c r="D440" s="71" t="n">
        <f aca="false">$C440*VLOOKUP($B440,FoodDB!$A$2:$I$1024,3,0)</f>
        <v>0</v>
      </c>
      <c r="E440" s="71" t="n">
        <f aca="false">$C440*VLOOKUP($B440,FoodDB!$A$2:$I$1024,4,0)</f>
        <v>0</v>
      </c>
      <c r="F440" s="71" t="n">
        <f aca="false">$C440*VLOOKUP($B440,FoodDB!$A$2:$I$1024,5,0)</f>
        <v>0</v>
      </c>
      <c r="G440" s="71" t="n">
        <f aca="false">$C440*VLOOKUP($B440,FoodDB!$A$2:$I$1024,6,0)</f>
        <v>0</v>
      </c>
      <c r="H440" s="71" t="n">
        <f aca="false">$C440*VLOOKUP($B440,FoodDB!$A$2:$I$1024,7,0)</f>
        <v>0</v>
      </c>
      <c r="I440" s="71" t="n">
        <f aca="false">$C440*VLOOKUP($B440,FoodDB!$A$2:$I$1024,8,0)</f>
        <v>0</v>
      </c>
      <c r="J440" s="71" t="n">
        <f aca="false">$C440*VLOOKUP($B440,FoodDB!$A$2:$I$1024,9,0)</f>
        <v>0</v>
      </c>
      <c r="K440" s="71"/>
      <c r="L440" s="71"/>
      <c r="M440" s="71"/>
      <c r="N440" s="71"/>
      <c r="O440" s="71"/>
      <c r="P440" s="71"/>
      <c r="Q440" s="71"/>
      <c r="R440" s="71"/>
      <c r="S440" s="71"/>
    </row>
    <row r="441" customFormat="false" ht="15" hidden="false" customHeight="false" outlineLevel="0" collapsed="false">
      <c r="B441" s="69" t="s">
        <v>95</v>
      </c>
      <c r="C441" s="70" t="n">
        <v>1</v>
      </c>
      <c r="D441" s="71" t="n">
        <f aca="false">$C441*VLOOKUP($B441,FoodDB!$A$2:$I$1024,3,0)</f>
        <v>0</v>
      </c>
      <c r="E441" s="71" t="n">
        <f aca="false">$C441*VLOOKUP($B441,FoodDB!$A$2:$I$1024,4,0)</f>
        <v>0</v>
      </c>
      <c r="F441" s="71" t="n">
        <f aca="false">$C441*VLOOKUP($B441,FoodDB!$A$2:$I$1024,5,0)</f>
        <v>0</v>
      </c>
      <c r="G441" s="71" t="n">
        <f aca="false">$C441*VLOOKUP($B441,FoodDB!$A$2:$I$1024,6,0)</f>
        <v>0</v>
      </c>
      <c r="H441" s="71" t="n">
        <f aca="false">$C441*VLOOKUP($B441,FoodDB!$A$2:$I$1024,7,0)</f>
        <v>0</v>
      </c>
      <c r="I441" s="71" t="n">
        <f aca="false">$C441*VLOOKUP($B441,FoodDB!$A$2:$I$1024,8,0)</f>
        <v>0</v>
      </c>
      <c r="J441" s="71" t="n">
        <f aca="false">$C441*VLOOKUP($B441,FoodDB!$A$2:$I$1024,9,0)</f>
        <v>0</v>
      </c>
      <c r="K441" s="71"/>
      <c r="L441" s="71"/>
      <c r="M441" s="71"/>
      <c r="N441" s="71"/>
      <c r="O441" s="71"/>
      <c r="P441" s="71"/>
      <c r="Q441" s="71"/>
      <c r="R441" s="71"/>
      <c r="S441" s="71"/>
    </row>
    <row r="442" customFormat="false" ht="15" hidden="false" customHeight="false" outlineLevel="0" collapsed="false">
      <c r="B442" s="69" t="s">
        <v>95</v>
      </c>
      <c r="C442" s="70" t="n">
        <v>1</v>
      </c>
      <c r="D442" s="71" t="n">
        <f aca="false">$C442*VLOOKUP($B442,FoodDB!$A$2:$I$1024,3,0)</f>
        <v>0</v>
      </c>
      <c r="E442" s="71" t="n">
        <f aca="false">$C442*VLOOKUP($B442,FoodDB!$A$2:$I$1024,4,0)</f>
        <v>0</v>
      </c>
      <c r="F442" s="71" t="n">
        <f aca="false">$C442*VLOOKUP($B442,FoodDB!$A$2:$I$1024,5,0)</f>
        <v>0</v>
      </c>
      <c r="G442" s="71" t="n">
        <f aca="false">$C442*VLOOKUP($B442,FoodDB!$A$2:$I$1024,6,0)</f>
        <v>0</v>
      </c>
      <c r="H442" s="71" t="n">
        <f aca="false">$C442*VLOOKUP($B442,FoodDB!$A$2:$I$1024,7,0)</f>
        <v>0</v>
      </c>
      <c r="I442" s="71" t="n">
        <f aca="false">$C442*VLOOKUP($B442,FoodDB!$A$2:$I$1024,8,0)</f>
        <v>0</v>
      </c>
      <c r="J442" s="71" t="n">
        <f aca="false">$C442*VLOOKUP($B442,FoodDB!$A$2:$I$1024,9,0)</f>
        <v>0</v>
      </c>
      <c r="K442" s="71"/>
      <c r="L442" s="71"/>
      <c r="M442" s="71"/>
      <c r="N442" s="71"/>
      <c r="O442" s="71"/>
      <c r="P442" s="71"/>
      <c r="Q442" s="71"/>
      <c r="R442" s="71"/>
      <c r="S442" s="71"/>
    </row>
    <row r="443" customFormat="false" ht="15" hidden="false" customHeight="false" outlineLevel="0" collapsed="false">
      <c r="B443" s="69" t="s">
        <v>95</v>
      </c>
      <c r="C443" s="70" t="n">
        <v>1</v>
      </c>
      <c r="D443" s="71" t="n">
        <f aca="false">$C443*VLOOKUP($B443,FoodDB!$A$2:$I$1024,3,0)</f>
        <v>0</v>
      </c>
      <c r="E443" s="71" t="n">
        <f aca="false">$C443*VLOOKUP($B443,FoodDB!$A$2:$I$1024,4,0)</f>
        <v>0</v>
      </c>
      <c r="F443" s="71" t="n">
        <f aca="false">$C443*VLOOKUP($B443,FoodDB!$A$2:$I$1024,5,0)</f>
        <v>0</v>
      </c>
      <c r="G443" s="71" t="n">
        <f aca="false">$C443*VLOOKUP($B443,FoodDB!$A$2:$I$1024,6,0)</f>
        <v>0</v>
      </c>
      <c r="H443" s="71" t="n">
        <f aca="false">$C443*VLOOKUP($B443,FoodDB!$A$2:$I$1024,7,0)</f>
        <v>0</v>
      </c>
      <c r="I443" s="71" t="n">
        <f aca="false">$C443*VLOOKUP($B443,FoodDB!$A$2:$I$1024,8,0)</f>
        <v>0</v>
      </c>
      <c r="J443" s="71" t="n">
        <f aca="false">$C443*VLOOKUP($B443,FoodDB!$A$2:$I$1024,9,0)</f>
        <v>0</v>
      </c>
      <c r="K443" s="71"/>
      <c r="L443" s="71"/>
      <c r="M443" s="71"/>
      <c r="N443" s="71"/>
      <c r="O443" s="71"/>
      <c r="P443" s="71"/>
      <c r="Q443" s="71"/>
      <c r="R443" s="71"/>
      <c r="S443" s="71"/>
    </row>
    <row r="444" customFormat="false" ht="15" hidden="false" customHeight="false" outlineLevel="0" collapsed="false">
      <c r="A444" s="0" t="s">
        <v>99</v>
      </c>
      <c r="D444" s="71"/>
      <c r="E444" s="71"/>
      <c r="F444" s="71"/>
      <c r="G444" s="71" t="n">
        <f aca="false">SUM(G437:G443)</f>
        <v>0</v>
      </c>
      <c r="H444" s="71" t="n">
        <f aca="false">SUM(H437:H443)</f>
        <v>0</v>
      </c>
      <c r="I444" s="71" t="n">
        <f aca="false">SUM(I437:I443)</f>
        <v>0</v>
      </c>
      <c r="J444" s="71" t="n">
        <f aca="false">SUM(G444:I444)</f>
        <v>0</v>
      </c>
      <c r="K444" s="71"/>
      <c r="L444" s="71"/>
      <c r="M444" s="71"/>
      <c r="N444" s="71"/>
      <c r="O444" s="71"/>
      <c r="P444" s="71"/>
      <c r="Q444" s="71"/>
      <c r="R444" s="71"/>
      <c r="S444" s="71"/>
    </row>
    <row r="445" customFormat="false" ht="15" hidden="false" customHeight="false" outlineLevel="0" collapsed="false">
      <c r="A445" s="0" t="s">
        <v>100</v>
      </c>
      <c r="B445" s="0" t="s">
        <v>101</v>
      </c>
      <c r="D445" s="71"/>
      <c r="E445" s="71"/>
      <c r="F445" s="71"/>
      <c r="G445" s="71" t="n">
        <f aca="false">VLOOKUP($A437,LossChart!$A$3:$AB$73,14,0)</f>
        <v>644.074484745603</v>
      </c>
      <c r="H445" s="71" t="n">
        <f aca="false">VLOOKUP($A437,LossChart!$A$3:$AB$73,15,0)</f>
        <v>80</v>
      </c>
      <c r="I445" s="71" t="n">
        <f aca="false">VLOOKUP($A437,LossChart!$A$3:$AB$73,16,0)</f>
        <v>462.566029264636</v>
      </c>
      <c r="J445" s="71" t="n">
        <f aca="false">VLOOKUP($A437,LossChart!$A$3:$AB$73,17,0)</f>
        <v>1186.64051401024</v>
      </c>
      <c r="K445" s="71"/>
      <c r="L445" s="71"/>
      <c r="M445" s="71"/>
      <c r="N445" s="71"/>
      <c r="O445" s="71"/>
      <c r="P445" s="71"/>
      <c r="Q445" s="71"/>
      <c r="R445" s="71"/>
      <c r="S445" s="71"/>
    </row>
    <row r="446" customFormat="false" ht="15" hidden="false" customHeight="false" outlineLevel="0" collapsed="false">
      <c r="A446" s="0" t="s">
        <v>102</v>
      </c>
      <c r="D446" s="71"/>
      <c r="E446" s="71"/>
      <c r="F446" s="71"/>
      <c r="G446" s="71" t="n">
        <f aca="false">G445-G444</f>
        <v>644.074484745603</v>
      </c>
      <c r="H446" s="71" t="n">
        <f aca="false">H445-H444</f>
        <v>80</v>
      </c>
      <c r="I446" s="71" t="n">
        <f aca="false">I445-I444</f>
        <v>462.566029264636</v>
      </c>
      <c r="J446" s="71" t="n">
        <f aca="false">J445-J444</f>
        <v>1186.64051401024</v>
      </c>
      <c r="K446" s="71"/>
      <c r="L446" s="71"/>
      <c r="M446" s="71"/>
      <c r="N446" s="71"/>
      <c r="O446" s="71"/>
      <c r="P446" s="71"/>
      <c r="Q446" s="71"/>
      <c r="R446" s="71"/>
      <c r="S446" s="71"/>
    </row>
    <row r="448" customFormat="false" ht="60" hidden="false" customHeight="false" outlineLevel="0" collapsed="false">
      <c r="A448" s="21" t="s">
        <v>63</v>
      </c>
      <c r="B448" s="21" t="s">
        <v>80</v>
      </c>
      <c r="C448" s="21" t="s">
        <v>81</v>
      </c>
      <c r="D448" s="67" t="str">
        <f aca="false">FoodDB!$C$1</f>
        <v>Fat
(g)</v>
      </c>
      <c r="E448" s="67" t="str">
        <f aca="false">FoodDB!$D$1</f>
        <v> Net
Carbs
(g)</v>
      </c>
      <c r="F448" s="67" t="str">
        <f aca="false">FoodDB!$E$1</f>
        <v>Protein
(g)</v>
      </c>
      <c r="G448" s="67" t="str">
        <f aca="false">FoodDB!$F$1</f>
        <v>Fat
(Cal)</v>
      </c>
      <c r="H448" s="67" t="str">
        <f aca="false">FoodDB!$G$1</f>
        <v>Carb
(Cal)</v>
      </c>
      <c r="I448" s="67" t="str">
        <f aca="false">FoodDB!$H$1</f>
        <v>Protein
(Cal)</v>
      </c>
      <c r="J448" s="67" t="str">
        <f aca="false">FoodDB!$I$1</f>
        <v>Total
Calories</v>
      </c>
      <c r="K448" s="67"/>
      <c r="L448" s="67" t="s">
        <v>82</v>
      </c>
      <c r="M448" s="67" t="s">
        <v>83</v>
      </c>
      <c r="N448" s="67" t="s">
        <v>84</v>
      </c>
      <c r="O448" s="67" t="s">
        <v>85</v>
      </c>
      <c r="P448" s="67" t="s">
        <v>86</v>
      </c>
      <c r="Q448" s="67" t="s">
        <v>87</v>
      </c>
      <c r="R448" s="67" t="s">
        <v>88</v>
      </c>
      <c r="S448" s="67" t="s">
        <v>89</v>
      </c>
    </row>
    <row r="449" customFormat="false" ht="15" hidden="false" customHeight="false" outlineLevel="0" collapsed="false">
      <c r="A449" s="68" t="n">
        <f aca="false">A437+1</f>
        <v>43068</v>
      </c>
      <c r="B449" s="69" t="s">
        <v>95</v>
      </c>
      <c r="C449" s="70" t="n">
        <v>1</v>
      </c>
      <c r="D449" s="71" t="n">
        <f aca="false">$C449*VLOOKUP($B449,FoodDB!$A$2:$I$1024,3,0)</f>
        <v>0</v>
      </c>
      <c r="E449" s="71" t="n">
        <f aca="false">$C449*VLOOKUP($B449,FoodDB!$A$2:$I$1024,4,0)</f>
        <v>0</v>
      </c>
      <c r="F449" s="71" t="n">
        <f aca="false">$C449*VLOOKUP($B449,FoodDB!$A$2:$I$1024,5,0)</f>
        <v>0</v>
      </c>
      <c r="G449" s="71" t="n">
        <f aca="false">$C449*VLOOKUP($B449,FoodDB!$A$2:$I$1024,6,0)</f>
        <v>0</v>
      </c>
      <c r="H449" s="71" t="n">
        <f aca="false">$C449*VLOOKUP($B449,FoodDB!$A$2:$I$1024,7,0)</f>
        <v>0</v>
      </c>
      <c r="I449" s="71" t="n">
        <f aca="false">$C449*VLOOKUP($B449,FoodDB!$A$2:$I$1024,8,0)</f>
        <v>0</v>
      </c>
      <c r="J449" s="71" t="n">
        <f aca="false">$C449*VLOOKUP($B449,FoodDB!$A$2:$I$1024,9,0)</f>
        <v>0</v>
      </c>
      <c r="K449" s="71"/>
      <c r="L449" s="71" t="n">
        <f aca="false">SUM(G449:G455)</f>
        <v>0</v>
      </c>
      <c r="M449" s="71" t="n">
        <f aca="false">SUM(H449:H455)</f>
        <v>0</v>
      </c>
      <c r="N449" s="71" t="n">
        <f aca="false">SUM(I449:I455)</f>
        <v>0</v>
      </c>
      <c r="O449" s="71" t="n">
        <f aca="false">SUM(L449:N449)</f>
        <v>0</v>
      </c>
      <c r="P449" s="71" t="n">
        <f aca="false">VLOOKUP($A449,LossChart!$A$3:$AB$73,14,0)-L449</f>
        <v>649.765799538774</v>
      </c>
      <c r="Q449" s="71" t="n">
        <f aca="false">VLOOKUP($A449,LossChart!$A$3:$AB$73,15,0)-M449</f>
        <v>80</v>
      </c>
      <c r="R449" s="71" t="n">
        <f aca="false">VLOOKUP($A449,LossChart!$A$3:$AB$73,16,0)-N449</f>
        <v>462.566029264636</v>
      </c>
      <c r="S449" s="71" t="n">
        <f aca="false">VLOOKUP($A449,LossChart!$A$3:$AB$73,17,0)-O449</f>
        <v>1192.33182880341</v>
      </c>
    </row>
    <row r="450" customFormat="false" ht="15" hidden="false" customHeight="false" outlineLevel="0" collapsed="false">
      <c r="B450" s="69" t="s">
        <v>95</v>
      </c>
      <c r="C450" s="70" t="n">
        <v>1</v>
      </c>
      <c r="D450" s="71" t="n">
        <f aca="false">$C450*VLOOKUP($B450,FoodDB!$A$2:$I$1024,3,0)</f>
        <v>0</v>
      </c>
      <c r="E450" s="71" t="n">
        <f aca="false">$C450*VLOOKUP($B450,FoodDB!$A$2:$I$1024,4,0)</f>
        <v>0</v>
      </c>
      <c r="F450" s="71" t="n">
        <f aca="false">$C450*VLOOKUP($B450,FoodDB!$A$2:$I$1024,5,0)</f>
        <v>0</v>
      </c>
      <c r="G450" s="71" t="n">
        <f aca="false">$C450*VLOOKUP($B450,FoodDB!$A$2:$I$1024,6,0)</f>
        <v>0</v>
      </c>
      <c r="H450" s="71" t="n">
        <f aca="false">$C450*VLOOKUP($B450,FoodDB!$A$2:$I$1024,7,0)</f>
        <v>0</v>
      </c>
      <c r="I450" s="71" t="n">
        <f aca="false">$C450*VLOOKUP($B450,FoodDB!$A$2:$I$1024,8,0)</f>
        <v>0</v>
      </c>
      <c r="J450" s="71" t="n">
        <f aca="false">$C450*VLOOKUP($B450,FoodDB!$A$2:$I$1024,9,0)</f>
        <v>0</v>
      </c>
      <c r="K450" s="71"/>
      <c r="L450" s="71"/>
      <c r="M450" s="71"/>
      <c r="N450" s="71"/>
      <c r="O450" s="71"/>
      <c r="P450" s="71"/>
      <c r="Q450" s="71"/>
      <c r="R450" s="71"/>
      <c r="S450" s="71"/>
    </row>
    <row r="451" customFormat="false" ht="15" hidden="false" customHeight="false" outlineLevel="0" collapsed="false">
      <c r="B451" s="69" t="s">
        <v>95</v>
      </c>
      <c r="C451" s="70" t="n">
        <v>1</v>
      </c>
      <c r="D451" s="71" t="n">
        <f aca="false">$C451*VLOOKUP($B451,FoodDB!$A$2:$I$1024,3,0)</f>
        <v>0</v>
      </c>
      <c r="E451" s="71" t="n">
        <f aca="false">$C451*VLOOKUP($B451,FoodDB!$A$2:$I$1024,4,0)</f>
        <v>0</v>
      </c>
      <c r="F451" s="71" t="n">
        <f aca="false">$C451*VLOOKUP($B451,FoodDB!$A$2:$I$1024,5,0)</f>
        <v>0</v>
      </c>
      <c r="G451" s="71" t="n">
        <f aca="false">$C451*VLOOKUP($B451,FoodDB!$A$2:$I$1024,6,0)</f>
        <v>0</v>
      </c>
      <c r="H451" s="71" t="n">
        <f aca="false">$C451*VLOOKUP($B451,FoodDB!$A$2:$I$1024,7,0)</f>
        <v>0</v>
      </c>
      <c r="I451" s="71" t="n">
        <f aca="false">$C451*VLOOKUP($B451,FoodDB!$A$2:$I$1024,8,0)</f>
        <v>0</v>
      </c>
      <c r="J451" s="71" t="n">
        <f aca="false">$C451*VLOOKUP($B451,FoodDB!$A$2:$I$1024,9,0)</f>
        <v>0</v>
      </c>
      <c r="K451" s="71"/>
      <c r="L451" s="71"/>
      <c r="M451" s="71"/>
      <c r="N451" s="71"/>
      <c r="O451" s="71"/>
      <c r="P451" s="71"/>
      <c r="Q451" s="71"/>
      <c r="R451" s="71"/>
      <c r="S451" s="71"/>
    </row>
    <row r="452" customFormat="false" ht="15" hidden="false" customHeight="false" outlineLevel="0" collapsed="false">
      <c r="B452" s="69" t="s">
        <v>95</v>
      </c>
      <c r="C452" s="70" t="n">
        <v>1</v>
      </c>
      <c r="D452" s="71" t="n">
        <f aca="false">$C452*VLOOKUP($B452,FoodDB!$A$2:$I$1024,3,0)</f>
        <v>0</v>
      </c>
      <c r="E452" s="71" t="n">
        <f aca="false">$C452*VLOOKUP($B452,FoodDB!$A$2:$I$1024,4,0)</f>
        <v>0</v>
      </c>
      <c r="F452" s="71" t="n">
        <f aca="false">$C452*VLOOKUP($B452,FoodDB!$A$2:$I$1024,5,0)</f>
        <v>0</v>
      </c>
      <c r="G452" s="71" t="n">
        <f aca="false">$C452*VLOOKUP($B452,FoodDB!$A$2:$I$1024,6,0)</f>
        <v>0</v>
      </c>
      <c r="H452" s="71" t="n">
        <f aca="false">$C452*VLOOKUP($B452,FoodDB!$A$2:$I$1024,7,0)</f>
        <v>0</v>
      </c>
      <c r="I452" s="71" t="n">
        <f aca="false">$C452*VLOOKUP($B452,FoodDB!$A$2:$I$1024,8,0)</f>
        <v>0</v>
      </c>
      <c r="J452" s="71" t="n">
        <f aca="false">$C452*VLOOKUP($B452,FoodDB!$A$2:$I$1024,9,0)</f>
        <v>0</v>
      </c>
      <c r="K452" s="71"/>
      <c r="L452" s="71"/>
      <c r="M452" s="71"/>
      <c r="N452" s="71"/>
      <c r="O452" s="71"/>
      <c r="P452" s="71"/>
      <c r="Q452" s="71"/>
      <c r="R452" s="71"/>
      <c r="S452" s="71"/>
    </row>
    <row r="453" customFormat="false" ht="15" hidden="false" customHeight="false" outlineLevel="0" collapsed="false">
      <c r="B453" s="69" t="s">
        <v>95</v>
      </c>
      <c r="C453" s="70" t="n">
        <v>1</v>
      </c>
      <c r="D453" s="71" t="n">
        <f aca="false">$C453*VLOOKUP($B453,FoodDB!$A$2:$I$1024,3,0)</f>
        <v>0</v>
      </c>
      <c r="E453" s="71" t="n">
        <f aca="false">$C453*VLOOKUP($B453,FoodDB!$A$2:$I$1024,4,0)</f>
        <v>0</v>
      </c>
      <c r="F453" s="71" t="n">
        <f aca="false">$C453*VLOOKUP($B453,FoodDB!$A$2:$I$1024,5,0)</f>
        <v>0</v>
      </c>
      <c r="G453" s="71" t="n">
        <f aca="false">$C453*VLOOKUP($B453,FoodDB!$A$2:$I$1024,6,0)</f>
        <v>0</v>
      </c>
      <c r="H453" s="71" t="n">
        <f aca="false">$C453*VLOOKUP($B453,FoodDB!$A$2:$I$1024,7,0)</f>
        <v>0</v>
      </c>
      <c r="I453" s="71" t="n">
        <f aca="false">$C453*VLOOKUP($B453,FoodDB!$A$2:$I$1024,8,0)</f>
        <v>0</v>
      </c>
      <c r="J453" s="71" t="n">
        <f aca="false">$C453*VLOOKUP($B453,FoodDB!$A$2:$I$1024,9,0)</f>
        <v>0</v>
      </c>
      <c r="K453" s="71"/>
      <c r="L453" s="71"/>
      <c r="M453" s="71"/>
      <c r="N453" s="71"/>
      <c r="O453" s="71"/>
      <c r="P453" s="71"/>
      <c r="Q453" s="71"/>
      <c r="R453" s="71"/>
      <c r="S453" s="71"/>
    </row>
    <row r="454" customFormat="false" ht="15" hidden="false" customHeight="false" outlineLevel="0" collapsed="false">
      <c r="B454" s="69" t="s">
        <v>95</v>
      </c>
      <c r="C454" s="70" t="n">
        <v>1</v>
      </c>
      <c r="D454" s="71" t="n">
        <f aca="false">$C454*VLOOKUP($B454,FoodDB!$A$2:$I$1024,3,0)</f>
        <v>0</v>
      </c>
      <c r="E454" s="71" t="n">
        <f aca="false">$C454*VLOOKUP($B454,FoodDB!$A$2:$I$1024,4,0)</f>
        <v>0</v>
      </c>
      <c r="F454" s="71" t="n">
        <f aca="false">$C454*VLOOKUP($B454,FoodDB!$A$2:$I$1024,5,0)</f>
        <v>0</v>
      </c>
      <c r="G454" s="71" t="n">
        <f aca="false">$C454*VLOOKUP($B454,FoodDB!$A$2:$I$1024,6,0)</f>
        <v>0</v>
      </c>
      <c r="H454" s="71" t="n">
        <f aca="false">$C454*VLOOKUP($B454,FoodDB!$A$2:$I$1024,7,0)</f>
        <v>0</v>
      </c>
      <c r="I454" s="71" t="n">
        <f aca="false">$C454*VLOOKUP($B454,FoodDB!$A$2:$I$1024,8,0)</f>
        <v>0</v>
      </c>
      <c r="J454" s="71" t="n">
        <f aca="false">$C454*VLOOKUP($B454,FoodDB!$A$2:$I$1024,9,0)</f>
        <v>0</v>
      </c>
      <c r="K454" s="71"/>
      <c r="L454" s="71"/>
      <c r="M454" s="71"/>
      <c r="N454" s="71"/>
      <c r="O454" s="71"/>
      <c r="P454" s="71"/>
      <c r="Q454" s="71"/>
      <c r="R454" s="71"/>
      <c r="S454" s="71"/>
    </row>
    <row r="455" customFormat="false" ht="15" hidden="false" customHeight="false" outlineLevel="0" collapsed="false">
      <c r="B455" s="69" t="s">
        <v>95</v>
      </c>
      <c r="C455" s="70" t="n">
        <v>1</v>
      </c>
      <c r="D455" s="71" t="n">
        <f aca="false">$C455*VLOOKUP($B455,FoodDB!$A$2:$I$1024,3,0)</f>
        <v>0</v>
      </c>
      <c r="E455" s="71" t="n">
        <f aca="false">$C455*VLOOKUP($B455,FoodDB!$A$2:$I$1024,4,0)</f>
        <v>0</v>
      </c>
      <c r="F455" s="71" t="n">
        <f aca="false">$C455*VLOOKUP($B455,FoodDB!$A$2:$I$1024,5,0)</f>
        <v>0</v>
      </c>
      <c r="G455" s="71" t="n">
        <f aca="false">$C455*VLOOKUP($B455,FoodDB!$A$2:$I$1024,6,0)</f>
        <v>0</v>
      </c>
      <c r="H455" s="71" t="n">
        <f aca="false">$C455*VLOOKUP($B455,FoodDB!$A$2:$I$1024,7,0)</f>
        <v>0</v>
      </c>
      <c r="I455" s="71" t="n">
        <f aca="false">$C455*VLOOKUP($B455,FoodDB!$A$2:$I$1024,8,0)</f>
        <v>0</v>
      </c>
      <c r="J455" s="71" t="n">
        <f aca="false">$C455*VLOOKUP($B455,FoodDB!$A$2:$I$1024,9,0)</f>
        <v>0</v>
      </c>
      <c r="K455" s="71"/>
      <c r="L455" s="71"/>
      <c r="M455" s="71"/>
      <c r="N455" s="71"/>
      <c r="O455" s="71"/>
      <c r="P455" s="71"/>
      <c r="Q455" s="71"/>
      <c r="R455" s="71"/>
      <c r="S455" s="71"/>
    </row>
    <row r="456" customFormat="false" ht="15" hidden="false" customHeight="false" outlineLevel="0" collapsed="false">
      <c r="A456" s="0" t="s">
        <v>99</v>
      </c>
      <c r="D456" s="71"/>
      <c r="E456" s="71"/>
      <c r="F456" s="71"/>
      <c r="G456" s="71" t="n">
        <f aca="false">SUM(G449:G455)</f>
        <v>0</v>
      </c>
      <c r="H456" s="71" t="n">
        <f aca="false">SUM(H449:H455)</f>
        <v>0</v>
      </c>
      <c r="I456" s="71" t="n">
        <f aca="false">SUM(I449:I455)</f>
        <v>0</v>
      </c>
      <c r="J456" s="71" t="n">
        <f aca="false">SUM(G456:I456)</f>
        <v>0</v>
      </c>
      <c r="K456" s="71"/>
      <c r="L456" s="71"/>
      <c r="M456" s="71"/>
      <c r="N456" s="71"/>
      <c r="O456" s="71"/>
      <c r="P456" s="71"/>
      <c r="Q456" s="71"/>
      <c r="R456" s="71"/>
      <c r="S456" s="71"/>
    </row>
    <row r="457" customFormat="false" ht="15" hidden="false" customHeight="false" outlineLevel="0" collapsed="false">
      <c r="A457" s="0" t="s">
        <v>100</v>
      </c>
      <c r="B457" s="0" t="s">
        <v>101</v>
      </c>
      <c r="D457" s="71"/>
      <c r="E457" s="71"/>
      <c r="F457" s="71"/>
      <c r="G457" s="71" t="n">
        <f aca="false">VLOOKUP($A449,LossChart!$A$3:$AB$73,14,0)</f>
        <v>649.765799538774</v>
      </c>
      <c r="H457" s="71" t="n">
        <f aca="false">VLOOKUP($A449,LossChart!$A$3:$AB$73,15,0)</f>
        <v>80</v>
      </c>
      <c r="I457" s="71" t="n">
        <f aca="false">VLOOKUP($A449,LossChart!$A$3:$AB$73,16,0)</f>
        <v>462.566029264636</v>
      </c>
      <c r="J457" s="71" t="n">
        <f aca="false">VLOOKUP($A449,LossChart!$A$3:$AB$73,17,0)</f>
        <v>1192.33182880341</v>
      </c>
      <c r="K457" s="71"/>
      <c r="L457" s="71"/>
      <c r="M457" s="71"/>
      <c r="N457" s="71"/>
      <c r="O457" s="71"/>
      <c r="P457" s="71"/>
      <c r="Q457" s="71"/>
      <c r="R457" s="71"/>
      <c r="S457" s="71"/>
    </row>
    <row r="458" customFormat="false" ht="15" hidden="false" customHeight="false" outlineLevel="0" collapsed="false">
      <c r="A458" s="0" t="s">
        <v>102</v>
      </c>
      <c r="D458" s="71"/>
      <c r="E458" s="71"/>
      <c r="F458" s="71"/>
      <c r="G458" s="71" t="n">
        <f aca="false">G457-G456</f>
        <v>649.765799538774</v>
      </c>
      <c r="H458" s="71" t="n">
        <f aca="false">H457-H456</f>
        <v>80</v>
      </c>
      <c r="I458" s="71" t="n">
        <f aca="false">I457-I456</f>
        <v>462.566029264636</v>
      </c>
      <c r="J458" s="71" t="n">
        <f aca="false">J457-J456</f>
        <v>1192.33182880341</v>
      </c>
      <c r="K458" s="71"/>
      <c r="L458" s="71"/>
      <c r="M458" s="71"/>
      <c r="N458" s="71"/>
      <c r="O458" s="71"/>
      <c r="P458" s="71"/>
      <c r="Q458" s="71"/>
      <c r="R458" s="71"/>
      <c r="S458" s="71"/>
    </row>
    <row r="460" customFormat="false" ht="60" hidden="false" customHeight="false" outlineLevel="0" collapsed="false">
      <c r="A460" s="21" t="s">
        <v>63</v>
      </c>
      <c r="B460" s="21" t="s">
        <v>80</v>
      </c>
      <c r="C460" s="21" t="s">
        <v>81</v>
      </c>
      <c r="D460" s="67" t="str">
        <f aca="false">FoodDB!$C$1</f>
        <v>Fat
(g)</v>
      </c>
      <c r="E460" s="67" t="str">
        <f aca="false">FoodDB!$D$1</f>
        <v> Net
Carbs
(g)</v>
      </c>
      <c r="F460" s="67" t="str">
        <f aca="false">FoodDB!$E$1</f>
        <v>Protein
(g)</v>
      </c>
      <c r="G460" s="67" t="str">
        <f aca="false">FoodDB!$F$1</f>
        <v>Fat
(Cal)</v>
      </c>
      <c r="H460" s="67" t="str">
        <f aca="false">FoodDB!$G$1</f>
        <v>Carb
(Cal)</v>
      </c>
      <c r="I460" s="67" t="str">
        <f aca="false">FoodDB!$H$1</f>
        <v>Protein
(Cal)</v>
      </c>
      <c r="J460" s="67" t="str">
        <f aca="false">FoodDB!$I$1</f>
        <v>Total
Calories</v>
      </c>
      <c r="K460" s="67"/>
      <c r="L460" s="67" t="s">
        <v>82</v>
      </c>
      <c r="M460" s="67" t="s">
        <v>83</v>
      </c>
      <c r="N460" s="67" t="s">
        <v>84</v>
      </c>
      <c r="O460" s="67" t="s">
        <v>85</v>
      </c>
      <c r="P460" s="67" t="s">
        <v>86</v>
      </c>
      <c r="Q460" s="67" t="s">
        <v>87</v>
      </c>
      <c r="R460" s="67" t="s">
        <v>88</v>
      </c>
      <c r="S460" s="67" t="s">
        <v>89</v>
      </c>
    </row>
    <row r="461" customFormat="false" ht="15" hidden="false" customHeight="false" outlineLevel="0" collapsed="false">
      <c r="A461" s="68" t="n">
        <f aca="false">A449+1</f>
        <v>43069</v>
      </c>
      <c r="B461" s="69" t="s">
        <v>95</v>
      </c>
      <c r="C461" s="70" t="n">
        <v>1</v>
      </c>
      <c r="D461" s="71" t="n">
        <f aca="false">$C461*VLOOKUP($B461,FoodDB!$A$2:$I$1024,3,0)</f>
        <v>0</v>
      </c>
      <c r="E461" s="71" t="n">
        <f aca="false">$C461*VLOOKUP($B461,FoodDB!$A$2:$I$1024,4,0)</f>
        <v>0</v>
      </c>
      <c r="F461" s="71" t="n">
        <f aca="false">$C461*VLOOKUP($B461,FoodDB!$A$2:$I$1024,5,0)</f>
        <v>0</v>
      </c>
      <c r="G461" s="71" t="n">
        <f aca="false">$C461*VLOOKUP($B461,FoodDB!$A$2:$I$1024,6,0)</f>
        <v>0</v>
      </c>
      <c r="H461" s="71" t="n">
        <f aca="false">$C461*VLOOKUP($B461,FoodDB!$A$2:$I$1024,7,0)</f>
        <v>0</v>
      </c>
      <c r="I461" s="71" t="n">
        <f aca="false">$C461*VLOOKUP($B461,FoodDB!$A$2:$I$1024,8,0)</f>
        <v>0</v>
      </c>
      <c r="J461" s="71" t="n">
        <f aca="false">$C461*VLOOKUP($B461,FoodDB!$A$2:$I$1024,9,0)</f>
        <v>0</v>
      </c>
      <c r="K461" s="71"/>
      <c r="L461" s="71" t="n">
        <f aca="false">SUM(G461:G467)</f>
        <v>0</v>
      </c>
      <c r="M461" s="71" t="n">
        <f aca="false">SUM(H461:H467)</f>
        <v>0</v>
      </c>
      <c r="N461" s="71" t="n">
        <f aca="false">SUM(I461:I467)</f>
        <v>0</v>
      </c>
      <c r="O461" s="71" t="n">
        <f aca="false">SUM(L461:N461)</f>
        <v>0</v>
      </c>
      <c r="P461" s="71" t="n">
        <f aca="false">VLOOKUP($A461,LossChart!$A$3:$AB$73,14,0)-L461</f>
        <v>655.406705543777</v>
      </c>
      <c r="Q461" s="71" t="n">
        <f aca="false">VLOOKUP($A461,LossChart!$A$3:$AB$73,15,0)-M461</f>
        <v>80</v>
      </c>
      <c r="R461" s="71" t="n">
        <f aca="false">VLOOKUP($A461,LossChart!$A$3:$AB$73,16,0)-N461</f>
        <v>462.566029264636</v>
      </c>
      <c r="S461" s="71" t="n">
        <f aca="false">VLOOKUP($A461,LossChart!$A$3:$AB$73,17,0)-O461</f>
        <v>1197.97273480841</v>
      </c>
    </row>
    <row r="462" customFormat="false" ht="15" hidden="false" customHeight="false" outlineLevel="0" collapsed="false">
      <c r="B462" s="69" t="s">
        <v>95</v>
      </c>
      <c r="C462" s="70" t="n">
        <v>1</v>
      </c>
      <c r="D462" s="71" t="n">
        <f aca="false">$C462*VLOOKUP($B462,FoodDB!$A$2:$I$1024,3,0)</f>
        <v>0</v>
      </c>
      <c r="E462" s="71" t="n">
        <f aca="false">$C462*VLOOKUP($B462,FoodDB!$A$2:$I$1024,4,0)</f>
        <v>0</v>
      </c>
      <c r="F462" s="71" t="n">
        <f aca="false">$C462*VLOOKUP($B462,FoodDB!$A$2:$I$1024,5,0)</f>
        <v>0</v>
      </c>
      <c r="G462" s="71" t="n">
        <f aca="false">$C462*VLOOKUP($B462,FoodDB!$A$2:$I$1024,6,0)</f>
        <v>0</v>
      </c>
      <c r="H462" s="71" t="n">
        <f aca="false">$C462*VLOOKUP($B462,FoodDB!$A$2:$I$1024,7,0)</f>
        <v>0</v>
      </c>
      <c r="I462" s="71" t="n">
        <f aca="false">$C462*VLOOKUP($B462,FoodDB!$A$2:$I$1024,8,0)</f>
        <v>0</v>
      </c>
      <c r="J462" s="71" t="n">
        <f aca="false">$C462*VLOOKUP($B462,FoodDB!$A$2:$I$1024,9,0)</f>
        <v>0</v>
      </c>
      <c r="K462" s="71"/>
      <c r="L462" s="71"/>
      <c r="M462" s="71"/>
      <c r="N462" s="71"/>
      <c r="O462" s="71"/>
      <c r="P462" s="71"/>
      <c r="Q462" s="71"/>
      <c r="R462" s="71"/>
      <c r="S462" s="71"/>
    </row>
    <row r="463" customFormat="false" ht="15" hidden="false" customHeight="false" outlineLevel="0" collapsed="false">
      <c r="B463" s="69" t="s">
        <v>95</v>
      </c>
      <c r="C463" s="70" t="n">
        <v>1</v>
      </c>
      <c r="D463" s="71" t="n">
        <f aca="false">$C463*VLOOKUP($B463,FoodDB!$A$2:$I$1024,3,0)</f>
        <v>0</v>
      </c>
      <c r="E463" s="71" t="n">
        <f aca="false">$C463*VLOOKUP($B463,FoodDB!$A$2:$I$1024,4,0)</f>
        <v>0</v>
      </c>
      <c r="F463" s="71" t="n">
        <f aca="false">$C463*VLOOKUP($B463,FoodDB!$A$2:$I$1024,5,0)</f>
        <v>0</v>
      </c>
      <c r="G463" s="71" t="n">
        <f aca="false">$C463*VLOOKUP($B463,FoodDB!$A$2:$I$1024,6,0)</f>
        <v>0</v>
      </c>
      <c r="H463" s="71" t="n">
        <f aca="false">$C463*VLOOKUP($B463,FoodDB!$A$2:$I$1024,7,0)</f>
        <v>0</v>
      </c>
      <c r="I463" s="71" t="n">
        <f aca="false">$C463*VLOOKUP($B463,FoodDB!$A$2:$I$1024,8,0)</f>
        <v>0</v>
      </c>
      <c r="J463" s="71" t="n">
        <f aca="false">$C463*VLOOKUP($B463,FoodDB!$A$2:$I$1024,9,0)</f>
        <v>0</v>
      </c>
      <c r="K463" s="71"/>
      <c r="L463" s="71"/>
      <c r="M463" s="71"/>
      <c r="N463" s="71"/>
      <c r="O463" s="71"/>
      <c r="P463" s="71"/>
      <c r="Q463" s="71"/>
      <c r="R463" s="71"/>
      <c r="S463" s="71"/>
    </row>
    <row r="464" customFormat="false" ht="15" hidden="false" customHeight="false" outlineLevel="0" collapsed="false">
      <c r="B464" s="69" t="s">
        <v>95</v>
      </c>
      <c r="C464" s="70" t="n">
        <v>1</v>
      </c>
      <c r="D464" s="71" t="n">
        <f aca="false">$C464*VLOOKUP($B464,FoodDB!$A$2:$I$1024,3,0)</f>
        <v>0</v>
      </c>
      <c r="E464" s="71" t="n">
        <f aca="false">$C464*VLOOKUP($B464,FoodDB!$A$2:$I$1024,4,0)</f>
        <v>0</v>
      </c>
      <c r="F464" s="71" t="n">
        <f aca="false">$C464*VLOOKUP($B464,FoodDB!$A$2:$I$1024,5,0)</f>
        <v>0</v>
      </c>
      <c r="G464" s="71" t="n">
        <f aca="false">$C464*VLOOKUP($B464,FoodDB!$A$2:$I$1024,6,0)</f>
        <v>0</v>
      </c>
      <c r="H464" s="71" t="n">
        <f aca="false">$C464*VLOOKUP($B464,FoodDB!$A$2:$I$1024,7,0)</f>
        <v>0</v>
      </c>
      <c r="I464" s="71" t="n">
        <f aca="false">$C464*VLOOKUP($B464,FoodDB!$A$2:$I$1024,8,0)</f>
        <v>0</v>
      </c>
      <c r="J464" s="71" t="n">
        <f aca="false">$C464*VLOOKUP($B464,FoodDB!$A$2:$I$1024,9,0)</f>
        <v>0</v>
      </c>
      <c r="K464" s="71"/>
      <c r="L464" s="71"/>
      <c r="M464" s="71"/>
      <c r="N464" s="71"/>
      <c r="O464" s="71"/>
      <c r="P464" s="71"/>
      <c r="Q464" s="71"/>
      <c r="R464" s="71"/>
      <c r="S464" s="71"/>
    </row>
    <row r="465" customFormat="false" ht="15" hidden="false" customHeight="false" outlineLevel="0" collapsed="false">
      <c r="B465" s="69" t="s">
        <v>95</v>
      </c>
      <c r="C465" s="70" t="n">
        <v>1</v>
      </c>
      <c r="D465" s="71" t="n">
        <f aca="false">$C465*VLOOKUP($B465,FoodDB!$A$2:$I$1024,3,0)</f>
        <v>0</v>
      </c>
      <c r="E465" s="71" t="n">
        <f aca="false">$C465*VLOOKUP($B465,FoodDB!$A$2:$I$1024,4,0)</f>
        <v>0</v>
      </c>
      <c r="F465" s="71" t="n">
        <f aca="false">$C465*VLOOKUP($B465,FoodDB!$A$2:$I$1024,5,0)</f>
        <v>0</v>
      </c>
      <c r="G465" s="71" t="n">
        <f aca="false">$C465*VLOOKUP($B465,FoodDB!$A$2:$I$1024,6,0)</f>
        <v>0</v>
      </c>
      <c r="H465" s="71" t="n">
        <f aca="false">$C465*VLOOKUP($B465,FoodDB!$A$2:$I$1024,7,0)</f>
        <v>0</v>
      </c>
      <c r="I465" s="71" t="n">
        <f aca="false">$C465*VLOOKUP($B465,FoodDB!$A$2:$I$1024,8,0)</f>
        <v>0</v>
      </c>
      <c r="J465" s="71" t="n">
        <f aca="false">$C465*VLOOKUP($B465,FoodDB!$A$2:$I$1024,9,0)</f>
        <v>0</v>
      </c>
      <c r="K465" s="71"/>
      <c r="L465" s="71"/>
      <c r="M465" s="71"/>
      <c r="N465" s="71"/>
      <c r="O465" s="71"/>
      <c r="P465" s="71"/>
      <c r="Q465" s="71"/>
      <c r="R465" s="71"/>
      <c r="S465" s="71"/>
    </row>
    <row r="466" customFormat="false" ht="15" hidden="false" customHeight="false" outlineLevel="0" collapsed="false">
      <c r="B466" s="69" t="s">
        <v>95</v>
      </c>
      <c r="C466" s="70" t="n">
        <v>1</v>
      </c>
      <c r="D466" s="71" t="n">
        <f aca="false">$C466*VLOOKUP($B466,FoodDB!$A$2:$I$1024,3,0)</f>
        <v>0</v>
      </c>
      <c r="E466" s="71" t="n">
        <f aca="false">$C466*VLOOKUP($B466,FoodDB!$A$2:$I$1024,4,0)</f>
        <v>0</v>
      </c>
      <c r="F466" s="71" t="n">
        <f aca="false">$C466*VLOOKUP($B466,FoodDB!$A$2:$I$1024,5,0)</f>
        <v>0</v>
      </c>
      <c r="G466" s="71" t="n">
        <f aca="false">$C466*VLOOKUP($B466,FoodDB!$A$2:$I$1024,6,0)</f>
        <v>0</v>
      </c>
      <c r="H466" s="71" t="n">
        <f aca="false">$C466*VLOOKUP($B466,FoodDB!$A$2:$I$1024,7,0)</f>
        <v>0</v>
      </c>
      <c r="I466" s="71" t="n">
        <f aca="false">$C466*VLOOKUP($B466,FoodDB!$A$2:$I$1024,8,0)</f>
        <v>0</v>
      </c>
      <c r="J466" s="71" t="n">
        <f aca="false">$C466*VLOOKUP($B466,FoodDB!$A$2:$I$1024,9,0)</f>
        <v>0</v>
      </c>
      <c r="K466" s="71"/>
      <c r="L466" s="71"/>
      <c r="M466" s="71"/>
      <c r="N466" s="71"/>
      <c r="O466" s="71"/>
      <c r="P466" s="71"/>
      <c r="Q466" s="71"/>
      <c r="R466" s="71"/>
      <c r="S466" s="71"/>
    </row>
    <row r="467" customFormat="false" ht="15" hidden="false" customHeight="false" outlineLevel="0" collapsed="false">
      <c r="B467" s="69" t="s">
        <v>95</v>
      </c>
      <c r="C467" s="70" t="n">
        <v>1</v>
      </c>
      <c r="D467" s="71" t="n">
        <f aca="false">$C467*VLOOKUP($B467,FoodDB!$A$2:$I$1024,3,0)</f>
        <v>0</v>
      </c>
      <c r="E467" s="71" t="n">
        <f aca="false">$C467*VLOOKUP($B467,FoodDB!$A$2:$I$1024,4,0)</f>
        <v>0</v>
      </c>
      <c r="F467" s="71" t="n">
        <f aca="false">$C467*VLOOKUP($B467,FoodDB!$A$2:$I$1024,5,0)</f>
        <v>0</v>
      </c>
      <c r="G467" s="71" t="n">
        <f aca="false">$C467*VLOOKUP($B467,FoodDB!$A$2:$I$1024,6,0)</f>
        <v>0</v>
      </c>
      <c r="H467" s="71" t="n">
        <f aca="false">$C467*VLOOKUP($B467,FoodDB!$A$2:$I$1024,7,0)</f>
        <v>0</v>
      </c>
      <c r="I467" s="71" t="n">
        <f aca="false">$C467*VLOOKUP($B467,FoodDB!$A$2:$I$1024,8,0)</f>
        <v>0</v>
      </c>
      <c r="J467" s="71" t="n">
        <f aca="false">$C467*VLOOKUP($B467,FoodDB!$A$2:$I$1024,9,0)</f>
        <v>0</v>
      </c>
      <c r="K467" s="71"/>
      <c r="L467" s="71"/>
      <c r="M467" s="71"/>
      <c r="N467" s="71"/>
      <c r="O467" s="71"/>
      <c r="P467" s="71"/>
      <c r="Q467" s="71"/>
      <c r="R467" s="71"/>
      <c r="S467" s="71"/>
    </row>
    <row r="468" customFormat="false" ht="15" hidden="false" customHeight="false" outlineLevel="0" collapsed="false">
      <c r="A468" s="0" t="s">
        <v>99</v>
      </c>
      <c r="D468" s="71"/>
      <c r="E468" s="71"/>
      <c r="F468" s="71"/>
      <c r="G468" s="71" t="n">
        <f aca="false">SUM(G461:G467)</f>
        <v>0</v>
      </c>
      <c r="H468" s="71" t="n">
        <f aca="false">SUM(H461:H467)</f>
        <v>0</v>
      </c>
      <c r="I468" s="71" t="n">
        <f aca="false">SUM(I461:I467)</f>
        <v>0</v>
      </c>
      <c r="J468" s="71" t="n">
        <f aca="false">SUM(G468:I468)</f>
        <v>0</v>
      </c>
      <c r="K468" s="71"/>
      <c r="L468" s="71"/>
      <c r="M468" s="71"/>
      <c r="N468" s="71"/>
      <c r="O468" s="71"/>
      <c r="P468" s="71"/>
      <c r="Q468" s="71"/>
      <c r="R468" s="71"/>
      <c r="S468" s="71"/>
    </row>
    <row r="469" customFormat="false" ht="15" hidden="false" customHeight="false" outlineLevel="0" collapsed="false">
      <c r="A469" s="0" t="s">
        <v>100</v>
      </c>
      <c r="B469" s="0" t="s">
        <v>101</v>
      </c>
      <c r="D469" s="71"/>
      <c r="E469" s="71"/>
      <c r="F469" s="71"/>
      <c r="G469" s="71" t="n">
        <f aca="false">VLOOKUP($A461,LossChart!$A$3:$AB$73,14,0)</f>
        <v>655.406705543777</v>
      </c>
      <c r="H469" s="71" t="n">
        <f aca="false">VLOOKUP($A461,LossChart!$A$3:$AB$73,15,0)</f>
        <v>80</v>
      </c>
      <c r="I469" s="71" t="n">
        <f aca="false">VLOOKUP($A461,LossChart!$A$3:$AB$73,16,0)</f>
        <v>462.566029264636</v>
      </c>
      <c r="J469" s="71" t="n">
        <f aca="false">VLOOKUP($A461,LossChart!$A$3:$AB$73,17,0)</f>
        <v>1197.97273480841</v>
      </c>
      <c r="K469" s="71"/>
      <c r="L469" s="71"/>
      <c r="M469" s="71"/>
      <c r="N469" s="71"/>
      <c r="O469" s="71"/>
      <c r="P469" s="71"/>
      <c r="Q469" s="71"/>
      <c r="R469" s="71"/>
      <c r="S469" s="71"/>
    </row>
    <row r="470" customFormat="false" ht="15" hidden="false" customHeight="false" outlineLevel="0" collapsed="false">
      <c r="A470" s="0" t="s">
        <v>102</v>
      </c>
      <c r="D470" s="71"/>
      <c r="E470" s="71"/>
      <c r="F470" s="71"/>
      <c r="G470" s="71" t="n">
        <f aca="false">G469-G468</f>
        <v>655.406705543777</v>
      </c>
      <c r="H470" s="71" t="n">
        <f aca="false">H469-H468</f>
        <v>80</v>
      </c>
      <c r="I470" s="71" t="n">
        <f aca="false">I469-I468</f>
        <v>462.566029264636</v>
      </c>
      <c r="J470" s="71" t="n">
        <f aca="false">J469-J468</f>
        <v>1197.97273480841</v>
      </c>
      <c r="K470" s="71"/>
      <c r="L470" s="71"/>
      <c r="M470" s="71"/>
      <c r="N470" s="71"/>
      <c r="O470" s="71"/>
      <c r="P470" s="71"/>
      <c r="Q470" s="71"/>
      <c r="R470" s="71"/>
      <c r="S470" s="71"/>
    </row>
    <row r="472" customFormat="false" ht="60" hidden="false" customHeight="false" outlineLevel="0" collapsed="false">
      <c r="A472" s="21" t="s">
        <v>63</v>
      </c>
      <c r="B472" s="21" t="s">
        <v>80</v>
      </c>
      <c r="C472" s="21" t="s">
        <v>81</v>
      </c>
      <c r="D472" s="67" t="str">
        <f aca="false">FoodDB!$C$1</f>
        <v>Fat
(g)</v>
      </c>
      <c r="E472" s="67" t="str">
        <f aca="false">FoodDB!$D$1</f>
        <v> Net
Carbs
(g)</v>
      </c>
      <c r="F472" s="67" t="str">
        <f aca="false">FoodDB!$E$1</f>
        <v>Protein
(g)</v>
      </c>
      <c r="G472" s="67" t="str">
        <f aca="false">FoodDB!$F$1</f>
        <v>Fat
(Cal)</v>
      </c>
      <c r="H472" s="67" t="str">
        <f aca="false">FoodDB!$G$1</f>
        <v>Carb
(Cal)</v>
      </c>
      <c r="I472" s="67" t="str">
        <f aca="false">FoodDB!$H$1</f>
        <v>Protein
(Cal)</v>
      </c>
      <c r="J472" s="67" t="str">
        <f aca="false">FoodDB!$I$1</f>
        <v>Total
Calories</v>
      </c>
      <c r="K472" s="67"/>
      <c r="L472" s="67" t="s">
        <v>82</v>
      </c>
      <c r="M472" s="67" t="s">
        <v>83</v>
      </c>
      <c r="N472" s="67" t="s">
        <v>84</v>
      </c>
      <c r="O472" s="67" t="s">
        <v>85</v>
      </c>
      <c r="P472" s="67" t="s">
        <v>86</v>
      </c>
      <c r="Q472" s="67" t="s">
        <v>87</v>
      </c>
      <c r="R472" s="67" t="s">
        <v>88</v>
      </c>
      <c r="S472" s="67" t="s">
        <v>89</v>
      </c>
    </row>
    <row r="473" customFormat="false" ht="15" hidden="false" customHeight="false" outlineLevel="0" collapsed="false">
      <c r="A473" s="68" t="n">
        <f aca="false">A461+1</f>
        <v>43070</v>
      </c>
      <c r="B473" s="69" t="s">
        <v>95</v>
      </c>
      <c r="C473" s="70" t="n">
        <v>1</v>
      </c>
      <c r="D473" s="71" t="n">
        <f aca="false">$C473*VLOOKUP($B473,FoodDB!$A$2:$I$1024,3,0)</f>
        <v>0</v>
      </c>
      <c r="E473" s="71" t="n">
        <f aca="false">$C473*VLOOKUP($B473,FoodDB!$A$2:$I$1024,4,0)</f>
        <v>0</v>
      </c>
      <c r="F473" s="71" t="n">
        <f aca="false">$C473*VLOOKUP($B473,FoodDB!$A$2:$I$1024,5,0)</f>
        <v>0</v>
      </c>
      <c r="G473" s="71" t="n">
        <f aca="false">$C473*VLOOKUP($B473,FoodDB!$A$2:$I$1024,6,0)</f>
        <v>0</v>
      </c>
      <c r="H473" s="71" t="n">
        <f aca="false">$C473*VLOOKUP($B473,FoodDB!$A$2:$I$1024,7,0)</f>
        <v>0</v>
      </c>
      <c r="I473" s="71" t="n">
        <f aca="false">$C473*VLOOKUP($B473,FoodDB!$A$2:$I$1024,8,0)</f>
        <v>0</v>
      </c>
      <c r="J473" s="71" t="n">
        <f aca="false">$C473*VLOOKUP($B473,FoodDB!$A$2:$I$1024,9,0)</f>
        <v>0</v>
      </c>
      <c r="K473" s="71"/>
      <c r="L473" s="71" t="n">
        <f aca="false">SUM(G473:G479)</f>
        <v>0</v>
      </c>
      <c r="M473" s="71" t="n">
        <f aca="false">SUM(H473:H479)</f>
        <v>0</v>
      </c>
      <c r="N473" s="71" t="n">
        <f aca="false">SUM(I473:I479)</f>
        <v>0</v>
      </c>
      <c r="O473" s="71" t="n">
        <f aca="false">SUM(L473:N473)</f>
        <v>0</v>
      </c>
      <c r="P473" s="71" t="n">
        <f aca="false">VLOOKUP($A473,LossChart!$A$3:$AB$73,14,0)-L473</f>
        <v>660.99764923845</v>
      </c>
      <c r="Q473" s="71" t="n">
        <f aca="false">VLOOKUP($A473,LossChart!$A$3:$AB$73,15,0)-M473</f>
        <v>80</v>
      </c>
      <c r="R473" s="71" t="n">
        <f aca="false">VLOOKUP($A473,LossChart!$A$3:$AB$73,16,0)-N473</f>
        <v>462.566029264636</v>
      </c>
      <c r="S473" s="71" t="n">
        <f aca="false">VLOOKUP($A473,LossChart!$A$3:$AB$73,17,0)-O473</f>
        <v>1203.56367850309</v>
      </c>
    </row>
    <row r="474" customFormat="false" ht="15" hidden="false" customHeight="false" outlineLevel="0" collapsed="false">
      <c r="B474" s="69" t="s">
        <v>95</v>
      </c>
      <c r="C474" s="70" t="n">
        <v>1</v>
      </c>
      <c r="D474" s="71" t="n">
        <f aca="false">$C474*VLOOKUP($B474,FoodDB!$A$2:$I$1024,3,0)</f>
        <v>0</v>
      </c>
      <c r="E474" s="71" t="n">
        <f aca="false">$C474*VLOOKUP($B474,FoodDB!$A$2:$I$1024,4,0)</f>
        <v>0</v>
      </c>
      <c r="F474" s="71" t="n">
        <f aca="false">$C474*VLOOKUP($B474,FoodDB!$A$2:$I$1024,5,0)</f>
        <v>0</v>
      </c>
      <c r="G474" s="71" t="n">
        <f aca="false">$C474*VLOOKUP($B474,FoodDB!$A$2:$I$1024,6,0)</f>
        <v>0</v>
      </c>
      <c r="H474" s="71" t="n">
        <f aca="false">$C474*VLOOKUP($B474,FoodDB!$A$2:$I$1024,7,0)</f>
        <v>0</v>
      </c>
      <c r="I474" s="71" t="n">
        <f aca="false">$C474*VLOOKUP($B474,FoodDB!$A$2:$I$1024,8,0)</f>
        <v>0</v>
      </c>
      <c r="J474" s="71" t="n">
        <f aca="false">$C474*VLOOKUP($B474,FoodDB!$A$2:$I$1024,9,0)</f>
        <v>0</v>
      </c>
      <c r="K474" s="71"/>
      <c r="L474" s="71"/>
      <c r="M474" s="71"/>
      <c r="N474" s="71"/>
      <c r="O474" s="71"/>
      <c r="P474" s="71"/>
      <c r="Q474" s="71"/>
      <c r="R474" s="71"/>
      <c r="S474" s="71"/>
    </row>
    <row r="475" customFormat="false" ht="15" hidden="false" customHeight="false" outlineLevel="0" collapsed="false">
      <c r="B475" s="69" t="s">
        <v>95</v>
      </c>
      <c r="C475" s="70" t="n">
        <v>1</v>
      </c>
      <c r="D475" s="71" t="n">
        <f aca="false">$C475*VLOOKUP($B475,FoodDB!$A$2:$I$1024,3,0)</f>
        <v>0</v>
      </c>
      <c r="E475" s="71" t="n">
        <f aca="false">$C475*VLOOKUP($B475,FoodDB!$A$2:$I$1024,4,0)</f>
        <v>0</v>
      </c>
      <c r="F475" s="71" t="n">
        <f aca="false">$C475*VLOOKUP($B475,FoodDB!$A$2:$I$1024,5,0)</f>
        <v>0</v>
      </c>
      <c r="G475" s="71" t="n">
        <f aca="false">$C475*VLOOKUP($B475,FoodDB!$A$2:$I$1024,6,0)</f>
        <v>0</v>
      </c>
      <c r="H475" s="71" t="n">
        <f aca="false">$C475*VLOOKUP($B475,FoodDB!$A$2:$I$1024,7,0)</f>
        <v>0</v>
      </c>
      <c r="I475" s="71" t="n">
        <f aca="false">$C475*VLOOKUP($B475,FoodDB!$A$2:$I$1024,8,0)</f>
        <v>0</v>
      </c>
      <c r="J475" s="71" t="n">
        <f aca="false">$C475*VLOOKUP($B475,FoodDB!$A$2:$I$1024,9,0)</f>
        <v>0</v>
      </c>
      <c r="K475" s="71"/>
      <c r="L475" s="71"/>
      <c r="M475" s="71"/>
      <c r="N475" s="71"/>
      <c r="O475" s="71"/>
      <c r="P475" s="71"/>
      <c r="Q475" s="71"/>
      <c r="R475" s="71"/>
      <c r="S475" s="71"/>
    </row>
    <row r="476" customFormat="false" ht="15" hidden="false" customHeight="false" outlineLevel="0" collapsed="false">
      <c r="B476" s="69" t="s">
        <v>95</v>
      </c>
      <c r="C476" s="70" t="n">
        <v>1</v>
      </c>
      <c r="D476" s="71" t="n">
        <f aca="false">$C476*VLOOKUP($B476,FoodDB!$A$2:$I$1024,3,0)</f>
        <v>0</v>
      </c>
      <c r="E476" s="71" t="n">
        <f aca="false">$C476*VLOOKUP($B476,FoodDB!$A$2:$I$1024,4,0)</f>
        <v>0</v>
      </c>
      <c r="F476" s="71" t="n">
        <f aca="false">$C476*VLOOKUP($B476,FoodDB!$A$2:$I$1024,5,0)</f>
        <v>0</v>
      </c>
      <c r="G476" s="71" t="n">
        <f aca="false">$C476*VLOOKUP($B476,FoodDB!$A$2:$I$1024,6,0)</f>
        <v>0</v>
      </c>
      <c r="H476" s="71" t="n">
        <f aca="false">$C476*VLOOKUP($B476,FoodDB!$A$2:$I$1024,7,0)</f>
        <v>0</v>
      </c>
      <c r="I476" s="71" t="n">
        <f aca="false">$C476*VLOOKUP($B476,FoodDB!$A$2:$I$1024,8,0)</f>
        <v>0</v>
      </c>
      <c r="J476" s="71" t="n">
        <f aca="false">$C476*VLOOKUP($B476,FoodDB!$A$2:$I$1024,9,0)</f>
        <v>0</v>
      </c>
      <c r="K476" s="71"/>
      <c r="L476" s="71"/>
      <c r="M476" s="71"/>
      <c r="N476" s="71"/>
      <c r="O476" s="71"/>
      <c r="P476" s="71"/>
      <c r="Q476" s="71"/>
      <c r="R476" s="71"/>
      <c r="S476" s="71"/>
    </row>
    <row r="477" customFormat="false" ht="15" hidden="false" customHeight="false" outlineLevel="0" collapsed="false">
      <c r="B477" s="69" t="s">
        <v>95</v>
      </c>
      <c r="C477" s="70" t="n">
        <v>1</v>
      </c>
      <c r="D477" s="71" t="n">
        <f aca="false">$C477*VLOOKUP($B477,FoodDB!$A$2:$I$1024,3,0)</f>
        <v>0</v>
      </c>
      <c r="E477" s="71" t="n">
        <f aca="false">$C477*VLOOKUP($B477,FoodDB!$A$2:$I$1024,4,0)</f>
        <v>0</v>
      </c>
      <c r="F477" s="71" t="n">
        <f aca="false">$C477*VLOOKUP($B477,FoodDB!$A$2:$I$1024,5,0)</f>
        <v>0</v>
      </c>
      <c r="G477" s="71" t="n">
        <f aca="false">$C477*VLOOKUP($B477,FoodDB!$A$2:$I$1024,6,0)</f>
        <v>0</v>
      </c>
      <c r="H477" s="71" t="n">
        <f aca="false">$C477*VLOOKUP($B477,FoodDB!$A$2:$I$1024,7,0)</f>
        <v>0</v>
      </c>
      <c r="I477" s="71" t="n">
        <f aca="false">$C477*VLOOKUP($B477,FoodDB!$A$2:$I$1024,8,0)</f>
        <v>0</v>
      </c>
      <c r="J477" s="71" t="n">
        <f aca="false">$C477*VLOOKUP($B477,FoodDB!$A$2:$I$1024,9,0)</f>
        <v>0</v>
      </c>
      <c r="K477" s="71"/>
      <c r="L477" s="71"/>
      <c r="M477" s="71"/>
      <c r="N477" s="71"/>
      <c r="O477" s="71"/>
      <c r="P477" s="71"/>
      <c r="Q477" s="71"/>
      <c r="R477" s="71"/>
      <c r="S477" s="71"/>
    </row>
    <row r="478" customFormat="false" ht="15" hidden="false" customHeight="false" outlineLevel="0" collapsed="false">
      <c r="B478" s="69" t="s">
        <v>95</v>
      </c>
      <c r="C478" s="70" t="n">
        <v>1</v>
      </c>
      <c r="D478" s="71" t="n">
        <f aca="false">$C478*VLOOKUP($B478,FoodDB!$A$2:$I$1024,3,0)</f>
        <v>0</v>
      </c>
      <c r="E478" s="71" t="n">
        <f aca="false">$C478*VLOOKUP($B478,FoodDB!$A$2:$I$1024,4,0)</f>
        <v>0</v>
      </c>
      <c r="F478" s="71" t="n">
        <f aca="false">$C478*VLOOKUP($B478,FoodDB!$A$2:$I$1024,5,0)</f>
        <v>0</v>
      </c>
      <c r="G478" s="71" t="n">
        <f aca="false">$C478*VLOOKUP($B478,FoodDB!$A$2:$I$1024,6,0)</f>
        <v>0</v>
      </c>
      <c r="H478" s="71" t="n">
        <f aca="false">$C478*VLOOKUP($B478,FoodDB!$A$2:$I$1024,7,0)</f>
        <v>0</v>
      </c>
      <c r="I478" s="71" t="n">
        <f aca="false">$C478*VLOOKUP($B478,FoodDB!$A$2:$I$1024,8,0)</f>
        <v>0</v>
      </c>
      <c r="J478" s="71" t="n">
        <f aca="false">$C478*VLOOKUP($B478,FoodDB!$A$2:$I$1024,9,0)</f>
        <v>0</v>
      </c>
      <c r="K478" s="71"/>
      <c r="L478" s="71"/>
      <c r="M478" s="71"/>
      <c r="N478" s="71"/>
      <c r="O478" s="71"/>
      <c r="P478" s="71"/>
      <c r="Q478" s="71"/>
      <c r="R478" s="71"/>
      <c r="S478" s="71"/>
    </row>
    <row r="479" customFormat="false" ht="15" hidden="false" customHeight="false" outlineLevel="0" collapsed="false">
      <c r="B479" s="69" t="s">
        <v>95</v>
      </c>
      <c r="C479" s="70" t="n">
        <v>1</v>
      </c>
      <c r="D479" s="71" t="n">
        <f aca="false">$C479*VLOOKUP($B479,FoodDB!$A$2:$I$1024,3,0)</f>
        <v>0</v>
      </c>
      <c r="E479" s="71" t="n">
        <f aca="false">$C479*VLOOKUP($B479,FoodDB!$A$2:$I$1024,4,0)</f>
        <v>0</v>
      </c>
      <c r="F479" s="71" t="n">
        <f aca="false">$C479*VLOOKUP($B479,FoodDB!$A$2:$I$1024,5,0)</f>
        <v>0</v>
      </c>
      <c r="G479" s="71" t="n">
        <f aca="false">$C479*VLOOKUP($B479,FoodDB!$A$2:$I$1024,6,0)</f>
        <v>0</v>
      </c>
      <c r="H479" s="71" t="n">
        <f aca="false">$C479*VLOOKUP($B479,FoodDB!$A$2:$I$1024,7,0)</f>
        <v>0</v>
      </c>
      <c r="I479" s="71" t="n">
        <f aca="false">$C479*VLOOKUP($B479,FoodDB!$A$2:$I$1024,8,0)</f>
        <v>0</v>
      </c>
      <c r="J479" s="71" t="n">
        <f aca="false">$C479*VLOOKUP($B479,FoodDB!$A$2:$I$1024,9,0)</f>
        <v>0</v>
      </c>
      <c r="K479" s="71"/>
      <c r="L479" s="71"/>
      <c r="M479" s="71"/>
      <c r="N479" s="71"/>
      <c r="O479" s="71"/>
      <c r="P479" s="71"/>
      <c r="Q479" s="71"/>
      <c r="R479" s="71"/>
      <c r="S479" s="71"/>
    </row>
    <row r="480" customFormat="false" ht="15" hidden="false" customHeight="false" outlineLevel="0" collapsed="false">
      <c r="A480" s="0" t="s">
        <v>99</v>
      </c>
      <c r="D480" s="71"/>
      <c r="E480" s="71"/>
      <c r="F480" s="71"/>
      <c r="G480" s="71" t="n">
        <f aca="false">SUM(G473:G479)</f>
        <v>0</v>
      </c>
      <c r="H480" s="71" t="n">
        <f aca="false">SUM(H473:H479)</f>
        <v>0</v>
      </c>
      <c r="I480" s="71" t="n">
        <f aca="false">SUM(I473:I479)</f>
        <v>0</v>
      </c>
      <c r="J480" s="71" t="n">
        <f aca="false">SUM(G480:I480)</f>
        <v>0</v>
      </c>
      <c r="K480" s="71"/>
      <c r="L480" s="71"/>
      <c r="M480" s="71"/>
      <c r="N480" s="71"/>
      <c r="O480" s="71"/>
      <c r="P480" s="71"/>
      <c r="Q480" s="71"/>
      <c r="R480" s="71"/>
      <c r="S480" s="71"/>
    </row>
    <row r="481" customFormat="false" ht="15" hidden="false" customHeight="false" outlineLevel="0" collapsed="false">
      <c r="A481" s="0" t="s">
        <v>100</v>
      </c>
      <c r="B481" s="0" t="s">
        <v>101</v>
      </c>
      <c r="D481" s="71"/>
      <c r="E481" s="71"/>
      <c r="F481" s="71"/>
      <c r="G481" s="71" t="n">
        <f aca="false">VLOOKUP($A473,LossChart!$A$3:$AB$73,14,0)</f>
        <v>660.99764923845</v>
      </c>
      <c r="H481" s="71" t="n">
        <f aca="false">VLOOKUP($A473,LossChart!$A$3:$AB$73,15,0)</f>
        <v>80</v>
      </c>
      <c r="I481" s="71" t="n">
        <f aca="false">VLOOKUP($A473,LossChart!$A$3:$AB$73,16,0)</f>
        <v>462.566029264636</v>
      </c>
      <c r="J481" s="71" t="n">
        <f aca="false">VLOOKUP($A473,LossChart!$A$3:$AB$73,17,0)</f>
        <v>1203.56367850309</v>
      </c>
      <c r="K481" s="71"/>
      <c r="L481" s="71"/>
      <c r="M481" s="71"/>
      <c r="N481" s="71"/>
      <c r="O481" s="71"/>
      <c r="P481" s="71"/>
      <c r="Q481" s="71"/>
      <c r="R481" s="71"/>
      <c r="S481" s="71"/>
    </row>
    <row r="482" customFormat="false" ht="15" hidden="false" customHeight="false" outlineLevel="0" collapsed="false">
      <c r="A482" s="0" t="s">
        <v>102</v>
      </c>
      <c r="D482" s="71"/>
      <c r="E482" s="71"/>
      <c r="F482" s="71"/>
      <c r="G482" s="71" t="n">
        <f aca="false">G481-G480</f>
        <v>660.99764923845</v>
      </c>
      <c r="H482" s="71" t="n">
        <f aca="false">H481-H480</f>
        <v>80</v>
      </c>
      <c r="I482" s="71" t="n">
        <f aca="false">I481-I480</f>
        <v>462.566029264636</v>
      </c>
      <c r="J482" s="71" t="n">
        <f aca="false">J481-J480</f>
        <v>1203.56367850309</v>
      </c>
      <c r="K482" s="71"/>
      <c r="L482" s="71"/>
      <c r="M482" s="71"/>
      <c r="N482" s="71"/>
      <c r="O482" s="71"/>
      <c r="P482" s="71"/>
      <c r="Q482" s="71"/>
      <c r="R482" s="71"/>
      <c r="S482" s="71"/>
    </row>
    <row r="484" customFormat="false" ht="60" hidden="false" customHeight="false" outlineLevel="0" collapsed="false">
      <c r="A484" s="21" t="s">
        <v>63</v>
      </c>
      <c r="B484" s="21" t="s">
        <v>80</v>
      </c>
      <c r="C484" s="21" t="s">
        <v>81</v>
      </c>
      <c r="D484" s="67" t="str">
        <f aca="false">FoodDB!$C$1</f>
        <v>Fat
(g)</v>
      </c>
      <c r="E484" s="67" t="str">
        <f aca="false">FoodDB!$D$1</f>
        <v> Net
Carbs
(g)</v>
      </c>
      <c r="F484" s="67" t="str">
        <f aca="false">FoodDB!$E$1</f>
        <v>Protein
(g)</v>
      </c>
      <c r="G484" s="67" t="str">
        <f aca="false">FoodDB!$F$1</f>
        <v>Fat
(Cal)</v>
      </c>
      <c r="H484" s="67" t="str">
        <f aca="false">FoodDB!$G$1</f>
        <v>Carb
(Cal)</v>
      </c>
      <c r="I484" s="67" t="str">
        <f aca="false">FoodDB!$H$1</f>
        <v>Protein
(Cal)</v>
      </c>
      <c r="J484" s="67" t="str">
        <f aca="false">FoodDB!$I$1</f>
        <v>Total
Calories</v>
      </c>
      <c r="K484" s="67"/>
      <c r="L484" s="67" t="s">
        <v>82</v>
      </c>
      <c r="M484" s="67" t="s">
        <v>83</v>
      </c>
      <c r="N484" s="67" t="s">
        <v>84</v>
      </c>
      <c r="O484" s="67" t="s">
        <v>85</v>
      </c>
      <c r="P484" s="67" t="s">
        <v>86</v>
      </c>
      <c r="Q484" s="67" t="s">
        <v>87</v>
      </c>
      <c r="R484" s="67" t="s">
        <v>88</v>
      </c>
      <c r="S484" s="67" t="s">
        <v>89</v>
      </c>
    </row>
    <row r="485" customFormat="false" ht="15" hidden="false" customHeight="false" outlineLevel="0" collapsed="false">
      <c r="A485" s="68" t="n">
        <f aca="false">A473+1</f>
        <v>43071</v>
      </c>
      <c r="B485" s="69" t="s">
        <v>95</v>
      </c>
      <c r="C485" s="70" t="n">
        <v>1</v>
      </c>
      <c r="D485" s="71" t="n">
        <f aca="false">$C485*VLOOKUP($B485,FoodDB!$A$2:$I$1024,3,0)</f>
        <v>0</v>
      </c>
      <c r="E485" s="71" t="n">
        <f aca="false">$C485*VLOOKUP($B485,FoodDB!$A$2:$I$1024,4,0)</f>
        <v>0</v>
      </c>
      <c r="F485" s="71" t="n">
        <f aca="false">$C485*VLOOKUP($B485,FoodDB!$A$2:$I$1024,5,0)</f>
        <v>0</v>
      </c>
      <c r="G485" s="71" t="n">
        <f aca="false">$C485*VLOOKUP($B485,FoodDB!$A$2:$I$1024,6,0)</f>
        <v>0</v>
      </c>
      <c r="H485" s="71" t="n">
        <f aca="false">$C485*VLOOKUP($B485,FoodDB!$A$2:$I$1024,7,0)</f>
        <v>0</v>
      </c>
      <c r="I485" s="71" t="n">
        <f aca="false">$C485*VLOOKUP($B485,FoodDB!$A$2:$I$1024,8,0)</f>
        <v>0</v>
      </c>
      <c r="J485" s="71" t="n">
        <f aca="false">$C485*VLOOKUP($B485,FoodDB!$A$2:$I$1024,9,0)</f>
        <v>0</v>
      </c>
      <c r="K485" s="71"/>
      <c r="L485" s="71" t="n">
        <f aca="false">SUM(G485:G491)</f>
        <v>0</v>
      </c>
      <c r="M485" s="71" t="n">
        <f aca="false">SUM(H485:H491)</f>
        <v>0</v>
      </c>
      <c r="N485" s="71" t="n">
        <f aca="false">SUM(I485:I491)</f>
        <v>0</v>
      </c>
      <c r="O485" s="71" t="n">
        <f aca="false">SUM(L485:N485)</f>
        <v>0</v>
      </c>
      <c r="P485" s="71" t="n">
        <f aca="false">VLOOKUP($A485,LossChart!$A$3:$AB$73,14,0)-L485</f>
        <v>666.539073146113</v>
      </c>
      <c r="Q485" s="71" t="n">
        <f aca="false">VLOOKUP($A485,LossChart!$A$3:$AB$73,15,0)-M485</f>
        <v>80</v>
      </c>
      <c r="R485" s="71" t="n">
        <f aca="false">VLOOKUP($A485,LossChart!$A$3:$AB$73,16,0)-N485</f>
        <v>462.566029264636</v>
      </c>
      <c r="S485" s="71" t="n">
        <f aca="false">VLOOKUP($A485,LossChart!$A$3:$AB$73,17,0)-O485</f>
        <v>1209.10510241075</v>
      </c>
    </row>
    <row r="486" customFormat="false" ht="15" hidden="false" customHeight="false" outlineLevel="0" collapsed="false">
      <c r="B486" s="69" t="s">
        <v>95</v>
      </c>
      <c r="C486" s="70" t="n">
        <v>1</v>
      </c>
      <c r="D486" s="71" t="n">
        <f aca="false">$C486*VLOOKUP($B486,FoodDB!$A$2:$I$1024,3,0)</f>
        <v>0</v>
      </c>
      <c r="E486" s="71" t="n">
        <f aca="false">$C486*VLOOKUP($B486,FoodDB!$A$2:$I$1024,4,0)</f>
        <v>0</v>
      </c>
      <c r="F486" s="71" t="n">
        <f aca="false">$C486*VLOOKUP($B486,FoodDB!$A$2:$I$1024,5,0)</f>
        <v>0</v>
      </c>
      <c r="G486" s="71" t="n">
        <f aca="false">$C486*VLOOKUP($B486,FoodDB!$A$2:$I$1024,6,0)</f>
        <v>0</v>
      </c>
      <c r="H486" s="71" t="n">
        <f aca="false">$C486*VLOOKUP($B486,FoodDB!$A$2:$I$1024,7,0)</f>
        <v>0</v>
      </c>
      <c r="I486" s="71" t="n">
        <f aca="false">$C486*VLOOKUP($B486,FoodDB!$A$2:$I$1024,8,0)</f>
        <v>0</v>
      </c>
      <c r="J486" s="71" t="n">
        <f aca="false">$C486*VLOOKUP($B486,FoodDB!$A$2:$I$1024,9,0)</f>
        <v>0</v>
      </c>
      <c r="K486" s="71"/>
      <c r="L486" s="71"/>
      <c r="M486" s="71"/>
      <c r="N486" s="71"/>
      <c r="O486" s="71"/>
      <c r="P486" s="71"/>
      <c r="Q486" s="71"/>
      <c r="R486" s="71"/>
      <c r="S486" s="71"/>
    </row>
    <row r="487" customFormat="false" ht="15" hidden="false" customHeight="false" outlineLevel="0" collapsed="false">
      <c r="B487" s="69" t="s">
        <v>95</v>
      </c>
      <c r="C487" s="70" t="n">
        <v>1</v>
      </c>
      <c r="D487" s="71" t="n">
        <f aca="false">$C487*VLOOKUP($B487,FoodDB!$A$2:$I$1024,3,0)</f>
        <v>0</v>
      </c>
      <c r="E487" s="71" t="n">
        <f aca="false">$C487*VLOOKUP($B487,FoodDB!$A$2:$I$1024,4,0)</f>
        <v>0</v>
      </c>
      <c r="F487" s="71" t="n">
        <f aca="false">$C487*VLOOKUP($B487,FoodDB!$A$2:$I$1024,5,0)</f>
        <v>0</v>
      </c>
      <c r="G487" s="71" t="n">
        <f aca="false">$C487*VLOOKUP($B487,FoodDB!$A$2:$I$1024,6,0)</f>
        <v>0</v>
      </c>
      <c r="H487" s="71" t="n">
        <f aca="false">$C487*VLOOKUP($B487,FoodDB!$A$2:$I$1024,7,0)</f>
        <v>0</v>
      </c>
      <c r="I487" s="71" t="n">
        <f aca="false">$C487*VLOOKUP($B487,FoodDB!$A$2:$I$1024,8,0)</f>
        <v>0</v>
      </c>
      <c r="J487" s="71" t="n">
        <f aca="false">$C487*VLOOKUP($B487,FoodDB!$A$2:$I$1024,9,0)</f>
        <v>0</v>
      </c>
      <c r="K487" s="71"/>
      <c r="L487" s="71"/>
      <c r="M487" s="71"/>
      <c r="N487" s="71"/>
      <c r="O487" s="71"/>
      <c r="P487" s="71"/>
      <c r="Q487" s="71"/>
      <c r="R487" s="71"/>
      <c r="S487" s="71"/>
    </row>
    <row r="488" customFormat="false" ht="15" hidden="false" customHeight="false" outlineLevel="0" collapsed="false">
      <c r="B488" s="69" t="s">
        <v>95</v>
      </c>
      <c r="C488" s="70" t="n">
        <v>1</v>
      </c>
      <c r="D488" s="71" t="n">
        <f aca="false">$C488*VLOOKUP($B488,FoodDB!$A$2:$I$1024,3,0)</f>
        <v>0</v>
      </c>
      <c r="E488" s="71" t="n">
        <f aca="false">$C488*VLOOKUP($B488,FoodDB!$A$2:$I$1024,4,0)</f>
        <v>0</v>
      </c>
      <c r="F488" s="71" t="n">
        <f aca="false">$C488*VLOOKUP($B488,FoodDB!$A$2:$I$1024,5,0)</f>
        <v>0</v>
      </c>
      <c r="G488" s="71" t="n">
        <f aca="false">$C488*VLOOKUP($B488,FoodDB!$A$2:$I$1024,6,0)</f>
        <v>0</v>
      </c>
      <c r="H488" s="71" t="n">
        <f aca="false">$C488*VLOOKUP($B488,FoodDB!$A$2:$I$1024,7,0)</f>
        <v>0</v>
      </c>
      <c r="I488" s="71" t="n">
        <f aca="false">$C488*VLOOKUP($B488,FoodDB!$A$2:$I$1024,8,0)</f>
        <v>0</v>
      </c>
      <c r="J488" s="71" t="n">
        <f aca="false">$C488*VLOOKUP($B488,FoodDB!$A$2:$I$1024,9,0)</f>
        <v>0</v>
      </c>
      <c r="K488" s="71"/>
      <c r="L488" s="71"/>
      <c r="M488" s="71"/>
      <c r="N488" s="71"/>
      <c r="O488" s="71"/>
      <c r="P488" s="71"/>
      <c r="Q488" s="71"/>
      <c r="R488" s="71"/>
      <c r="S488" s="71"/>
    </row>
    <row r="489" customFormat="false" ht="15" hidden="false" customHeight="false" outlineLevel="0" collapsed="false">
      <c r="B489" s="69" t="s">
        <v>95</v>
      </c>
      <c r="C489" s="70" t="n">
        <v>1</v>
      </c>
      <c r="D489" s="71" t="n">
        <f aca="false">$C489*VLOOKUP($B489,FoodDB!$A$2:$I$1024,3,0)</f>
        <v>0</v>
      </c>
      <c r="E489" s="71" t="n">
        <f aca="false">$C489*VLOOKUP($B489,FoodDB!$A$2:$I$1024,4,0)</f>
        <v>0</v>
      </c>
      <c r="F489" s="71" t="n">
        <f aca="false">$C489*VLOOKUP($B489,FoodDB!$A$2:$I$1024,5,0)</f>
        <v>0</v>
      </c>
      <c r="G489" s="71" t="n">
        <f aca="false">$C489*VLOOKUP($B489,FoodDB!$A$2:$I$1024,6,0)</f>
        <v>0</v>
      </c>
      <c r="H489" s="71" t="n">
        <f aca="false">$C489*VLOOKUP($B489,FoodDB!$A$2:$I$1024,7,0)</f>
        <v>0</v>
      </c>
      <c r="I489" s="71" t="n">
        <f aca="false">$C489*VLOOKUP($B489,FoodDB!$A$2:$I$1024,8,0)</f>
        <v>0</v>
      </c>
      <c r="J489" s="71" t="n">
        <f aca="false">$C489*VLOOKUP($B489,FoodDB!$A$2:$I$1024,9,0)</f>
        <v>0</v>
      </c>
      <c r="K489" s="71"/>
      <c r="L489" s="71"/>
      <c r="M489" s="71"/>
      <c r="N489" s="71"/>
      <c r="O489" s="71"/>
      <c r="P489" s="71"/>
      <c r="Q489" s="71"/>
      <c r="R489" s="71"/>
      <c r="S489" s="71"/>
    </row>
    <row r="490" customFormat="false" ht="15" hidden="false" customHeight="false" outlineLevel="0" collapsed="false">
      <c r="B490" s="69" t="s">
        <v>95</v>
      </c>
      <c r="C490" s="70" t="n">
        <v>1</v>
      </c>
      <c r="D490" s="71" t="n">
        <f aca="false">$C490*VLOOKUP($B490,FoodDB!$A$2:$I$1024,3,0)</f>
        <v>0</v>
      </c>
      <c r="E490" s="71" t="n">
        <f aca="false">$C490*VLOOKUP($B490,FoodDB!$A$2:$I$1024,4,0)</f>
        <v>0</v>
      </c>
      <c r="F490" s="71" t="n">
        <f aca="false">$C490*VLOOKUP($B490,FoodDB!$A$2:$I$1024,5,0)</f>
        <v>0</v>
      </c>
      <c r="G490" s="71" t="n">
        <f aca="false">$C490*VLOOKUP($B490,FoodDB!$A$2:$I$1024,6,0)</f>
        <v>0</v>
      </c>
      <c r="H490" s="71" t="n">
        <f aca="false">$C490*VLOOKUP($B490,FoodDB!$A$2:$I$1024,7,0)</f>
        <v>0</v>
      </c>
      <c r="I490" s="71" t="n">
        <f aca="false">$C490*VLOOKUP($B490,FoodDB!$A$2:$I$1024,8,0)</f>
        <v>0</v>
      </c>
      <c r="J490" s="71" t="n">
        <f aca="false">$C490*VLOOKUP($B490,FoodDB!$A$2:$I$1024,9,0)</f>
        <v>0</v>
      </c>
      <c r="K490" s="71"/>
      <c r="L490" s="71"/>
      <c r="M490" s="71"/>
      <c r="N490" s="71"/>
      <c r="O490" s="71"/>
      <c r="P490" s="71"/>
      <c r="Q490" s="71"/>
      <c r="R490" s="71"/>
      <c r="S490" s="71"/>
    </row>
    <row r="491" customFormat="false" ht="15" hidden="false" customHeight="false" outlineLevel="0" collapsed="false">
      <c r="B491" s="69" t="s">
        <v>95</v>
      </c>
      <c r="C491" s="70" t="n">
        <v>1</v>
      </c>
      <c r="D491" s="71" t="n">
        <f aca="false">$C491*VLOOKUP($B491,FoodDB!$A$2:$I$1024,3,0)</f>
        <v>0</v>
      </c>
      <c r="E491" s="71" t="n">
        <f aca="false">$C491*VLOOKUP($B491,FoodDB!$A$2:$I$1024,4,0)</f>
        <v>0</v>
      </c>
      <c r="F491" s="71" t="n">
        <f aca="false">$C491*VLOOKUP($B491,FoodDB!$A$2:$I$1024,5,0)</f>
        <v>0</v>
      </c>
      <c r="G491" s="71" t="n">
        <f aca="false">$C491*VLOOKUP($B491,FoodDB!$A$2:$I$1024,6,0)</f>
        <v>0</v>
      </c>
      <c r="H491" s="71" t="n">
        <f aca="false">$C491*VLOOKUP($B491,FoodDB!$A$2:$I$1024,7,0)</f>
        <v>0</v>
      </c>
      <c r="I491" s="71" t="n">
        <f aca="false">$C491*VLOOKUP($B491,FoodDB!$A$2:$I$1024,8,0)</f>
        <v>0</v>
      </c>
      <c r="J491" s="71" t="n">
        <f aca="false">$C491*VLOOKUP($B491,FoodDB!$A$2:$I$1024,9,0)</f>
        <v>0</v>
      </c>
      <c r="K491" s="71"/>
      <c r="L491" s="71"/>
      <c r="M491" s="71"/>
      <c r="N491" s="71"/>
      <c r="O491" s="71"/>
      <c r="P491" s="71"/>
      <c r="Q491" s="71"/>
      <c r="R491" s="71"/>
      <c r="S491" s="71"/>
    </row>
    <row r="492" customFormat="false" ht="15" hidden="false" customHeight="false" outlineLevel="0" collapsed="false">
      <c r="A492" s="0" t="s">
        <v>99</v>
      </c>
      <c r="D492" s="71"/>
      <c r="E492" s="71"/>
      <c r="F492" s="71"/>
      <c r="G492" s="71" t="n">
        <f aca="false">SUM(G485:G491)</f>
        <v>0</v>
      </c>
      <c r="H492" s="71" t="n">
        <f aca="false">SUM(H485:H491)</f>
        <v>0</v>
      </c>
      <c r="I492" s="71" t="n">
        <f aca="false">SUM(I485:I491)</f>
        <v>0</v>
      </c>
      <c r="J492" s="71" t="n">
        <f aca="false">SUM(G492:I492)</f>
        <v>0</v>
      </c>
      <c r="K492" s="71"/>
      <c r="L492" s="71"/>
      <c r="M492" s="71"/>
      <c r="N492" s="71"/>
      <c r="O492" s="71"/>
      <c r="P492" s="71"/>
      <c r="Q492" s="71"/>
      <c r="R492" s="71"/>
      <c r="S492" s="71"/>
    </row>
    <row r="493" customFormat="false" ht="15" hidden="false" customHeight="false" outlineLevel="0" collapsed="false">
      <c r="A493" s="0" t="s">
        <v>100</v>
      </c>
      <c r="B493" s="0" t="s">
        <v>101</v>
      </c>
      <c r="D493" s="71"/>
      <c r="E493" s="71"/>
      <c r="F493" s="71"/>
      <c r="G493" s="71" t="n">
        <f aca="false">VLOOKUP($A485,LossChart!$A$3:$AB$73,14,0)</f>
        <v>666.539073146113</v>
      </c>
      <c r="H493" s="71" t="n">
        <f aca="false">VLOOKUP($A485,LossChart!$A$3:$AB$73,15,0)</f>
        <v>80</v>
      </c>
      <c r="I493" s="71" t="n">
        <f aca="false">VLOOKUP($A485,LossChart!$A$3:$AB$73,16,0)</f>
        <v>462.566029264636</v>
      </c>
      <c r="J493" s="71" t="n">
        <f aca="false">VLOOKUP($A485,LossChart!$A$3:$AB$73,17,0)</f>
        <v>1209.10510241075</v>
      </c>
      <c r="K493" s="71"/>
      <c r="L493" s="71"/>
      <c r="M493" s="71"/>
      <c r="N493" s="71"/>
      <c r="O493" s="71"/>
      <c r="P493" s="71"/>
      <c r="Q493" s="71"/>
      <c r="R493" s="71"/>
      <c r="S493" s="71"/>
    </row>
    <row r="494" customFormat="false" ht="15" hidden="false" customHeight="false" outlineLevel="0" collapsed="false">
      <c r="A494" s="0" t="s">
        <v>102</v>
      </c>
      <c r="D494" s="71"/>
      <c r="E494" s="71"/>
      <c r="F494" s="71"/>
      <c r="G494" s="71" t="n">
        <f aca="false">G493-G492</f>
        <v>666.539073146113</v>
      </c>
      <c r="H494" s="71" t="n">
        <f aca="false">H493-H492</f>
        <v>80</v>
      </c>
      <c r="I494" s="71" t="n">
        <f aca="false">I493-I492</f>
        <v>462.566029264636</v>
      </c>
      <c r="J494" s="71" t="n">
        <f aca="false">J493-J492</f>
        <v>1209.10510241075</v>
      </c>
      <c r="K494" s="71"/>
      <c r="L494" s="71"/>
      <c r="M494" s="71"/>
      <c r="N494" s="71"/>
      <c r="O494" s="71"/>
      <c r="P494" s="71"/>
      <c r="Q494" s="71"/>
      <c r="R494" s="71"/>
      <c r="S494" s="71"/>
    </row>
    <row r="496" customFormat="false" ht="60" hidden="false" customHeight="false" outlineLevel="0" collapsed="false">
      <c r="A496" s="21" t="s">
        <v>63</v>
      </c>
      <c r="B496" s="21" t="s">
        <v>80</v>
      </c>
      <c r="C496" s="21" t="s">
        <v>81</v>
      </c>
      <c r="D496" s="67" t="str">
        <f aca="false">FoodDB!$C$1</f>
        <v>Fat
(g)</v>
      </c>
      <c r="E496" s="67" t="str">
        <f aca="false">FoodDB!$D$1</f>
        <v> Net
Carbs
(g)</v>
      </c>
      <c r="F496" s="67" t="str">
        <f aca="false">FoodDB!$E$1</f>
        <v>Protein
(g)</v>
      </c>
      <c r="G496" s="67" t="str">
        <f aca="false">FoodDB!$F$1</f>
        <v>Fat
(Cal)</v>
      </c>
      <c r="H496" s="67" t="str">
        <f aca="false">FoodDB!$G$1</f>
        <v>Carb
(Cal)</v>
      </c>
      <c r="I496" s="67" t="str">
        <f aca="false">FoodDB!$H$1</f>
        <v>Protein
(Cal)</v>
      </c>
      <c r="J496" s="67" t="str">
        <f aca="false">FoodDB!$I$1</f>
        <v>Total
Calories</v>
      </c>
      <c r="K496" s="67"/>
      <c r="L496" s="67" t="s">
        <v>82</v>
      </c>
      <c r="M496" s="67" t="s">
        <v>83</v>
      </c>
      <c r="N496" s="67" t="s">
        <v>84</v>
      </c>
      <c r="O496" s="67" t="s">
        <v>85</v>
      </c>
      <c r="P496" s="67" t="s">
        <v>86</v>
      </c>
      <c r="Q496" s="67" t="s">
        <v>87</v>
      </c>
      <c r="R496" s="67" t="s">
        <v>88</v>
      </c>
      <c r="S496" s="67" t="s">
        <v>89</v>
      </c>
    </row>
    <row r="497" customFormat="false" ht="15" hidden="false" customHeight="false" outlineLevel="0" collapsed="false">
      <c r="A497" s="68" t="n">
        <f aca="false">A485+1</f>
        <v>43072</v>
      </c>
      <c r="B497" s="69" t="s">
        <v>95</v>
      </c>
      <c r="C497" s="70" t="n">
        <v>1</v>
      </c>
      <c r="D497" s="71" t="n">
        <f aca="false">$C497*VLOOKUP($B497,FoodDB!$A$2:$I$1024,3,0)</f>
        <v>0</v>
      </c>
      <c r="E497" s="71" t="n">
        <f aca="false">$C497*VLOOKUP($B497,FoodDB!$A$2:$I$1024,4,0)</f>
        <v>0</v>
      </c>
      <c r="F497" s="71" t="n">
        <f aca="false">$C497*VLOOKUP($B497,FoodDB!$A$2:$I$1024,5,0)</f>
        <v>0</v>
      </c>
      <c r="G497" s="71" t="n">
        <f aca="false">$C497*VLOOKUP($B497,FoodDB!$A$2:$I$1024,6,0)</f>
        <v>0</v>
      </c>
      <c r="H497" s="71" t="n">
        <f aca="false">$C497*VLOOKUP($B497,FoodDB!$A$2:$I$1024,7,0)</f>
        <v>0</v>
      </c>
      <c r="I497" s="71" t="n">
        <f aca="false">$C497*VLOOKUP($B497,FoodDB!$A$2:$I$1024,8,0)</f>
        <v>0</v>
      </c>
      <c r="J497" s="71" t="n">
        <f aca="false">$C497*VLOOKUP($B497,FoodDB!$A$2:$I$1024,9,0)</f>
        <v>0</v>
      </c>
      <c r="K497" s="71"/>
      <c r="L497" s="71" t="n">
        <f aca="false">SUM(G497:G503)</f>
        <v>0</v>
      </c>
      <c r="M497" s="71" t="n">
        <f aca="false">SUM(H497:H503)</f>
        <v>0</v>
      </c>
      <c r="N497" s="71" t="n">
        <f aca="false">SUM(I497:I503)</f>
        <v>0</v>
      </c>
      <c r="O497" s="71" t="n">
        <f aca="false">SUM(L497:N497)</f>
        <v>0</v>
      </c>
      <c r="P497" s="71" t="n">
        <f aca="false">VLOOKUP($A497,LossChart!$A$3:$AB$73,14,0)-L497</f>
        <v>672.031415870594</v>
      </c>
      <c r="Q497" s="71" t="n">
        <f aca="false">VLOOKUP($A497,LossChart!$A$3:$AB$73,15,0)-M497</f>
        <v>80</v>
      </c>
      <c r="R497" s="71" t="n">
        <f aca="false">VLOOKUP($A497,LossChart!$A$3:$AB$73,16,0)-N497</f>
        <v>462.566029264636</v>
      </c>
      <c r="S497" s="71" t="n">
        <f aca="false">VLOOKUP($A497,LossChart!$A$3:$AB$73,17,0)-O497</f>
        <v>1214.59744513523</v>
      </c>
    </row>
    <row r="498" customFormat="false" ht="15" hidden="false" customHeight="false" outlineLevel="0" collapsed="false">
      <c r="B498" s="69" t="s">
        <v>95</v>
      </c>
      <c r="C498" s="70" t="n">
        <v>1</v>
      </c>
      <c r="D498" s="71" t="n">
        <f aca="false">$C498*VLOOKUP($B498,FoodDB!$A$2:$I$1024,3,0)</f>
        <v>0</v>
      </c>
      <c r="E498" s="71" t="n">
        <f aca="false">$C498*VLOOKUP($B498,FoodDB!$A$2:$I$1024,4,0)</f>
        <v>0</v>
      </c>
      <c r="F498" s="71" t="n">
        <f aca="false">$C498*VLOOKUP($B498,FoodDB!$A$2:$I$1024,5,0)</f>
        <v>0</v>
      </c>
      <c r="G498" s="71" t="n">
        <f aca="false">$C498*VLOOKUP($B498,FoodDB!$A$2:$I$1024,6,0)</f>
        <v>0</v>
      </c>
      <c r="H498" s="71" t="n">
        <f aca="false">$C498*VLOOKUP($B498,FoodDB!$A$2:$I$1024,7,0)</f>
        <v>0</v>
      </c>
      <c r="I498" s="71" t="n">
        <f aca="false">$C498*VLOOKUP($B498,FoodDB!$A$2:$I$1024,8,0)</f>
        <v>0</v>
      </c>
      <c r="J498" s="71" t="n">
        <f aca="false">$C498*VLOOKUP($B498,FoodDB!$A$2:$I$1024,9,0)</f>
        <v>0</v>
      </c>
      <c r="K498" s="71"/>
      <c r="L498" s="71"/>
      <c r="M498" s="71"/>
      <c r="N498" s="71"/>
      <c r="O498" s="71"/>
      <c r="P498" s="71"/>
      <c r="Q498" s="71"/>
      <c r="R498" s="71"/>
      <c r="S498" s="71"/>
    </row>
    <row r="499" customFormat="false" ht="15" hidden="false" customHeight="false" outlineLevel="0" collapsed="false">
      <c r="B499" s="69" t="s">
        <v>95</v>
      </c>
      <c r="C499" s="70" t="n">
        <v>1</v>
      </c>
      <c r="D499" s="71" t="n">
        <f aca="false">$C499*VLOOKUP($B499,FoodDB!$A$2:$I$1024,3,0)</f>
        <v>0</v>
      </c>
      <c r="E499" s="71" t="n">
        <f aca="false">$C499*VLOOKUP($B499,FoodDB!$A$2:$I$1024,4,0)</f>
        <v>0</v>
      </c>
      <c r="F499" s="71" t="n">
        <f aca="false">$C499*VLOOKUP($B499,FoodDB!$A$2:$I$1024,5,0)</f>
        <v>0</v>
      </c>
      <c r="G499" s="71" t="n">
        <f aca="false">$C499*VLOOKUP($B499,FoodDB!$A$2:$I$1024,6,0)</f>
        <v>0</v>
      </c>
      <c r="H499" s="71" t="n">
        <f aca="false">$C499*VLOOKUP($B499,FoodDB!$A$2:$I$1024,7,0)</f>
        <v>0</v>
      </c>
      <c r="I499" s="71" t="n">
        <f aca="false">$C499*VLOOKUP($B499,FoodDB!$A$2:$I$1024,8,0)</f>
        <v>0</v>
      </c>
      <c r="J499" s="71" t="n">
        <f aca="false">$C499*VLOOKUP($B499,FoodDB!$A$2:$I$1024,9,0)</f>
        <v>0</v>
      </c>
      <c r="K499" s="71"/>
      <c r="L499" s="71"/>
      <c r="M499" s="71"/>
      <c r="N499" s="71"/>
      <c r="O499" s="71"/>
      <c r="P499" s="71"/>
      <c r="Q499" s="71"/>
      <c r="R499" s="71"/>
      <c r="S499" s="71"/>
    </row>
    <row r="500" customFormat="false" ht="15" hidden="false" customHeight="false" outlineLevel="0" collapsed="false">
      <c r="B500" s="69" t="s">
        <v>95</v>
      </c>
      <c r="C500" s="70" t="n">
        <v>1</v>
      </c>
      <c r="D500" s="71" t="n">
        <f aca="false">$C500*VLOOKUP($B500,FoodDB!$A$2:$I$1024,3,0)</f>
        <v>0</v>
      </c>
      <c r="E500" s="71" t="n">
        <f aca="false">$C500*VLOOKUP($B500,FoodDB!$A$2:$I$1024,4,0)</f>
        <v>0</v>
      </c>
      <c r="F500" s="71" t="n">
        <f aca="false">$C500*VLOOKUP($B500,FoodDB!$A$2:$I$1024,5,0)</f>
        <v>0</v>
      </c>
      <c r="G500" s="71" t="n">
        <f aca="false">$C500*VLOOKUP($B500,FoodDB!$A$2:$I$1024,6,0)</f>
        <v>0</v>
      </c>
      <c r="H500" s="71" t="n">
        <f aca="false">$C500*VLOOKUP($B500,FoodDB!$A$2:$I$1024,7,0)</f>
        <v>0</v>
      </c>
      <c r="I500" s="71" t="n">
        <f aca="false">$C500*VLOOKUP($B500,FoodDB!$A$2:$I$1024,8,0)</f>
        <v>0</v>
      </c>
      <c r="J500" s="71" t="n">
        <f aca="false">$C500*VLOOKUP($B500,FoodDB!$A$2:$I$1024,9,0)</f>
        <v>0</v>
      </c>
      <c r="K500" s="71"/>
      <c r="L500" s="71"/>
      <c r="M500" s="71"/>
      <c r="N500" s="71"/>
      <c r="O500" s="71"/>
      <c r="P500" s="71"/>
      <c r="Q500" s="71"/>
      <c r="R500" s="71"/>
      <c r="S500" s="71"/>
    </row>
    <row r="501" customFormat="false" ht="15" hidden="false" customHeight="false" outlineLevel="0" collapsed="false">
      <c r="B501" s="69" t="s">
        <v>95</v>
      </c>
      <c r="C501" s="70" t="n">
        <v>1</v>
      </c>
      <c r="D501" s="71" t="n">
        <f aca="false">$C501*VLOOKUP($B501,FoodDB!$A$2:$I$1024,3,0)</f>
        <v>0</v>
      </c>
      <c r="E501" s="71" t="n">
        <f aca="false">$C501*VLOOKUP($B501,FoodDB!$A$2:$I$1024,4,0)</f>
        <v>0</v>
      </c>
      <c r="F501" s="71" t="n">
        <f aca="false">$C501*VLOOKUP($B501,FoodDB!$A$2:$I$1024,5,0)</f>
        <v>0</v>
      </c>
      <c r="G501" s="71" t="n">
        <f aca="false">$C501*VLOOKUP($B501,FoodDB!$A$2:$I$1024,6,0)</f>
        <v>0</v>
      </c>
      <c r="H501" s="71" t="n">
        <f aca="false">$C501*VLOOKUP($B501,FoodDB!$A$2:$I$1024,7,0)</f>
        <v>0</v>
      </c>
      <c r="I501" s="71" t="n">
        <f aca="false">$C501*VLOOKUP($B501,FoodDB!$A$2:$I$1024,8,0)</f>
        <v>0</v>
      </c>
      <c r="J501" s="71" t="n">
        <f aca="false">$C501*VLOOKUP($B501,FoodDB!$A$2:$I$1024,9,0)</f>
        <v>0</v>
      </c>
      <c r="K501" s="71"/>
      <c r="L501" s="71"/>
      <c r="M501" s="71"/>
      <c r="N501" s="71"/>
      <c r="O501" s="71"/>
      <c r="P501" s="71"/>
      <c r="Q501" s="71"/>
      <c r="R501" s="71"/>
      <c r="S501" s="71"/>
    </row>
    <row r="502" customFormat="false" ht="15" hidden="false" customHeight="false" outlineLevel="0" collapsed="false">
      <c r="B502" s="69" t="s">
        <v>95</v>
      </c>
      <c r="C502" s="70" t="n">
        <v>1</v>
      </c>
      <c r="D502" s="71" t="n">
        <f aca="false">$C502*VLOOKUP($B502,FoodDB!$A$2:$I$1024,3,0)</f>
        <v>0</v>
      </c>
      <c r="E502" s="71" t="n">
        <f aca="false">$C502*VLOOKUP($B502,FoodDB!$A$2:$I$1024,4,0)</f>
        <v>0</v>
      </c>
      <c r="F502" s="71" t="n">
        <f aca="false">$C502*VLOOKUP($B502,FoodDB!$A$2:$I$1024,5,0)</f>
        <v>0</v>
      </c>
      <c r="G502" s="71" t="n">
        <f aca="false">$C502*VLOOKUP($B502,FoodDB!$A$2:$I$1024,6,0)</f>
        <v>0</v>
      </c>
      <c r="H502" s="71" t="n">
        <f aca="false">$C502*VLOOKUP($B502,FoodDB!$A$2:$I$1024,7,0)</f>
        <v>0</v>
      </c>
      <c r="I502" s="71" t="n">
        <f aca="false">$C502*VLOOKUP($B502,FoodDB!$A$2:$I$1024,8,0)</f>
        <v>0</v>
      </c>
      <c r="J502" s="71" t="n">
        <f aca="false">$C502*VLOOKUP($B502,FoodDB!$A$2:$I$1024,9,0)</f>
        <v>0</v>
      </c>
      <c r="K502" s="71"/>
      <c r="L502" s="71"/>
      <c r="M502" s="71"/>
      <c r="N502" s="71"/>
      <c r="O502" s="71"/>
      <c r="P502" s="71"/>
      <c r="Q502" s="71"/>
      <c r="R502" s="71"/>
      <c r="S502" s="71"/>
    </row>
    <row r="503" customFormat="false" ht="15" hidden="false" customHeight="false" outlineLevel="0" collapsed="false">
      <c r="B503" s="69" t="s">
        <v>95</v>
      </c>
      <c r="C503" s="70" t="n">
        <v>1</v>
      </c>
      <c r="D503" s="71" t="n">
        <f aca="false">$C503*VLOOKUP($B503,FoodDB!$A$2:$I$1024,3,0)</f>
        <v>0</v>
      </c>
      <c r="E503" s="71" t="n">
        <f aca="false">$C503*VLOOKUP($B503,FoodDB!$A$2:$I$1024,4,0)</f>
        <v>0</v>
      </c>
      <c r="F503" s="71" t="n">
        <f aca="false">$C503*VLOOKUP($B503,FoodDB!$A$2:$I$1024,5,0)</f>
        <v>0</v>
      </c>
      <c r="G503" s="71" t="n">
        <f aca="false">$C503*VLOOKUP($B503,FoodDB!$A$2:$I$1024,6,0)</f>
        <v>0</v>
      </c>
      <c r="H503" s="71" t="n">
        <f aca="false">$C503*VLOOKUP($B503,FoodDB!$A$2:$I$1024,7,0)</f>
        <v>0</v>
      </c>
      <c r="I503" s="71" t="n">
        <f aca="false">$C503*VLOOKUP($B503,FoodDB!$A$2:$I$1024,8,0)</f>
        <v>0</v>
      </c>
      <c r="J503" s="71" t="n">
        <f aca="false">$C503*VLOOKUP($B503,FoodDB!$A$2:$I$1024,9,0)</f>
        <v>0</v>
      </c>
      <c r="K503" s="71"/>
      <c r="L503" s="71"/>
      <c r="M503" s="71"/>
      <c r="N503" s="71"/>
      <c r="O503" s="71"/>
      <c r="P503" s="71"/>
      <c r="Q503" s="71"/>
      <c r="R503" s="71"/>
      <c r="S503" s="71"/>
    </row>
    <row r="504" customFormat="false" ht="15" hidden="false" customHeight="false" outlineLevel="0" collapsed="false">
      <c r="A504" s="0" t="s">
        <v>99</v>
      </c>
      <c r="D504" s="71"/>
      <c r="E504" s="71"/>
      <c r="F504" s="71"/>
      <c r="G504" s="71" t="n">
        <f aca="false">SUM(G497:G503)</f>
        <v>0</v>
      </c>
      <c r="H504" s="71" t="n">
        <f aca="false">SUM(H497:H503)</f>
        <v>0</v>
      </c>
      <c r="I504" s="71" t="n">
        <f aca="false">SUM(I497:I503)</f>
        <v>0</v>
      </c>
      <c r="J504" s="71" t="n">
        <f aca="false">SUM(G504:I504)</f>
        <v>0</v>
      </c>
      <c r="K504" s="71"/>
      <c r="L504" s="71"/>
      <c r="M504" s="71"/>
      <c r="N504" s="71"/>
      <c r="O504" s="71"/>
      <c r="P504" s="71"/>
      <c r="Q504" s="71"/>
      <c r="R504" s="71"/>
      <c r="S504" s="71"/>
    </row>
    <row r="505" customFormat="false" ht="15" hidden="false" customHeight="false" outlineLevel="0" collapsed="false">
      <c r="A505" s="0" t="s">
        <v>100</v>
      </c>
      <c r="B505" s="0" t="s">
        <v>101</v>
      </c>
      <c r="D505" s="71"/>
      <c r="E505" s="71"/>
      <c r="F505" s="71"/>
      <c r="G505" s="71" t="n">
        <f aca="false">VLOOKUP($A497,LossChart!$A$3:$AB$73,14,0)</f>
        <v>672.031415870594</v>
      </c>
      <c r="H505" s="71" t="n">
        <f aca="false">VLOOKUP($A497,LossChart!$A$3:$AB$73,15,0)</f>
        <v>80</v>
      </c>
      <c r="I505" s="71" t="n">
        <f aca="false">VLOOKUP($A497,LossChart!$A$3:$AB$73,16,0)</f>
        <v>462.566029264636</v>
      </c>
      <c r="J505" s="71" t="n">
        <f aca="false">VLOOKUP($A497,LossChart!$A$3:$AB$73,17,0)</f>
        <v>1214.59744513523</v>
      </c>
      <c r="K505" s="71"/>
      <c r="L505" s="71"/>
      <c r="M505" s="71"/>
      <c r="N505" s="71"/>
      <c r="O505" s="71"/>
      <c r="P505" s="71"/>
      <c r="Q505" s="71"/>
      <c r="R505" s="71"/>
      <c r="S505" s="71"/>
    </row>
    <row r="506" customFormat="false" ht="15" hidden="false" customHeight="false" outlineLevel="0" collapsed="false">
      <c r="A506" s="0" t="s">
        <v>102</v>
      </c>
      <c r="D506" s="71"/>
      <c r="E506" s="71"/>
      <c r="F506" s="71"/>
      <c r="G506" s="71" t="n">
        <f aca="false">G505-G504</f>
        <v>672.031415870594</v>
      </c>
      <c r="H506" s="71" t="n">
        <f aca="false">H505-H504</f>
        <v>80</v>
      </c>
      <c r="I506" s="71" t="n">
        <f aca="false">I505-I504</f>
        <v>462.566029264636</v>
      </c>
      <c r="J506" s="71" t="n">
        <f aca="false">J505-J504</f>
        <v>1214.59744513523</v>
      </c>
      <c r="K506" s="71"/>
      <c r="L506" s="71"/>
      <c r="M506" s="71"/>
      <c r="N506" s="71"/>
      <c r="O506" s="71"/>
      <c r="P506" s="71"/>
      <c r="Q506" s="71"/>
      <c r="R506" s="71"/>
      <c r="S506" s="71"/>
    </row>
    <row r="508" customFormat="false" ht="60" hidden="false" customHeight="false" outlineLevel="0" collapsed="false">
      <c r="A508" s="21" t="s">
        <v>63</v>
      </c>
      <c r="B508" s="21" t="s">
        <v>80</v>
      </c>
      <c r="C508" s="21" t="s">
        <v>81</v>
      </c>
      <c r="D508" s="67" t="str">
        <f aca="false">FoodDB!$C$1</f>
        <v>Fat
(g)</v>
      </c>
      <c r="E508" s="67" t="str">
        <f aca="false">FoodDB!$D$1</f>
        <v> Net
Carbs
(g)</v>
      </c>
      <c r="F508" s="67" t="str">
        <f aca="false">FoodDB!$E$1</f>
        <v>Protein
(g)</v>
      </c>
      <c r="G508" s="67" t="str">
        <f aca="false">FoodDB!$F$1</f>
        <v>Fat
(Cal)</v>
      </c>
      <c r="H508" s="67" t="str">
        <f aca="false">FoodDB!$G$1</f>
        <v>Carb
(Cal)</v>
      </c>
      <c r="I508" s="67" t="str">
        <f aca="false">FoodDB!$H$1</f>
        <v>Protein
(Cal)</v>
      </c>
      <c r="J508" s="67" t="str">
        <f aca="false">FoodDB!$I$1</f>
        <v>Total
Calories</v>
      </c>
      <c r="K508" s="67"/>
      <c r="L508" s="67" t="s">
        <v>82</v>
      </c>
      <c r="M508" s="67" t="s">
        <v>83</v>
      </c>
      <c r="N508" s="67" t="s">
        <v>84</v>
      </c>
      <c r="O508" s="67" t="s">
        <v>85</v>
      </c>
      <c r="P508" s="67" t="s">
        <v>86</v>
      </c>
      <c r="Q508" s="67" t="s">
        <v>87</v>
      </c>
      <c r="R508" s="67" t="s">
        <v>88</v>
      </c>
      <c r="S508" s="67" t="s">
        <v>89</v>
      </c>
    </row>
    <row r="509" customFormat="false" ht="15" hidden="false" customHeight="false" outlineLevel="0" collapsed="false">
      <c r="A509" s="68" t="n">
        <f aca="false">A497+1</f>
        <v>43073</v>
      </c>
      <c r="B509" s="69" t="s">
        <v>95</v>
      </c>
      <c r="C509" s="70" t="n">
        <v>1</v>
      </c>
      <c r="D509" s="71" t="n">
        <f aca="false">$C509*VLOOKUP($B509,FoodDB!$A$2:$I$1024,3,0)</f>
        <v>0</v>
      </c>
      <c r="E509" s="71" t="n">
        <f aca="false">$C509*VLOOKUP($B509,FoodDB!$A$2:$I$1024,4,0)</f>
        <v>0</v>
      </c>
      <c r="F509" s="71" t="n">
        <f aca="false">$C509*VLOOKUP($B509,FoodDB!$A$2:$I$1024,5,0)</f>
        <v>0</v>
      </c>
      <c r="G509" s="71" t="n">
        <f aca="false">$C509*VLOOKUP($B509,FoodDB!$A$2:$I$1024,6,0)</f>
        <v>0</v>
      </c>
      <c r="H509" s="71" t="n">
        <f aca="false">$C509*VLOOKUP($B509,FoodDB!$A$2:$I$1024,7,0)</f>
        <v>0</v>
      </c>
      <c r="I509" s="71" t="n">
        <f aca="false">$C509*VLOOKUP($B509,FoodDB!$A$2:$I$1024,8,0)</f>
        <v>0</v>
      </c>
      <c r="J509" s="71" t="n">
        <f aca="false">$C509*VLOOKUP($B509,FoodDB!$A$2:$I$1024,9,0)</f>
        <v>0</v>
      </c>
      <c r="K509" s="71"/>
      <c r="L509" s="71" t="n">
        <f aca="false">SUM(G509:G515)</f>
        <v>0</v>
      </c>
      <c r="M509" s="71" t="n">
        <f aca="false">SUM(H509:H515)</f>
        <v>0</v>
      </c>
      <c r="N509" s="71" t="n">
        <f aca="false">SUM(I509:I515)</f>
        <v>0</v>
      </c>
      <c r="O509" s="71" t="n">
        <f aca="false">SUM(L509:N509)</f>
        <v>0</v>
      </c>
      <c r="P509" s="71" t="n">
        <f aca="false">VLOOKUP($A509,LossChart!$A$3:$AB$73,14,0)-L509</f>
        <v>677.475112130944</v>
      </c>
      <c r="Q509" s="71" t="n">
        <f aca="false">VLOOKUP($A509,LossChart!$A$3:$AB$73,15,0)-M509</f>
        <v>80</v>
      </c>
      <c r="R509" s="71" t="n">
        <f aca="false">VLOOKUP($A509,LossChart!$A$3:$AB$73,16,0)-N509</f>
        <v>462.566029264636</v>
      </c>
      <c r="S509" s="71" t="n">
        <f aca="false">VLOOKUP($A509,LossChart!$A$3:$AB$73,17,0)-O509</f>
        <v>1220.04114139558</v>
      </c>
    </row>
    <row r="510" customFormat="false" ht="15" hidden="false" customHeight="false" outlineLevel="0" collapsed="false">
      <c r="B510" s="69" t="s">
        <v>95</v>
      </c>
      <c r="C510" s="70" t="n">
        <v>1</v>
      </c>
      <c r="D510" s="71" t="n">
        <f aca="false">$C510*VLOOKUP($B510,FoodDB!$A$2:$I$1024,3,0)</f>
        <v>0</v>
      </c>
      <c r="E510" s="71" t="n">
        <f aca="false">$C510*VLOOKUP($B510,FoodDB!$A$2:$I$1024,4,0)</f>
        <v>0</v>
      </c>
      <c r="F510" s="71" t="n">
        <f aca="false">$C510*VLOOKUP($B510,FoodDB!$A$2:$I$1024,5,0)</f>
        <v>0</v>
      </c>
      <c r="G510" s="71" t="n">
        <f aca="false">$C510*VLOOKUP($B510,FoodDB!$A$2:$I$1024,6,0)</f>
        <v>0</v>
      </c>
      <c r="H510" s="71" t="n">
        <f aca="false">$C510*VLOOKUP($B510,FoodDB!$A$2:$I$1024,7,0)</f>
        <v>0</v>
      </c>
      <c r="I510" s="71" t="n">
        <f aca="false">$C510*VLOOKUP($B510,FoodDB!$A$2:$I$1024,8,0)</f>
        <v>0</v>
      </c>
      <c r="J510" s="71" t="n">
        <f aca="false">$C510*VLOOKUP($B510,FoodDB!$A$2:$I$1024,9,0)</f>
        <v>0</v>
      </c>
      <c r="K510" s="71"/>
      <c r="L510" s="71"/>
      <c r="M510" s="71"/>
      <c r="N510" s="71"/>
      <c r="O510" s="71"/>
      <c r="P510" s="71"/>
      <c r="Q510" s="71"/>
      <c r="R510" s="71"/>
      <c r="S510" s="71"/>
    </row>
    <row r="511" customFormat="false" ht="15" hidden="false" customHeight="false" outlineLevel="0" collapsed="false">
      <c r="B511" s="69" t="s">
        <v>95</v>
      </c>
      <c r="C511" s="70" t="n">
        <v>1</v>
      </c>
      <c r="D511" s="71" t="n">
        <f aca="false">$C511*VLOOKUP($B511,FoodDB!$A$2:$I$1024,3,0)</f>
        <v>0</v>
      </c>
      <c r="E511" s="71" t="n">
        <f aca="false">$C511*VLOOKUP($B511,FoodDB!$A$2:$I$1024,4,0)</f>
        <v>0</v>
      </c>
      <c r="F511" s="71" t="n">
        <f aca="false">$C511*VLOOKUP($B511,FoodDB!$A$2:$I$1024,5,0)</f>
        <v>0</v>
      </c>
      <c r="G511" s="71" t="n">
        <f aca="false">$C511*VLOOKUP($B511,FoodDB!$A$2:$I$1024,6,0)</f>
        <v>0</v>
      </c>
      <c r="H511" s="71" t="n">
        <f aca="false">$C511*VLOOKUP($B511,FoodDB!$A$2:$I$1024,7,0)</f>
        <v>0</v>
      </c>
      <c r="I511" s="71" t="n">
        <f aca="false">$C511*VLOOKUP($B511,FoodDB!$A$2:$I$1024,8,0)</f>
        <v>0</v>
      </c>
      <c r="J511" s="71" t="n">
        <f aca="false">$C511*VLOOKUP($B511,FoodDB!$A$2:$I$1024,9,0)</f>
        <v>0</v>
      </c>
      <c r="K511" s="71"/>
      <c r="L511" s="71"/>
      <c r="M511" s="71"/>
      <c r="N511" s="71"/>
      <c r="O511" s="71"/>
      <c r="P511" s="71"/>
      <c r="Q511" s="71"/>
      <c r="R511" s="71"/>
      <c r="S511" s="71"/>
    </row>
    <row r="512" customFormat="false" ht="15" hidden="false" customHeight="false" outlineLevel="0" collapsed="false">
      <c r="B512" s="69" t="s">
        <v>95</v>
      </c>
      <c r="C512" s="70" t="n">
        <v>1</v>
      </c>
      <c r="D512" s="71" t="n">
        <f aca="false">$C512*VLOOKUP($B512,FoodDB!$A$2:$I$1024,3,0)</f>
        <v>0</v>
      </c>
      <c r="E512" s="71" t="n">
        <f aca="false">$C512*VLOOKUP($B512,FoodDB!$A$2:$I$1024,4,0)</f>
        <v>0</v>
      </c>
      <c r="F512" s="71" t="n">
        <f aca="false">$C512*VLOOKUP($B512,FoodDB!$A$2:$I$1024,5,0)</f>
        <v>0</v>
      </c>
      <c r="G512" s="71" t="n">
        <f aca="false">$C512*VLOOKUP($B512,FoodDB!$A$2:$I$1024,6,0)</f>
        <v>0</v>
      </c>
      <c r="H512" s="71" t="n">
        <f aca="false">$C512*VLOOKUP($B512,FoodDB!$A$2:$I$1024,7,0)</f>
        <v>0</v>
      </c>
      <c r="I512" s="71" t="n">
        <f aca="false">$C512*VLOOKUP($B512,FoodDB!$A$2:$I$1024,8,0)</f>
        <v>0</v>
      </c>
      <c r="J512" s="71" t="n">
        <f aca="false">$C512*VLOOKUP($B512,FoodDB!$A$2:$I$1024,9,0)</f>
        <v>0</v>
      </c>
      <c r="K512" s="71"/>
      <c r="L512" s="71"/>
      <c r="M512" s="71"/>
      <c r="N512" s="71"/>
      <c r="O512" s="71"/>
      <c r="P512" s="71"/>
      <c r="Q512" s="71"/>
      <c r="R512" s="71"/>
      <c r="S512" s="71"/>
    </row>
    <row r="513" customFormat="false" ht="15" hidden="false" customHeight="false" outlineLevel="0" collapsed="false">
      <c r="B513" s="69" t="s">
        <v>95</v>
      </c>
      <c r="C513" s="70" t="n">
        <v>1</v>
      </c>
      <c r="D513" s="71" t="n">
        <f aca="false">$C513*VLOOKUP($B513,FoodDB!$A$2:$I$1024,3,0)</f>
        <v>0</v>
      </c>
      <c r="E513" s="71" t="n">
        <f aca="false">$C513*VLOOKUP($B513,FoodDB!$A$2:$I$1024,4,0)</f>
        <v>0</v>
      </c>
      <c r="F513" s="71" t="n">
        <f aca="false">$C513*VLOOKUP($B513,FoodDB!$A$2:$I$1024,5,0)</f>
        <v>0</v>
      </c>
      <c r="G513" s="71" t="n">
        <f aca="false">$C513*VLOOKUP($B513,FoodDB!$A$2:$I$1024,6,0)</f>
        <v>0</v>
      </c>
      <c r="H513" s="71" t="n">
        <f aca="false">$C513*VLOOKUP($B513,FoodDB!$A$2:$I$1024,7,0)</f>
        <v>0</v>
      </c>
      <c r="I513" s="71" t="n">
        <f aca="false">$C513*VLOOKUP($B513,FoodDB!$A$2:$I$1024,8,0)</f>
        <v>0</v>
      </c>
      <c r="J513" s="71" t="n">
        <f aca="false">$C513*VLOOKUP($B513,FoodDB!$A$2:$I$1024,9,0)</f>
        <v>0</v>
      </c>
      <c r="K513" s="71"/>
      <c r="L513" s="71"/>
      <c r="M513" s="71"/>
      <c r="N513" s="71"/>
      <c r="O513" s="71"/>
      <c r="P513" s="71"/>
      <c r="Q513" s="71"/>
      <c r="R513" s="71"/>
      <c r="S513" s="71"/>
    </row>
    <row r="514" customFormat="false" ht="15" hidden="false" customHeight="false" outlineLevel="0" collapsed="false">
      <c r="B514" s="69" t="s">
        <v>95</v>
      </c>
      <c r="C514" s="70" t="n">
        <v>1</v>
      </c>
      <c r="D514" s="71" t="n">
        <f aca="false">$C514*VLOOKUP($B514,FoodDB!$A$2:$I$1024,3,0)</f>
        <v>0</v>
      </c>
      <c r="E514" s="71" t="n">
        <f aca="false">$C514*VLOOKUP($B514,FoodDB!$A$2:$I$1024,4,0)</f>
        <v>0</v>
      </c>
      <c r="F514" s="71" t="n">
        <f aca="false">$C514*VLOOKUP($B514,FoodDB!$A$2:$I$1024,5,0)</f>
        <v>0</v>
      </c>
      <c r="G514" s="71" t="n">
        <f aca="false">$C514*VLOOKUP($B514,FoodDB!$A$2:$I$1024,6,0)</f>
        <v>0</v>
      </c>
      <c r="H514" s="71" t="n">
        <f aca="false">$C514*VLOOKUP($B514,FoodDB!$A$2:$I$1024,7,0)</f>
        <v>0</v>
      </c>
      <c r="I514" s="71" t="n">
        <f aca="false">$C514*VLOOKUP($B514,FoodDB!$A$2:$I$1024,8,0)</f>
        <v>0</v>
      </c>
      <c r="J514" s="71" t="n">
        <f aca="false">$C514*VLOOKUP($B514,FoodDB!$A$2:$I$1024,9,0)</f>
        <v>0</v>
      </c>
      <c r="K514" s="71"/>
      <c r="L514" s="71"/>
      <c r="M514" s="71"/>
      <c r="N514" s="71"/>
      <c r="O514" s="71"/>
      <c r="P514" s="71"/>
      <c r="Q514" s="71"/>
      <c r="R514" s="71"/>
      <c r="S514" s="71"/>
    </row>
    <row r="515" customFormat="false" ht="15" hidden="false" customHeight="false" outlineLevel="0" collapsed="false">
      <c r="B515" s="69" t="s">
        <v>95</v>
      </c>
      <c r="C515" s="70" t="n">
        <v>1</v>
      </c>
      <c r="D515" s="71" t="n">
        <f aca="false">$C515*VLOOKUP($B515,FoodDB!$A$2:$I$1024,3,0)</f>
        <v>0</v>
      </c>
      <c r="E515" s="71" t="n">
        <f aca="false">$C515*VLOOKUP($B515,FoodDB!$A$2:$I$1024,4,0)</f>
        <v>0</v>
      </c>
      <c r="F515" s="71" t="n">
        <f aca="false">$C515*VLOOKUP($B515,FoodDB!$A$2:$I$1024,5,0)</f>
        <v>0</v>
      </c>
      <c r="G515" s="71" t="n">
        <f aca="false">$C515*VLOOKUP($B515,FoodDB!$A$2:$I$1024,6,0)</f>
        <v>0</v>
      </c>
      <c r="H515" s="71" t="n">
        <f aca="false">$C515*VLOOKUP($B515,FoodDB!$A$2:$I$1024,7,0)</f>
        <v>0</v>
      </c>
      <c r="I515" s="71" t="n">
        <f aca="false">$C515*VLOOKUP($B515,FoodDB!$A$2:$I$1024,8,0)</f>
        <v>0</v>
      </c>
      <c r="J515" s="71" t="n">
        <f aca="false">$C515*VLOOKUP($B515,FoodDB!$A$2:$I$1024,9,0)</f>
        <v>0</v>
      </c>
      <c r="K515" s="71"/>
      <c r="L515" s="71"/>
      <c r="M515" s="71"/>
      <c r="N515" s="71"/>
      <c r="O515" s="71"/>
      <c r="P515" s="71"/>
      <c r="Q515" s="71"/>
      <c r="R515" s="71"/>
      <c r="S515" s="71"/>
    </row>
    <row r="516" customFormat="false" ht="15" hidden="false" customHeight="false" outlineLevel="0" collapsed="false">
      <c r="A516" s="0" t="s">
        <v>99</v>
      </c>
      <c r="D516" s="71"/>
      <c r="E516" s="71"/>
      <c r="F516" s="71"/>
      <c r="G516" s="71" t="n">
        <f aca="false">SUM(G509:G515)</f>
        <v>0</v>
      </c>
      <c r="H516" s="71" t="n">
        <f aca="false">SUM(H509:H515)</f>
        <v>0</v>
      </c>
      <c r="I516" s="71" t="n">
        <f aca="false">SUM(I509:I515)</f>
        <v>0</v>
      </c>
      <c r="J516" s="71" t="n">
        <f aca="false">SUM(G516:I516)</f>
        <v>0</v>
      </c>
      <c r="K516" s="71"/>
      <c r="L516" s="71"/>
      <c r="M516" s="71"/>
      <c r="N516" s="71"/>
      <c r="O516" s="71"/>
      <c r="P516" s="71"/>
      <c r="Q516" s="71"/>
      <c r="R516" s="71"/>
      <c r="S516" s="71"/>
    </row>
    <row r="517" customFormat="false" ht="15" hidden="false" customHeight="false" outlineLevel="0" collapsed="false">
      <c r="A517" s="0" t="s">
        <v>100</v>
      </c>
      <c r="B517" s="0" t="s">
        <v>101</v>
      </c>
      <c r="D517" s="71"/>
      <c r="E517" s="71"/>
      <c r="F517" s="71"/>
      <c r="G517" s="71" t="n">
        <f aca="false">VLOOKUP($A509,LossChart!$A$3:$AB$73,14,0)</f>
        <v>677.475112130944</v>
      </c>
      <c r="H517" s="71" t="n">
        <f aca="false">VLOOKUP($A509,LossChart!$A$3:$AB$73,15,0)</f>
        <v>80</v>
      </c>
      <c r="I517" s="71" t="n">
        <f aca="false">VLOOKUP($A509,LossChart!$A$3:$AB$73,16,0)</f>
        <v>462.566029264636</v>
      </c>
      <c r="J517" s="71" t="n">
        <f aca="false">VLOOKUP($A509,LossChart!$A$3:$AB$73,17,0)</f>
        <v>1220.04114139558</v>
      </c>
      <c r="K517" s="71"/>
      <c r="L517" s="71"/>
      <c r="M517" s="71"/>
      <c r="N517" s="71"/>
      <c r="O517" s="71"/>
      <c r="P517" s="71"/>
      <c r="Q517" s="71"/>
      <c r="R517" s="71"/>
      <c r="S517" s="71"/>
    </row>
    <row r="518" customFormat="false" ht="15" hidden="false" customHeight="false" outlineLevel="0" collapsed="false">
      <c r="A518" s="0" t="s">
        <v>102</v>
      </c>
      <c r="D518" s="71"/>
      <c r="E518" s="71"/>
      <c r="F518" s="71"/>
      <c r="G518" s="71" t="n">
        <f aca="false">G517-G516</f>
        <v>677.475112130944</v>
      </c>
      <c r="H518" s="71" t="n">
        <f aca="false">H517-H516</f>
        <v>80</v>
      </c>
      <c r="I518" s="71" t="n">
        <f aca="false">I517-I516</f>
        <v>462.566029264636</v>
      </c>
      <c r="J518" s="71" t="n">
        <f aca="false">J517-J516</f>
        <v>1220.04114139558</v>
      </c>
      <c r="K518" s="71"/>
      <c r="L518" s="71"/>
      <c r="M518" s="71"/>
      <c r="N518" s="71"/>
      <c r="O518" s="71"/>
      <c r="P518" s="71"/>
      <c r="Q518" s="71"/>
      <c r="R518" s="71"/>
      <c r="S518" s="71"/>
    </row>
    <row r="520" customFormat="false" ht="60" hidden="false" customHeight="false" outlineLevel="0" collapsed="false">
      <c r="A520" s="21" t="s">
        <v>63</v>
      </c>
      <c r="B520" s="21" t="s">
        <v>80</v>
      </c>
      <c r="C520" s="21" t="s">
        <v>81</v>
      </c>
      <c r="D520" s="67" t="str">
        <f aca="false">FoodDB!$C$1</f>
        <v>Fat
(g)</v>
      </c>
      <c r="E520" s="67" t="str">
        <f aca="false">FoodDB!$D$1</f>
        <v> Net
Carbs
(g)</v>
      </c>
      <c r="F520" s="67" t="str">
        <f aca="false">FoodDB!$E$1</f>
        <v>Protein
(g)</v>
      </c>
      <c r="G520" s="67" t="str">
        <f aca="false">FoodDB!$F$1</f>
        <v>Fat
(Cal)</v>
      </c>
      <c r="H520" s="67" t="str">
        <f aca="false">FoodDB!$G$1</f>
        <v>Carb
(Cal)</v>
      </c>
      <c r="I520" s="67" t="str">
        <f aca="false">FoodDB!$H$1</f>
        <v>Protein
(Cal)</v>
      </c>
      <c r="J520" s="67" t="str">
        <f aca="false">FoodDB!$I$1</f>
        <v>Total
Calories</v>
      </c>
      <c r="K520" s="67"/>
      <c r="L520" s="67" t="s">
        <v>82</v>
      </c>
      <c r="M520" s="67" t="s">
        <v>83</v>
      </c>
      <c r="N520" s="67" t="s">
        <v>84</v>
      </c>
      <c r="O520" s="67" t="s">
        <v>85</v>
      </c>
      <c r="P520" s="67" t="s">
        <v>86</v>
      </c>
      <c r="Q520" s="67" t="s">
        <v>87</v>
      </c>
      <c r="R520" s="67" t="s">
        <v>88</v>
      </c>
      <c r="S520" s="67" t="s">
        <v>89</v>
      </c>
    </row>
    <row r="521" customFormat="false" ht="15" hidden="false" customHeight="false" outlineLevel="0" collapsed="false">
      <c r="A521" s="68" t="n">
        <f aca="false">A509+1</f>
        <v>43074</v>
      </c>
      <c r="B521" s="69" t="s">
        <v>95</v>
      </c>
      <c r="C521" s="70" t="n">
        <v>1</v>
      </c>
      <c r="D521" s="71" t="n">
        <f aca="false">$C521*VLOOKUP($B521,FoodDB!$A$2:$I$1024,3,0)</f>
        <v>0</v>
      </c>
      <c r="E521" s="71" t="n">
        <f aca="false">$C521*VLOOKUP($B521,FoodDB!$A$2:$I$1024,4,0)</f>
        <v>0</v>
      </c>
      <c r="F521" s="71" t="n">
        <f aca="false">$C521*VLOOKUP($B521,FoodDB!$A$2:$I$1024,5,0)</f>
        <v>0</v>
      </c>
      <c r="G521" s="71" t="n">
        <f aca="false">$C521*VLOOKUP($B521,FoodDB!$A$2:$I$1024,6,0)</f>
        <v>0</v>
      </c>
      <c r="H521" s="71" t="n">
        <f aca="false">$C521*VLOOKUP($B521,FoodDB!$A$2:$I$1024,7,0)</f>
        <v>0</v>
      </c>
      <c r="I521" s="71" t="n">
        <f aca="false">$C521*VLOOKUP($B521,FoodDB!$A$2:$I$1024,8,0)</f>
        <v>0</v>
      </c>
      <c r="J521" s="71" t="n">
        <f aca="false">$C521*VLOOKUP($B521,FoodDB!$A$2:$I$1024,9,0)</f>
        <v>0</v>
      </c>
      <c r="K521" s="71"/>
      <c r="L521" s="71" t="n">
        <f aca="false">SUM(G521:G527)</f>
        <v>0</v>
      </c>
      <c r="M521" s="71" t="n">
        <f aca="false">SUM(H521:H527)</f>
        <v>0</v>
      </c>
      <c r="N521" s="71" t="n">
        <f aca="false">SUM(I521:I527)</f>
        <v>0</v>
      </c>
      <c r="O521" s="71" t="n">
        <f aca="false">SUM(L521:N521)</f>
        <v>0</v>
      </c>
      <c r="P521" s="71" t="n">
        <f aca="false">VLOOKUP($A521,LossChart!$A$3:$AB$73,14,0)-L521</f>
        <v>682.870592795844</v>
      </c>
      <c r="Q521" s="71" t="n">
        <f aca="false">VLOOKUP($A521,LossChart!$A$3:$AB$73,15,0)-M521</f>
        <v>80</v>
      </c>
      <c r="R521" s="71" t="n">
        <f aca="false">VLOOKUP($A521,LossChart!$A$3:$AB$73,16,0)-N521</f>
        <v>462.566029264636</v>
      </c>
      <c r="S521" s="71" t="n">
        <f aca="false">VLOOKUP($A521,LossChart!$A$3:$AB$73,17,0)-O521</f>
        <v>1225.43662206048</v>
      </c>
    </row>
    <row r="522" customFormat="false" ht="15" hidden="false" customHeight="false" outlineLevel="0" collapsed="false">
      <c r="B522" s="69" t="s">
        <v>95</v>
      </c>
      <c r="C522" s="70" t="n">
        <v>1</v>
      </c>
      <c r="D522" s="71" t="n">
        <f aca="false">$C522*VLOOKUP($B522,FoodDB!$A$2:$I$1024,3,0)</f>
        <v>0</v>
      </c>
      <c r="E522" s="71" t="n">
        <f aca="false">$C522*VLOOKUP($B522,FoodDB!$A$2:$I$1024,4,0)</f>
        <v>0</v>
      </c>
      <c r="F522" s="71" t="n">
        <f aca="false">$C522*VLOOKUP($B522,FoodDB!$A$2:$I$1024,5,0)</f>
        <v>0</v>
      </c>
      <c r="G522" s="71" t="n">
        <f aca="false">$C522*VLOOKUP($B522,FoodDB!$A$2:$I$1024,6,0)</f>
        <v>0</v>
      </c>
      <c r="H522" s="71" t="n">
        <f aca="false">$C522*VLOOKUP($B522,FoodDB!$A$2:$I$1024,7,0)</f>
        <v>0</v>
      </c>
      <c r="I522" s="71" t="n">
        <f aca="false">$C522*VLOOKUP($B522,FoodDB!$A$2:$I$1024,8,0)</f>
        <v>0</v>
      </c>
      <c r="J522" s="71" t="n">
        <f aca="false">$C522*VLOOKUP($B522,FoodDB!$A$2:$I$1024,9,0)</f>
        <v>0</v>
      </c>
      <c r="K522" s="71"/>
      <c r="L522" s="71"/>
      <c r="M522" s="71"/>
      <c r="N522" s="71"/>
      <c r="O522" s="71"/>
      <c r="P522" s="71"/>
      <c r="Q522" s="71"/>
      <c r="R522" s="71"/>
      <c r="S522" s="71"/>
    </row>
    <row r="523" customFormat="false" ht="15" hidden="false" customHeight="false" outlineLevel="0" collapsed="false">
      <c r="B523" s="69" t="s">
        <v>95</v>
      </c>
      <c r="C523" s="70" t="n">
        <v>1</v>
      </c>
      <c r="D523" s="71" t="n">
        <f aca="false">$C523*VLOOKUP($B523,FoodDB!$A$2:$I$1024,3,0)</f>
        <v>0</v>
      </c>
      <c r="E523" s="71" t="n">
        <f aca="false">$C523*VLOOKUP($B523,FoodDB!$A$2:$I$1024,4,0)</f>
        <v>0</v>
      </c>
      <c r="F523" s="71" t="n">
        <f aca="false">$C523*VLOOKUP($B523,FoodDB!$A$2:$I$1024,5,0)</f>
        <v>0</v>
      </c>
      <c r="G523" s="71" t="n">
        <f aca="false">$C523*VLOOKUP($B523,FoodDB!$A$2:$I$1024,6,0)</f>
        <v>0</v>
      </c>
      <c r="H523" s="71" t="n">
        <f aca="false">$C523*VLOOKUP($B523,FoodDB!$A$2:$I$1024,7,0)</f>
        <v>0</v>
      </c>
      <c r="I523" s="71" t="n">
        <f aca="false">$C523*VLOOKUP($B523,FoodDB!$A$2:$I$1024,8,0)</f>
        <v>0</v>
      </c>
      <c r="J523" s="71" t="n">
        <f aca="false">$C523*VLOOKUP($B523,FoodDB!$A$2:$I$1024,9,0)</f>
        <v>0</v>
      </c>
      <c r="K523" s="71"/>
      <c r="L523" s="71"/>
      <c r="M523" s="71"/>
      <c r="N523" s="71"/>
      <c r="O523" s="71"/>
      <c r="P523" s="71"/>
      <c r="Q523" s="71"/>
      <c r="R523" s="71"/>
      <c r="S523" s="71"/>
    </row>
    <row r="524" customFormat="false" ht="15" hidden="false" customHeight="false" outlineLevel="0" collapsed="false">
      <c r="B524" s="69" t="s">
        <v>95</v>
      </c>
      <c r="C524" s="70" t="n">
        <v>1</v>
      </c>
      <c r="D524" s="71" t="n">
        <f aca="false">$C524*VLOOKUP($B524,FoodDB!$A$2:$I$1024,3,0)</f>
        <v>0</v>
      </c>
      <c r="E524" s="71" t="n">
        <f aca="false">$C524*VLOOKUP($B524,FoodDB!$A$2:$I$1024,4,0)</f>
        <v>0</v>
      </c>
      <c r="F524" s="71" t="n">
        <f aca="false">$C524*VLOOKUP($B524,FoodDB!$A$2:$I$1024,5,0)</f>
        <v>0</v>
      </c>
      <c r="G524" s="71" t="n">
        <f aca="false">$C524*VLOOKUP($B524,FoodDB!$A$2:$I$1024,6,0)</f>
        <v>0</v>
      </c>
      <c r="H524" s="71" t="n">
        <f aca="false">$C524*VLOOKUP($B524,FoodDB!$A$2:$I$1024,7,0)</f>
        <v>0</v>
      </c>
      <c r="I524" s="71" t="n">
        <f aca="false">$C524*VLOOKUP($B524,FoodDB!$A$2:$I$1024,8,0)</f>
        <v>0</v>
      </c>
      <c r="J524" s="71" t="n">
        <f aca="false">$C524*VLOOKUP($B524,FoodDB!$A$2:$I$1024,9,0)</f>
        <v>0</v>
      </c>
      <c r="K524" s="71"/>
      <c r="L524" s="71"/>
      <c r="M524" s="71"/>
      <c r="N524" s="71"/>
      <c r="O524" s="71"/>
      <c r="P524" s="71"/>
      <c r="Q524" s="71"/>
      <c r="R524" s="71"/>
      <c r="S524" s="71"/>
    </row>
    <row r="525" customFormat="false" ht="15" hidden="false" customHeight="false" outlineLevel="0" collapsed="false">
      <c r="B525" s="69" t="s">
        <v>95</v>
      </c>
      <c r="C525" s="70" t="n">
        <v>1</v>
      </c>
      <c r="D525" s="71" t="n">
        <f aca="false">$C525*VLOOKUP($B525,FoodDB!$A$2:$I$1024,3,0)</f>
        <v>0</v>
      </c>
      <c r="E525" s="71" t="n">
        <f aca="false">$C525*VLOOKUP($B525,FoodDB!$A$2:$I$1024,4,0)</f>
        <v>0</v>
      </c>
      <c r="F525" s="71" t="n">
        <f aca="false">$C525*VLOOKUP($B525,FoodDB!$A$2:$I$1024,5,0)</f>
        <v>0</v>
      </c>
      <c r="G525" s="71" t="n">
        <f aca="false">$C525*VLOOKUP($B525,FoodDB!$A$2:$I$1024,6,0)</f>
        <v>0</v>
      </c>
      <c r="H525" s="71" t="n">
        <f aca="false">$C525*VLOOKUP($B525,FoodDB!$A$2:$I$1024,7,0)</f>
        <v>0</v>
      </c>
      <c r="I525" s="71" t="n">
        <f aca="false">$C525*VLOOKUP($B525,FoodDB!$A$2:$I$1024,8,0)</f>
        <v>0</v>
      </c>
      <c r="J525" s="71" t="n">
        <f aca="false">$C525*VLOOKUP($B525,FoodDB!$A$2:$I$1024,9,0)</f>
        <v>0</v>
      </c>
      <c r="K525" s="71"/>
      <c r="L525" s="71"/>
      <c r="M525" s="71"/>
      <c r="N525" s="71"/>
      <c r="O525" s="71"/>
      <c r="P525" s="71"/>
      <c r="Q525" s="71"/>
      <c r="R525" s="71"/>
      <c r="S525" s="71"/>
    </row>
    <row r="526" customFormat="false" ht="15" hidden="false" customHeight="false" outlineLevel="0" collapsed="false">
      <c r="B526" s="69" t="s">
        <v>95</v>
      </c>
      <c r="C526" s="70" t="n">
        <v>1</v>
      </c>
      <c r="D526" s="71" t="n">
        <f aca="false">$C526*VLOOKUP($B526,FoodDB!$A$2:$I$1024,3,0)</f>
        <v>0</v>
      </c>
      <c r="E526" s="71" t="n">
        <f aca="false">$C526*VLOOKUP($B526,FoodDB!$A$2:$I$1024,4,0)</f>
        <v>0</v>
      </c>
      <c r="F526" s="71" t="n">
        <f aca="false">$C526*VLOOKUP($B526,FoodDB!$A$2:$I$1024,5,0)</f>
        <v>0</v>
      </c>
      <c r="G526" s="71" t="n">
        <f aca="false">$C526*VLOOKUP($B526,FoodDB!$A$2:$I$1024,6,0)</f>
        <v>0</v>
      </c>
      <c r="H526" s="71" t="n">
        <f aca="false">$C526*VLOOKUP($B526,FoodDB!$A$2:$I$1024,7,0)</f>
        <v>0</v>
      </c>
      <c r="I526" s="71" t="n">
        <f aca="false">$C526*VLOOKUP($B526,FoodDB!$A$2:$I$1024,8,0)</f>
        <v>0</v>
      </c>
      <c r="J526" s="71" t="n">
        <f aca="false">$C526*VLOOKUP($B526,FoodDB!$A$2:$I$1024,9,0)</f>
        <v>0</v>
      </c>
      <c r="K526" s="71"/>
      <c r="L526" s="71"/>
      <c r="M526" s="71"/>
      <c r="N526" s="71"/>
      <c r="O526" s="71"/>
      <c r="P526" s="71"/>
      <c r="Q526" s="71"/>
      <c r="R526" s="71"/>
      <c r="S526" s="71"/>
    </row>
    <row r="527" customFormat="false" ht="15" hidden="false" customHeight="false" outlineLevel="0" collapsed="false">
      <c r="B527" s="69" t="s">
        <v>95</v>
      </c>
      <c r="C527" s="70" t="n">
        <v>1</v>
      </c>
      <c r="D527" s="71" t="n">
        <f aca="false">$C527*VLOOKUP($B527,FoodDB!$A$2:$I$1024,3,0)</f>
        <v>0</v>
      </c>
      <c r="E527" s="71" t="n">
        <f aca="false">$C527*VLOOKUP($B527,FoodDB!$A$2:$I$1024,4,0)</f>
        <v>0</v>
      </c>
      <c r="F527" s="71" t="n">
        <f aca="false">$C527*VLOOKUP($B527,FoodDB!$A$2:$I$1024,5,0)</f>
        <v>0</v>
      </c>
      <c r="G527" s="71" t="n">
        <f aca="false">$C527*VLOOKUP($B527,FoodDB!$A$2:$I$1024,6,0)</f>
        <v>0</v>
      </c>
      <c r="H527" s="71" t="n">
        <f aca="false">$C527*VLOOKUP($B527,FoodDB!$A$2:$I$1024,7,0)</f>
        <v>0</v>
      </c>
      <c r="I527" s="71" t="n">
        <f aca="false">$C527*VLOOKUP($B527,FoodDB!$A$2:$I$1024,8,0)</f>
        <v>0</v>
      </c>
      <c r="J527" s="71" t="n">
        <f aca="false">$C527*VLOOKUP($B527,FoodDB!$A$2:$I$1024,9,0)</f>
        <v>0</v>
      </c>
      <c r="K527" s="71"/>
      <c r="L527" s="71"/>
      <c r="M527" s="71"/>
      <c r="N527" s="71"/>
      <c r="O527" s="71"/>
      <c r="P527" s="71"/>
      <c r="Q527" s="71"/>
      <c r="R527" s="71"/>
      <c r="S527" s="71"/>
    </row>
    <row r="528" customFormat="false" ht="15" hidden="false" customHeight="false" outlineLevel="0" collapsed="false">
      <c r="A528" s="0" t="s">
        <v>99</v>
      </c>
      <c r="D528" s="71"/>
      <c r="E528" s="71"/>
      <c r="F528" s="71"/>
      <c r="G528" s="71" t="n">
        <f aca="false">SUM(G521:G527)</f>
        <v>0</v>
      </c>
      <c r="H528" s="71" t="n">
        <f aca="false">SUM(H521:H527)</f>
        <v>0</v>
      </c>
      <c r="I528" s="71" t="n">
        <f aca="false">SUM(I521:I527)</f>
        <v>0</v>
      </c>
      <c r="J528" s="71" t="n">
        <f aca="false">SUM(G528:I528)</f>
        <v>0</v>
      </c>
      <c r="K528" s="71"/>
      <c r="L528" s="71"/>
      <c r="M528" s="71"/>
      <c r="N528" s="71"/>
      <c r="O528" s="71"/>
      <c r="P528" s="71"/>
      <c r="Q528" s="71"/>
      <c r="R528" s="71"/>
      <c r="S528" s="71"/>
    </row>
    <row r="529" customFormat="false" ht="15" hidden="false" customHeight="false" outlineLevel="0" collapsed="false">
      <c r="A529" s="0" t="s">
        <v>100</v>
      </c>
      <c r="B529" s="0" t="s">
        <v>101</v>
      </c>
      <c r="D529" s="71"/>
      <c r="E529" s="71"/>
      <c r="F529" s="71"/>
      <c r="G529" s="71" t="n">
        <f aca="false">VLOOKUP($A521,LossChart!$A$3:$AB$73,14,0)</f>
        <v>682.870592795844</v>
      </c>
      <c r="H529" s="71" t="n">
        <f aca="false">VLOOKUP($A521,LossChart!$A$3:$AB$73,15,0)</f>
        <v>80</v>
      </c>
      <c r="I529" s="71" t="n">
        <f aca="false">VLOOKUP($A521,LossChart!$A$3:$AB$73,16,0)</f>
        <v>462.566029264636</v>
      </c>
      <c r="J529" s="71" t="n">
        <f aca="false">VLOOKUP($A521,LossChart!$A$3:$AB$73,17,0)</f>
        <v>1225.43662206048</v>
      </c>
      <c r="K529" s="71"/>
      <c r="L529" s="71"/>
      <c r="M529" s="71"/>
      <c r="N529" s="71"/>
      <c r="O529" s="71"/>
      <c r="P529" s="71"/>
      <c r="Q529" s="71"/>
      <c r="R529" s="71"/>
      <c r="S529" s="71"/>
    </row>
    <row r="530" customFormat="false" ht="15" hidden="false" customHeight="false" outlineLevel="0" collapsed="false">
      <c r="A530" s="0" t="s">
        <v>102</v>
      </c>
      <c r="D530" s="71"/>
      <c r="E530" s="71"/>
      <c r="F530" s="71"/>
      <c r="G530" s="71" t="n">
        <f aca="false">G529-G528</f>
        <v>682.870592795844</v>
      </c>
      <c r="H530" s="71" t="n">
        <f aca="false">H529-H528</f>
        <v>80</v>
      </c>
      <c r="I530" s="71" t="n">
        <f aca="false">I529-I528</f>
        <v>462.566029264636</v>
      </c>
      <c r="J530" s="71" t="n">
        <f aca="false">J529-J528</f>
        <v>1225.43662206048</v>
      </c>
      <c r="K530" s="71"/>
      <c r="L530" s="71"/>
      <c r="M530" s="71"/>
      <c r="N530" s="71"/>
      <c r="O530" s="71"/>
      <c r="P530" s="71"/>
      <c r="Q530" s="71"/>
      <c r="R530" s="71"/>
      <c r="S530" s="71"/>
    </row>
    <row r="532" customFormat="false" ht="60" hidden="false" customHeight="false" outlineLevel="0" collapsed="false">
      <c r="A532" s="21" t="s">
        <v>63</v>
      </c>
      <c r="B532" s="21" t="s">
        <v>80</v>
      </c>
      <c r="C532" s="21" t="s">
        <v>81</v>
      </c>
      <c r="D532" s="67" t="str">
        <f aca="false">FoodDB!$C$1</f>
        <v>Fat
(g)</v>
      </c>
      <c r="E532" s="67" t="str">
        <f aca="false">FoodDB!$D$1</f>
        <v> Net
Carbs
(g)</v>
      </c>
      <c r="F532" s="67" t="str">
        <f aca="false">FoodDB!$E$1</f>
        <v>Protein
(g)</v>
      </c>
      <c r="G532" s="67" t="str">
        <f aca="false">FoodDB!$F$1</f>
        <v>Fat
(Cal)</v>
      </c>
      <c r="H532" s="67" t="str">
        <f aca="false">FoodDB!$G$1</f>
        <v>Carb
(Cal)</v>
      </c>
      <c r="I532" s="67" t="str">
        <f aca="false">FoodDB!$H$1</f>
        <v>Protein
(Cal)</v>
      </c>
      <c r="J532" s="67" t="str">
        <f aca="false">FoodDB!$I$1</f>
        <v>Total
Calories</v>
      </c>
      <c r="K532" s="67"/>
      <c r="L532" s="67" t="s">
        <v>82</v>
      </c>
      <c r="M532" s="67" t="s">
        <v>83</v>
      </c>
      <c r="N532" s="67" t="s">
        <v>84</v>
      </c>
      <c r="O532" s="67" t="s">
        <v>85</v>
      </c>
      <c r="P532" s="67" t="s">
        <v>86</v>
      </c>
      <c r="Q532" s="67" t="s">
        <v>87</v>
      </c>
      <c r="R532" s="67" t="s">
        <v>88</v>
      </c>
      <c r="S532" s="67" t="s">
        <v>89</v>
      </c>
    </row>
    <row r="533" customFormat="false" ht="15" hidden="false" customHeight="false" outlineLevel="0" collapsed="false">
      <c r="A533" s="68" t="n">
        <f aca="false">A521+1</f>
        <v>43075</v>
      </c>
      <c r="B533" s="69" t="s">
        <v>95</v>
      </c>
      <c r="C533" s="70" t="n">
        <v>1</v>
      </c>
      <c r="D533" s="71" t="n">
        <f aca="false">$C533*VLOOKUP($B533,FoodDB!$A$2:$I$1024,3,0)</f>
        <v>0</v>
      </c>
      <c r="E533" s="71" t="n">
        <f aca="false">$C533*VLOOKUP($B533,FoodDB!$A$2:$I$1024,4,0)</f>
        <v>0</v>
      </c>
      <c r="F533" s="71" t="n">
        <f aca="false">$C533*VLOOKUP($B533,FoodDB!$A$2:$I$1024,5,0)</f>
        <v>0</v>
      </c>
      <c r="G533" s="71" t="n">
        <f aca="false">$C533*VLOOKUP($B533,FoodDB!$A$2:$I$1024,6,0)</f>
        <v>0</v>
      </c>
      <c r="H533" s="71" t="n">
        <f aca="false">$C533*VLOOKUP($B533,FoodDB!$A$2:$I$1024,7,0)</f>
        <v>0</v>
      </c>
      <c r="I533" s="71" t="n">
        <f aca="false">$C533*VLOOKUP($B533,FoodDB!$A$2:$I$1024,8,0)</f>
        <v>0</v>
      </c>
      <c r="J533" s="71" t="n">
        <f aca="false">$C533*VLOOKUP($B533,FoodDB!$A$2:$I$1024,9,0)</f>
        <v>0</v>
      </c>
      <c r="K533" s="71"/>
      <c r="L533" s="71" t="n">
        <f aca="false">SUM(G533:G539)</f>
        <v>0</v>
      </c>
      <c r="M533" s="71" t="n">
        <f aca="false">SUM(H533:H539)</f>
        <v>0</v>
      </c>
      <c r="N533" s="71" t="n">
        <f aca="false">SUM(I533:I539)</f>
        <v>0</v>
      </c>
      <c r="O533" s="71" t="n">
        <f aca="false">SUM(L533:N533)</f>
        <v>0</v>
      </c>
      <c r="P533" s="71" t="n">
        <f aca="false">VLOOKUP($A533,LossChart!$A$3:$AB$73,14,0)-L533</f>
        <v>688.218284917714</v>
      </c>
      <c r="Q533" s="71" t="n">
        <f aca="false">VLOOKUP($A533,LossChart!$A$3:$AB$73,15,0)-M533</f>
        <v>80</v>
      </c>
      <c r="R533" s="71" t="n">
        <f aca="false">VLOOKUP($A533,LossChart!$A$3:$AB$73,16,0)-N533</f>
        <v>462.566029264636</v>
      </c>
      <c r="S533" s="71" t="n">
        <f aca="false">VLOOKUP($A533,LossChart!$A$3:$AB$73,17,0)-O533</f>
        <v>1230.78431418235</v>
      </c>
    </row>
    <row r="534" customFormat="false" ht="15" hidden="false" customHeight="false" outlineLevel="0" collapsed="false">
      <c r="B534" s="69" t="s">
        <v>95</v>
      </c>
      <c r="C534" s="70" t="n">
        <v>1</v>
      </c>
      <c r="D534" s="71" t="n">
        <f aca="false">$C534*VLOOKUP($B534,FoodDB!$A$2:$I$1024,3,0)</f>
        <v>0</v>
      </c>
      <c r="E534" s="71" t="n">
        <f aca="false">$C534*VLOOKUP($B534,FoodDB!$A$2:$I$1024,4,0)</f>
        <v>0</v>
      </c>
      <c r="F534" s="71" t="n">
        <f aca="false">$C534*VLOOKUP($B534,FoodDB!$A$2:$I$1024,5,0)</f>
        <v>0</v>
      </c>
      <c r="G534" s="71" t="n">
        <f aca="false">$C534*VLOOKUP($B534,FoodDB!$A$2:$I$1024,6,0)</f>
        <v>0</v>
      </c>
      <c r="H534" s="71" t="n">
        <f aca="false">$C534*VLOOKUP($B534,FoodDB!$A$2:$I$1024,7,0)</f>
        <v>0</v>
      </c>
      <c r="I534" s="71" t="n">
        <f aca="false">$C534*VLOOKUP($B534,FoodDB!$A$2:$I$1024,8,0)</f>
        <v>0</v>
      </c>
      <c r="J534" s="71" t="n">
        <f aca="false">$C534*VLOOKUP($B534,FoodDB!$A$2:$I$1024,9,0)</f>
        <v>0</v>
      </c>
      <c r="K534" s="71"/>
      <c r="L534" s="71"/>
      <c r="M534" s="71"/>
      <c r="N534" s="71"/>
      <c r="O534" s="71"/>
      <c r="P534" s="71"/>
      <c r="Q534" s="71"/>
      <c r="R534" s="71"/>
      <c r="S534" s="71"/>
    </row>
    <row r="535" customFormat="false" ht="15" hidden="false" customHeight="false" outlineLevel="0" collapsed="false">
      <c r="B535" s="69" t="s">
        <v>95</v>
      </c>
      <c r="C535" s="70" t="n">
        <v>1</v>
      </c>
      <c r="D535" s="71" t="n">
        <f aca="false">$C535*VLOOKUP($B535,FoodDB!$A$2:$I$1024,3,0)</f>
        <v>0</v>
      </c>
      <c r="E535" s="71" t="n">
        <f aca="false">$C535*VLOOKUP($B535,FoodDB!$A$2:$I$1024,4,0)</f>
        <v>0</v>
      </c>
      <c r="F535" s="71" t="n">
        <f aca="false">$C535*VLOOKUP($B535,FoodDB!$A$2:$I$1024,5,0)</f>
        <v>0</v>
      </c>
      <c r="G535" s="71" t="n">
        <f aca="false">$C535*VLOOKUP($B535,FoodDB!$A$2:$I$1024,6,0)</f>
        <v>0</v>
      </c>
      <c r="H535" s="71" t="n">
        <f aca="false">$C535*VLOOKUP($B535,FoodDB!$A$2:$I$1024,7,0)</f>
        <v>0</v>
      </c>
      <c r="I535" s="71" t="n">
        <f aca="false">$C535*VLOOKUP($B535,FoodDB!$A$2:$I$1024,8,0)</f>
        <v>0</v>
      </c>
      <c r="J535" s="71" t="n">
        <f aca="false">$C535*VLOOKUP($B535,FoodDB!$A$2:$I$1024,9,0)</f>
        <v>0</v>
      </c>
      <c r="K535" s="71"/>
      <c r="L535" s="71"/>
      <c r="M535" s="71"/>
      <c r="N535" s="71"/>
      <c r="O535" s="71"/>
      <c r="P535" s="71"/>
      <c r="Q535" s="71"/>
      <c r="R535" s="71"/>
      <c r="S535" s="71"/>
    </row>
    <row r="536" customFormat="false" ht="15" hidden="false" customHeight="false" outlineLevel="0" collapsed="false">
      <c r="B536" s="69" t="s">
        <v>95</v>
      </c>
      <c r="C536" s="70" t="n">
        <v>1</v>
      </c>
      <c r="D536" s="71" t="n">
        <f aca="false">$C536*VLOOKUP($B536,FoodDB!$A$2:$I$1024,3,0)</f>
        <v>0</v>
      </c>
      <c r="E536" s="71" t="n">
        <f aca="false">$C536*VLOOKUP($B536,FoodDB!$A$2:$I$1024,4,0)</f>
        <v>0</v>
      </c>
      <c r="F536" s="71" t="n">
        <f aca="false">$C536*VLOOKUP($B536,FoodDB!$A$2:$I$1024,5,0)</f>
        <v>0</v>
      </c>
      <c r="G536" s="71" t="n">
        <f aca="false">$C536*VLOOKUP($B536,FoodDB!$A$2:$I$1024,6,0)</f>
        <v>0</v>
      </c>
      <c r="H536" s="71" t="n">
        <f aca="false">$C536*VLOOKUP($B536,FoodDB!$A$2:$I$1024,7,0)</f>
        <v>0</v>
      </c>
      <c r="I536" s="71" t="n">
        <f aca="false">$C536*VLOOKUP($B536,FoodDB!$A$2:$I$1024,8,0)</f>
        <v>0</v>
      </c>
      <c r="J536" s="71" t="n">
        <f aca="false">$C536*VLOOKUP($B536,FoodDB!$A$2:$I$1024,9,0)</f>
        <v>0</v>
      </c>
      <c r="K536" s="71"/>
      <c r="L536" s="71"/>
      <c r="M536" s="71"/>
      <c r="N536" s="71"/>
      <c r="O536" s="71"/>
      <c r="P536" s="71"/>
      <c r="Q536" s="71"/>
      <c r="R536" s="71"/>
      <c r="S536" s="71"/>
    </row>
    <row r="537" customFormat="false" ht="15" hidden="false" customHeight="false" outlineLevel="0" collapsed="false">
      <c r="B537" s="69" t="s">
        <v>95</v>
      </c>
      <c r="C537" s="70" t="n">
        <v>1</v>
      </c>
      <c r="D537" s="71" t="n">
        <f aca="false">$C537*VLOOKUP($B537,FoodDB!$A$2:$I$1024,3,0)</f>
        <v>0</v>
      </c>
      <c r="E537" s="71" t="n">
        <f aca="false">$C537*VLOOKUP($B537,FoodDB!$A$2:$I$1024,4,0)</f>
        <v>0</v>
      </c>
      <c r="F537" s="71" t="n">
        <f aca="false">$C537*VLOOKUP($B537,FoodDB!$A$2:$I$1024,5,0)</f>
        <v>0</v>
      </c>
      <c r="G537" s="71" t="n">
        <f aca="false">$C537*VLOOKUP($B537,FoodDB!$A$2:$I$1024,6,0)</f>
        <v>0</v>
      </c>
      <c r="H537" s="71" t="n">
        <f aca="false">$C537*VLOOKUP($B537,FoodDB!$A$2:$I$1024,7,0)</f>
        <v>0</v>
      </c>
      <c r="I537" s="71" t="n">
        <f aca="false">$C537*VLOOKUP($B537,FoodDB!$A$2:$I$1024,8,0)</f>
        <v>0</v>
      </c>
      <c r="J537" s="71" t="n">
        <f aca="false">$C537*VLOOKUP($B537,FoodDB!$A$2:$I$1024,9,0)</f>
        <v>0</v>
      </c>
      <c r="K537" s="71"/>
      <c r="L537" s="71"/>
      <c r="M537" s="71"/>
      <c r="N537" s="71"/>
      <c r="O537" s="71"/>
      <c r="P537" s="71"/>
      <c r="Q537" s="71"/>
      <c r="R537" s="71"/>
      <c r="S537" s="71"/>
    </row>
    <row r="538" customFormat="false" ht="15" hidden="false" customHeight="false" outlineLevel="0" collapsed="false">
      <c r="B538" s="69" t="s">
        <v>95</v>
      </c>
      <c r="C538" s="70" t="n">
        <v>1</v>
      </c>
      <c r="D538" s="71" t="n">
        <f aca="false">$C538*VLOOKUP($B538,FoodDB!$A$2:$I$1024,3,0)</f>
        <v>0</v>
      </c>
      <c r="E538" s="71" t="n">
        <f aca="false">$C538*VLOOKUP($B538,FoodDB!$A$2:$I$1024,4,0)</f>
        <v>0</v>
      </c>
      <c r="F538" s="71" t="n">
        <f aca="false">$C538*VLOOKUP($B538,FoodDB!$A$2:$I$1024,5,0)</f>
        <v>0</v>
      </c>
      <c r="G538" s="71" t="n">
        <f aca="false">$C538*VLOOKUP($B538,FoodDB!$A$2:$I$1024,6,0)</f>
        <v>0</v>
      </c>
      <c r="H538" s="71" t="n">
        <f aca="false">$C538*VLOOKUP($B538,FoodDB!$A$2:$I$1024,7,0)</f>
        <v>0</v>
      </c>
      <c r="I538" s="71" t="n">
        <f aca="false">$C538*VLOOKUP($B538,FoodDB!$A$2:$I$1024,8,0)</f>
        <v>0</v>
      </c>
      <c r="J538" s="71" t="n">
        <f aca="false">$C538*VLOOKUP($B538,FoodDB!$A$2:$I$1024,9,0)</f>
        <v>0</v>
      </c>
      <c r="K538" s="71"/>
      <c r="L538" s="71"/>
      <c r="M538" s="71"/>
      <c r="N538" s="71"/>
      <c r="O538" s="71"/>
      <c r="P538" s="71"/>
      <c r="Q538" s="71"/>
      <c r="R538" s="71"/>
      <c r="S538" s="71"/>
    </row>
    <row r="539" customFormat="false" ht="15" hidden="false" customHeight="false" outlineLevel="0" collapsed="false">
      <c r="B539" s="69" t="s">
        <v>95</v>
      </c>
      <c r="C539" s="70" t="n">
        <v>1</v>
      </c>
      <c r="D539" s="71" t="n">
        <f aca="false">$C539*VLOOKUP($B539,FoodDB!$A$2:$I$1024,3,0)</f>
        <v>0</v>
      </c>
      <c r="E539" s="71" t="n">
        <f aca="false">$C539*VLOOKUP($B539,FoodDB!$A$2:$I$1024,4,0)</f>
        <v>0</v>
      </c>
      <c r="F539" s="71" t="n">
        <f aca="false">$C539*VLOOKUP($B539,FoodDB!$A$2:$I$1024,5,0)</f>
        <v>0</v>
      </c>
      <c r="G539" s="71" t="n">
        <f aca="false">$C539*VLOOKUP($B539,FoodDB!$A$2:$I$1024,6,0)</f>
        <v>0</v>
      </c>
      <c r="H539" s="71" t="n">
        <f aca="false">$C539*VLOOKUP($B539,FoodDB!$A$2:$I$1024,7,0)</f>
        <v>0</v>
      </c>
      <c r="I539" s="71" t="n">
        <f aca="false">$C539*VLOOKUP($B539,FoodDB!$A$2:$I$1024,8,0)</f>
        <v>0</v>
      </c>
      <c r="J539" s="71" t="n">
        <f aca="false">$C539*VLOOKUP($B539,FoodDB!$A$2:$I$1024,9,0)</f>
        <v>0</v>
      </c>
      <c r="K539" s="71"/>
      <c r="L539" s="71"/>
      <c r="M539" s="71"/>
      <c r="N539" s="71"/>
      <c r="O539" s="71"/>
      <c r="P539" s="71"/>
      <c r="Q539" s="71"/>
      <c r="R539" s="71"/>
      <c r="S539" s="71"/>
    </row>
    <row r="540" customFormat="false" ht="15" hidden="false" customHeight="false" outlineLevel="0" collapsed="false">
      <c r="A540" s="0" t="s">
        <v>99</v>
      </c>
      <c r="D540" s="71"/>
      <c r="E540" s="71"/>
      <c r="F540" s="71"/>
      <c r="G540" s="71" t="n">
        <f aca="false">SUM(G533:G539)</f>
        <v>0</v>
      </c>
      <c r="H540" s="71" t="n">
        <f aca="false">SUM(H533:H539)</f>
        <v>0</v>
      </c>
      <c r="I540" s="71" t="n">
        <f aca="false">SUM(I533:I539)</f>
        <v>0</v>
      </c>
      <c r="J540" s="71" t="n">
        <f aca="false">SUM(G540:I540)</f>
        <v>0</v>
      </c>
      <c r="K540" s="71"/>
      <c r="L540" s="71"/>
      <c r="M540" s="71"/>
      <c r="N540" s="71"/>
      <c r="O540" s="71"/>
      <c r="P540" s="71"/>
      <c r="Q540" s="71"/>
      <c r="R540" s="71"/>
      <c r="S540" s="71"/>
    </row>
    <row r="541" customFormat="false" ht="15" hidden="false" customHeight="false" outlineLevel="0" collapsed="false">
      <c r="A541" s="0" t="s">
        <v>100</v>
      </c>
      <c r="B541" s="0" t="s">
        <v>101</v>
      </c>
      <c r="D541" s="71"/>
      <c r="E541" s="71"/>
      <c r="F541" s="71"/>
      <c r="G541" s="71" t="n">
        <f aca="false">VLOOKUP($A533,LossChart!$A$3:$AB$73,14,0)</f>
        <v>688.218284917714</v>
      </c>
      <c r="H541" s="71" t="n">
        <f aca="false">VLOOKUP($A533,LossChart!$A$3:$AB$73,15,0)</f>
        <v>80</v>
      </c>
      <c r="I541" s="71" t="n">
        <f aca="false">VLOOKUP($A533,LossChart!$A$3:$AB$73,16,0)</f>
        <v>462.566029264636</v>
      </c>
      <c r="J541" s="71" t="n">
        <f aca="false">VLOOKUP($A533,LossChart!$A$3:$AB$73,17,0)</f>
        <v>1230.78431418235</v>
      </c>
      <c r="K541" s="71"/>
      <c r="L541" s="71"/>
      <c r="M541" s="71"/>
      <c r="N541" s="71"/>
      <c r="O541" s="71"/>
      <c r="P541" s="71"/>
      <c r="Q541" s="71"/>
      <c r="R541" s="71"/>
      <c r="S541" s="71"/>
    </row>
    <row r="542" customFormat="false" ht="15" hidden="false" customHeight="false" outlineLevel="0" collapsed="false">
      <c r="A542" s="0" t="s">
        <v>102</v>
      </c>
      <c r="D542" s="71"/>
      <c r="E542" s="71"/>
      <c r="F542" s="71"/>
      <c r="G542" s="71" t="n">
        <f aca="false">G541-G540</f>
        <v>688.218284917714</v>
      </c>
      <c r="H542" s="71" t="n">
        <f aca="false">H541-H540</f>
        <v>80</v>
      </c>
      <c r="I542" s="71" t="n">
        <f aca="false">I541-I540</f>
        <v>462.566029264636</v>
      </c>
      <c r="J542" s="71" t="n">
        <f aca="false">J541-J540</f>
        <v>1230.78431418235</v>
      </c>
      <c r="K542" s="71"/>
      <c r="L542" s="71"/>
      <c r="M542" s="71"/>
      <c r="N542" s="71"/>
      <c r="O542" s="71"/>
      <c r="P542" s="71"/>
      <c r="Q542" s="71"/>
      <c r="R542" s="71"/>
      <c r="S542" s="71"/>
    </row>
    <row r="544" customFormat="false" ht="60" hidden="false" customHeight="false" outlineLevel="0" collapsed="false">
      <c r="A544" s="21" t="s">
        <v>63</v>
      </c>
      <c r="B544" s="21" t="s">
        <v>80</v>
      </c>
      <c r="C544" s="21" t="s">
        <v>81</v>
      </c>
      <c r="D544" s="67" t="str">
        <f aca="false">FoodDB!$C$1</f>
        <v>Fat
(g)</v>
      </c>
      <c r="E544" s="67" t="str">
        <f aca="false">FoodDB!$D$1</f>
        <v> Net
Carbs
(g)</v>
      </c>
      <c r="F544" s="67" t="str">
        <f aca="false">FoodDB!$E$1</f>
        <v>Protein
(g)</v>
      </c>
      <c r="G544" s="67" t="str">
        <f aca="false">FoodDB!$F$1</f>
        <v>Fat
(Cal)</v>
      </c>
      <c r="H544" s="67" t="str">
        <f aca="false">FoodDB!$G$1</f>
        <v>Carb
(Cal)</v>
      </c>
      <c r="I544" s="67" t="str">
        <f aca="false">FoodDB!$H$1</f>
        <v>Protein
(Cal)</v>
      </c>
      <c r="J544" s="67" t="str">
        <f aca="false">FoodDB!$I$1</f>
        <v>Total
Calories</v>
      </c>
      <c r="K544" s="67"/>
      <c r="L544" s="67" t="s">
        <v>82</v>
      </c>
      <c r="M544" s="67" t="s">
        <v>83</v>
      </c>
      <c r="N544" s="67" t="s">
        <v>84</v>
      </c>
      <c r="O544" s="67" t="s">
        <v>85</v>
      </c>
      <c r="P544" s="67" t="s">
        <v>86</v>
      </c>
      <c r="Q544" s="67" t="s">
        <v>87</v>
      </c>
      <c r="R544" s="67" t="s">
        <v>88</v>
      </c>
      <c r="S544" s="67" t="s">
        <v>89</v>
      </c>
    </row>
    <row r="545" customFormat="false" ht="15" hidden="false" customHeight="false" outlineLevel="0" collapsed="false">
      <c r="A545" s="68" t="n">
        <f aca="false">A533+1</f>
        <v>43076</v>
      </c>
      <c r="B545" s="69" t="s">
        <v>95</v>
      </c>
      <c r="C545" s="70" t="n">
        <v>1</v>
      </c>
      <c r="D545" s="71" t="n">
        <f aca="false">$C545*VLOOKUP($B545,FoodDB!$A$2:$I$1024,3,0)</f>
        <v>0</v>
      </c>
      <c r="E545" s="71" t="n">
        <f aca="false">$C545*VLOOKUP($B545,FoodDB!$A$2:$I$1024,4,0)</f>
        <v>0</v>
      </c>
      <c r="F545" s="71" t="n">
        <f aca="false">$C545*VLOOKUP($B545,FoodDB!$A$2:$I$1024,5,0)</f>
        <v>0</v>
      </c>
      <c r="G545" s="71" t="n">
        <f aca="false">$C545*VLOOKUP($B545,FoodDB!$A$2:$I$1024,6,0)</f>
        <v>0</v>
      </c>
      <c r="H545" s="71" t="n">
        <f aca="false">$C545*VLOOKUP($B545,FoodDB!$A$2:$I$1024,7,0)</f>
        <v>0</v>
      </c>
      <c r="I545" s="71" t="n">
        <f aca="false">$C545*VLOOKUP($B545,FoodDB!$A$2:$I$1024,8,0)</f>
        <v>0</v>
      </c>
      <c r="J545" s="71" t="n">
        <f aca="false">$C545*VLOOKUP($B545,FoodDB!$A$2:$I$1024,9,0)</f>
        <v>0</v>
      </c>
      <c r="K545" s="71"/>
      <c r="L545" s="71" t="n">
        <f aca="false">SUM(G545:G551)</f>
        <v>0</v>
      </c>
      <c r="M545" s="71" t="n">
        <f aca="false">SUM(H545:H551)</f>
        <v>0</v>
      </c>
      <c r="N545" s="71" t="n">
        <f aca="false">SUM(I545:I551)</f>
        <v>0</v>
      </c>
      <c r="O545" s="71" t="n">
        <f aca="false">SUM(L545:N545)</f>
        <v>0</v>
      </c>
      <c r="P545" s="71" t="n">
        <f aca="false">VLOOKUP($A545,LossChart!$A$3:$AB$73,14,0)-L545</f>
        <v>693.518611766503</v>
      </c>
      <c r="Q545" s="71" t="n">
        <f aca="false">VLOOKUP($A545,LossChart!$A$3:$AB$73,15,0)-M545</f>
        <v>80</v>
      </c>
      <c r="R545" s="71" t="n">
        <f aca="false">VLOOKUP($A545,LossChart!$A$3:$AB$73,16,0)-N545</f>
        <v>462.566029264636</v>
      </c>
      <c r="S545" s="71" t="n">
        <f aca="false">VLOOKUP($A545,LossChart!$A$3:$AB$73,17,0)-O545</f>
        <v>1236.08464103114</v>
      </c>
    </row>
    <row r="546" customFormat="false" ht="15" hidden="false" customHeight="false" outlineLevel="0" collapsed="false">
      <c r="B546" s="69" t="s">
        <v>95</v>
      </c>
      <c r="C546" s="70" t="n">
        <v>1</v>
      </c>
      <c r="D546" s="71" t="n">
        <f aca="false">$C546*VLOOKUP($B546,FoodDB!$A$2:$I$1024,3,0)</f>
        <v>0</v>
      </c>
      <c r="E546" s="71" t="n">
        <f aca="false">$C546*VLOOKUP($B546,FoodDB!$A$2:$I$1024,4,0)</f>
        <v>0</v>
      </c>
      <c r="F546" s="71" t="n">
        <f aca="false">$C546*VLOOKUP($B546,FoodDB!$A$2:$I$1024,5,0)</f>
        <v>0</v>
      </c>
      <c r="G546" s="71" t="n">
        <f aca="false">$C546*VLOOKUP($B546,FoodDB!$A$2:$I$1024,6,0)</f>
        <v>0</v>
      </c>
      <c r="H546" s="71" t="n">
        <f aca="false">$C546*VLOOKUP($B546,FoodDB!$A$2:$I$1024,7,0)</f>
        <v>0</v>
      </c>
      <c r="I546" s="71" t="n">
        <f aca="false">$C546*VLOOKUP($B546,FoodDB!$A$2:$I$1024,8,0)</f>
        <v>0</v>
      </c>
      <c r="J546" s="71" t="n">
        <f aca="false">$C546*VLOOKUP($B546,FoodDB!$A$2:$I$1024,9,0)</f>
        <v>0</v>
      </c>
      <c r="K546" s="71"/>
      <c r="L546" s="71"/>
      <c r="M546" s="71"/>
      <c r="N546" s="71"/>
      <c r="O546" s="71"/>
      <c r="P546" s="71"/>
      <c r="Q546" s="71"/>
      <c r="R546" s="71"/>
      <c r="S546" s="71"/>
    </row>
    <row r="547" customFormat="false" ht="15" hidden="false" customHeight="false" outlineLevel="0" collapsed="false">
      <c r="B547" s="69" t="s">
        <v>95</v>
      </c>
      <c r="C547" s="70" t="n">
        <v>1</v>
      </c>
      <c r="D547" s="71" t="n">
        <f aca="false">$C547*VLOOKUP($B547,FoodDB!$A$2:$I$1024,3,0)</f>
        <v>0</v>
      </c>
      <c r="E547" s="71" t="n">
        <f aca="false">$C547*VLOOKUP($B547,FoodDB!$A$2:$I$1024,4,0)</f>
        <v>0</v>
      </c>
      <c r="F547" s="71" t="n">
        <f aca="false">$C547*VLOOKUP($B547,FoodDB!$A$2:$I$1024,5,0)</f>
        <v>0</v>
      </c>
      <c r="G547" s="71" t="n">
        <f aca="false">$C547*VLOOKUP($B547,FoodDB!$A$2:$I$1024,6,0)</f>
        <v>0</v>
      </c>
      <c r="H547" s="71" t="n">
        <f aca="false">$C547*VLOOKUP($B547,FoodDB!$A$2:$I$1024,7,0)</f>
        <v>0</v>
      </c>
      <c r="I547" s="71" t="n">
        <f aca="false">$C547*VLOOKUP($B547,FoodDB!$A$2:$I$1024,8,0)</f>
        <v>0</v>
      </c>
      <c r="J547" s="71" t="n">
        <f aca="false">$C547*VLOOKUP($B547,FoodDB!$A$2:$I$1024,9,0)</f>
        <v>0</v>
      </c>
      <c r="K547" s="71"/>
      <c r="L547" s="71"/>
      <c r="M547" s="71"/>
      <c r="N547" s="71"/>
      <c r="O547" s="71"/>
      <c r="P547" s="71"/>
      <c r="Q547" s="71"/>
      <c r="R547" s="71"/>
      <c r="S547" s="71"/>
    </row>
    <row r="548" customFormat="false" ht="15" hidden="false" customHeight="false" outlineLevel="0" collapsed="false">
      <c r="B548" s="69" t="s">
        <v>95</v>
      </c>
      <c r="C548" s="70" t="n">
        <v>1</v>
      </c>
      <c r="D548" s="71" t="n">
        <f aca="false">$C548*VLOOKUP($B548,FoodDB!$A$2:$I$1024,3,0)</f>
        <v>0</v>
      </c>
      <c r="E548" s="71" t="n">
        <f aca="false">$C548*VLOOKUP($B548,FoodDB!$A$2:$I$1024,4,0)</f>
        <v>0</v>
      </c>
      <c r="F548" s="71" t="n">
        <f aca="false">$C548*VLOOKUP($B548,FoodDB!$A$2:$I$1024,5,0)</f>
        <v>0</v>
      </c>
      <c r="G548" s="71" t="n">
        <f aca="false">$C548*VLOOKUP($B548,FoodDB!$A$2:$I$1024,6,0)</f>
        <v>0</v>
      </c>
      <c r="H548" s="71" t="n">
        <f aca="false">$C548*VLOOKUP($B548,FoodDB!$A$2:$I$1024,7,0)</f>
        <v>0</v>
      </c>
      <c r="I548" s="71" t="n">
        <f aca="false">$C548*VLOOKUP($B548,FoodDB!$A$2:$I$1024,8,0)</f>
        <v>0</v>
      </c>
      <c r="J548" s="71" t="n">
        <f aca="false">$C548*VLOOKUP($B548,FoodDB!$A$2:$I$1024,9,0)</f>
        <v>0</v>
      </c>
      <c r="K548" s="71"/>
      <c r="L548" s="71"/>
      <c r="M548" s="71"/>
      <c r="N548" s="71"/>
      <c r="O548" s="71"/>
      <c r="P548" s="71"/>
      <c r="Q548" s="71"/>
      <c r="R548" s="71"/>
      <c r="S548" s="71"/>
    </row>
    <row r="549" customFormat="false" ht="15" hidden="false" customHeight="false" outlineLevel="0" collapsed="false">
      <c r="B549" s="69" t="s">
        <v>95</v>
      </c>
      <c r="C549" s="70" t="n">
        <v>1</v>
      </c>
      <c r="D549" s="71" t="n">
        <f aca="false">$C549*VLOOKUP($B549,FoodDB!$A$2:$I$1024,3,0)</f>
        <v>0</v>
      </c>
      <c r="E549" s="71" t="n">
        <f aca="false">$C549*VLOOKUP($B549,FoodDB!$A$2:$I$1024,4,0)</f>
        <v>0</v>
      </c>
      <c r="F549" s="71" t="n">
        <f aca="false">$C549*VLOOKUP($B549,FoodDB!$A$2:$I$1024,5,0)</f>
        <v>0</v>
      </c>
      <c r="G549" s="71" t="n">
        <f aca="false">$C549*VLOOKUP($B549,FoodDB!$A$2:$I$1024,6,0)</f>
        <v>0</v>
      </c>
      <c r="H549" s="71" t="n">
        <f aca="false">$C549*VLOOKUP($B549,FoodDB!$A$2:$I$1024,7,0)</f>
        <v>0</v>
      </c>
      <c r="I549" s="71" t="n">
        <f aca="false">$C549*VLOOKUP($B549,FoodDB!$A$2:$I$1024,8,0)</f>
        <v>0</v>
      </c>
      <c r="J549" s="71" t="n">
        <f aca="false">$C549*VLOOKUP($B549,FoodDB!$A$2:$I$1024,9,0)</f>
        <v>0</v>
      </c>
      <c r="K549" s="71"/>
      <c r="L549" s="71"/>
      <c r="M549" s="71"/>
      <c r="N549" s="71"/>
      <c r="O549" s="71"/>
      <c r="P549" s="71"/>
      <c r="Q549" s="71"/>
      <c r="R549" s="71"/>
      <c r="S549" s="71"/>
    </row>
    <row r="550" customFormat="false" ht="15" hidden="false" customHeight="false" outlineLevel="0" collapsed="false">
      <c r="B550" s="69" t="s">
        <v>95</v>
      </c>
      <c r="C550" s="70" t="n">
        <v>1</v>
      </c>
      <c r="D550" s="71" t="n">
        <f aca="false">$C550*VLOOKUP($B550,FoodDB!$A$2:$I$1024,3,0)</f>
        <v>0</v>
      </c>
      <c r="E550" s="71" t="n">
        <f aca="false">$C550*VLOOKUP($B550,FoodDB!$A$2:$I$1024,4,0)</f>
        <v>0</v>
      </c>
      <c r="F550" s="71" t="n">
        <f aca="false">$C550*VLOOKUP($B550,FoodDB!$A$2:$I$1024,5,0)</f>
        <v>0</v>
      </c>
      <c r="G550" s="71" t="n">
        <f aca="false">$C550*VLOOKUP($B550,FoodDB!$A$2:$I$1024,6,0)</f>
        <v>0</v>
      </c>
      <c r="H550" s="71" t="n">
        <f aca="false">$C550*VLOOKUP($B550,FoodDB!$A$2:$I$1024,7,0)</f>
        <v>0</v>
      </c>
      <c r="I550" s="71" t="n">
        <f aca="false">$C550*VLOOKUP($B550,FoodDB!$A$2:$I$1024,8,0)</f>
        <v>0</v>
      </c>
      <c r="J550" s="71" t="n">
        <f aca="false">$C550*VLOOKUP($B550,FoodDB!$A$2:$I$1024,9,0)</f>
        <v>0</v>
      </c>
      <c r="K550" s="71"/>
      <c r="L550" s="71"/>
      <c r="M550" s="71"/>
      <c r="N550" s="71"/>
      <c r="O550" s="71"/>
      <c r="P550" s="71"/>
      <c r="Q550" s="71"/>
      <c r="R550" s="71"/>
      <c r="S550" s="71"/>
    </row>
    <row r="551" customFormat="false" ht="15" hidden="false" customHeight="false" outlineLevel="0" collapsed="false">
      <c r="B551" s="69" t="s">
        <v>95</v>
      </c>
      <c r="C551" s="70" t="n">
        <v>1</v>
      </c>
      <c r="D551" s="71" t="n">
        <f aca="false">$C551*VLOOKUP($B551,FoodDB!$A$2:$I$1024,3,0)</f>
        <v>0</v>
      </c>
      <c r="E551" s="71" t="n">
        <f aca="false">$C551*VLOOKUP($B551,FoodDB!$A$2:$I$1024,4,0)</f>
        <v>0</v>
      </c>
      <c r="F551" s="71" t="n">
        <f aca="false">$C551*VLOOKUP($B551,FoodDB!$A$2:$I$1024,5,0)</f>
        <v>0</v>
      </c>
      <c r="G551" s="71" t="n">
        <f aca="false">$C551*VLOOKUP($B551,FoodDB!$A$2:$I$1024,6,0)</f>
        <v>0</v>
      </c>
      <c r="H551" s="71" t="n">
        <f aca="false">$C551*VLOOKUP($B551,FoodDB!$A$2:$I$1024,7,0)</f>
        <v>0</v>
      </c>
      <c r="I551" s="71" t="n">
        <f aca="false">$C551*VLOOKUP($B551,FoodDB!$A$2:$I$1024,8,0)</f>
        <v>0</v>
      </c>
      <c r="J551" s="71" t="n">
        <f aca="false">$C551*VLOOKUP($B551,FoodDB!$A$2:$I$1024,9,0)</f>
        <v>0</v>
      </c>
      <c r="K551" s="71"/>
      <c r="L551" s="71"/>
      <c r="M551" s="71"/>
      <c r="N551" s="71"/>
      <c r="O551" s="71"/>
      <c r="P551" s="71"/>
      <c r="Q551" s="71"/>
      <c r="R551" s="71"/>
      <c r="S551" s="71"/>
    </row>
    <row r="552" customFormat="false" ht="15" hidden="false" customHeight="false" outlineLevel="0" collapsed="false">
      <c r="A552" s="0" t="s">
        <v>99</v>
      </c>
      <c r="D552" s="71"/>
      <c r="E552" s="71"/>
      <c r="F552" s="71"/>
      <c r="G552" s="71" t="n">
        <f aca="false">SUM(G545:G551)</f>
        <v>0</v>
      </c>
      <c r="H552" s="71" t="n">
        <f aca="false">SUM(H545:H551)</f>
        <v>0</v>
      </c>
      <c r="I552" s="71" t="n">
        <f aca="false">SUM(I545:I551)</f>
        <v>0</v>
      </c>
      <c r="J552" s="71" t="n">
        <f aca="false">SUM(G552:I552)</f>
        <v>0</v>
      </c>
      <c r="K552" s="71"/>
      <c r="L552" s="71"/>
      <c r="M552" s="71"/>
      <c r="N552" s="71"/>
      <c r="O552" s="71"/>
      <c r="P552" s="71"/>
      <c r="Q552" s="71"/>
      <c r="R552" s="71"/>
      <c r="S552" s="71"/>
    </row>
    <row r="553" customFormat="false" ht="15" hidden="false" customHeight="false" outlineLevel="0" collapsed="false">
      <c r="A553" s="0" t="s">
        <v>100</v>
      </c>
      <c r="B553" s="0" t="s">
        <v>101</v>
      </c>
      <c r="D553" s="71"/>
      <c r="E553" s="71"/>
      <c r="F553" s="71"/>
      <c r="G553" s="71" t="n">
        <f aca="false">VLOOKUP($A545,LossChart!$A$3:$AB$73,14,0)</f>
        <v>693.518611766503</v>
      </c>
      <c r="H553" s="71" t="n">
        <f aca="false">VLOOKUP($A545,LossChart!$A$3:$AB$73,15,0)</f>
        <v>80</v>
      </c>
      <c r="I553" s="71" t="n">
        <f aca="false">VLOOKUP($A545,LossChart!$A$3:$AB$73,16,0)</f>
        <v>462.566029264636</v>
      </c>
      <c r="J553" s="71" t="n">
        <f aca="false">VLOOKUP($A545,LossChart!$A$3:$AB$73,17,0)</f>
        <v>1236.08464103114</v>
      </c>
      <c r="K553" s="71"/>
      <c r="L553" s="71"/>
      <c r="M553" s="71"/>
      <c r="N553" s="71"/>
      <c r="O553" s="71"/>
      <c r="P553" s="71"/>
      <c r="Q553" s="71"/>
      <c r="R553" s="71"/>
      <c r="S553" s="71"/>
    </row>
    <row r="554" customFormat="false" ht="15" hidden="false" customHeight="false" outlineLevel="0" collapsed="false">
      <c r="A554" s="0" t="s">
        <v>102</v>
      </c>
      <c r="D554" s="71"/>
      <c r="E554" s="71"/>
      <c r="F554" s="71"/>
      <c r="G554" s="71" t="n">
        <f aca="false">G553-G552</f>
        <v>693.518611766503</v>
      </c>
      <c r="H554" s="71" t="n">
        <f aca="false">H553-H552</f>
        <v>80</v>
      </c>
      <c r="I554" s="71" t="n">
        <f aca="false">I553-I552</f>
        <v>462.566029264636</v>
      </c>
      <c r="J554" s="71" t="n">
        <f aca="false">J553-J552</f>
        <v>1236.08464103114</v>
      </c>
      <c r="K554" s="71"/>
      <c r="L554" s="71"/>
      <c r="M554" s="71"/>
      <c r="N554" s="71"/>
      <c r="O554" s="71"/>
      <c r="P554" s="71"/>
      <c r="Q554" s="71"/>
      <c r="R554" s="71"/>
      <c r="S554" s="71"/>
    </row>
    <row r="556" customFormat="false" ht="60" hidden="false" customHeight="false" outlineLevel="0" collapsed="false">
      <c r="A556" s="21" t="s">
        <v>63</v>
      </c>
      <c r="B556" s="21" t="s">
        <v>80</v>
      </c>
      <c r="C556" s="21" t="s">
        <v>81</v>
      </c>
      <c r="D556" s="67" t="str">
        <f aca="false">FoodDB!$C$1</f>
        <v>Fat
(g)</v>
      </c>
      <c r="E556" s="67" t="str">
        <f aca="false">FoodDB!$D$1</f>
        <v> Net
Carbs
(g)</v>
      </c>
      <c r="F556" s="67" t="str">
        <f aca="false">FoodDB!$E$1</f>
        <v>Protein
(g)</v>
      </c>
      <c r="G556" s="67" t="str">
        <f aca="false">FoodDB!$F$1</f>
        <v>Fat
(Cal)</v>
      </c>
      <c r="H556" s="67" t="str">
        <f aca="false">FoodDB!$G$1</f>
        <v>Carb
(Cal)</v>
      </c>
      <c r="I556" s="67" t="str">
        <f aca="false">FoodDB!$H$1</f>
        <v>Protein
(Cal)</v>
      </c>
      <c r="J556" s="67" t="str">
        <f aca="false">FoodDB!$I$1</f>
        <v>Total
Calories</v>
      </c>
      <c r="K556" s="67"/>
      <c r="L556" s="67" t="s">
        <v>82</v>
      </c>
      <c r="M556" s="67" t="s">
        <v>83</v>
      </c>
      <c r="N556" s="67" t="s">
        <v>84</v>
      </c>
      <c r="O556" s="67" t="s">
        <v>85</v>
      </c>
      <c r="P556" s="67" t="s">
        <v>86</v>
      </c>
      <c r="Q556" s="67" t="s">
        <v>87</v>
      </c>
      <c r="R556" s="67" t="s">
        <v>88</v>
      </c>
      <c r="S556" s="67" t="s">
        <v>89</v>
      </c>
    </row>
    <row r="557" customFormat="false" ht="15" hidden="false" customHeight="false" outlineLevel="0" collapsed="false">
      <c r="A557" s="68" t="n">
        <f aca="false">A545+1</f>
        <v>43077</v>
      </c>
      <c r="B557" s="69" t="s">
        <v>95</v>
      </c>
      <c r="C557" s="70" t="n">
        <v>1</v>
      </c>
      <c r="D557" s="71" t="n">
        <f aca="false">$C557*VLOOKUP($B557,FoodDB!$A$2:$I$1024,3,0)</f>
        <v>0</v>
      </c>
      <c r="E557" s="71" t="n">
        <f aca="false">$C557*VLOOKUP($B557,FoodDB!$A$2:$I$1024,4,0)</f>
        <v>0</v>
      </c>
      <c r="F557" s="71" t="n">
        <f aca="false">$C557*VLOOKUP($B557,FoodDB!$A$2:$I$1024,5,0)</f>
        <v>0</v>
      </c>
      <c r="G557" s="71" t="n">
        <f aca="false">$C557*VLOOKUP($B557,FoodDB!$A$2:$I$1024,6,0)</f>
        <v>0</v>
      </c>
      <c r="H557" s="71" t="n">
        <f aca="false">$C557*VLOOKUP($B557,FoodDB!$A$2:$I$1024,7,0)</f>
        <v>0</v>
      </c>
      <c r="I557" s="71" t="n">
        <f aca="false">$C557*VLOOKUP($B557,FoodDB!$A$2:$I$1024,8,0)</f>
        <v>0</v>
      </c>
      <c r="J557" s="71" t="n">
        <f aca="false">$C557*VLOOKUP($B557,FoodDB!$A$2:$I$1024,9,0)</f>
        <v>0</v>
      </c>
      <c r="K557" s="71"/>
      <c r="L557" s="71" t="n">
        <f aca="false">SUM(G557:G563)</f>
        <v>0</v>
      </c>
      <c r="M557" s="71" t="n">
        <f aca="false">SUM(H557:H563)</f>
        <v>0</v>
      </c>
      <c r="N557" s="71" t="n">
        <f aca="false">SUM(I557:I563)</f>
        <v>0</v>
      </c>
      <c r="O557" s="71" t="n">
        <f aca="false">SUM(L557:N557)</f>
        <v>0</v>
      </c>
      <c r="P557" s="71" t="n">
        <f aca="false">VLOOKUP($A557,LossChart!$A$3:$AB$73,14,0)-L557</f>
        <v>698.771992863203</v>
      </c>
      <c r="Q557" s="71" t="n">
        <f aca="false">VLOOKUP($A557,LossChart!$A$3:$AB$73,15,0)-M557</f>
        <v>80</v>
      </c>
      <c r="R557" s="71" t="n">
        <f aca="false">VLOOKUP($A557,LossChart!$A$3:$AB$73,16,0)-N557</f>
        <v>462.566029264636</v>
      </c>
      <c r="S557" s="71" t="n">
        <f aca="false">VLOOKUP($A557,LossChart!$A$3:$AB$73,17,0)-O557</f>
        <v>1241.33802212784</v>
      </c>
    </row>
    <row r="558" customFormat="false" ht="15" hidden="false" customHeight="false" outlineLevel="0" collapsed="false">
      <c r="B558" s="69" t="s">
        <v>95</v>
      </c>
      <c r="C558" s="70" t="n">
        <v>1</v>
      </c>
      <c r="D558" s="71" t="n">
        <f aca="false">$C558*VLOOKUP($B558,FoodDB!$A$2:$I$1024,3,0)</f>
        <v>0</v>
      </c>
      <c r="E558" s="71" t="n">
        <f aca="false">$C558*VLOOKUP($B558,FoodDB!$A$2:$I$1024,4,0)</f>
        <v>0</v>
      </c>
      <c r="F558" s="71" t="n">
        <f aca="false">$C558*VLOOKUP($B558,FoodDB!$A$2:$I$1024,5,0)</f>
        <v>0</v>
      </c>
      <c r="G558" s="71" t="n">
        <f aca="false">$C558*VLOOKUP($B558,FoodDB!$A$2:$I$1024,6,0)</f>
        <v>0</v>
      </c>
      <c r="H558" s="71" t="n">
        <f aca="false">$C558*VLOOKUP($B558,FoodDB!$A$2:$I$1024,7,0)</f>
        <v>0</v>
      </c>
      <c r="I558" s="71" t="n">
        <f aca="false">$C558*VLOOKUP($B558,FoodDB!$A$2:$I$1024,8,0)</f>
        <v>0</v>
      </c>
      <c r="J558" s="71" t="n">
        <f aca="false">$C558*VLOOKUP($B558,FoodDB!$A$2:$I$1024,9,0)</f>
        <v>0</v>
      </c>
      <c r="K558" s="71"/>
      <c r="L558" s="71"/>
      <c r="M558" s="71"/>
      <c r="N558" s="71"/>
      <c r="O558" s="71"/>
      <c r="P558" s="71"/>
      <c r="Q558" s="71"/>
      <c r="R558" s="71"/>
      <c r="S558" s="71"/>
    </row>
    <row r="559" customFormat="false" ht="15" hidden="false" customHeight="false" outlineLevel="0" collapsed="false">
      <c r="B559" s="69" t="s">
        <v>95</v>
      </c>
      <c r="C559" s="70" t="n">
        <v>1</v>
      </c>
      <c r="D559" s="71" t="n">
        <f aca="false">$C559*VLOOKUP($B559,FoodDB!$A$2:$I$1024,3,0)</f>
        <v>0</v>
      </c>
      <c r="E559" s="71" t="n">
        <f aca="false">$C559*VLOOKUP($B559,FoodDB!$A$2:$I$1024,4,0)</f>
        <v>0</v>
      </c>
      <c r="F559" s="71" t="n">
        <f aca="false">$C559*VLOOKUP($B559,FoodDB!$A$2:$I$1024,5,0)</f>
        <v>0</v>
      </c>
      <c r="G559" s="71" t="n">
        <f aca="false">$C559*VLOOKUP($B559,FoodDB!$A$2:$I$1024,6,0)</f>
        <v>0</v>
      </c>
      <c r="H559" s="71" t="n">
        <f aca="false">$C559*VLOOKUP($B559,FoodDB!$A$2:$I$1024,7,0)</f>
        <v>0</v>
      </c>
      <c r="I559" s="71" t="n">
        <f aca="false">$C559*VLOOKUP($B559,FoodDB!$A$2:$I$1024,8,0)</f>
        <v>0</v>
      </c>
      <c r="J559" s="71" t="n">
        <f aca="false">$C559*VLOOKUP($B559,FoodDB!$A$2:$I$1024,9,0)</f>
        <v>0</v>
      </c>
      <c r="K559" s="71"/>
      <c r="L559" s="71"/>
      <c r="M559" s="71"/>
      <c r="N559" s="71"/>
      <c r="O559" s="71"/>
      <c r="P559" s="71"/>
      <c r="Q559" s="71"/>
      <c r="R559" s="71"/>
      <c r="S559" s="71"/>
    </row>
    <row r="560" customFormat="false" ht="15" hidden="false" customHeight="false" outlineLevel="0" collapsed="false">
      <c r="B560" s="69" t="s">
        <v>95</v>
      </c>
      <c r="C560" s="70" t="n">
        <v>1</v>
      </c>
      <c r="D560" s="71" t="n">
        <f aca="false">$C560*VLOOKUP($B560,FoodDB!$A$2:$I$1024,3,0)</f>
        <v>0</v>
      </c>
      <c r="E560" s="71" t="n">
        <f aca="false">$C560*VLOOKUP($B560,FoodDB!$A$2:$I$1024,4,0)</f>
        <v>0</v>
      </c>
      <c r="F560" s="71" t="n">
        <f aca="false">$C560*VLOOKUP($B560,FoodDB!$A$2:$I$1024,5,0)</f>
        <v>0</v>
      </c>
      <c r="G560" s="71" t="n">
        <f aca="false">$C560*VLOOKUP($B560,FoodDB!$A$2:$I$1024,6,0)</f>
        <v>0</v>
      </c>
      <c r="H560" s="71" t="n">
        <f aca="false">$C560*VLOOKUP($B560,FoodDB!$A$2:$I$1024,7,0)</f>
        <v>0</v>
      </c>
      <c r="I560" s="71" t="n">
        <f aca="false">$C560*VLOOKUP($B560,FoodDB!$A$2:$I$1024,8,0)</f>
        <v>0</v>
      </c>
      <c r="J560" s="71" t="n">
        <f aca="false">$C560*VLOOKUP($B560,FoodDB!$A$2:$I$1024,9,0)</f>
        <v>0</v>
      </c>
      <c r="K560" s="71"/>
      <c r="L560" s="71"/>
      <c r="M560" s="71"/>
      <c r="N560" s="71"/>
      <c r="O560" s="71"/>
      <c r="P560" s="71"/>
      <c r="Q560" s="71"/>
      <c r="R560" s="71"/>
      <c r="S560" s="71"/>
    </row>
    <row r="561" customFormat="false" ht="15" hidden="false" customHeight="false" outlineLevel="0" collapsed="false">
      <c r="B561" s="69" t="s">
        <v>95</v>
      </c>
      <c r="C561" s="70" t="n">
        <v>1</v>
      </c>
      <c r="D561" s="71" t="n">
        <f aca="false">$C561*VLOOKUP($B561,FoodDB!$A$2:$I$1024,3,0)</f>
        <v>0</v>
      </c>
      <c r="E561" s="71" t="n">
        <f aca="false">$C561*VLOOKUP($B561,FoodDB!$A$2:$I$1024,4,0)</f>
        <v>0</v>
      </c>
      <c r="F561" s="71" t="n">
        <f aca="false">$C561*VLOOKUP($B561,FoodDB!$A$2:$I$1024,5,0)</f>
        <v>0</v>
      </c>
      <c r="G561" s="71" t="n">
        <f aca="false">$C561*VLOOKUP($B561,FoodDB!$A$2:$I$1024,6,0)</f>
        <v>0</v>
      </c>
      <c r="H561" s="71" t="n">
        <f aca="false">$C561*VLOOKUP($B561,FoodDB!$A$2:$I$1024,7,0)</f>
        <v>0</v>
      </c>
      <c r="I561" s="71" t="n">
        <f aca="false">$C561*VLOOKUP($B561,FoodDB!$A$2:$I$1024,8,0)</f>
        <v>0</v>
      </c>
      <c r="J561" s="71" t="n">
        <f aca="false">$C561*VLOOKUP($B561,FoodDB!$A$2:$I$1024,9,0)</f>
        <v>0</v>
      </c>
      <c r="K561" s="71"/>
      <c r="L561" s="71"/>
      <c r="M561" s="71"/>
      <c r="N561" s="71"/>
      <c r="O561" s="71"/>
      <c r="P561" s="71"/>
      <c r="Q561" s="71"/>
      <c r="R561" s="71"/>
      <c r="S561" s="71"/>
    </row>
    <row r="562" customFormat="false" ht="15" hidden="false" customHeight="false" outlineLevel="0" collapsed="false">
      <c r="B562" s="69" t="s">
        <v>95</v>
      </c>
      <c r="C562" s="70" t="n">
        <v>1</v>
      </c>
      <c r="D562" s="71" t="n">
        <f aca="false">$C562*VLOOKUP($B562,FoodDB!$A$2:$I$1024,3,0)</f>
        <v>0</v>
      </c>
      <c r="E562" s="71" t="n">
        <f aca="false">$C562*VLOOKUP($B562,FoodDB!$A$2:$I$1024,4,0)</f>
        <v>0</v>
      </c>
      <c r="F562" s="71" t="n">
        <f aca="false">$C562*VLOOKUP($B562,FoodDB!$A$2:$I$1024,5,0)</f>
        <v>0</v>
      </c>
      <c r="G562" s="71" t="n">
        <f aca="false">$C562*VLOOKUP($B562,FoodDB!$A$2:$I$1024,6,0)</f>
        <v>0</v>
      </c>
      <c r="H562" s="71" t="n">
        <f aca="false">$C562*VLOOKUP($B562,FoodDB!$A$2:$I$1024,7,0)</f>
        <v>0</v>
      </c>
      <c r="I562" s="71" t="n">
        <f aca="false">$C562*VLOOKUP($B562,FoodDB!$A$2:$I$1024,8,0)</f>
        <v>0</v>
      </c>
      <c r="J562" s="71" t="n">
        <f aca="false">$C562*VLOOKUP($B562,FoodDB!$A$2:$I$1024,9,0)</f>
        <v>0</v>
      </c>
      <c r="K562" s="71"/>
      <c r="L562" s="71"/>
      <c r="M562" s="71"/>
      <c r="N562" s="71"/>
      <c r="O562" s="71"/>
      <c r="P562" s="71"/>
      <c r="Q562" s="71"/>
      <c r="R562" s="71"/>
      <c r="S562" s="71"/>
    </row>
    <row r="563" customFormat="false" ht="15" hidden="false" customHeight="false" outlineLevel="0" collapsed="false">
      <c r="B563" s="69" t="s">
        <v>95</v>
      </c>
      <c r="C563" s="70" t="n">
        <v>1</v>
      </c>
      <c r="D563" s="71" t="n">
        <f aca="false">$C563*VLOOKUP($B563,FoodDB!$A$2:$I$1024,3,0)</f>
        <v>0</v>
      </c>
      <c r="E563" s="71" t="n">
        <f aca="false">$C563*VLOOKUP($B563,FoodDB!$A$2:$I$1024,4,0)</f>
        <v>0</v>
      </c>
      <c r="F563" s="71" t="n">
        <f aca="false">$C563*VLOOKUP($B563,FoodDB!$A$2:$I$1024,5,0)</f>
        <v>0</v>
      </c>
      <c r="G563" s="71" t="n">
        <f aca="false">$C563*VLOOKUP($B563,FoodDB!$A$2:$I$1024,6,0)</f>
        <v>0</v>
      </c>
      <c r="H563" s="71" t="n">
        <f aca="false">$C563*VLOOKUP($B563,FoodDB!$A$2:$I$1024,7,0)</f>
        <v>0</v>
      </c>
      <c r="I563" s="71" t="n">
        <f aca="false">$C563*VLOOKUP($B563,FoodDB!$A$2:$I$1024,8,0)</f>
        <v>0</v>
      </c>
      <c r="J563" s="71" t="n">
        <f aca="false">$C563*VLOOKUP($B563,FoodDB!$A$2:$I$1024,9,0)</f>
        <v>0</v>
      </c>
      <c r="K563" s="71"/>
      <c r="L563" s="71"/>
      <c r="M563" s="71"/>
      <c r="N563" s="71"/>
      <c r="O563" s="71"/>
      <c r="P563" s="71"/>
      <c r="Q563" s="71"/>
      <c r="R563" s="71"/>
      <c r="S563" s="71"/>
    </row>
    <row r="564" customFormat="false" ht="15" hidden="false" customHeight="false" outlineLevel="0" collapsed="false">
      <c r="A564" s="0" t="s">
        <v>99</v>
      </c>
      <c r="D564" s="71"/>
      <c r="E564" s="71"/>
      <c r="F564" s="71"/>
      <c r="G564" s="71" t="n">
        <f aca="false">SUM(G557:G563)</f>
        <v>0</v>
      </c>
      <c r="H564" s="71" t="n">
        <f aca="false">SUM(H557:H563)</f>
        <v>0</v>
      </c>
      <c r="I564" s="71" t="n">
        <f aca="false">SUM(I557:I563)</f>
        <v>0</v>
      </c>
      <c r="J564" s="71" t="n">
        <f aca="false">SUM(G564:I564)</f>
        <v>0</v>
      </c>
      <c r="K564" s="71"/>
      <c r="L564" s="71"/>
      <c r="M564" s="71"/>
      <c r="N564" s="71"/>
      <c r="O564" s="71"/>
      <c r="P564" s="71"/>
      <c r="Q564" s="71"/>
      <c r="R564" s="71"/>
      <c r="S564" s="71"/>
    </row>
    <row r="565" customFormat="false" ht="15" hidden="false" customHeight="false" outlineLevel="0" collapsed="false">
      <c r="A565" s="0" t="s">
        <v>100</v>
      </c>
      <c r="B565" s="0" t="s">
        <v>101</v>
      </c>
      <c r="D565" s="71"/>
      <c r="E565" s="71"/>
      <c r="F565" s="71"/>
      <c r="G565" s="71" t="n">
        <f aca="false">VLOOKUP($A557,LossChart!$A$3:$AB$73,14,0)</f>
        <v>698.771992863203</v>
      </c>
      <c r="H565" s="71" t="n">
        <f aca="false">VLOOKUP($A557,LossChart!$A$3:$AB$73,15,0)</f>
        <v>80</v>
      </c>
      <c r="I565" s="71" t="n">
        <f aca="false">VLOOKUP($A557,LossChart!$A$3:$AB$73,16,0)</f>
        <v>462.566029264636</v>
      </c>
      <c r="J565" s="71" t="n">
        <f aca="false">VLOOKUP($A557,LossChart!$A$3:$AB$73,17,0)</f>
        <v>1241.33802212784</v>
      </c>
      <c r="K565" s="71"/>
      <c r="L565" s="71"/>
      <c r="M565" s="71"/>
      <c r="N565" s="71"/>
      <c r="O565" s="71"/>
      <c r="P565" s="71"/>
      <c r="Q565" s="71"/>
      <c r="R565" s="71"/>
      <c r="S565" s="71"/>
    </row>
    <row r="566" customFormat="false" ht="15" hidden="false" customHeight="false" outlineLevel="0" collapsed="false">
      <c r="A566" s="0" t="s">
        <v>102</v>
      </c>
      <c r="D566" s="71"/>
      <c r="E566" s="71"/>
      <c r="F566" s="71"/>
      <c r="G566" s="71" t="n">
        <f aca="false">G565-G564</f>
        <v>698.771992863203</v>
      </c>
      <c r="H566" s="71" t="n">
        <f aca="false">H565-H564</f>
        <v>80</v>
      </c>
      <c r="I566" s="71" t="n">
        <f aca="false">I565-I564</f>
        <v>462.566029264636</v>
      </c>
      <c r="J566" s="71" t="n">
        <f aca="false">J565-J564</f>
        <v>1241.33802212784</v>
      </c>
      <c r="K566" s="71"/>
      <c r="L566" s="71"/>
      <c r="M566" s="71"/>
      <c r="N566" s="71"/>
      <c r="O566" s="71"/>
      <c r="P566" s="71"/>
      <c r="Q566" s="71"/>
      <c r="R566" s="71"/>
      <c r="S566" s="71"/>
    </row>
    <row r="568" customFormat="false" ht="60" hidden="false" customHeight="false" outlineLevel="0" collapsed="false">
      <c r="A568" s="21" t="s">
        <v>63</v>
      </c>
      <c r="B568" s="21" t="s">
        <v>80</v>
      </c>
      <c r="C568" s="21" t="s">
        <v>81</v>
      </c>
      <c r="D568" s="67" t="str">
        <f aca="false">FoodDB!$C$1</f>
        <v>Fat
(g)</v>
      </c>
      <c r="E568" s="67" t="str">
        <f aca="false">FoodDB!$D$1</f>
        <v> Net
Carbs
(g)</v>
      </c>
      <c r="F568" s="67" t="str">
        <f aca="false">FoodDB!$E$1</f>
        <v>Protein
(g)</v>
      </c>
      <c r="G568" s="67" t="str">
        <f aca="false">FoodDB!$F$1</f>
        <v>Fat
(Cal)</v>
      </c>
      <c r="H568" s="67" t="str">
        <f aca="false">FoodDB!$G$1</f>
        <v>Carb
(Cal)</v>
      </c>
      <c r="I568" s="67" t="str">
        <f aca="false">FoodDB!$H$1</f>
        <v>Protein
(Cal)</v>
      </c>
      <c r="J568" s="67" t="str">
        <f aca="false">FoodDB!$I$1</f>
        <v>Total
Calories</v>
      </c>
      <c r="K568" s="67"/>
      <c r="L568" s="67" t="s">
        <v>82</v>
      </c>
      <c r="M568" s="67" t="s">
        <v>83</v>
      </c>
      <c r="N568" s="67" t="s">
        <v>84</v>
      </c>
      <c r="O568" s="67" t="s">
        <v>85</v>
      </c>
      <c r="P568" s="67" t="s">
        <v>86</v>
      </c>
      <c r="Q568" s="67" t="s">
        <v>87</v>
      </c>
      <c r="R568" s="67" t="s">
        <v>88</v>
      </c>
      <c r="S568" s="67" t="s">
        <v>89</v>
      </c>
    </row>
    <row r="569" customFormat="false" ht="15" hidden="false" customHeight="false" outlineLevel="0" collapsed="false">
      <c r="A569" s="68" t="n">
        <f aca="false">A557+1</f>
        <v>43078</v>
      </c>
      <c r="B569" s="69" t="s">
        <v>95</v>
      </c>
      <c r="C569" s="70" t="n">
        <v>1</v>
      </c>
      <c r="D569" s="71" t="n">
        <f aca="false">$C569*VLOOKUP($B569,FoodDB!$A$2:$I$1024,3,0)</f>
        <v>0</v>
      </c>
      <c r="E569" s="71" t="n">
        <f aca="false">$C569*VLOOKUP($B569,FoodDB!$A$2:$I$1024,4,0)</f>
        <v>0</v>
      </c>
      <c r="F569" s="71" t="n">
        <f aca="false">$C569*VLOOKUP($B569,FoodDB!$A$2:$I$1024,5,0)</f>
        <v>0</v>
      </c>
      <c r="G569" s="71" t="n">
        <f aca="false">$C569*VLOOKUP($B569,FoodDB!$A$2:$I$1024,6,0)</f>
        <v>0</v>
      </c>
      <c r="H569" s="71" t="n">
        <f aca="false">$C569*VLOOKUP($B569,FoodDB!$A$2:$I$1024,7,0)</f>
        <v>0</v>
      </c>
      <c r="I569" s="71" t="n">
        <f aca="false">$C569*VLOOKUP($B569,FoodDB!$A$2:$I$1024,8,0)</f>
        <v>0</v>
      </c>
      <c r="J569" s="71" t="n">
        <f aca="false">$C569*VLOOKUP($B569,FoodDB!$A$2:$I$1024,9,0)</f>
        <v>0</v>
      </c>
      <c r="K569" s="71"/>
      <c r="L569" s="71" t="n">
        <f aca="false">SUM(G569:G575)</f>
        <v>0</v>
      </c>
      <c r="M569" s="71" t="n">
        <f aca="false">SUM(H569:H575)</f>
        <v>0</v>
      </c>
      <c r="N569" s="71" t="n">
        <f aca="false">SUM(I569:I575)</f>
        <v>0</v>
      </c>
      <c r="O569" s="71" t="n">
        <f aca="false">SUM(L569:N569)</f>
        <v>0</v>
      </c>
      <c r="P569" s="71" t="n">
        <f aca="false">VLOOKUP($A569,LossChart!$A$3:$AB$73,14,0)-L569</f>
        <v>703.978844013047</v>
      </c>
      <c r="Q569" s="71" t="n">
        <f aca="false">VLOOKUP($A569,LossChart!$A$3:$AB$73,15,0)-M569</f>
        <v>80</v>
      </c>
      <c r="R569" s="71" t="n">
        <f aca="false">VLOOKUP($A569,LossChart!$A$3:$AB$73,16,0)-N569</f>
        <v>462.566029264636</v>
      </c>
      <c r="S569" s="71" t="n">
        <f aca="false">VLOOKUP($A569,LossChart!$A$3:$AB$73,17,0)-O569</f>
        <v>1246.54487327768</v>
      </c>
    </row>
    <row r="570" customFormat="false" ht="15" hidden="false" customHeight="false" outlineLevel="0" collapsed="false">
      <c r="B570" s="69" t="s">
        <v>95</v>
      </c>
      <c r="C570" s="70" t="n">
        <v>1</v>
      </c>
      <c r="D570" s="71" t="n">
        <f aca="false">$C570*VLOOKUP($B570,FoodDB!$A$2:$I$1024,3,0)</f>
        <v>0</v>
      </c>
      <c r="E570" s="71" t="n">
        <f aca="false">$C570*VLOOKUP($B570,FoodDB!$A$2:$I$1024,4,0)</f>
        <v>0</v>
      </c>
      <c r="F570" s="71" t="n">
        <f aca="false">$C570*VLOOKUP($B570,FoodDB!$A$2:$I$1024,5,0)</f>
        <v>0</v>
      </c>
      <c r="G570" s="71" t="n">
        <f aca="false">$C570*VLOOKUP($B570,FoodDB!$A$2:$I$1024,6,0)</f>
        <v>0</v>
      </c>
      <c r="H570" s="71" t="n">
        <f aca="false">$C570*VLOOKUP($B570,FoodDB!$A$2:$I$1024,7,0)</f>
        <v>0</v>
      </c>
      <c r="I570" s="71" t="n">
        <f aca="false">$C570*VLOOKUP($B570,FoodDB!$A$2:$I$1024,8,0)</f>
        <v>0</v>
      </c>
      <c r="J570" s="71" t="n">
        <f aca="false">$C570*VLOOKUP($B570,FoodDB!$A$2:$I$1024,9,0)</f>
        <v>0</v>
      </c>
      <c r="K570" s="71"/>
      <c r="L570" s="71"/>
      <c r="M570" s="71"/>
      <c r="N570" s="71"/>
      <c r="O570" s="71"/>
      <c r="P570" s="71"/>
      <c r="Q570" s="71"/>
      <c r="R570" s="71"/>
      <c r="S570" s="71"/>
    </row>
    <row r="571" customFormat="false" ht="15" hidden="false" customHeight="false" outlineLevel="0" collapsed="false">
      <c r="B571" s="69" t="s">
        <v>95</v>
      </c>
      <c r="C571" s="70" t="n">
        <v>1</v>
      </c>
      <c r="D571" s="71" t="n">
        <f aca="false">$C571*VLOOKUP($B571,FoodDB!$A$2:$I$1024,3,0)</f>
        <v>0</v>
      </c>
      <c r="E571" s="71" t="n">
        <f aca="false">$C571*VLOOKUP($B571,FoodDB!$A$2:$I$1024,4,0)</f>
        <v>0</v>
      </c>
      <c r="F571" s="71" t="n">
        <f aca="false">$C571*VLOOKUP($B571,FoodDB!$A$2:$I$1024,5,0)</f>
        <v>0</v>
      </c>
      <c r="G571" s="71" t="n">
        <f aca="false">$C571*VLOOKUP($B571,FoodDB!$A$2:$I$1024,6,0)</f>
        <v>0</v>
      </c>
      <c r="H571" s="71" t="n">
        <f aca="false">$C571*VLOOKUP($B571,FoodDB!$A$2:$I$1024,7,0)</f>
        <v>0</v>
      </c>
      <c r="I571" s="71" t="n">
        <f aca="false">$C571*VLOOKUP($B571,FoodDB!$A$2:$I$1024,8,0)</f>
        <v>0</v>
      </c>
      <c r="J571" s="71" t="n">
        <f aca="false">$C571*VLOOKUP($B571,FoodDB!$A$2:$I$1024,9,0)</f>
        <v>0</v>
      </c>
      <c r="K571" s="71"/>
      <c r="L571" s="71"/>
      <c r="M571" s="71"/>
      <c r="N571" s="71"/>
      <c r="O571" s="71"/>
      <c r="P571" s="71"/>
      <c r="Q571" s="71"/>
      <c r="R571" s="71"/>
      <c r="S571" s="71"/>
    </row>
    <row r="572" customFormat="false" ht="15" hidden="false" customHeight="false" outlineLevel="0" collapsed="false">
      <c r="B572" s="69" t="s">
        <v>95</v>
      </c>
      <c r="C572" s="70" t="n">
        <v>1</v>
      </c>
      <c r="D572" s="71" t="n">
        <f aca="false">$C572*VLOOKUP($B572,FoodDB!$A$2:$I$1024,3,0)</f>
        <v>0</v>
      </c>
      <c r="E572" s="71" t="n">
        <f aca="false">$C572*VLOOKUP($B572,FoodDB!$A$2:$I$1024,4,0)</f>
        <v>0</v>
      </c>
      <c r="F572" s="71" t="n">
        <f aca="false">$C572*VLOOKUP($B572,FoodDB!$A$2:$I$1024,5,0)</f>
        <v>0</v>
      </c>
      <c r="G572" s="71" t="n">
        <f aca="false">$C572*VLOOKUP($B572,FoodDB!$A$2:$I$1024,6,0)</f>
        <v>0</v>
      </c>
      <c r="H572" s="71" t="n">
        <f aca="false">$C572*VLOOKUP($B572,FoodDB!$A$2:$I$1024,7,0)</f>
        <v>0</v>
      </c>
      <c r="I572" s="71" t="n">
        <f aca="false">$C572*VLOOKUP($B572,FoodDB!$A$2:$I$1024,8,0)</f>
        <v>0</v>
      </c>
      <c r="J572" s="71" t="n">
        <f aca="false">$C572*VLOOKUP($B572,FoodDB!$A$2:$I$1024,9,0)</f>
        <v>0</v>
      </c>
      <c r="K572" s="71"/>
      <c r="L572" s="71"/>
      <c r="M572" s="71"/>
      <c r="N572" s="71"/>
      <c r="O572" s="71"/>
      <c r="P572" s="71"/>
      <c r="Q572" s="71"/>
      <c r="R572" s="71"/>
      <c r="S572" s="71"/>
    </row>
    <row r="573" customFormat="false" ht="15" hidden="false" customHeight="false" outlineLevel="0" collapsed="false">
      <c r="B573" s="69" t="s">
        <v>95</v>
      </c>
      <c r="C573" s="70" t="n">
        <v>1</v>
      </c>
      <c r="D573" s="71" t="n">
        <f aca="false">$C573*VLOOKUP($B573,FoodDB!$A$2:$I$1024,3,0)</f>
        <v>0</v>
      </c>
      <c r="E573" s="71" t="n">
        <f aca="false">$C573*VLOOKUP($B573,FoodDB!$A$2:$I$1024,4,0)</f>
        <v>0</v>
      </c>
      <c r="F573" s="71" t="n">
        <f aca="false">$C573*VLOOKUP($B573,FoodDB!$A$2:$I$1024,5,0)</f>
        <v>0</v>
      </c>
      <c r="G573" s="71" t="n">
        <f aca="false">$C573*VLOOKUP($B573,FoodDB!$A$2:$I$1024,6,0)</f>
        <v>0</v>
      </c>
      <c r="H573" s="71" t="n">
        <f aca="false">$C573*VLOOKUP($B573,FoodDB!$A$2:$I$1024,7,0)</f>
        <v>0</v>
      </c>
      <c r="I573" s="71" t="n">
        <f aca="false">$C573*VLOOKUP($B573,FoodDB!$A$2:$I$1024,8,0)</f>
        <v>0</v>
      </c>
      <c r="J573" s="71" t="n">
        <f aca="false">$C573*VLOOKUP($B573,FoodDB!$A$2:$I$1024,9,0)</f>
        <v>0</v>
      </c>
      <c r="K573" s="71"/>
      <c r="L573" s="71"/>
      <c r="M573" s="71"/>
      <c r="N573" s="71"/>
      <c r="O573" s="71"/>
      <c r="P573" s="71"/>
      <c r="Q573" s="71"/>
      <c r="R573" s="71"/>
      <c r="S573" s="71"/>
    </row>
    <row r="574" customFormat="false" ht="15" hidden="false" customHeight="false" outlineLevel="0" collapsed="false">
      <c r="B574" s="69" t="s">
        <v>95</v>
      </c>
      <c r="C574" s="70" t="n">
        <v>1</v>
      </c>
      <c r="D574" s="71" t="n">
        <f aca="false">$C574*VLOOKUP($B574,FoodDB!$A$2:$I$1024,3,0)</f>
        <v>0</v>
      </c>
      <c r="E574" s="71" t="n">
        <f aca="false">$C574*VLOOKUP($B574,FoodDB!$A$2:$I$1024,4,0)</f>
        <v>0</v>
      </c>
      <c r="F574" s="71" t="n">
        <f aca="false">$C574*VLOOKUP($B574,FoodDB!$A$2:$I$1024,5,0)</f>
        <v>0</v>
      </c>
      <c r="G574" s="71" t="n">
        <f aca="false">$C574*VLOOKUP($B574,FoodDB!$A$2:$I$1024,6,0)</f>
        <v>0</v>
      </c>
      <c r="H574" s="71" t="n">
        <f aca="false">$C574*VLOOKUP($B574,FoodDB!$A$2:$I$1024,7,0)</f>
        <v>0</v>
      </c>
      <c r="I574" s="71" t="n">
        <f aca="false">$C574*VLOOKUP($B574,FoodDB!$A$2:$I$1024,8,0)</f>
        <v>0</v>
      </c>
      <c r="J574" s="71" t="n">
        <f aca="false">$C574*VLOOKUP($B574,FoodDB!$A$2:$I$1024,9,0)</f>
        <v>0</v>
      </c>
      <c r="K574" s="71"/>
      <c r="L574" s="71"/>
      <c r="M574" s="71"/>
      <c r="N574" s="71"/>
      <c r="O574" s="71"/>
      <c r="P574" s="71"/>
      <c r="Q574" s="71"/>
      <c r="R574" s="71"/>
      <c r="S574" s="71"/>
    </row>
    <row r="575" customFormat="false" ht="15" hidden="false" customHeight="false" outlineLevel="0" collapsed="false">
      <c r="B575" s="69" t="s">
        <v>95</v>
      </c>
      <c r="C575" s="70" t="n">
        <v>1</v>
      </c>
      <c r="D575" s="71" t="n">
        <f aca="false">$C575*VLOOKUP($B575,FoodDB!$A$2:$I$1024,3,0)</f>
        <v>0</v>
      </c>
      <c r="E575" s="71" t="n">
        <f aca="false">$C575*VLOOKUP($B575,FoodDB!$A$2:$I$1024,4,0)</f>
        <v>0</v>
      </c>
      <c r="F575" s="71" t="n">
        <f aca="false">$C575*VLOOKUP($B575,FoodDB!$A$2:$I$1024,5,0)</f>
        <v>0</v>
      </c>
      <c r="G575" s="71" t="n">
        <f aca="false">$C575*VLOOKUP($B575,FoodDB!$A$2:$I$1024,6,0)</f>
        <v>0</v>
      </c>
      <c r="H575" s="71" t="n">
        <f aca="false">$C575*VLOOKUP($B575,FoodDB!$A$2:$I$1024,7,0)</f>
        <v>0</v>
      </c>
      <c r="I575" s="71" t="n">
        <f aca="false">$C575*VLOOKUP($B575,FoodDB!$A$2:$I$1024,8,0)</f>
        <v>0</v>
      </c>
      <c r="J575" s="71" t="n">
        <f aca="false">$C575*VLOOKUP($B575,FoodDB!$A$2:$I$1024,9,0)</f>
        <v>0</v>
      </c>
      <c r="K575" s="71"/>
      <c r="L575" s="71"/>
      <c r="M575" s="71"/>
      <c r="N575" s="71"/>
      <c r="O575" s="71"/>
      <c r="P575" s="71"/>
      <c r="Q575" s="71"/>
      <c r="R575" s="71"/>
      <c r="S575" s="71"/>
    </row>
    <row r="576" customFormat="false" ht="15" hidden="false" customHeight="false" outlineLevel="0" collapsed="false">
      <c r="A576" s="0" t="s">
        <v>99</v>
      </c>
      <c r="D576" s="71"/>
      <c r="E576" s="71"/>
      <c r="F576" s="71"/>
      <c r="G576" s="71" t="n">
        <f aca="false">SUM(G569:G575)</f>
        <v>0</v>
      </c>
      <c r="H576" s="71" t="n">
        <f aca="false">SUM(H569:H575)</f>
        <v>0</v>
      </c>
      <c r="I576" s="71" t="n">
        <f aca="false">SUM(I569:I575)</f>
        <v>0</v>
      </c>
      <c r="J576" s="71" t="n">
        <f aca="false">SUM(G576:I576)</f>
        <v>0</v>
      </c>
      <c r="K576" s="71"/>
      <c r="L576" s="71"/>
      <c r="M576" s="71"/>
      <c r="N576" s="71"/>
      <c r="O576" s="71"/>
      <c r="P576" s="71"/>
      <c r="Q576" s="71"/>
      <c r="R576" s="71"/>
      <c r="S576" s="71"/>
    </row>
    <row r="577" customFormat="false" ht="15" hidden="false" customHeight="false" outlineLevel="0" collapsed="false">
      <c r="A577" s="0" t="s">
        <v>100</v>
      </c>
      <c r="B577" s="0" t="s">
        <v>101</v>
      </c>
      <c r="D577" s="71"/>
      <c r="E577" s="71"/>
      <c r="F577" s="71"/>
      <c r="G577" s="71" t="n">
        <f aca="false">VLOOKUP($A569,LossChart!$A$3:$AB$73,14,0)</f>
        <v>703.978844013047</v>
      </c>
      <c r="H577" s="71" t="n">
        <f aca="false">VLOOKUP($A569,LossChart!$A$3:$AB$73,15,0)</f>
        <v>80</v>
      </c>
      <c r="I577" s="71" t="n">
        <f aca="false">VLOOKUP($A569,LossChart!$A$3:$AB$73,16,0)</f>
        <v>462.566029264636</v>
      </c>
      <c r="J577" s="71" t="n">
        <f aca="false">VLOOKUP($A569,LossChart!$A$3:$AB$73,17,0)</f>
        <v>1246.54487327768</v>
      </c>
      <c r="K577" s="71"/>
      <c r="L577" s="71"/>
      <c r="M577" s="71"/>
      <c r="N577" s="71"/>
      <c r="O577" s="71"/>
      <c r="P577" s="71"/>
      <c r="Q577" s="71"/>
      <c r="R577" s="71"/>
      <c r="S577" s="71"/>
    </row>
    <row r="578" customFormat="false" ht="15" hidden="false" customHeight="false" outlineLevel="0" collapsed="false">
      <c r="A578" s="0" t="s">
        <v>102</v>
      </c>
      <c r="D578" s="71"/>
      <c r="E578" s="71"/>
      <c r="F578" s="71"/>
      <c r="G578" s="71" t="n">
        <f aca="false">G577-G576</f>
        <v>703.978844013047</v>
      </c>
      <c r="H578" s="71" t="n">
        <f aca="false">H577-H576</f>
        <v>80</v>
      </c>
      <c r="I578" s="71" t="n">
        <f aca="false">I577-I576</f>
        <v>462.566029264636</v>
      </c>
      <c r="J578" s="71" t="n">
        <f aca="false">J577-J576</f>
        <v>1246.54487327768</v>
      </c>
      <c r="K578" s="71"/>
      <c r="L578" s="71"/>
      <c r="M578" s="71"/>
      <c r="N578" s="71"/>
      <c r="O578" s="71"/>
      <c r="P578" s="71"/>
      <c r="Q578" s="71"/>
      <c r="R578" s="71"/>
      <c r="S578" s="71"/>
    </row>
    <row r="580" customFormat="false" ht="60" hidden="false" customHeight="false" outlineLevel="0" collapsed="false">
      <c r="A580" s="21" t="s">
        <v>63</v>
      </c>
      <c r="B580" s="21" t="s">
        <v>80</v>
      </c>
      <c r="C580" s="21" t="s">
        <v>81</v>
      </c>
      <c r="D580" s="67" t="str">
        <f aca="false">FoodDB!$C$1</f>
        <v>Fat
(g)</v>
      </c>
      <c r="E580" s="67" t="str">
        <f aca="false">FoodDB!$D$1</f>
        <v> Net
Carbs
(g)</v>
      </c>
      <c r="F580" s="67" t="str">
        <f aca="false">FoodDB!$E$1</f>
        <v>Protein
(g)</v>
      </c>
      <c r="G580" s="67" t="str">
        <f aca="false">FoodDB!$F$1</f>
        <v>Fat
(Cal)</v>
      </c>
      <c r="H580" s="67" t="str">
        <f aca="false">FoodDB!$G$1</f>
        <v>Carb
(Cal)</v>
      </c>
      <c r="I580" s="67" t="str">
        <f aca="false">FoodDB!$H$1</f>
        <v>Protein
(Cal)</v>
      </c>
      <c r="J580" s="67" t="str">
        <f aca="false">FoodDB!$I$1</f>
        <v>Total
Calories</v>
      </c>
      <c r="K580" s="67"/>
      <c r="L580" s="67" t="s">
        <v>82</v>
      </c>
      <c r="M580" s="67" t="s">
        <v>83</v>
      </c>
      <c r="N580" s="67" t="s">
        <v>84</v>
      </c>
      <c r="O580" s="67" t="s">
        <v>85</v>
      </c>
      <c r="P580" s="67" t="s">
        <v>86</v>
      </c>
      <c r="Q580" s="67" t="s">
        <v>87</v>
      </c>
      <c r="R580" s="67" t="s">
        <v>88</v>
      </c>
      <c r="S580" s="67" t="s">
        <v>89</v>
      </c>
    </row>
    <row r="581" customFormat="false" ht="15" hidden="false" customHeight="false" outlineLevel="0" collapsed="false">
      <c r="A581" s="68" t="n">
        <f aca="false">A569+1</f>
        <v>43079</v>
      </c>
      <c r="B581" s="69" t="s">
        <v>95</v>
      </c>
      <c r="C581" s="70" t="n">
        <v>1</v>
      </c>
      <c r="D581" s="71" t="n">
        <f aca="false">$C581*VLOOKUP($B581,FoodDB!$A$2:$I$1024,3,0)</f>
        <v>0</v>
      </c>
      <c r="E581" s="71" t="n">
        <f aca="false">$C581*VLOOKUP($B581,FoodDB!$A$2:$I$1024,4,0)</f>
        <v>0</v>
      </c>
      <c r="F581" s="71" t="n">
        <f aca="false">$C581*VLOOKUP($B581,FoodDB!$A$2:$I$1024,5,0)</f>
        <v>0</v>
      </c>
      <c r="G581" s="71" t="n">
        <f aca="false">$C581*VLOOKUP($B581,FoodDB!$A$2:$I$1024,6,0)</f>
        <v>0</v>
      </c>
      <c r="H581" s="71" t="n">
        <f aca="false">$C581*VLOOKUP($B581,FoodDB!$A$2:$I$1024,7,0)</f>
        <v>0</v>
      </c>
      <c r="I581" s="71" t="n">
        <f aca="false">$C581*VLOOKUP($B581,FoodDB!$A$2:$I$1024,8,0)</f>
        <v>0</v>
      </c>
      <c r="J581" s="71" t="n">
        <f aca="false">$C581*VLOOKUP($B581,FoodDB!$A$2:$I$1024,9,0)</f>
        <v>0</v>
      </c>
      <c r="K581" s="71"/>
      <c r="L581" s="71" t="n">
        <f aca="false">SUM(G581:G587)</f>
        <v>0</v>
      </c>
      <c r="M581" s="71" t="n">
        <f aca="false">SUM(H581:H587)</f>
        <v>0</v>
      </c>
      <c r="N581" s="71" t="n">
        <f aca="false">SUM(I581:I587)</f>
        <v>0</v>
      </c>
      <c r="O581" s="71" t="n">
        <f aca="false">SUM(L581:N581)</f>
        <v>0</v>
      </c>
      <c r="P581" s="71" t="n">
        <f aca="false">VLOOKUP($A581,LossChart!$A$3:$AB$73,14,0)-L581</f>
        <v>709.139577338421</v>
      </c>
      <c r="Q581" s="71" t="n">
        <f aca="false">VLOOKUP($A581,LossChart!$A$3:$AB$73,15,0)-M581</f>
        <v>80</v>
      </c>
      <c r="R581" s="71" t="n">
        <f aca="false">VLOOKUP($A581,LossChart!$A$3:$AB$73,16,0)-N581</f>
        <v>462.566029264636</v>
      </c>
      <c r="S581" s="71" t="n">
        <f aca="false">VLOOKUP($A581,LossChart!$A$3:$AB$73,17,0)-O581</f>
        <v>1251.70560660306</v>
      </c>
    </row>
    <row r="582" customFormat="false" ht="15" hidden="false" customHeight="false" outlineLevel="0" collapsed="false">
      <c r="B582" s="69" t="s">
        <v>95</v>
      </c>
      <c r="C582" s="70" t="n">
        <v>1</v>
      </c>
      <c r="D582" s="71" t="n">
        <f aca="false">$C582*VLOOKUP($B582,FoodDB!$A$2:$I$1024,3,0)</f>
        <v>0</v>
      </c>
      <c r="E582" s="71" t="n">
        <f aca="false">$C582*VLOOKUP($B582,FoodDB!$A$2:$I$1024,4,0)</f>
        <v>0</v>
      </c>
      <c r="F582" s="71" t="n">
        <f aca="false">$C582*VLOOKUP($B582,FoodDB!$A$2:$I$1024,5,0)</f>
        <v>0</v>
      </c>
      <c r="G582" s="71" t="n">
        <f aca="false">$C582*VLOOKUP($B582,FoodDB!$A$2:$I$1024,6,0)</f>
        <v>0</v>
      </c>
      <c r="H582" s="71" t="n">
        <f aca="false">$C582*VLOOKUP($B582,FoodDB!$A$2:$I$1024,7,0)</f>
        <v>0</v>
      </c>
      <c r="I582" s="71" t="n">
        <f aca="false">$C582*VLOOKUP($B582,FoodDB!$A$2:$I$1024,8,0)</f>
        <v>0</v>
      </c>
      <c r="J582" s="71" t="n">
        <f aca="false">$C582*VLOOKUP($B582,FoodDB!$A$2:$I$1024,9,0)</f>
        <v>0</v>
      </c>
      <c r="K582" s="71"/>
      <c r="L582" s="71"/>
      <c r="M582" s="71"/>
      <c r="N582" s="71"/>
      <c r="O582" s="71"/>
      <c r="P582" s="71"/>
      <c r="Q582" s="71"/>
      <c r="R582" s="71"/>
      <c r="S582" s="71"/>
    </row>
    <row r="583" customFormat="false" ht="15" hidden="false" customHeight="false" outlineLevel="0" collapsed="false">
      <c r="B583" s="69" t="s">
        <v>95</v>
      </c>
      <c r="C583" s="70" t="n">
        <v>1</v>
      </c>
      <c r="D583" s="71" t="n">
        <f aca="false">$C583*VLOOKUP($B583,FoodDB!$A$2:$I$1024,3,0)</f>
        <v>0</v>
      </c>
      <c r="E583" s="71" t="n">
        <f aca="false">$C583*VLOOKUP($B583,FoodDB!$A$2:$I$1024,4,0)</f>
        <v>0</v>
      </c>
      <c r="F583" s="71" t="n">
        <f aca="false">$C583*VLOOKUP($B583,FoodDB!$A$2:$I$1024,5,0)</f>
        <v>0</v>
      </c>
      <c r="G583" s="71" t="n">
        <f aca="false">$C583*VLOOKUP($B583,FoodDB!$A$2:$I$1024,6,0)</f>
        <v>0</v>
      </c>
      <c r="H583" s="71" t="n">
        <f aca="false">$C583*VLOOKUP($B583,FoodDB!$A$2:$I$1024,7,0)</f>
        <v>0</v>
      </c>
      <c r="I583" s="71" t="n">
        <f aca="false">$C583*VLOOKUP($B583,FoodDB!$A$2:$I$1024,8,0)</f>
        <v>0</v>
      </c>
      <c r="J583" s="71" t="n">
        <f aca="false">$C583*VLOOKUP($B583,FoodDB!$A$2:$I$1024,9,0)</f>
        <v>0</v>
      </c>
      <c r="K583" s="71"/>
      <c r="L583" s="71"/>
      <c r="M583" s="71"/>
      <c r="N583" s="71"/>
      <c r="O583" s="71"/>
      <c r="P583" s="71"/>
      <c r="Q583" s="71"/>
      <c r="R583" s="71"/>
      <c r="S583" s="71"/>
    </row>
    <row r="584" customFormat="false" ht="15" hidden="false" customHeight="false" outlineLevel="0" collapsed="false">
      <c r="B584" s="69" t="s">
        <v>95</v>
      </c>
      <c r="C584" s="70" t="n">
        <v>1</v>
      </c>
      <c r="D584" s="71" t="n">
        <f aca="false">$C584*VLOOKUP($B584,FoodDB!$A$2:$I$1024,3,0)</f>
        <v>0</v>
      </c>
      <c r="E584" s="71" t="n">
        <f aca="false">$C584*VLOOKUP($B584,FoodDB!$A$2:$I$1024,4,0)</f>
        <v>0</v>
      </c>
      <c r="F584" s="71" t="n">
        <f aca="false">$C584*VLOOKUP($B584,FoodDB!$A$2:$I$1024,5,0)</f>
        <v>0</v>
      </c>
      <c r="G584" s="71" t="n">
        <f aca="false">$C584*VLOOKUP($B584,FoodDB!$A$2:$I$1024,6,0)</f>
        <v>0</v>
      </c>
      <c r="H584" s="71" t="n">
        <f aca="false">$C584*VLOOKUP($B584,FoodDB!$A$2:$I$1024,7,0)</f>
        <v>0</v>
      </c>
      <c r="I584" s="71" t="n">
        <f aca="false">$C584*VLOOKUP($B584,FoodDB!$A$2:$I$1024,8,0)</f>
        <v>0</v>
      </c>
      <c r="J584" s="71" t="n">
        <f aca="false">$C584*VLOOKUP($B584,FoodDB!$A$2:$I$1024,9,0)</f>
        <v>0</v>
      </c>
      <c r="K584" s="71"/>
      <c r="L584" s="71"/>
      <c r="M584" s="71"/>
      <c r="N584" s="71"/>
      <c r="O584" s="71"/>
      <c r="P584" s="71"/>
      <c r="Q584" s="71"/>
      <c r="R584" s="71"/>
      <c r="S584" s="71"/>
    </row>
    <row r="585" customFormat="false" ht="15" hidden="false" customHeight="false" outlineLevel="0" collapsed="false">
      <c r="B585" s="69" t="s">
        <v>95</v>
      </c>
      <c r="C585" s="70" t="n">
        <v>1</v>
      </c>
      <c r="D585" s="71" t="n">
        <f aca="false">$C585*VLOOKUP($B585,FoodDB!$A$2:$I$1024,3,0)</f>
        <v>0</v>
      </c>
      <c r="E585" s="71" t="n">
        <f aca="false">$C585*VLOOKUP($B585,FoodDB!$A$2:$I$1024,4,0)</f>
        <v>0</v>
      </c>
      <c r="F585" s="71" t="n">
        <f aca="false">$C585*VLOOKUP($B585,FoodDB!$A$2:$I$1024,5,0)</f>
        <v>0</v>
      </c>
      <c r="G585" s="71" t="n">
        <f aca="false">$C585*VLOOKUP($B585,FoodDB!$A$2:$I$1024,6,0)</f>
        <v>0</v>
      </c>
      <c r="H585" s="71" t="n">
        <f aca="false">$C585*VLOOKUP($B585,FoodDB!$A$2:$I$1024,7,0)</f>
        <v>0</v>
      </c>
      <c r="I585" s="71" t="n">
        <f aca="false">$C585*VLOOKUP($B585,FoodDB!$A$2:$I$1024,8,0)</f>
        <v>0</v>
      </c>
      <c r="J585" s="71" t="n">
        <f aca="false">$C585*VLOOKUP($B585,FoodDB!$A$2:$I$1024,9,0)</f>
        <v>0</v>
      </c>
      <c r="K585" s="71"/>
      <c r="L585" s="71"/>
      <c r="M585" s="71"/>
      <c r="N585" s="71"/>
      <c r="O585" s="71"/>
      <c r="P585" s="71"/>
      <c r="Q585" s="71"/>
      <c r="R585" s="71"/>
      <c r="S585" s="71"/>
    </row>
    <row r="586" customFormat="false" ht="15" hidden="false" customHeight="false" outlineLevel="0" collapsed="false">
      <c r="B586" s="69" t="s">
        <v>95</v>
      </c>
      <c r="C586" s="70" t="n">
        <v>1</v>
      </c>
      <c r="D586" s="71" t="n">
        <f aca="false">$C586*VLOOKUP($B586,FoodDB!$A$2:$I$1024,3,0)</f>
        <v>0</v>
      </c>
      <c r="E586" s="71" t="n">
        <f aca="false">$C586*VLOOKUP($B586,FoodDB!$A$2:$I$1024,4,0)</f>
        <v>0</v>
      </c>
      <c r="F586" s="71" t="n">
        <f aca="false">$C586*VLOOKUP($B586,FoodDB!$A$2:$I$1024,5,0)</f>
        <v>0</v>
      </c>
      <c r="G586" s="71" t="n">
        <f aca="false">$C586*VLOOKUP($B586,FoodDB!$A$2:$I$1024,6,0)</f>
        <v>0</v>
      </c>
      <c r="H586" s="71" t="n">
        <f aca="false">$C586*VLOOKUP($B586,FoodDB!$A$2:$I$1024,7,0)</f>
        <v>0</v>
      </c>
      <c r="I586" s="71" t="n">
        <f aca="false">$C586*VLOOKUP($B586,FoodDB!$A$2:$I$1024,8,0)</f>
        <v>0</v>
      </c>
      <c r="J586" s="71" t="n">
        <f aca="false">$C586*VLOOKUP($B586,FoodDB!$A$2:$I$1024,9,0)</f>
        <v>0</v>
      </c>
      <c r="K586" s="71"/>
      <c r="L586" s="71"/>
      <c r="M586" s="71"/>
      <c r="N586" s="71"/>
      <c r="O586" s="71"/>
      <c r="P586" s="71"/>
      <c r="Q586" s="71"/>
      <c r="R586" s="71"/>
      <c r="S586" s="71"/>
    </row>
    <row r="587" customFormat="false" ht="15" hidden="false" customHeight="false" outlineLevel="0" collapsed="false">
      <c r="B587" s="69" t="s">
        <v>95</v>
      </c>
      <c r="C587" s="70" t="n">
        <v>1</v>
      </c>
      <c r="D587" s="71" t="n">
        <f aca="false">$C587*VLOOKUP($B587,FoodDB!$A$2:$I$1024,3,0)</f>
        <v>0</v>
      </c>
      <c r="E587" s="71" t="n">
        <f aca="false">$C587*VLOOKUP($B587,FoodDB!$A$2:$I$1024,4,0)</f>
        <v>0</v>
      </c>
      <c r="F587" s="71" t="n">
        <f aca="false">$C587*VLOOKUP($B587,FoodDB!$A$2:$I$1024,5,0)</f>
        <v>0</v>
      </c>
      <c r="G587" s="71" t="n">
        <f aca="false">$C587*VLOOKUP($B587,FoodDB!$A$2:$I$1024,6,0)</f>
        <v>0</v>
      </c>
      <c r="H587" s="71" t="n">
        <f aca="false">$C587*VLOOKUP($B587,FoodDB!$A$2:$I$1024,7,0)</f>
        <v>0</v>
      </c>
      <c r="I587" s="71" t="n">
        <f aca="false">$C587*VLOOKUP($B587,FoodDB!$A$2:$I$1024,8,0)</f>
        <v>0</v>
      </c>
      <c r="J587" s="71" t="n">
        <f aca="false">$C587*VLOOKUP($B587,FoodDB!$A$2:$I$1024,9,0)</f>
        <v>0</v>
      </c>
      <c r="K587" s="71"/>
      <c r="L587" s="71"/>
      <c r="M587" s="71"/>
      <c r="N587" s="71"/>
      <c r="O587" s="71"/>
      <c r="P587" s="71"/>
      <c r="Q587" s="71"/>
      <c r="R587" s="71"/>
      <c r="S587" s="71"/>
    </row>
    <row r="588" customFormat="false" ht="15" hidden="false" customHeight="false" outlineLevel="0" collapsed="false">
      <c r="A588" s="0" t="s">
        <v>99</v>
      </c>
      <c r="D588" s="71"/>
      <c r="E588" s="71"/>
      <c r="F588" s="71"/>
      <c r="G588" s="71" t="n">
        <f aca="false">SUM(G581:G587)</f>
        <v>0</v>
      </c>
      <c r="H588" s="71" t="n">
        <f aca="false">SUM(H581:H587)</f>
        <v>0</v>
      </c>
      <c r="I588" s="71" t="n">
        <f aca="false">SUM(I581:I587)</f>
        <v>0</v>
      </c>
      <c r="J588" s="71" t="n">
        <f aca="false">SUM(G588:I588)</f>
        <v>0</v>
      </c>
      <c r="K588" s="71"/>
      <c r="L588" s="71"/>
      <c r="M588" s="71"/>
      <c r="N588" s="71"/>
      <c r="O588" s="71"/>
      <c r="P588" s="71"/>
      <c r="Q588" s="71"/>
      <c r="R588" s="71"/>
      <c r="S588" s="71"/>
    </row>
    <row r="589" customFormat="false" ht="15" hidden="false" customHeight="false" outlineLevel="0" collapsed="false">
      <c r="A589" s="0" t="s">
        <v>100</v>
      </c>
      <c r="B589" s="0" t="s">
        <v>101</v>
      </c>
      <c r="D589" s="71"/>
      <c r="E589" s="71"/>
      <c r="F589" s="71"/>
      <c r="G589" s="71" t="n">
        <f aca="false">VLOOKUP($A581,LossChart!$A$3:$AB$73,14,0)</f>
        <v>709.139577338421</v>
      </c>
      <c r="H589" s="71" t="n">
        <f aca="false">VLOOKUP($A581,LossChart!$A$3:$AB$73,15,0)</f>
        <v>80</v>
      </c>
      <c r="I589" s="71" t="n">
        <f aca="false">VLOOKUP($A581,LossChart!$A$3:$AB$73,16,0)</f>
        <v>462.566029264636</v>
      </c>
      <c r="J589" s="71" t="n">
        <f aca="false">VLOOKUP($A581,LossChart!$A$3:$AB$73,17,0)</f>
        <v>1251.70560660306</v>
      </c>
      <c r="K589" s="71"/>
      <c r="L589" s="71"/>
      <c r="M589" s="71"/>
      <c r="N589" s="71"/>
      <c r="O589" s="71"/>
      <c r="P589" s="71"/>
      <c r="Q589" s="71"/>
      <c r="R589" s="71"/>
      <c r="S589" s="71"/>
    </row>
    <row r="590" customFormat="false" ht="15" hidden="false" customHeight="false" outlineLevel="0" collapsed="false">
      <c r="A590" s="0" t="s">
        <v>102</v>
      </c>
      <c r="D590" s="71"/>
      <c r="E590" s="71"/>
      <c r="F590" s="71"/>
      <c r="G590" s="71" t="n">
        <f aca="false">G589-G588</f>
        <v>709.139577338421</v>
      </c>
      <c r="H590" s="71" t="n">
        <f aca="false">H589-H588</f>
        <v>80</v>
      </c>
      <c r="I590" s="71" t="n">
        <f aca="false">I589-I588</f>
        <v>462.566029264636</v>
      </c>
      <c r="J590" s="71" t="n">
        <f aca="false">J589-J588</f>
        <v>1251.70560660306</v>
      </c>
      <c r="K590" s="71"/>
      <c r="L590" s="71"/>
      <c r="M590" s="71"/>
      <c r="N590" s="71"/>
      <c r="O590" s="71"/>
      <c r="P590" s="71"/>
      <c r="Q590" s="71"/>
      <c r="R590" s="71"/>
      <c r="S590" s="71"/>
    </row>
    <row r="592" customFormat="false" ht="60" hidden="false" customHeight="false" outlineLevel="0" collapsed="false">
      <c r="A592" s="21" t="s">
        <v>63</v>
      </c>
      <c r="B592" s="21" t="s">
        <v>80</v>
      </c>
      <c r="C592" s="21" t="s">
        <v>81</v>
      </c>
      <c r="D592" s="67" t="str">
        <f aca="false">FoodDB!$C$1</f>
        <v>Fat
(g)</v>
      </c>
      <c r="E592" s="67" t="str">
        <f aca="false">FoodDB!$D$1</f>
        <v> Net
Carbs
(g)</v>
      </c>
      <c r="F592" s="67" t="str">
        <f aca="false">FoodDB!$E$1</f>
        <v>Protein
(g)</v>
      </c>
      <c r="G592" s="67" t="str">
        <f aca="false">FoodDB!$F$1</f>
        <v>Fat
(Cal)</v>
      </c>
      <c r="H592" s="67" t="str">
        <f aca="false">FoodDB!$G$1</f>
        <v>Carb
(Cal)</v>
      </c>
      <c r="I592" s="67" t="str">
        <f aca="false">FoodDB!$H$1</f>
        <v>Protein
(Cal)</v>
      </c>
      <c r="J592" s="67" t="str">
        <f aca="false">FoodDB!$I$1</f>
        <v>Total
Calories</v>
      </c>
      <c r="K592" s="67"/>
      <c r="L592" s="67" t="s">
        <v>82</v>
      </c>
      <c r="M592" s="67" t="s">
        <v>83</v>
      </c>
      <c r="N592" s="67" t="s">
        <v>84</v>
      </c>
      <c r="O592" s="67" t="s">
        <v>85</v>
      </c>
      <c r="P592" s="67" t="s">
        <v>86</v>
      </c>
      <c r="Q592" s="67" t="s">
        <v>87</v>
      </c>
      <c r="R592" s="67" t="s">
        <v>88</v>
      </c>
      <c r="S592" s="67" t="s">
        <v>89</v>
      </c>
    </row>
    <row r="593" customFormat="false" ht="15" hidden="false" customHeight="false" outlineLevel="0" collapsed="false">
      <c r="A593" s="68" t="n">
        <f aca="false">A581+1</f>
        <v>43080</v>
      </c>
      <c r="B593" s="69" t="s">
        <v>95</v>
      </c>
      <c r="C593" s="70" t="n">
        <v>1</v>
      </c>
      <c r="D593" s="71" t="n">
        <f aca="false">$C593*VLOOKUP($B593,FoodDB!$A$2:$I$1024,3,0)</f>
        <v>0</v>
      </c>
      <c r="E593" s="71" t="n">
        <f aca="false">$C593*VLOOKUP($B593,FoodDB!$A$2:$I$1024,4,0)</f>
        <v>0</v>
      </c>
      <c r="F593" s="71" t="n">
        <f aca="false">$C593*VLOOKUP($B593,FoodDB!$A$2:$I$1024,5,0)</f>
        <v>0</v>
      </c>
      <c r="G593" s="71" t="n">
        <f aca="false">$C593*VLOOKUP($B593,FoodDB!$A$2:$I$1024,6,0)</f>
        <v>0</v>
      </c>
      <c r="H593" s="71" t="n">
        <f aca="false">$C593*VLOOKUP($B593,FoodDB!$A$2:$I$1024,7,0)</f>
        <v>0</v>
      </c>
      <c r="I593" s="71" t="n">
        <f aca="false">$C593*VLOOKUP($B593,FoodDB!$A$2:$I$1024,8,0)</f>
        <v>0</v>
      </c>
      <c r="J593" s="71" t="n">
        <f aca="false">$C593*VLOOKUP($B593,FoodDB!$A$2:$I$1024,9,0)</f>
        <v>0</v>
      </c>
      <c r="K593" s="71"/>
      <c r="L593" s="71" t="n">
        <f aca="false">SUM(G593:G599)</f>
        <v>0</v>
      </c>
      <c r="M593" s="71" t="n">
        <f aca="false">SUM(H593:H599)</f>
        <v>0</v>
      </c>
      <c r="N593" s="71" t="n">
        <f aca="false">SUM(I593:I599)</f>
        <v>0</v>
      </c>
      <c r="O593" s="71" t="n">
        <f aca="false">SUM(L593:N593)</f>
        <v>0</v>
      </c>
      <c r="P593" s="71" t="n">
        <f aca="false">VLOOKUP($A593,LossChart!$A$3:$AB$73,14,0)-L593</f>
        <v>714.254601311484</v>
      </c>
      <c r="Q593" s="71" t="n">
        <f aca="false">VLOOKUP($A593,LossChart!$A$3:$AB$73,15,0)-M593</f>
        <v>80</v>
      </c>
      <c r="R593" s="71" t="n">
        <f aca="false">VLOOKUP($A593,LossChart!$A$3:$AB$73,16,0)-N593</f>
        <v>462.566029264636</v>
      </c>
      <c r="S593" s="71" t="n">
        <f aca="false">VLOOKUP($A593,LossChart!$A$3:$AB$73,17,0)-O593</f>
        <v>1256.82063057612</v>
      </c>
    </row>
    <row r="594" customFormat="false" ht="15" hidden="false" customHeight="false" outlineLevel="0" collapsed="false">
      <c r="B594" s="69" t="s">
        <v>95</v>
      </c>
      <c r="C594" s="70" t="n">
        <v>1</v>
      </c>
      <c r="D594" s="71" t="n">
        <f aca="false">$C594*VLOOKUP($B594,FoodDB!$A$2:$I$1024,3,0)</f>
        <v>0</v>
      </c>
      <c r="E594" s="71" t="n">
        <f aca="false">$C594*VLOOKUP($B594,FoodDB!$A$2:$I$1024,4,0)</f>
        <v>0</v>
      </c>
      <c r="F594" s="71" t="n">
        <f aca="false">$C594*VLOOKUP($B594,FoodDB!$A$2:$I$1024,5,0)</f>
        <v>0</v>
      </c>
      <c r="G594" s="71" t="n">
        <f aca="false">$C594*VLOOKUP($B594,FoodDB!$A$2:$I$1024,6,0)</f>
        <v>0</v>
      </c>
      <c r="H594" s="71" t="n">
        <f aca="false">$C594*VLOOKUP($B594,FoodDB!$A$2:$I$1024,7,0)</f>
        <v>0</v>
      </c>
      <c r="I594" s="71" t="n">
        <f aca="false">$C594*VLOOKUP($B594,FoodDB!$A$2:$I$1024,8,0)</f>
        <v>0</v>
      </c>
      <c r="J594" s="71" t="n">
        <f aca="false">$C594*VLOOKUP($B594,FoodDB!$A$2:$I$1024,9,0)</f>
        <v>0</v>
      </c>
      <c r="K594" s="71"/>
      <c r="L594" s="71"/>
      <c r="M594" s="71"/>
      <c r="N594" s="71"/>
      <c r="O594" s="71"/>
      <c r="P594" s="71"/>
      <c r="Q594" s="71"/>
      <c r="R594" s="71"/>
      <c r="S594" s="71"/>
    </row>
    <row r="595" customFormat="false" ht="15" hidden="false" customHeight="false" outlineLevel="0" collapsed="false">
      <c r="B595" s="69" t="s">
        <v>95</v>
      </c>
      <c r="C595" s="70" t="n">
        <v>1</v>
      </c>
      <c r="D595" s="71" t="n">
        <f aca="false">$C595*VLOOKUP($B595,FoodDB!$A$2:$I$1024,3,0)</f>
        <v>0</v>
      </c>
      <c r="E595" s="71" t="n">
        <f aca="false">$C595*VLOOKUP($B595,FoodDB!$A$2:$I$1024,4,0)</f>
        <v>0</v>
      </c>
      <c r="F595" s="71" t="n">
        <f aca="false">$C595*VLOOKUP($B595,FoodDB!$A$2:$I$1024,5,0)</f>
        <v>0</v>
      </c>
      <c r="G595" s="71" t="n">
        <f aca="false">$C595*VLOOKUP($B595,FoodDB!$A$2:$I$1024,6,0)</f>
        <v>0</v>
      </c>
      <c r="H595" s="71" t="n">
        <f aca="false">$C595*VLOOKUP($B595,FoodDB!$A$2:$I$1024,7,0)</f>
        <v>0</v>
      </c>
      <c r="I595" s="71" t="n">
        <f aca="false">$C595*VLOOKUP($B595,FoodDB!$A$2:$I$1024,8,0)</f>
        <v>0</v>
      </c>
      <c r="J595" s="71" t="n">
        <f aca="false">$C595*VLOOKUP($B595,FoodDB!$A$2:$I$1024,9,0)</f>
        <v>0</v>
      </c>
      <c r="K595" s="71"/>
      <c r="L595" s="71"/>
      <c r="M595" s="71"/>
      <c r="N595" s="71"/>
      <c r="O595" s="71"/>
      <c r="P595" s="71"/>
      <c r="Q595" s="71"/>
      <c r="R595" s="71"/>
      <c r="S595" s="71"/>
    </row>
    <row r="596" customFormat="false" ht="15" hidden="false" customHeight="false" outlineLevel="0" collapsed="false">
      <c r="B596" s="69" t="s">
        <v>95</v>
      </c>
      <c r="C596" s="70" t="n">
        <v>1</v>
      </c>
      <c r="D596" s="71" t="n">
        <f aca="false">$C596*VLOOKUP($B596,FoodDB!$A$2:$I$1024,3,0)</f>
        <v>0</v>
      </c>
      <c r="E596" s="71" t="n">
        <f aca="false">$C596*VLOOKUP($B596,FoodDB!$A$2:$I$1024,4,0)</f>
        <v>0</v>
      </c>
      <c r="F596" s="71" t="n">
        <f aca="false">$C596*VLOOKUP($B596,FoodDB!$A$2:$I$1024,5,0)</f>
        <v>0</v>
      </c>
      <c r="G596" s="71" t="n">
        <f aca="false">$C596*VLOOKUP($B596,FoodDB!$A$2:$I$1024,6,0)</f>
        <v>0</v>
      </c>
      <c r="H596" s="71" t="n">
        <f aca="false">$C596*VLOOKUP($B596,FoodDB!$A$2:$I$1024,7,0)</f>
        <v>0</v>
      </c>
      <c r="I596" s="71" t="n">
        <f aca="false">$C596*VLOOKUP($B596,FoodDB!$A$2:$I$1024,8,0)</f>
        <v>0</v>
      </c>
      <c r="J596" s="71" t="n">
        <f aca="false">$C596*VLOOKUP($B596,FoodDB!$A$2:$I$1024,9,0)</f>
        <v>0</v>
      </c>
      <c r="K596" s="71"/>
      <c r="L596" s="71"/>
      <c r="M596" s="71"/>
      <c r="N596" s="71"/>
      <c r="O596" s="71"/>
      <c r="P596" s="71"/>
      <c r="Q596" s="71"/>
      <c r="R596" s="71"/>
      <c r="S596" s="71"/>
    </row>
    <row r="597" customFormat="false" ht="15" hidden="false" customHeight="false" outlineLevel="0" collapsed="false">
      <c r="B597" s="69" t="s">
        <v>95</v>
      </c>
      <c r="C597" s="70" t="n">
        <v>1</v>
      </c>
      <c r="D597" s="71" t="n">
        <f aca="false">$C597*VLOOKUP($B597,FoodDB!$A$2:$I$1024,3,0)</f>
        <v>0</v>
      </c>
      <c r="E597" s="71" t="n">
        <f aca="false">$C597*VLOOKUP($B597,FoodDB!$A$2:$I$1024,4,0)</f>
        <v>0</v>
      </c>
      <c r="F597" s="71" t="n">
        <f aca="false">$C597*VLOOKUP($B597,FoodDB!$A$2:$I$1024,5,0)</f>
        <v>0</v>
      </c>
      <c r="G597" s="71" t="n">
        <f aca="false">$C597*VLOOKUP($B597,FoodDB!$A$2:$I$1024,6,0)</f>
        <v>0</v>
      </c>
      <c r="H597" s="71" t="n">
        <f aca="false">$C597*VLOOKUP($B597,FoodDB!$A$2:$I$1024,7,0)</f>
        <v>0</v>
      </c>
      <c r="I597" s="71" t="n">
        <f aca="false">$C597*VLOOKUP($B597,FoodDB!$A$2:$I$1024,8,0)</f>
        <v>0</v>
      </c>
      <c r="J597" s="71" t="n">
        <f aca="false">$C597*VLOOKUP($B597,FoodDB!$A$2:$I$1024,9,0)</f>
        <v>0</v>
      </c>
      <c r="K597" s="71"/>
      <c r="L597" s="71"/>
      <c r="M597" s="71"/>
      <c r="N597" s="71"/>
      <c r="O597" s="71"/>
      <c r="P597" s="71"/>
      <c r="Q597" s="71"/>
      <c r="R597" s="71"/>
      <c r="S597" s="71"/>
    </row>
    <row r="598" customFormat="false" ht="15" hidden="false" customHeight="false" outlineLevel="0" collapsed="false">
      <c r="B598" s="69" t="s">
        <v>95</v>
      </c>
      <c r="C598" s="70" t="n">
        <v>1</v>
      </c>
      <c r="D598" s="71" t="n">
        <f aca="false">$C598*VLOOKUP($B598,FoodDB!$A$2:$I$1024,3,0)</f>
        <v>0</v>
      </c>
      <c r="E598" s="71" t="n">
        <f aca="false">$C598*VLOOKUP($B598,FoodDB!$A$2:$I$1024,4,0)</f>
        <v>0</v>
      </c>
      <c r="F598" s="71" t="n">
        <f aca="false">$C598*VLOOKUP($B598,FoodDB!$A$2:$I$1024,5,0)</f>
        <v>0</v>
      </c>
      <c r="G598" s="71" t="n">
        <f aca="false">$C598*VLOOKUP($B598,FoodDB!$A$2:$I$1024,6,0)</f>
        <v>0</v>
      </c>
      <c r="H598" s="71" t="n">
        <f aca="false">$C598*VLOOKUP($B598,FoodDB!$A$2:$I$1024,7,0)</f>
        <v>0</v>
      </c>
      <c r="I598" s="71" t="n">
        <f aca="false">$C598*VLOOKUP($B598,FoodDB!$A$2:$I$1024,8,0)</f>
        <v>0</v>
      </c>
      <c r="J598" s="71" t="n">
        <f aca="false">$C598*VLOOKUP($B598,FoodDB!$A$2:$I$1024,9,0)</f>
        <v>0</v>
      </c>
      <c r="K598" s="71"/>
      <c r="L598" s="71"/>
      <c r="M598" s="71"/>
      <c r="N598" s="71"/>
      <c r="O598" s="71"/>
      <c r="P598" s="71"/>
      <c r="Q598" s="71"/>
      <c r="R598" s="71"/>
      <c r="S598" s="71"/>
    </row>
    <row r="599" customFormat="false" ht="15" hidden="false" customHeight="false" outlineLevel="0" collapsed="false">
      <c r="B599" s="69" t="s">
        <v>95</v>
      </c>
      <c r="C599" s="70" t="n">
        <v>1</v>
      </c>
      <c r="D599" s="71" t="n">
        <f aca="false">$C599*VLOOKUP($B599,FoodDB!$A$2:$I$1024,3,0)</f>
        <v>0</v>
      </c>
      <c r="E599" s="71" t="n">
        <f aca="false">$C599*VLOOKUP($B599,FoodDB!$A$2:$I$1024,4,0)</f>
        <v>0</v>
      </c>
      <c r="F599" s="71" t="n">
        <f aca="false">$C599*VLOOKUP($B599,FoodDB!$A$2:$I$1024,5,0)</f>
        <v>0</v>
      </c>
      <c r="G599" s="71" t="n">
        <f aca="false">$C599*VLOOKUP($B599,FoodDB!$A$2:$I$1024,6,0)</f>
        <v>0</v>
      </c>
      <c r="H599" s="71" t="n">
        <f aca="false">$C599*VLOOKUP($B599,FoodDB!$A$2:$I$1024,7,0)</f>
        <v>0</v>
      </c>
      <c r="I599" s="71" t="n">
        <f aca="false">$C599*VLOOKUP($B599,FoodDB!$A$2:$I$1024,8,0)</f>
        <v>0</v>
      </c>
      <c r="J599" s="71" t="n">
        <f aca="false">$C599*VLOOKUP($B599,FoodDB!$A$2:$I$1024,9,0)</f>
        <v>0</v>
      </c>
      <c r="K599" s="71"/>
      <c r="L599" s="71"/>
      <c r="M599" s="71"/>
      <c r="N599" s="71"/>
      <c r="O599" s="71"/>
      <c r="P599" s="71"/>
      <c r="Q599" s="71"/>
      <c r="R599" s="71"/>
      <c r="S599" s="71"/>
    </row>
    <row r="600" customFormat="false" ht="15" hidden="false" customHeight="false" outlineLevel="0" collapsed="false">
      <c r="A600" s="0" t="s">
        <v>99</v>
      </c>
      <c r="D600" s="71"/>
      <c r="E600" s="71"/>
      <c r="F600" s="71"/>
      <c r="G600" s="71" t="n">
        <f aca="false">SUM(G593:G599)</f>
        <v>0</v>
      </c>
      <c r="H600" s="71" t="n">
        <f aca="false">SUM(H593:H599)</f>
        <v>0</v>
      </c>
      <c r="I600" s="71" t="n">
        <f aca="false">SUM(I593:I599)</f>
        <v>0</v>
      </c>
      <c r="J600" s="71" t="n">
        <f aca="false">SUM(G600:I600)</f>
        <v>0</v>
      </c>
      <c r="K600" s="71"/>
      <c r="L600" s="71"/>
      <c r="M600" s="71"/>
      <c r="N600" s="71"/>
      <c r="O600" s="71"/>
      <c r="P600" s="71"/>
      <c r="Q600" s="71"/>
      <c r="R600" s="71"/>
      <c r="S600" s="71"/>
    </row>
    <row r="601" customFormat="false" ht="15" hidden="false" customHeight="false" outlineLevel="0" collapsed="false">
      <c r="A601" s="0" t="s">
        <v>100</v>
      </c>
      <c r="B601" s="0" t="s">
        <v>101</v>
      </c>
      <c r="D601" s="71"/>
      <c r="E601" s="71"/>
      <c r="F601" s="71"/>
      <c r="G601" s="71" t="n">
        <f aca="false">VLOOKUP($A593,LossChart!$A$3:$AB$73,14,0)</f>
        <v>714.254601311484</v>
      </c>
      <c r="H601" s="71" t="n">
        <f aca="false">VLOOKUP($A593,LossChart!$A$3:$AB$73,15,0)</f>
        <v>80</v>
      </c>
      <c r="I601" s="71" t="n">
        <f aca="false">VLOOKUP($A593,LossChart!$A$3:$AB$73,16,0)</f>
        <v>462.566029264636</v>
      </c>
      <c r="J601" s="71" t="n">
        <f aca="false">VLOOKUP($A593,LossChart!$A$3:$AB$73,17,0)</f>
        <v>1256.82063057612</v>
      </c>
      <c r="K601" s="71"/>
      <c r="L601" s="71"/>
      <c r="M601" s="71"/>
      <c r="N601" s="71"/>
      <c r="O601" s="71"/>
      <c r="P601" s="71"/>
      <c r="Q601" s="71"/>
      <c r="R601" s="71"/>
      <c r="S601" s="71"/>
    </row>
    <row r="602" customFormat="false" ht="15" hidden="false" customHeight="false" outlineLevel="0" collapsed="false">
      <c r="A602" s="0" t="s">
        <v>102</v>
      </c>
      <c r="D602" s="71"/>
      <c r="E602" s="71"/>
      <c r="F602" s="71"/>
      <c r="G602" s="71" t="n">
        <f aca="false">G601-G600</f>
        <v>714.254601311484</v>
      </c>
      <c r="H602" s="71" t="n">
        <f aca="false">H601-H600</f>
        <v>80</v>
      </c>
      <c r="I602" s="71" t="n">
        <f aca="false">I601-I600</f>
        <v>462.566029264636</v>
      </c>
      <c r="J602" s="71" t="n">
        <f aca="false">J601-J600</f>
        <v>1256.82063057612</v>
      </c>
      <c r="K602" s="71"/>
      <c r="L602" s="71"/>
      <c r="M602" s="71"/>
      <c r="N602" s="71"/>
      <c r="O602" s="71"/>
      <c r="P602" s="71"/>
      <c r="Q602" s="71"/>
      <c r="R602" s="71"/>
      <c r="S602" s="71"/>
    </row>
    <row r="604" customFormat="false" ht="60" hidden="false" customHeight="false" outlineLevel="0" collapsed="false">
      <c r="A604" s="21" t="s">
        <v>63</v>
      </c>
      <c r="B604" s="21" t="s">
        <v>80</v>
      </c>
      <c r="C604" s="21" t="s">
        <v>81</v>
      </c>
      <c r="D604" s="67" t="str">
        <f aca="false">FoodDB!$C$1</f>
        <v>Fat
(g)</v>
      </c>
      <c r="E604" s="67" t="str">
        <f aca="false">FoodDB!$D$1</f>
        <v> Net
Carbs
(g)</v>
      </c>
      <c r="F604" s="67" t="str">
        <f aca="false">FoodDB!$E$1</f>
        <v>Protein
(g)</v>
      </c>
      <c r="G604" s="67" t="str">
        <f aca="false">FoodDB!$F$1</f>
        <v>Fat
(Cal)</v>
      </c>
      <c r="H604" s="67" t="str">
        <f aca="false">FoodDB!$G$1</f>
        <v>Carb
(Cal)</v>
      </c>
      <c r="I604" s="67" t="str">
        <f aca="false">FoodDB!$H$1</f>
        <v>Protein
(Cal)</v>
      </c>
      <c r="J604" s="67" t="str">
        <f aca="false">FoodDB!$I$1</f>
        <v>Total
Calories</v>
      </c>
      <c r="K604" s="67"/>
      <c r="L604" s="67" t="s">
        <v>82</v>
      </c>
      <c r="M604" s="67" t="s">
        <v>83</v>
      </c>
      <c r="N604" s="67" t="s">
        <v>84</v>
      </c>
      <c r="O604" s="67" t="s">
        <v>85</v>
      </c>
      <c r="P604" s="67" t="s">
        <v>86</v>
      </c>
      <c r="Q604" s="67" t="s">
        <v>87</v>
      </c>
      <c r="R604" s="67" t="s">
        <v>88</v>
      </c>
      <c r="S604" s="67" t="s">
        <v>89</v>
      </c>
    </row>
    <row r="605" customFormat="false" ht="15" hidden="false" customHeight="false" outlineLevel="0" collapsed="false">
      <c r="A605" s="68" t="n">
        <f aca="false">A593+1</f>
        <v>43081</v>
      </c>
      <c r="B605" s="69" t="s">
        <v>95</v>
      </c>
      <c r="C605" s="70" t="n">
        <v>1</v>
      </c>
      <c r="D605" s="71" t="n">
        <f aca="false">$C605*VLOOKUP($B605,FoodDB!$A$2:$I$1024,3,0)</f>
        <v>0</v>
      </c>
      <c r="E605" s="71" t="n">
        <f aca="false">$C605*VLOOKUP($B605,FoodDB!$A$2:$I$1024,4,0)</f>
        <v>0</v>
      </c>
      <c r="F605" s="71" t="n">
        <f aca="false">$C605*VLOOKUP($B605,FoodDB!$A$2:$I$1024,5,0)</f>
        <v>0</v>
      </c>
      <c r="G605" s="71" t="n">
        <f aca="false">$C605*VLOOKUP($B605,FoodDB!$A$2:$I$1024,6,0)</f>
        <v>0</v>
      </c>
      <c r="H605" s="71" t="n">
        <f aca="false">$C605*VLOOKUP($B605,FoodDB!$A$2:$I$1024,7,0)</f>
        <v>0</v>
      </c>
      <c r="I605" s="71" t="n">
        <f aca="false">$C605*VLOOKUP($B605,FoodDB!$A$2:$I$1024,8,0)</f>
        <v>0</v>
      </c>
      <c r="J605" s="71" t="n">
        <f aca="false">$C605*VLOOKUP($B605,FoodDB!$A$2:$I$1024,9,0)</f>
        <v>0</v>
      </c>
      <c r="K605" s="71"/>
      <c r="L605" s="71" t="n">
        <f aca="false">SUM(G605:G611)</f>
        <v>0</v>
      </c>
      <c r="M605" s="71" t="n">
        <f aca="false">SUM(H605:H611)</f>
        <v>0</v>
      </c>
      <c r="N605" s="71" t="n">
        <f aca="false">SUM(I605:I611)</f>
        <v>0</v>
      </c>
      <c r="O605" s="71" t="n">
        <f aca="false">SUM(L605:N605)</f>
        <v>0</v>
      </c>
      <c r="P605" s="71" t="n">
        <f aca="false">VLOOKUP($A605,LossChart!$A$3:$AB$73,14,0)-L605</f>
        <v>719.324320786501</v>
      </c>
      <c r="Q605" s="71" t="n">
        <f aca="false">VLOOKUP($A605,LossChart!$A$3:$AB$73,15,0)-M605</f>
        <v>80</v>
      </c>
      <c r="R605" s="71" t="n">
        <f aca="false">VLOOKUP($A605,LossChart!$A$3:$AB$73,16,0)-N605</f>
        <v>462.566029264636</v>
      </c>
      <c r="S605" s="71" t="n">
        <f aca="false">VLOOKUP($A605,LossChart!$A$3:$AB$73,17,0)-O605</f>
        <v>1261.89035005114</v>
      </c>
    </row>
    <row r="606" customFormat="false" ht="15" hidden="false" customHeight="false" outlineLevel="0" collapsed="false">
      <c r="B606" s="69" t="s">
        <v>95</v>
      </c>
      <c r="C606" s="70" t="n">
        <v>1</v>
      </c>
      <c r="D606" s="71" t="n">
        <f aca="false">$C606*VLOOKUP($B606,FoodDB!$A$2:$I$1024,3,0)</f>
        <v>0</v>
      </c>
      <c r="E606" s="71" t="n">
        <f aca="false">$C606*VLOOKUP($B606,FoodDB!$A$2:$I$1024,4,0)</f>
        <v>0</v>
      </c>
      <c r="F606" s="71" t="n">
        <f aca="false">$C606*VLOOKUP($B606,FoodDB!$A$2:$I$1024,5,0)</f>
        <v>0</v>
      </c>
      <c r="G606" s="71" t="n">
        <f aca="false">$C606*VLOOKUP($B606,FoodDB!$A$2:$I$1024,6,0)</f>
        <v>0</v>
      </c>
      <c r="H606" s="71" t="n">
        <f aca="false">$C606*VLOOKUP($B606,FoodDB!$A$2:$I$1024,7,0)</f>
        <v>0</v>
      </c>
      <c r="I606" s="71" t="n">
        <f aca="false">$C606*VLOOKUP($B606,FoodDB!$A$2:$I$1024,8,0)</f>
        <v>0</v>
      </c>
      <c r="J606" s="71" t="n">
        <f aca="false">$C606*VLOOKUP($B606,FoodDB!$A$2:$I$1024,9,0)</f>
        <v>0</v>
      </c>
      <c r="K606" s="71"/>
      <c r="L606" s="71"/>
      <c r="M606" s="71"/>
      <c r="N606" s="71"/>
      <c r="O606" s="71"/>
      <c r="P606" s="71"/>
      <c r="Q606" s="71"/>
      <c r="R606" s="71"/>
      <c r="S606" s="71"/>
    </row>
    <row r="607" customFormat="false" ht="15" hidden="false" customHeight="false" outlineLevel="0" collapsed="false">
      <c r="B607" s="69" t="s">
        <v>95</v>
      </c>
      <c r="C607" s="70" t="n">
        <v>1</v>
      </c>
      <c r="D607" s="71" t="n">
        <f aca="false">$C607*VLOOKUP($B607,FoodDB!$A$2:$I$1024,3,0)</f>
        <v>0</v>
      </c>
      <c r="E607" s="71" t="n">
        <f aca="false">$C607*VLOOKUP($B607,FoodDB!$A$2:$I$1024,4,0)</f>
        <v>0</v>
      </c>
      <c r="F607" s="71" t="n">
        <f aca="false">$C607*VLOOKUP($B607,FoodDB!$A$2:$I$1024,5,0)</f>
        <v>0</v>
      </c>
      <c r="G607" s="71" t="n">
        <f aca="false">$C607*VLOOKUP($B607,FoodDB!$A$2:$I$1024,6,0)</f>
        <v>0</v>
      </c>
      <c r="H607" s="71" t="n">
        <f aca="false">$C607*VLOOKUP($B607,FoodDB!$A$2:$I$1024,7,0)</f>
        <v>0</v>
      </c>
      <c r="I607" s="71" t="n">
        <f aca="false">$C607*VLOOKUP($B607,FoodDB!$A$2:$I$1024,8,0)</f>
        <v>0</v>
      </c>
      <c r="J607" s="71" t="n">
        <f aca="false">$C607*VLOOKUP($B607,FoodDB!$A$2:$I$1024,9,0)</f>
        <v>0</v>
      </c>
      <c r="K607" s="71"/>
      <c r="L607" s="71"/>
      <c r="M607" s="71"/>
      <c r="N607" s="71"/>
      <c r="O607" s="71"/>
      <c r="P607" s="71"/>
      <c r="Q607" s="71"/>
      <c r="R607" s="71"/>
      <c r="S607" s="71"/>
    </row>
    <row r="608" customFormat="false" ht="15" hidden="false" customHeight="false" outlineLevel="0" collapsed="false">
      <c r="B608" s="69" t="s">
        <v>95</v>
      </c>
      <c r="C608" s="70" t="n">
        <v>1</v>
      </c>
      <c r="D608" s="71" t="n">
        <f aca="false">$C608*VLOOKUP($B608,FoodDB!$A$2:$I$1024,3,0)</f>
        <v>0</v>
      </c>
      <c r="E608" s="71" t="n">
        <f aca="false">$C608*VLOOKUP($B608,FoodDB!$A$2:$I$1024,4,0)</f>
        <v>0</v>
      </c>
      <c r="F608" s="71" t="n">
        <f aca="false">$C608*VLOOKUP($B608,FoodDB!$A$2:$I$1024,5,0)</f>
        <v>0</v>
      </c>
      <c r="G608" s="71" t="n">
        <f aca="false">$C608*VLOOKUP($B608,FoodDB!$A$2:$I$1024,6,0)</f>
        <v>0</v>
      </c>
      <c r="H608" s="71" t="n">
        <f aca="false">$C608*VLOOKUP($B608,FoodDB!$A$2:$I$1024,7,0)</f>
        <v>0</v>
      </c>
      <c r="I608" s="71" t="n">
        <f aca="false">$C608*VLOOKUP($B608,FoodDB!$A$2:$I$1024,8,0)</f>
        <v>0</v>
      </c>
      <c r="J608" s="71" t="n">
        <f aca="false">$C608*VLOOKUP($B608,FoodDB!$A$2:$I$1024,9,0)</f>
        <v>0</v>
      </c>
      <c r="K608" s="71"/>
      <c r="L608" s="71"/>
      <c r="M608" s="71"/>
      <c r="N608" s="71"/>
      <c r="O608" s="71"/>
      <c r="P608" s="71"/>
      <c r="Q608" s="71"/>
      <c r="R608" s="71"/>
      <c r="S608" s="71"/>
    </row>
    <row r="609" customFormat="false" ht="15" hidden="false" customHeight="false" outlineLevel="0" collapsed="false">
      <c r="B609" s="69" t="s">
        <v>95</v>
      </c>
      <c r="C609" s="70" t="n">
        <v>1</v>
      </c>
      <c r="D609" s="71" t="n">
        <f aca="false">$C609*VLOOKUP($B609,FoodDB!$A$2:$I$1024,3,0)</f>
        <v>0</v>
      </c>
      <c r="E609" s="71" t="n">
        <f aca="false">$C609*VLOOKUP($B609,FoodDB!$A$2:$I$1024,4,0)</f>
        <v>0</v>
      </c>
      <c r="F609" s="71" t="n">
        <f aca="false">$C609*VLOOKUP($B609,FoodDB!$A$2:$I$1024,5,0)</f>
        <v>0</v>
      </c>
      <c r="G609" s="71" t="n">
        <f aca="false">$C609*VLOOKUP($B609,FoodDB!$A$2:$I$1024,6,0)</f>
        <v>0</v>
      </c>
      <c r="H609" s="71" t="n">
        <f aca="false">$C609*VLOOKUP($B609,FoodDB!$A$2:$I$1024,7,0)</f>
        <v>0</v>
      </c>
      <c r="I609" s="71" t="n">
        <f aca="false">$C609*VLOOKUP($B609,FoodDB!$A$2:$I$1024,8,0)</f>
        <v>0</v>
      </c>
      <c r="J609" s="71" t="n">
        <f aca="false">$C609*VLOOKUP($B609,FoodDB!$A$2:$I$1024,9,0)</f>
        <v>0</v>
      </c>
      <c r="K609" s="71"/>
      <c r="L609" s="71"/>
      <c r="M609" s="71"/>
      <c r="N609" s="71"/>
      <c r="O609" s="71"/>
      <c r="P609" s="71"/>
      <c r="Q609" s="71"/>
      <c r="R609" s="71"/>
      <c r="S609" s="71"/>
    </row>
    <row r="610" customFormat="false" ht="15" hidden="false" customHeight="false" outlineLevel="0" collapsed="false">
      <c r="B610" s="69" t="s">
        <v>95</v>
      </c>
      <c r="C610" s="70" t="n">
        <v>1</v>
      </c>
      <c r="D610" s="71" t="n">
        <f aca="false">$C610*VLOOKUP($B610,FoodDB!$A$2:$I$1024,3,0)</f>
        <v>0</v>
      </c>
      <c r="E610" s="71" t="n">
        <f aca="false">$C610*VLOOKUP($B610,FoodDB!$A$2:$I$1024,4,0)</f>
        <v>0</v>
      </c>
      <c r="F610" s="71" t="n">
        <f aca="false">$C610*VLOOKUP($B610,FoodDB!$A$2:$I$1024,5,0)</f>
        <v>0</v>
      </c>
      <c r="G610" s="71" t="n">
        <f aca="false">$C610*VLOOKUP($B610,FoodDB!$A$2:$I$1024,6,0)</f>
        <v>0</v>
      </c>
      <c r="H610" s="71" t="n">
        <f aca="false">$C610*VLOOKUP($B610,FoodDB!$A$2:$I$1024,7,0)</f>
        <v>0</v>
      </c>
      <c r="I610" s="71" t="n">
        <f aca="false">$C610*VLOOKUP($B610,FoodDB!$A$2:$I$1024,8,0)</f>
        <v>0</v>
      </c>
      <c r="J610" s="71" t="n">
        <f aca="false">$C610*VLOOKUP($B610,FoodDB!$A$2:$I$1024,9,0)</f>
        <v>0</v>
      </c>
      <c r="K610" s="71"/>
      <c r="L610" s="71"/>
      <c r="M610" s="71"/>
      <c r="N610" s="71"/>
      <c r="O610" s="71"/>
      <c r="P610" s="71"/>
      <c r="Q610" s="71"/>
      <c r="R610" s="71"/>
      <c r="S610" s="71"/>
    </row>
    <row r="611" customFormat="false" ht="15" hidden="false" customHeight="false" outlineLevel="0" collapsed="false">
      <c r="B611" s="69" t="s">
        <v>95</v>
      </c>
      <c r="C611" s="70" t="n">
        <v>1</v>
      </c>
      <c r="D611" s="71" t="n">
        <f aca="false">$C611*VLOOKUP($B611,FoodDB!$A$2:$I$1024,3,0)</f>
        <v>0</v>
      </c>
      <c r="E611" s="71" t="n">
        <f aca="false">$C611*VLOOKUP($B611,FoodDB!$A$2:$I$1024,4,0)</f>
        <v>0</v>
      </c>
      <c r="F611" s="71" t="n">
        <f aca="false">$C611*VLOOKUP($B611,FoodDB!$A$2:$I$1024,5,0)</f>
        <v>0</v>
      </c>
      <c r="G611" s="71" t="n">
        <f aca="false">$C611*VLOOKUP($B611,FoodDB!$A$2:$I$1024,6,0)</f>
        <v>0</v>
      </c>
      <c r="H611" s="71" t="n">
        <f aca="false">$C611*VLOOKUP($B611,FoodDB!$A$2:$I$1024,7,0)</f>
        <v>0</v>
      </c>
      <c r="I611" s="71" t="n">
        <f aca="false">$C611*VLOOKUP($B611,FoodDB!$A$2:$I$1024,8,0)</f>
        <v>0</v>
      </c>
      <c r="J611" s="71" t="n">
        <f aca="false">$C611*VLOOKUP($B611,FoodDB!$A$2:$I$1024,9,0)</f>
        <v>0</v>
      </c>
      <c r="K611" s="71"/>
      <c r="L611" s="71"/>
      <c r="M611" s="71"/>
      <c r="N611" s="71"/>
      <c r="O611" s="71"/>
      <c r="P611" s="71"/>
      <c r="Q611" s="71"/>
      <c r="R611" s="71"/>
      <c r="S611" s="71"/>
    </row>
    <row r="612" customFormat="false" ht="15" hidden="false" customHeight="false" outlineLevel="0" collapsed="false">
      <c r="A612" s="0" t="s">
        <v>99</v>
      </c>
      <c r="D612" s="71"/>
      <c r="E612" s="71"/>
      <c r="F612" s="71"/>
      <c r="G612" s="71" t="n">
        <f aca="false">SUM(G605:G611)</f>
        <v>0</v>
      </c>
      <c r="H612" s="71" t="n">
        <f aca="false">SUM(H605:H611)</f>
        <v>0</v>
      </c>
      <c r="I612" s="71" t="n">
        <f aca="false">SUM(I605:I611)</f>
        <v>0</v>
      </c>
      <c r="J612" s="71" t="n">
        <f aca="false">SUM(G612:I612)</f>
        <v>0</v>
      </c>
      <c r="K612" s="71"/>
      <c r="L612" s="71"/>
      <c r="M612" s="71"/>
      <c r="N612" s="71"/>
      <c r="O612" s="71"/>
      <c r="P612" s="71"/>
      <c r="Q612" s="71"/>
      <c r="R612" s="71"/>
      <c r="S612" s="71"/>
    </row>
    <row r="613" customFormat="false" ht="15" hidden="false" customHeight="false" outlineLevel="0" collapsed="false">
      <c r="A613" s="0" t="s">
        <v>100</v>
      </c>
      <c r="B613" s="0" t="s">
        <v>101</v>
      </c>
      <c r="D613" s="71"/>
      <c r="E613" s="71"/>
      <c r="F613" s="71"/>
      <c r="G613" s="71" t="n">
        <f aca="false">VLOOKUP($A605,LossChart!$A$3:$AB$73,14,0)</f>
        <v>719.324320786501</v>
      </c>
      <c r="H613" s="71" t="n">
        <f aca="false">VLOOKUP($A605,LossChart!$A$3:$AB$73,15,0)</f>
        <v>80</v>
      </c>
      <c r="I613" s="71" t="n">
        <f aca="false">VLOOKUP($A605,LossChart!$A$3:$AB$73,16,0)</f>
        <v>462.566029264636</v>
      </c>
      <c r="J613" s="71" t="n">
        <f aca="false">VLOOKUP($A605,LossChart!$A$3:$AB$73,17,0)</f>
        <v>1261.89035005114</v>
      </c>
      <c r="K613" s="71"/>
      <c r="L613" s="71"/>
      <c r="M613" s="71"/>
      <c r="N613" s="71"/>
      <c r="O613" s="71"/>
      <c r="P613" s="71"/>
      <c r="Q613" s="71"/>
      <c r="R613" s="71"/>
      <c r="S613" s="71"/>
    </row>
    <row r="614" customFormat="false" ht="15" hidden="false" customHeight="false" outlineLevel="0" collapsed="false">
      <c r="A614" s="0" t="s">
        <v>102</v>
      </c>
      <c r="D614" s="71"/>
      <c r="E614" s="71"/>
      <c r="F614" s="71"/>
      <c r="G614" s="71" t="n">
        <f aca="false">G613-G612</f>
        <v>719.324320786501</v>
      </c>
      <c r="H614" s="71" t="n">
        <f aca="false">H613-H612</f>
        <v>80</v>
      </c>
      <c r="I614" s="71" t="n">
        <f aca="false">I613-I612</f>
        <v>462.566029264636</v>
      </c>
      <c r="J614" s="71" t="n">
        <f aca="false">J613-J612</f>
        <v>1261.89035005114</v>
      </c>
      <c r="K614" s="71"/>
      <c r="L614" s="71"/>
      <c r="M614" s="71"/>
      <c r="N614" s="71"/>
      <c r="O614" s="71"/>
      <c r="P614" s="71"/>
      <c r="Q614" s="71"/>
      <c r="R614" s="71"/>
      <c r="S614" s="71"/>
    </row>
    <row r="616" customFormat="false" ht="60" hidden="false" customHeight="false" outlineLevel="0" collapsed="false">
      <c r="A616" s="21" t="s">
        <v>63</v>
      </c>
      <c r="B616" s="21" t="s">
        <v>80</v>
      </c>
      <c r="C616" s="21" t="s">
        <v>81</v>
      </c>
      <c r="D616" s="67" t="str">
        <f aca="false">FoodDB!$C$1</f>
        <v>Fat
(g)</v>
      </c>
      <c r="E616" s="67" t="str">
        <f aca="false">FoodDB!$D$1</f>
        <v> Net
Carbs
(g)</v>
      </c>
      <c r="F616" s="67" t="str">
        <f aca="false">FoodDB!$E$1</f>
        <v>Protein
(g)</v>
      </c>
      <c r="G616" s="67" t="str">
        <f aca="false">FoodDB!$F$1</f>
        <v>Fat
(Cal)</v>
      </c>
      <c r="H616" s="67" t="str">
        <f aca="false">FoodDB!$G$1</f>
        <v>Carb
(Cal)</v>
      </c>
      <c r="I616" s="67" t="str">
        <f aca="false">FoodDB!$H$1</f>
        <v>Protein
(Cal)</v>
      </c>
      <c r="J616" s="67" t="str">
        <f aca="false">FoodDB!$I$1</f>
        <v>Total
Calories</v>
      </c>
      <c r="K616" s="67"/>
      <c r="L616" s="67" t="s">
        <v>82</v>
      </c>
      <c r="M616" s="67" t="s">
        <v>83</v>
      </c>
      <c r="N616" s="67" t="s">
        <v>84</v>
      </c>
      <c r="O616" s="67" t="s">
        <v>85</v>
      </c>
      <c r="P616" s="67" t="s">
        <v>86</v>
      </c>
      <c r="Q616" s="67" t="s">
        <v>87</v>
      </c>
      <c r="R616" s="67" t="s">
        <v>88</v>
      </c>
      <c r="S616" s="67" t="s">
        <v>89</v>
      </c>
    </row>
    <row r="617" customFormat="false" ht="15" hidden="false" customHeight="false" outlineLevel="0" collapsed="false">
      <c r="A617" s="68" t="n">
        <f aca="false">A605+1</f>
        <v>43082</v>
      </c>
      <c r="B617" s="69" t="s">
        <v>95</v>
      </c>
      <c r="C617" s="70" t="n">
        <v>1</v>
      </c>
      <c r="D617" s="71" t="n">
        <f aca="false">$C617*VLOOKUP($B617,FoodDB!$A$2:$I$1024,3,0)</f>
        <v>0</v>
      </c>
      <c r="E617" s="71" t="n">
        <f aca="false">$C617*VLOOKUP($B617,FoodDB!$A$2:$I$1024,4,0)</f>
        <v>0</v>
      </c>
      <c r="F617" s="71" t="n">
        <f aca="false">$C617*VLOOKUP($B617,FoodDB!$A$2:$I$1024,5,0)</f>
        <v>0</v>
      </c>
      <c r="G617" s="71" t="n">
        <f aca="false">$C617*VLOOKUP($B617,FoodDB!$A$2:$I$1024,6,0)</f>
        <v>0</v>
      </c>
      <c r="H617" s="71" t="n">
        <f aca="false">$C617*VLOOKUP($B617,FoodDB!$A$2:$I$1024,7,0)</f>
        <v>0</v>
      </c>
      <c r="I617" s="71" t="n">
        <f aca="false">$C617*VLOOKUP($B617,FoodDB!$A$2:$I$1024,8,0)</f>
        <v>0</v>
      </c>
      <c r="J617" s="71" t="n">
        <f aca="false">$C617*VLOOKUP($B617,FoodDB!$A$2:$I$1024,9,0)</f>
        <v>0</v>
      </c>
      <c r="K617" s="71"/>
      <c r="L617" s="71" t="n">
        <f aca="false">SUM(G617:G623)</f>
        <v>0</v>
      </c>
      <c r="M617" s="71" t="n">
        <f aca="false">SUM(H617:H623)</f>
        <v>0</v>
      </c>
      <c r="N617" s="71" t="n">
        <f aca="false">SUM(I617:I623)</f>
        <v>0</v>
      </c>
      <c r="O617" s="71" t="n">
        <f aca="false">SUM(L617:N617)</f>
        <v>0</v>
      </c>
      <c r="P617" s="71" t="n">
        <f aca="false">VLOOKUP($A617,LossChart!$A$3:$AB$73,14,0)-L617</f>
        <v>724.349137031881</v>
      </c>
      <c r="Q617" s="71" t="n">
        <f aca="false">VLOOKUP($A617,LossChart!$A$3:$AB$73,15,0)-M617</f>
        <v>80</v>
      </c>
      <c r="R617" s="71" t="n">
        <f aca="false">VLOOKUP($A617,LossChart!$A$3:$AB$73,16,0)-N617</f>
        <v>462.566029264636</v>
      </c>
      <c r="S617" s="71" t="n">
        <f aca="false">VLOOKUP($A617,LossChart!$A$3:$AB$73,17,0)-O617</f>
        <v>1266.91516629652</v>
      </c>
    </row>
    <row r="618" customFormat="false" ht="15" hidden="false" customHeight="false" outlineLevel="0" collapsed="false">
      <c r="B618" s="69" t="s">
        <v>95</v>
      </c>
      <c r="C618" s="70" t="n">
        <v>1</v>
      </c>
      <c r="D618" s="71" t="n">
        <f aca="false">$C618*VLOOKUP($B618,FoodDB!$A$2:$I$1024,3,0)</f>
        <v>0</v>
      </c>
      <c r="E618" s="71" t="n">
        <f aca="false">$C618*VLOOKUP($B618,FoodDB!$A$2:$I$1024,4,0)</f>
        <v>0</v>
      </c>
      <c r="F618" s="71" t="n">
        <f aca="false">$C618*VLOOKUP($B618,FoodDB!$A$2:$I$1024,5,0)</f>
        <v>0</v>
      </c>
      <c r="G618" s="71" t="n">
        <f aca="false">$C618*VLOOKUP($B618,FoodDB!$A$2:$I$1024,6,0)</f>
        <v>0</v>
      </c>
      <c r="H618" s="71" t="n">
        <f aca="false">$C618*VLOOKUP($B618,FoodDB!$A$2:$I$1024,7,0)</f>
        <v>0</v>
      </c>
      <c r="I618" s="71" t="n">
        <f aca="false">$C618*VLOOKUP($B618,FoodDB!$A$2:$I$1024,8,0)</f>
        <v>0</v>
      </c>
      <c r="J618" s="71" t="n">
        <f aca="false">$C618*VLOOKUP($B618,FoodDB!$A$2:$I$1024,9,0)</f>
        <v>0</v>
      </c>
      <c r="K618" s="71"/>
      <c r="L618" s="71"/>
      <c r="M618" s="71"/>
      <c r="N618" s="71"/>
      <c r="O618" s="71"/>
      <c r="P618" s="71"/>
      <c r="Q618" s="71"/>
      <c r="R618" s="71"/>
      <c r="S618" s="71"/>
    </row>
    <row r="619" customFormat="false" ht="15" hidden="false" customHeight="false" outlineLevel="0" collapsed="false">
      <c r="B619" s="69" t="s">
        <v>95</v>
      </c>
      <c r="C619" s="70" t="n">
        <v>1</v>
      </c>
      <c r="D619" s="71" t="n">
        <f aca="false">$C619*VLOOKUP($B619,FoodDB!$A$2:$I$1024,3,0)</f>
        <v>0</v>
      </c>
      <c r="E619" s="71" t="n">
        <f aca="false">$C619*VLOOKUP($B619,FoodDB!$A$2:$I$1024,4,0)</f>
        <v>0</v>
      </c>
      <c r="F619" s="71" t="n">
        <f aca="false">$C619*VLOOKUP($B619,FoodDB!$A$2:$I$1024,5,0)</f>
        <v>0</v>
      </c>
      <c r="G619" s="71" t="n">
        <f aca="false">$C619*VLOOKUP($B619,FoodDB!$A$2:$I$1024,6,0)</f>
        <v>0</v>
      </c>
      <c r="H619" s="71" t="n">
        <f aca="false">$C619*VLOOKUP($B619,FoodDB!$A$2:$I$1024,7,0)</f>
        <v>0</v>
      </c>
      <c r="I619" s="71" t="n">
        <f aca="false">$C619*VLOOKUP($B619,FoodDB!$A$2:$I$1024,8,0)</f>
        <v>0</v>
      </c>
      <c r="J619" s="71" t="n">
        <f aca="false">$C619*VLOOKUP($B619,FoodDB!$A$2:$I$1024,9,0)</f>
        <v>0</v>
      </c>
      <c r="K619" s="71"/>
      <c r="L619" s="71"/>
      <c r="M619" s="71"/>
      <c r="N619" s="71"/>
      <c r="O619" s="71"/>
      <c r="P619" s="71"/>
      <c r="Q619" s="71"/>
      <c r="R619" s="71"/>
      <c r="S619" s="71"/>
    </row>
    <row r="620" customFormat="false" ht="15" hidden="false" customHeight="false" outlineLevel="0" collapsed="false">
      <c r="B620" s="69" t="s">
        <v>95</v>
      </c>
      <c r="C620" s="70" t="n">
        <v>1</v>
      </c>
      <c r="D620" s="71" t="n">
        <f aca="false">$C620*VLOOKUP($B620,FoodDB!$A$2:$I$1024,3,0)</f>
        <v>0</v>
      </c>
      <c r="E620" s="71" t="n">
        <f aca="false">$C620*VLOOKUP($B620,FoodDB!$A$2:$I$1024,4,0)</f>
        <v>0</v>
      </c>
      <c r="F620" s="71" t="n">
        <f aca="false">$C620*VLOOKUP($B620,FoodDB!$A$2:$I$1024,5,0)</f>
        <v>0</v>
      </c>
      <c r="G620" s="71" t="n">
        <f aca="false">$C620*VLOOKUP($B620,FoodDB!$A$2:$I$1024,6,0)</f>
        <v>0</v>
      </c>
      <c r="H620" s="71" t="n">
        <f aca="false">$C620*VLOOKUP($B620,FoodDB!$A$2:$I$1024,7,0)</f>
        <v>0</v>
      </c>
      <c r="I620" s="71" t="n">
        <f aca="false">$C620*VLOOKUP($B620,FoodDB!$A$2:$I$1024,8,0)</f>
        <v>0</v>
      </c>
      <c r="J620" s="71" t="n">
        <f aca="false">$C620*VLOOKUP($B620,FoodDB!$A$2:$I$1024,9,0)</f>
        <v>0</v>
      </c>
      <c r="K620" s="71"/>
      <c r="L620" s="71"/>
      <c r="M620" s="71"/>
      <c r="N620" s="71"/>
      <c r="O620" s="71"/>
      <c r="P620" s="71"/>
      <c r="Q620" s="71"/>
      <c r="R620" s="71"/>
      <c r="S620" s="71"/>
    </row>
    <row r="621" customFormat="false" ht="15" hidden="false" customHeight="false" outlineLevel="0" collapsed="false">
      <c r="B621" s="69" t="s">
        <v>95</v>
      </c>
      <c r="C621" s="70" t="n">
        <v>1</v>
      </c>
      <c r="D621" s="71" t="n">
        <f aca="false">$C621*VLOOKUP($B621,FoodDB!$A$2:$I$1024,3,0)</f>
        <v>0</v>
      </c>
      <c r="E621" s="71" t="n">
        <f aca="false">$C621*VLOOKUP($B621,FoodDB!$A$2:$I$1024,4,0)</f>
        <v>0</v>
      </c>
      <c r="F621" s="71" t="n">
        <f aca="false">$C621*VLOOKUP($B621,FoodDB!$A$2:$I$1024,5,0)</f>
        <v>0</v>
      </c>
      <c r="G621" s="71" t="n">
        <f aca="false">$C621*VLOOKUP($B621,FoodDB!$A$2:$I$1024,6,0)</f>
        <v>0</v>
      </c>
      <c r="H621" s="71" t="n">
        <f aca="false">$C621*VLOOKUP($B621,FoodDB!$A$2:$I$1024,7,0)</f>
        <v>0</v>
      </c>
      <c r="I621" s="71" t="n">
        <f aca="false">$C621*VLOOKUP($B621,FoodDB!$A$2:$I$1024,8,0)</f>
        <v>0</v>
      </c>
      <c r="J621" s="71" t="n">
        <f aca="false">$C621*VLOOKUP($B621,FoodDB!$A$2:$I$1024,9,0)</f>
        <v>0</v>
      </c>
      <c r="K621" s="71"/>
      <c r="L621" s="71"/>
      <c r="M621" s="71"/>
      <c r="N621" s="71"/>
      <c r="O621" s="71"/>
      <c r="P621" s="71"/>
      <c r="Q621" s="71"/>
      <c r="R621" s="71"/>
      <c r="S621" s="71"/>
    </row>
    <row r="622" customFormat="false" ht="15" hidden="false" customHeight="false" outlineLevel="0" collapsed="false">
      <c r="B622" s="69" t="s">
        <v>95</v>
      </c>
      <c r="C622" s="70" t="n">
        <v>1</v>
      </c>
      <c r="D622" s="71" t="n">
        <f aca="false">$C622*VLOOKUP($B622,FoodDB!$A$2:$I$1024,3,0)</f>
        <v>0</v>
      </c>
      <c r="E622" s="71" t="n">
        <f aca="false">$C622*VLOOKUP($B622,FoodDB!$A$2:$I$1024,4,0)</f>
        <v>0</v>
      </c>
      <c r="F622" s="71" t="n">
        <f aca="false">$C622*VLOOKUP($B622,FoodDB!$A$2:$I$1024,5,0)</f>
        <v>0</v>
      </c>
      <c r="G622" s="71" t="n">
        <f aca="false">$C622*VLOOKUP($B622,FoodDB!$A$2:$I$1024,6,0)</f>
        <v>0</v>
      </c>
      <c r="H622" s="71" t="n">
        <f aca="false">$C622*VLOOKUP($B622,FoodDB!$A$2:$I$1024,7,0)</f>
        <v>0</v>
      </c>
      <c r="I622" s="71" t="n">
        <f aca="false">$C622*VLOOKUP($B622,FoodDB!$A$2:$I$1024,8,0)</f>
        <v>0</v>
      </c>
      <c r="J622" s="71" t="n">
        <f aca="false">$C622*VLOOKUP($B622,FoodDB!$A$2:$I$1024,9,0)</f>
        <v>0</v>
      </c>
      <c r="K622" s="71"/>
      <c r="L622" s="71"/>
      <c r="M622" s="71"/>
      <c r="N622" s="71"/>
      <c r="O622" s="71"/>
      <c r="P622" s="71"/>
      <c r="Q622" s="71"/>
      <c r="R622" s="71"/>
      <c r="S622" s="71"/>
    </row>
    <row r="623" customFormat="false" ht="15" hidden="false" customHeight="false" outlineLevel="0" collapsed="false">
      <c r="B623" s="69" t="s">
        <v>95</v>
      </c>
      <c r="C623" s="70" t="n">
        <v>1</v>
      </c>
      <c r="D623" s="71" t="n">
        <f aca="false">$C623*VLOOKUP($B623,FoodDB!$A$2:$I$1024,3,0)</f>
        <v>0</v>
      </c>
      <c r="E623" s="71" t="n">
        <f aca="false">$C623*VLOOKUP($B623,FoodDB!$A$2:$I$1024,4,0)</f>
        <v>0</v>
      </c>
      <c r="F623" s="71" t="n">
        <f aca="false">$C623*VLOOKUP($B623,FoodDB!$A$2:$I$1024,5,0)</f>
        <v>0</v>
      </c>
      <c r="G623" s="71" t="n">
        <f aca="false">$C623*VLOOKUP($B623,FoodDB!$A$2:$I$1024,6,0)</f>
        <v>0</v>
      </c>
      <c r="H623" s="71" t="n">
        <f aca="false">$C623*VLOOKUP($B623,FoodDB!$A$2:$I$1024,7,0)</f>
        <v>0</v>
      </c>
      <c r="I623" s="71" t="n">
        <f aca="false">$C623*VLOOKUP($B623,FoodDB!$A$2:$I$1024,8,0)</f>
        <v>0</v>
      </c>
      <c r="J623" s="71" t="n">
        <f aca="false">$C623*VLOOKUP($B623,FoodDB!$A$2:$I$1024,9,0)</f>
        <v>0</v>
      </c>
      <c r="K623" s="71"/>
      <c r="L623" s="71"/>
      <c r="M623" s="71"/>
      <c r="N623" s="71"/>
      <c r="O623" s="71"/>
      <c r="P623" s="71"/>
      <c r="Q623" s="71"/>
      <c r="R623" s="71"/>
      <c r="S623" s="71"/>
    </row>
    <row r="624" customFormat="false" ht="15" hidden="false" customHeight="false" outlineLevel="0" collapsed="false">
      <c r="A624" s="0" t="s">
        <v>99</v>
      </c>
      <c r="D624" s="71"/>
      <c r="E624" s="71"/>
      <c r="F624" s="71"/>
      <c r="G624" s="71" t="n">
        <f aca="false">SUM(G617:G623)</f>
        <v>0</v>
      </c>
      <c r="H624" s="71" t="n">
        <f aca="false">SUM(H617:H623)</f>
        <v>0</v>
      </c>
      <c r="I624" s="71" t="n">
        <f aca="false">SUM(I617:I623)</f>
        <v>0</v>
      </c>
      <c r="J624" s="71" t="n">
        <f aca="false">SUM(G624:I624)</f>
        <v>0</v>
      </c>
      <c r="K624" s="71"/>
      <c r="L624" s="71"/>
      <c r="M624" s="71"/>
      <c r="N624" s="71"/>
      <c r="O624" s="71"/>
      <c r="P624" s="71"/>
      <c r="Q624" s="71"/>
      <c r="R624" s="71"/>
      <c r="S624" s="71"/>
    </row>
    <row r="625" customFormat="false" ht="15" hidden="false" customHeight="false" outlineLevel="0" collapsed="false">
      <c r="A625" s="0" t="s">
        <v>100</v>
      </c>
      <c r="B625" s="0" t="s">
        <v>101</v>
      </c>
      <c r="D625" s="71"/>
      <c r="E625" s="71"/>
      <c r="F625" s="71"/>
      <c r="G625" s="71" t="n">
        <f aca="false">VLOOKUP($A617,LossChart!$A$3:$AB$73,14,0)</f>
        <v>724.349137031881</v>
      </c>
      <c r="H625" s="71" t="n">
        <f aca="false">VLOOKUP($A617,LossChart!$A$3:$AB$73,15,0)</f>
        <v>80</v>
      </c>
      <c r="I625" s="71" t="n">
        <f aca="false">VLOOKUP($A617,LossChart!$A$3:$AB$73,16,0)</f>
        <v>462.566029264636</v>
      </c>
      <c r="J625" s="71" t="n">
        <f aca="false">VLOOKUP($A617,LossChart!$A$3:$AB$73,17,0)</f>
        <v>1266.91516629652</v>
      </c>
      <c r="K625" s="71"/>
      <c r="L625" s="71"/>
      <c r="M625" s="71"/>
      <c r="N625" s="71"/>
      <c r="O625" s="71"/>
      <c r="P625" s="71"/>
      <c r="Q625" s="71"/>
      <c r="R625" s="71"/>
      <c r="S625" s="71"/>
    </row>
    <row r="626" customFormat="false" ht="15" hidden="false" customHeight="false" outlineLevel="0" collapsed="false">
      <c r="A626" s="0" t="s">
        <v>102</v>
      </c>
      <c r="D626" s="71"/>
      <c r="E626" s="71"/>
      <c r="F626" s="71"/>
      <c r="G626" s="71" t="n">
        <f aca="false">G625-G624</f>
        <v>724.349137031881</v>
      </c>
      <c r="H626" s="71" t="n">
        <f aca="false">H625-H624</f>
        <v>80</v>
      </c>
      <c r="I626" s="71" t="n">
        <f aca="false">I625-I624</f>
        <v>462.566029264636</v>
      </c>
      <c r="J626" s="71" t="n">
        <f aca="false">J625-J624</f>
        <v>1266.91516629652</v>
      </c>
      <c r="K626" s="71"/>
      <c r="L626" s="71"/>
      <c r="M626" s="71"/>
      <c r="N626" s="71"/>
      <c r="O626" s="71"/>
      <c r="P626" s="71"/>
      <c r="Q626" s="71"/>
      <c r="R626" s="71"/>
      <c r="S626" s="71"/>
    </row>
    <row r="628" customFormat="false" ht="60" hidden="false" customHeight="false" outlineLevel="0" collapsed="false">
      <c r="A628" s="21" t="s">
        <v>63</v>
      </c>
      <c r="B628" s="21" t="s">
        <v>80</v>
      </c>
      <c r="C628" s="21" t="s">
        <v>81</v>
      </c>
      <c r="D628" s="67" t="str">
        <f aca="false">FoodDB!$C$1</f>
        <v>Fat
(g)</v>
      </c>
      <c r="E628" s="67" t="str">
        <f aca="false">FoodDB!$D$1</f>
        <v> Net
Carbs
(g)</v>
      </c>
      <c r="F628" s="67" t="str">
        <f aca="false">FoodDB!$E$1</f>
        <v>Protein
(g)</v>
      </c>
      <c r="G628" s="67" t="str">
        <f aca="false">FoodDB!$F$1</f>
        <v>Fat
(Cal)</v>
      </c>
      <c r="H628" s="67" t="str">
        <f aca="false">FoodDB!$G$1</f>
        <v>Carb
(Cal)</v>
      </c>
      <c r="I628" s="67" t="str">
        <f aca="false">FoodDB!$H$1</f>
        <v>Protein
(Cal)</v>
      </c>
      <c r="J628" s="67" t="str">
        <f aca="false">FoodDB!$I$1</f>
        <v>Total
Calories</v>
      </c>
      <c r="K628" s="67"/>
      <c r="L628" s="67" t="s">
        <v>82</v>
      </c>
      <c r="M628" s="67" t="s">
        <v>83</v>
      </c>
      <c r="N628" s="67" t="s">
        <v>84</v>
      </c>
      <c r="O628" s="67" t="s">
        <v>85</v>
      </c>
      <c r="P628" s="67" t="s">
        <v>86</v>
      </c>
      <c r="Q628" s="67" t="s">
        <v>87</v>
      </c>
      <c r="R628" s="67" t="s">
        <v>88</v>
      </c>
      <c r="S628" s="67" t="s">
        <v>89</v>
      </c>
    </row>
    <row r="629" customFormat="false" ht="15" hidden="false" customHeight="false" outlineLevel="0" collapsed="false">
      <c r="A629" s="68" t="n">
        <f aca="false">A617+1</f>
        <v>43083</v>
      </c>
      <c r="B629" s="69" t="s">
        <v>95</v>
      </c>
      <c r="C629" s="70" t="n">
        <v>1</v>
      </c>
      <c r="D629" s="71" t="n">
        <f aca="false">$C629*VLOOKUP($B629,FoodDB!$A$2:$I$1024,3,0)</f>
        <v>0</v>
      </c>
      <c r="E629" s="71" t="n">
        <f aca="false">$C629*VLOOKUP($B629,FoodDB!$A$2:$I$1024,4,0)</f>
        <v>0</v>
      </c>
      <c r="F629" s="71" t="n">
        <f aca="false">$C629*VLOOKUP($B629,FoodDB!$A$2:$I$1024,5,0)</f>
        <v>0</v>
      </c>
      <c r="G629" s="71" t="n">
        <f aca="false">$C629*VLOOKUP($B629,FoodDB!$A$2:$I$1024,6,0)</f>
        <v>0</v>
      </c>
      <c r="H629" s="71" t="n">
        <f aca="false">$C629*VLOOKUP($B629,FoodDB!$A$2:$I$1024,7,0)</f>
        <v>0</v>
      </c>
      <c r="I629" s="71" t="n">
        <f aca="false">$C629*VLOOKUP($B629,FoodDB!$A$2:$I$1024,8,0)</f>
        <v>0</v>
      </c>
      <c r="J629" s="71" t="n">
        <f aca="false">$C629*VLOOKUP($B629,FoodDB!$A$2:$I$1024,9,0)</f>
        <v>0</v>
      </c>
      <c r="K629" s="71"/>
      <c r="L629" s="71" t="n">
        <f aca="false">SUM(G629:G635)</f>
        <v>0</v>
      </c>
      <c r="M629" s="71" t="n">
        <f aca="false">SUM(H629:H635)</f>
        <v>0</v>
      </c>
      <c r="N629" s="71" t="n">
        <f aca="false">SUM(I629:I635)</f>
        <v>0</v>
      </c>
      <c r="O629" s="71" t="n">
        <f aca="false">SUM(L629:N629)</f>
        <v>0</v>
      </c>
      <c r="P629" s="71" t="n">
        <f aca="false">VLOOKUP($A629,LossChart!$A$3:$AB$73,14,0)-L629</f>
        <v>729.329447761945</v>
      </c>
      <c r="Q629" s="71" t="n">
        <f aca="false">VLOOKUP($A629,LossChart!$A$3:$AB$73,15,0)-M629</f>
        <v>80</v>
      </c>
      <c r="R629" s="71" t="n">
        <f aca="false">VLOOKUP($A629,LossChart!$A$3:$AB$73,16,0)-N629</f>
        <v>462.566029264636</v>
      </c>
      <c r="S629" s="71" t="n">
        <f aca="false">VLOOKUP($A629,LossChart!$A$3:$AB$73,17,0)-O629</f>
        <v>1271.89547702658</v>
      </c>
    </row>
    <row r="630" customFormat="false" ht="15" hidden="false" customHeight="false" outlineLevel="0" collapsed="false">
      <c r="B630" s="69" t="s">
        <v>95</v>
      </c>
      <c r="C630" s="70" t="n">
        <v>1</v>
      </c>
      <c r="D630" s="71" t="n">
        <f aca="false">$C630*VLOOKUP($B630,FoodDB!$A$2:$I$1024,3,0)</f>
        <v>0</v>
      </c>
      <c r="E630" s="71" t="n">
        <f aca="false">$C630*VLOOKUP($B630,FoodDB!$A$2:$I$1024,4,0)</f>
        <v>0</v>
      </c>
      <c r="F630" s="71" t="n">
        <f aca="false">$C630*VLOOKUP($B630,FoodDB!$A$2:$I$1024,5,0)</f>
        <v>0</v>
      </c>
      <c r="G630" s="71" t="n">
        <f aca="false">$C630*VLOOKUP($B630,FoodDB!$A$2:$I$1024,6,0)</f>
        <v>0</v>
      </c>
      <c r="H630" s="71" t="n">
        <f aca="false">$C630*VLOOKUP($B630,FoodDB!$A$2:$I$1024,7,0)</f>
        <v>0</v>
      </c>
      <c r="I630" s="71" t="n">
        <f aca="false">$C630*VLOOKUP($B630,FoodDB!$A$2:$I$1024,8,0)</f>
        <v>0</v>
      </c>
      <c r="J630" s="71" t="n">
        <f aca="false">$C630*VLOOKUP($B630,FoodDB!$A$2:$I$1024,9,0)</f>
        <v>0</v>
      </c>
      <c r="K630" s="71"/>
      <c r="L630" s="71"/>
      <c r="M630" s="71"/>
      <c r="N630" s="71"/>
      <c r="O630" s="71"/>
      <c r="P630" s="71"/>
      <c r="Q630" s="71"/>
      <c r="R630" s="71"/>
      <c r="S630" s="71"/>
    </row>
    <row r="631" customFormat="false" ht="15" hidden="false" customHeight="false" outlineLevel="0" collapsed="false">
      <c r="B631" s="69" t="s">
        <v>95</v>
      </c>
      <c r="C631" s="70" t="n">
        <v>1</v>
      </c>
      <c r="D631" s="71" t="n">
        <f aca="false">$C631*VLOOKUP($B631,FoodDB!$A$2:$I$1024,3,0)</f>
        <v>0</v>
      </c>
      <c r="E631" s="71" t="n">
        <f aca="false">$C631*VLOOKUP($B631,FoodDB!$A$2:$I$1024,4,0)</f>
        <v>0</v>
      </c>
      <c r="F631" s="71" t="n">
        <f aca="false">$C631*VLOOKUP($B631,FoodDB!$A$2:$I$1024,5,0)</f>
        <v>0</v>
      </c>
      <c r="G631" s="71" t="n">
        <f aca="false">$C631*VLOOKUP($B631,FoodDB!$A$2:$I$1024,6,0)</f>
        <v>0</v>
      </c>
      <c r="H631" s="71" t="n">
        <f aca="false">$C631*VLOOKUP($B631,FoodDB!$A$2:$I$1024,7,0)</f>
        <v>0</v>
      </c>
      <c r="I631" s="71" t="n">
        <f aca="false">$C631*VLOOKUP($B631,FoodDB!$A$2:$I$1024,8,0)</f>
        <v>0</v>
      </c>
      <c r="J631" s="71" t="n">
        <f aca="false">$C631*VLOOKUP($B631,FoodDB!$A$2:$I$1024,9,0)</f>
        <v>0</v>
      </c>
      <c r="K631" s="71"/>
      <c r="L631" s="71"/>
      <c r="M631" s="71"/>
      <c r="N631" s="71"/>
      <c r="O631" s="71"/>
      <c r="P631" s="71"/>
      <c r="Q631" s="71"/>
      <c r="R631" s="71"/>
      <c r="S631" s="71"/>
    </row>
    <row r="632" customFormat="false" ht="15" hidden="false" customHeight="false" outlineLevel="0" collapsed="false">
      <c r="B632" s="69" t="s">
        <v>95</v>
      </c>
      <c r="C632" s="70" t="n">
        <v>1</v>
      </c>
      <c r="D632" s="71" t="n">
        <f aca="false">$C632*VLOOKUP($B632,FoodDB!$A$2:$I$1024,3,0)</f>
        <v>0</v>
      </c>
      <c r="E632" s="71" t="n">
        <f aca="false">$C632*VLOOKUP($B632,FoodDB!$A$2:$I$1024,4,0)</f>
        <v>0</v>
      </c>
      <c r="F632" s="71" t="n">
        <f aca="false">$C632*VLOOKUP($B632,FoodDB!$A$2:$I$1024,5,0)</f>
        <v>0</v>
      </c>
      <c r="G632" s="71" t="n">
        <f aca="false">$C632*VLOOKUP($B632,FoodDB!$A$2:$I$1024,6,0)</f>
        <v>0</v>
      </c>
      <c r="H632" s="71" t="n">
        <f aca="false">$C632*VLOOKUP($B632,FoodDB!$A$2:$I$1024,7,0)</f>
        <v>0</v>
      </c>
      <c r="I632" s="71" t="n">
        <f aca="false">$C632*VLOOKUP($B632,FoodDB!$A$2:$I$1024,8,0)</f>
        <v>0</v>
      </c>
      <c r="J632" s="71" t="n">
        <f aca="false">$C632*VLOOKUP($B632,FoodDB!$A$2:$I$1024,9,0)</f>
        <v>0</v>
      </c>
      <c r="K632" s="71"/>
      <c r="L632" s="71"/>
      <c r="M632" s="71"/>
      <c r="N632" s="71"/>
      <c r="O632" s="71"/>
      <c r="P632" s="71"/>
      <c r="Q632" s="71"/>
      <c r="R632" s="71"/>
      <c r="S632" s="71"/>
    </row>
    <row r="633" customFormat="false" ht="15" hidden="false" customHeight="false" outlineLevel="0" collapsed="false">
      <c r="B633" s="69" t="s">
        <v>95</v>
      </c>
      <c r="C633" s="70" t="n">
        <v>1</v>
      </c>
      <c r="D633" s="71" t="n">
        <f aca="false">$C633*VLOOKUP($B633,FoodDB!$A$2:$I$1024,3,0)</f>
        <v>0</v>
      </c>
      <c r="E633" s="71" t="n">
        <f aca="false">$C633*VLOOKUP($B633,FoodDB!$A$2:$I$1024,4,0)</f>
        <v>0</v>
      </c>
      <c r="F633" s="71" t="n">
        <f aca="false">$C633*VLOOKUP($B633,FoodDB!$A$2:$I$1024,5,0)</f>
        <v>0</v>
      </c>
      <c r="G633" s="71" t="n">
        <f aca="false">$C633*VLOOKUP($B633,FoodDB!$A$2:$I$1024,6,0)</f>
        <v>0</v>
      </c>
      <c r="H633" s="71" t="n">
        <f aca="false">$C633*VLOOKUP($B633,FoodDB!$A$2:$I$1024,7,0)</f>
        <v>0</v>
      </c>
      <c r="I633" s="71" t="n">
        <f aca="false">$C633*VLOOKUP($B633,FoodDB!$A$2:$I$1024,8,0)</f>
        <v>0</v>
      </c>
      <c r="J633" s="71" t="n">
        <f aca="false">$C633*VLOOKUP($B633,FoodDB!$A$2:$I$1024,9,0)</f>
        <v>0</v>
      </c>
      <c r="K633" s="71"/>
      <c r="L633" s="71"/>
      <c r="M633" s="71"/>
      <c r="N633" s="71"/>
      <c r="O633" s="71"/>
      <c r="P633" s="71"/>
      <c r="Q633" s="71"/>
      <c r="R633" s="71"/>
      <c r="S633" s="71"/>
    </row>
    <row r="634" customFormat="false" ht="15" hidden="false" customHeight="false" outlineLevel="0" collapsed="false">
      <c r="B634" s="69" t="s">
        <v>95</v>
      </c>
      <c r="C634" s="70" t="n">
        <v>1</v>
      </c>
      <c r="D634" s="71" t="n">
        <f aca="false">$C634*VLOOKUP($B634,FoodDB!$A$2:$I$1024,3,0)</f>
        <v>0</v>
      </c>
      <c r="E634" s="71" t="n">
        <f aca="false">$C634*VLOOKUP($B634,FoodDB!$A$2:$I$1024,4,0)</f>
        <v>0</v>
      </c>
      <c r="F634" s="71" t="n">
        <f aca="false">$C634*VLOOKUP($B634,FoodDB!$A$2:$I$1024,5,0)</f>
        <v>0</v>
      </c>
      <c r="G634" s="71" t="n">
        <f aca="false">$C634*VLOOKUP($B634,FoodDB!$A$2:$I$1024,6,0)</f>
        <v>0</v>
      </c>
      <c r="H634" s="71" t="n">
        <f aca="false">$C634*VLOOKUP($B634,FoodDB!$A$2:$I$1024,7,0)</f>
        <v>0</v>
      </c>
      <c r="I634" s="71" t="n">
        <f aca="false">$C634*VLOOKUP($B634,FoodDB!$A$2:$I$1024,8,0)</f>
        <v>0</v>
      </c>
      <c r="J634" s="71" t="n">
        <f aca="false">$C634*VLOOKUP($B634,FoodDB!$A$2:$I$1024,9,0)</f>
        <v>0</v>
      </c>
      <c r="K634" s="71"/>
      <c r="L634" s="71"/>
      <c r="M634" s="71"/>
      <c r="N634" s="71"/>
      <c r="O634" s="71"/>
      <c r="P634" s="71"/>
      <c r="Q634" s="71"/>
      <c r="R634" s="71"/>
      <c r="S634" s="71"/>
    </row>
    <row r="635" customFormat="false" ht="15" hidden="false" customHeight="false" outlineLevel="0" collapsed="false">
      <c r="B635" s="69" t="s">
        <v>95</v>
      </c>
      <c r="C635" s="70" t="n">
        <v>1</v>
      </c>
      <c r="D635" s="71" t="n">
        <f aca="false">$C635*VLOOKUP($B635,FoodDB!$A$2:$I$1024,3,0)</f>
        <v>0</v>
      </c>
      <c r="E635" s="71" t="n">
        <f aca="false">$C635*VLOOKUP($B635,FoodDB!$A$2:$I$1024,4,0)</f>
        <v>0</v>
      </c>
      <c r="F635" s="71" t="n">
        <f aca="false">$C635*VLOOKUP($B635,FoodDB!$A$2:$I$1024,5,0)</f>
        <v>0</v>
      </c>
      <c r="G635" s="71" t="n">
        <f aca="false">$C635*VLOOKUP($B635,FoodDB!$A$2:$I$1024,6,0)</f>
        <v>0</v>
      </c>
      <c r="H635" s="71" t="n">
        <f aca="false">$C635*VLOOKUP($B635,FoodDB!$A$2:$I$1024,7,0)</f>
        <v>0</v>
      </c>
      <c r="I635" s="71" t="n">
        <f aca="false">$C635*VLOOKUP($B635,FoodDB!$A$2:$I$1024,8,0)</f>
        <v>0</v>
      </c>
      <c r="J635" s="71" t="n">
        <f aca="false">$C635*VLOOKUP($B635,FoodDB!$A$2:$I$1024,9,0)</f>
        <v>0</v>
      </c>
      <c r="K635" s="71"/>
      <c r="L635" s="71"/>
      <c r="M635" s="71"/>
      <c r="N635" s="71"/>
      <c r="O635" s="71"/>
      <c r="P635" s="71"/>
      <c r="Q635" s="71"/>
      <c r="R635" s="71"/>
      <c r="S635" s="71"/>
    </row>
    <row r="636" customFormat="false" ht="15" hidden="false" customHeight="false" outlineLevel="0" collapsed="false">
      <c r="A636" s="0" t="s">
        <v>99</v>
      </c>
      <c r="D636" s="71"/>
      <c r="E636" s="71"/>
      <c r="F636" s="71"/>
      <c r="G636" s="71" t="n">
        <f aca="false">SUM(G629:G635)</f>
        <v>0</v>
      </c>
      <c r="H636" s="71" t="n">
        <f aca="false">SUM(H629:H635)</f>
        <v>0</v>
      </c>
      <c r="I636" s="71" t="n">
        <f aca="false">SUM(I629:I635)</f>
        <v>0</v>
      </c>
      <c r="J636" s="71" t="n">
        <f aca="false">SUM(G636:I636)</f>
        <v>0</v>
      </c>
      <c r="K636" s="71"/>
      <c r="L636" s="71"/>
      <c r="M636" s="71"/>
      <c r="N636" s="71"/>
      <c r="O636" s="71"/>
      <c r="P636" s="71"/>
      <c r="Q636" s="71"/>
      <c r="R636" s="71"/>
      <c r="S636" s="71"/>
    </row>
    <row r="637" customFormat="false" ht="15" hidden="false" customHeight="false" outlineLevel="0" collapsed="false">
      <c r="A637" s="0" t="s">
        <v>100</v>
      </c>
      <c r="B637" s="0" t="s">
        <v>101</v>
      </c>
      <c r="D637" s="71"/>
      <c r="E637" s="71"/>
      <c r="F637" s="71"/>
      <c r="G637" s="71" t="n">
        <f aca="false">VLOOKUP($A629,LossChart!$A$3:$AB$73,14,0)</f>
        <v>729.329447761945</v>
      </c>
      <c r="H637" s="71" t="n">
        <f aca="false">VLOOKUP($A629,LossChart!$A$3:$AB$73,15,0)</f>
        <v>80</v>
      </c>
      <c r="I637" s="71" t="n">
        <f aca="false">VLOOKUP($A629,LossChart!$A$3:$AB$73,16,0)</f>
        <v>462.566029264636</v>
      </c>
      <c r="J637" s="71" t="n">
        <f aca="false">VLOOKUP($A629,LossChart!$A$3:$AB$73,17,0)</f>
        <v>1271.89547702658</v>
      </c>
      <c r="K637" s="71"/>
      <c r="L637" s="71"/>
      <c r="M637" s="71"/>
      <c r="N637" s="71"/>
      <c r="O637" s="71"/>
      <c r="P637" s="71"/>
      <c r="Q637" s="71"/>
      <c r="R637" s="71"/>
      <c r="S637" s="71"/>
    </row>
    <row r="638" customFormat="false" ht="15" hidden="false" customHeight="false" outlineLevel="0" collapsed="false">
      <c r="A638" s="0" t="s">
        <v>102</v>
      </c>
      <c r="D638" s="71"/>
      <c r="E638" s="71"/>
      <c r="F638" s="71"/>
      <c r="G638" s="71" t="n">
        <f aca="false">G637-G636</f>
        <v>729.329447761945</v>
      </c>
      <c r="H638" s="71" t="n">
        <f aca="false">H637-H636</f>
        <v>80</v>
      </c>
      <c r="I638" s="71" t="n">
        <f aca="false">I637-I636</f>
        <v>462.566029264636</v>
      </c>
      <c r="J638" s="71" t="n">
        <f aca="false">J637-J636</f>
        <v>1271.89547702658</v>
      </c>
      <c r="K638" s="71"/>
      <c r="L638" s="71"/>
      <c r="M638" s="71"/>
      <c r="N638" s="71"/>
      <c r="O638" s="71"/>
      <c r="P638" s="71"/>
      <c r="Q638" s="71"/>
      <c r="R638" s="71"/>
      <c r="S638" s="71"/>
    </row>
    <row r="640" customFormat="false" ht="60" hidden="false" customHeight="false" outlineLevel="0" collapsed="false">
      <c r="A640" s="21" t="s">
        <v>63</v>
      </c>
      <c r="B640" s="21" t="s">
        <v>80</v>
      </c>
      <c r="C640" s="21" t="s">
        <v>81</v>
      </c>
      <c r="D640" s="67" t="str">
        <f aca="false">FoodDB!$C$1</f>
        <v>Fat
(g)</v>
      </c>
      <c r="E640" s="67" t="str">
        <f aca="false">FoodDB!$D$1</f>
        <v> Net
Carbs
(g)</v>
      </c>
      <c r="F640" s="67" t="str">
        <f aca="false">FoodDB!$E$1</f>
        <v>Protein
(g)</v>
      </c>
      <c r="G640" s="67" t="str">
        <f aca="false">FoodDB!$F$1</f>
        <v>Fat
(Cal)</v>
      </c>
      <c r="H640" s="67" t="str">
        <f aca="false">FoodDB!$G$1</f>
        <v>Carb
(Cal)</v>
      </c>
      <c r="I640" s="67" t="str">
        <f aca="false">FoodDB!$H$1</f>
        <v>Protein
(Cal)</v>
      </c>
      <c r="J640" s="67" t="str">
        <f aca="false">FoodDB!$I$1</f>
        <v>Total
Calories</v>
      </c>
      <c r="K640" s="67"/>
      <c r="L640" s="67" t="s">
        <v>82</v>
      </c>
      <c r="M640" s="67" t="s">
        <v>83</v>
      </c>
      <c r="N640" s="67" t="s">
        <v>84</v>
      </c>
      <c r="O640" s="67" t="s">
        <v>85</v>
      </c>
      <c r="P640" s="67" t="s">
        <v>86</v>
      </c>
      <c r="Q640" s="67" t="s">
        <v>87</v>
      </c>
      <c r="R640" s="67" t="s">
        <v>88</v>
      </c>
      <c r="S640" s="67" t="s">
        <v>89</v>
      </c>
    </row>
    <row r="641" customFormat="false" ht="15" hidden="false" customHeight="false" outlineLevel="0" collapsed="false">
      <c r="A641" s="68" t="n">
        <f aca="false">A629+1</f>
        <v>43084</v>
      </c>
      <c r="B641" s="69" t="s">
        <v>95</v>
      </c>
      <c r="C641" s="70" t="n">
        <v>1</v>
      </c>
      <c r="D641" s="71" t="n">
        <f aca="false">$C641*VLOOKUP($B641,FoodDB!$A$2:$I$1024,3,0)</f>
        <v>0</v>
      </c>
      <c r="E641" s="71" t="n">
        <f aca="false">$C641*VLOOKUP($B641,FoodDB!$A$2:$I$1024,4,0)</f>
        <v>0</v>
      </c>
      <c r="F641" s="71" t="n">
        <f aca="false">$C641*VLOOKUP($B641,FoodDB!$A$2:$I$1024,5,0)</f>
        <v>0</v>
      </c>
      <c r="G641" s="71" t="n">
        <f aca="false">$C641*VLOOKUP($B641,FoodDB!$A$2:$I$1024,6,0)</f>
        <v>0</v>
      </c>
      <c r="H641" s="71" t="n">
        <f aca="false">$C641*VLOOKUP($B641,FoodDB!$A$2:$I$1024,7,0)</f>
        <v>0</v>
      </c>
      <c r="I641" s="71" t="n">
        <f aca="false">$C641*VLOOKUP($B641,FoodDB!$A$2:$I$1024,8,0)</f>
        <v>0</v>
      </c>
      <c r="J641" s="71" t="n">
        <f aca="false">$C641*VLOOKUP($B641,FoodDB!$A$2:$I$1024,9,0)</f>
        <v>0</v>
      </c>
      <c r="K641" s="71"/>
      <c r="L641" s="71" t="n">
        <f aca="false">SUM(G641:G647)</f>
        <v>0</v>
      </c>
      <c r="M641" s="71" t="n">
        <f aca="false">SUM(H641:H647)</f>
        <v>0</v>
      </c>
      <c r="N641" s="71" t="n">
        <f aca="false">SUM(I641:I647)</f>
        <v>0</v>
      </c>
      <c r="O641" s="71" t="n">
        <f aca="false">SUM(L641:N641)</f>
        <v>0</v>
      </c>
      <c r="P641" s="71" t="n">
        <f aca="false">VLOOKUP($A641,LossChart!$A$3:$AB$73,14,0)-L641</f>
        <v>734.2656471684</v>
      </c>
      <c r="Q641" s="71" t="n">
        <f aca="false">VLOOKUP($A641,LossChart!$A$3:$AB$73,15,0)-M641</f>
        <v>80</v>
      </c>
      <c r="R641" s="71" t="n">
        <f aca="false">VLOOKUP($A641,LossChart!$A$3:$AB$73,16,0)-N641</f>
        <v>462.566029264636</v>
      </c>
      <c r="S641" s="71" t="n">
        <f aca="false">VLOOKUP($A641,LossChart!$A$3:$AB$73,17,0)-O641</f>
        <v>1276.83167643304</v>
      </c>
    </row>
    <row r="642" customFormat="false" ht="15" hidden="false" customHeight="false" outlineLevel="0" collapsed="false">
      <c r="B642" s="69" t="s">
        <v>95</v>
      </c>
      <c r="C642" s="70" t="n">
        <v>1</v>
      </c>
      <c r="D642" s="71" t="n">
        <f aca="false">$C642*VLOOKUP($B642,FoodDB!$A$2:$I$1024,3,0)</f>
        <v>0</v>
      </c>
      <c r="E642" s="71" t="n">
        <f aca="false">$C642*VLOOKUP($B642,FoodDB!$A$2:$I$1024,4,0)</f>
        <v>0</v>
      </c>
      <c r="F642" s="71" t="n">
        <f aca="false">$C642*VLOOKUP($B642,FoodDB!$A$2:$I$1024,5,0)</f>
        <v>0</v>
      </c>
      <c r="G642" s="71" t="n">
        <f aca="false">$C642*VLOOKUP($B642,FoodDB!$A$2:$I$1024,6,0)</f>
        <v>0</v>
      </c>
      <c r="H642" s="71" t="n">
        <f aca="false">$C642*VLOOKUP($B642,FoodDB!$A$2:$I$1024,7,0)</f>
        <v>0</v>
      </c>
      <c r="I642" s="71" t="n">
        <f aca="false">$C642*VLOOKUP($B642,FoodDB!$A$2:$I$1024,8,0)</f>
        <v>0</v>
      </c>
      <c r="J642" s="71" t="n">
        <f aca="false">$C642*VLOOKUP($B642,FoodDB!$A$2:$I$1024,9,0)</f>
        <v>0</v>
      </c>
      <c r="K642" s="71"/>
      <c r="L642" s="71"/>
      <c r="M642" s="71"/>
      <c r="N642" s="71"/>
      <c r="O642" s="71"/>
      <c r="P642" s="71"/>
      <c r="Q642" s="71"/>
      <c r="R642" s="71"/>
      <c r="S642" s="71"/>
    </row>
    <row r="643" customFormat="false" ht="15" hidden="false" customHeight="false" outlineLevel="0" collapsed="false">
      <c r="B643" s="69" t="s">
        <v>95</v>
      </c>
      <c r="C643" s="70" t="n">
        <v>1</v>
      </c>
      <c r="D643" s="71" t="n">
        <f aca="false">$C643*VLOOKUP($B643,FoodDB!$A$2:$I$1024,3,0)</f>
        <v>0</v>
      </c>
      <c r="E643" s="71" t="n">
        <f aca="false">$C643*VLOOKUP($B643,FoodDB!$A$2:$I$1024,4,0)</f>
        <v>0</v>
      </c>
      <c r="F643" s="71" t="n">
        <f aca="false">$C643*VLOOKUP($B643,FoodDB!$A$2:$I$1024,5,0)</f>
        <v>0</v>
      </c>
      <c r="G643" s="71" t="n">
        <f aca="false">$C643*VLOOKUP($B643,FoodDB!$A$2:$I$1024,6,0)</f>
        <v>0</v>
      </c>
      <c r="H643" s="71" t="n">
        <f aca="false">$C643*VLOOKUP($B643,FoodDB!$A$2:$I$1024,7,0)</f>
        <v>0</v>
      </c>
      <c r="I643" s="71" t="n">
        <f aca="false">$C643*VLOOKUP($B643,FoodDB!$A$2:$I$1024,8,0)</f>
        <v>0</v>
      </c>
      <c r="J643" s="71" t="n">
        <f aca="false">$C643*VLOOKUP($B643,FoodDB!$A$2:$I$1024,9,0)</f>
        <v>0</v>
      </c>
      <c r="K643" s="71"/>
      <c r="L643" s="71"/>
      <c r="M643" s="71"/>
      <c r="N643" s="71"/>
      <c r="O643" s="71"/>
      <c r="P643" s="71"/>
      <c r="Q643" s="71"/>
      <c r="R643" s="71"/>
      <c r="S643" s="71"/>
    </row>
    <row r="644" customFormat="false" ht="15" hidden="false" customHeight="false" outlineLevel="0" collapsed="false">
      <c r="B644" s="69" t="s">
        <v>95</v>
      </c>
      <c r="C644" s="70" t="n">
        <v>1</v>
      </c>
      <c r="D644" s="71" t="n">
        <f aca="false">$C644*VLOOKUP($B644,FoodDB!$A$2:$I$1024,3,0)</f>
        <v>0</v>
      </c>
      <c r="E644" s="71" t="n">
        <f aca="false">$C644*VLOOKUP($B644,FoodDB!$A$2:$I$1024,4,0)</f>
        <v>0</v>
      </c>
      <c r="F644" s="71" t="n">
        <f aca="false">$C644*VLOOKUP($B644,FoodDB!$A$2:$I$1024,5,0)</f>
        <v>0</v>
      </c>
      <c r="G644" s="71" t="n">
        <f aca="false">$C644*VLOOKUP($B644,FoodDB!$A$2:$I$1024,6,0)</f>
        <v>0</v>
      </c>
      <c r="H644" s="71" t="n">
        <f aca="false">$C644*VLOOKUP($B644,FoodDB!$A$2:$I$1024,7,0)</f>
        <v>0</v>
      </c>
      <c r="I644" s="71" t="n">
        <f aca="false">$C644*VLOOKUP($B644,FoodDB!$A$2:$I$1024,8,0)</f>
        <v>0</v>
      </c>
      <c r="J644" s="71" t="n">
        <f aca="false">$C644*VLOOKUP($B644,FoodDB!$A$2:$I$1024,9,0)</f>
        <v>0</v>
      </c>
      <c r="K644" s="71"/>
      <c r="L644" s="71"/>
      <c r="M644" s="71"/>
      <c r="N644" s="71"/>
      <c r="O644" s="71"/>
      <c r="P644" s="71"/>
      <c r="Q644" s="71"/>
      <c r="R644" s="71"/>
      <c r="S644" s="71"/>
    </row>
    <row r="645" customFormat="false" ht="15" hidden="false" customHeight="false" outlineLevel="0" collapsed="false">
      <c r="B645" s="69" t="s">
        <v>95</v>
      </c>
      <c r="C645" s="70" t="n">
        <v>1</v>
      </c>
      <c r="D645" s="71" t="n">
        <f aca="false">$C645*VLOOKUP($B645,FoodDB!$A$2:$I$1024,3,0)</f>
        <v>0</v>
      </c>
      <c r="E645" s="71" t="n">
        <f aca="false">$C645*VLOOKUP($B645,FoodDB!$A$2:$I$1024,4,0)</f>
        <v>0</v>
      </c>
      <c r="F645" s="71" t="n">
        <f aca="false">$C645*VLOOKUP($B645,FoodDB!$A$2:$I$1024,5,0)</f>
        <v>0</v>
      </c>
      <c r="G645" s="71" t="n">
        <f aca="false">$C645*VLOOKUP($B645,FoodDB!$A$2:$I$1024,6,0)</f>
        <v>0</v>
      </c>
      <c r="H645" s="71" t="n">
        <f aca="false">$C645*VLOOKUP($B645,FoodDB!$A$2:$I$1024,7,0)</f>
        <v>0</v>
      </c>
      <c r="I645" s="71" t="n">
        <f aca="false">$C645*VLOOKUP($B645,FoodDB!$A$2:$I$1024,8,0)</f>
        <v>0</v>
      </c>
      <c r="J645" s="71" t="n">
        <f aca="false">$C645*VLOOKUP($B645,FoodDB!$A$2:$I$1024,9,0)</f>
        <v>0</v>
      </c>
      <c r="K645" s="71"/>
      <c r="L645" s="71"/>
      <c r="M645" s="71"/>
      <c r="N645" s="71"/>
      <c r="O645" s="71"/>
      <c r="P645" s="71"/>
      <c r="Q645" s="71"/>
      <c r="R645" s="71"/>
      <c r="S645" s="71"/>
    </row>
    <row r="646" customFormat="false" ht="15" hidden="false" customHeight="false" outlineLevel="0" collapsed="false">
      <c r="B646" s="69" t="s">
        <v>95</v>
      </c>
      <c r="C646" s="70" t="n">
        <v>1</v>
      </c>
      <c r="D646" s="71" t="n">
        <f aca="false">$C646*VLOOKUP($B646,FoodDB!$A$2:$I$1024,3,0)</f>
        <v>0</v>
      </c>
      <c r="E646" s="71" t="n">
        <f aca="false">$C646*VLOOKUP($B646,FoodDB!$A$2:$I$1024,4,0)</f>
        <v>0</v>
      </c>
      <c r="F646" s="71" t="n">
        <f aca="false">$C646*VLOOKUP($B646,FoodDB!$A$2:$I$1024,5,0)</f>
        <v>0</v>
      </c>
      <c r="G646" s="71" t="n">
        <f aca="false">$C646*VLOOKUP($B646,FoodDB!$A$2:$I$1024,6,0)</f>
        <v>0</v>
      </c>
      <c r="H646" s="71" t="n">
        <f aca="false">$C646*VLOOKUP($B646,FoodDB!$A$2:$I$1024,7,0)</f>
        <v>0</v>
      </c>
      <c r="I646" s="71" t="n">
        <f aca="false">$C646*VLOOKUP($B646,FoodDB!$A$2:$I$1024,8,0)</f>
        <v>0</v>
      </c>
      <c r="J646" s="71" t="n">
        <f aca="false">$C646*VLOOKUP($B646,FoodDB!$A$2:$I$1024,9,0)</f>
        <v>0</v>
      </c>
      <c r="K646" s="71"/>
      <c r="L646" s="71"/>
      <c r="M646" s="71"/>
      <c r="N646" s="71"/>
      <c r="O646" s="71"/>
      <c r="P646" s="71"/>
      <c r="Q646" s="71"/>
      <c r="R646" s="71"/>
      <c r="S646" s="71"/>
    </row>
    <row r="647" customFormat="false" ht="15" hidden="false" customHeight="false" outlineLevel="0" collapsed="false">
      <c r="B647" s="69" t="s">
        <v>95</v>
      </c>
      <c r="C647" s="70" t="n">
        <v>1</v>
      </c>
      <c r="D647" s="71" t="n">
        <f aca="false">$C647*VLOOKUP($B647,FoodDB!$A$2:$I$1024,3,0)</f>
        <v>0</v>
      </c>
      <c r="E647" s="71" t="n">
        <f aca="false">$C647*VLOOKUP($B647,FoodDB!$A$2:$I$1024,4,0)</f>
        <v>0</v>
      </c>
      <c r="F647" s="71" t="n">
        <f aca="false">$C647*VLOOKUP($B647,FoodDB!$A$2:$I$1024,5,0)</f>
        <v>0</v>
      </c>
      <c r="G647" s="71" t="n">
        <f aca="false">$C647*VLOOKUP($B647,FoodDB!$A$2:$I$1024,6,0)</f>
        <v>0</v>
      </c>
      <c r="H647" s="71" t="n">
        <f aca="false">$C647*VLOOKUP($B647,FoodDB!$A$2:$I$1024,7,0)</f>
        <v>0</v>
      </c>
      <c r="I647" s="71" t="n">
        <f aca="false">$C647*VLOOKUP($B647,FoodDB!$A$2:$I$1024,8,0)</f>
        <v>0</v>
      </c>
      <c r="J647" s="71" t="n">
        <f aca="false">$C647*VLOOKUP($B647,FoodDB!$A$2:$I$1024,9,0)</f>
        <v>0</v>
      </c>
      <c r="K647" s="71"/>
      <c r="L647" s="71"/>
      <c r="M647" s="71"/>
      <c r="N647" s="71"/>
      <c r="O647" s="71"/>
      <c r="P647" s="71"/>
      <c r="Q647" s="71"/>
      <c r="R647" s="71"/>
      <c r="S647" s="71"/>
    </row>
    <row r="648" customFormat="false" ht="15" hidden="false" customHeight="false" outlineLevel="0" collapsed="false">
      <c r="A648" s="0" t="s">
        <v>99</v>
      </c>
      <c r="D648" s="71"/>
      <c r="E648" s="71"/>
      <c r="F648" s="71"/>
      <c r="G648" s="71" t="n">
        <f aca="false">SUM(G641:G647)</f>
        <v>0</v>
      </c>
      <c r="H648" s="71" t="n">
        <f aca="false">SUM(H641:H647)</f>
        <v>0</v>
      </c>
      <c r="I648" s="71" t="n">
        <f aca="false">SUM(I641:I647)</f>
        <v>0</v>
      </c>
      <c r="J648" s="71" t="n">
        <f aca="false">SUM(G648:I648)</f>
        <v>0</v>
      </c>
      <c r="K648" s="71"/>
      <c r="L648" s="71"/>
      <c r="M648" s="71"/>
      <c r="N648" s="71"/>
      <c r="O648" s="71"/>
      <c r="P648" s="71"/>
      <c r="Q648" s="71"/>
      <c r="R648" s="71"/>
      <c r="S648" s="71"/>
    </row>
    <row r="649" customFormat="false" ht="15" hidden="false" customHeight="false" outlineLevel="0" collapsed="false">
      <c r="A649" s="0" t="s">
        <v>100</v>
      </c>
      <c r="B649" s="0" t="s">
        <v>101</v>
      </c>
      <c r="D649" s="71"/>
      <c r="E649" s="71"/>
      <c r="F649" s="71"/>
      <c r="G649" s="71" t="n">
        <f aca="false">VLOOKUP($A641,LossChart!$A$3:$AB$73,14,0)</f>
        <v>734.2656471684</v>
      </c>
      <c r="H649" s="71" t="n">
        <f aca="false">VLOOKUP($A641,LossChart!$A$3:$AB$73,15,0)</f>
        <v>80</v>
      </c>
      <c r="I649" s="71" t="n">
        <f aca="false">VLOOKUP($A641,LossChart!$A$3:$AB$73,16,0)</f>
        <v>462.566029264636</v>
      </c>
      <c r="J649" s="71" t="n">
        <f aca="false">VLOOKUP($A641,LossChart!$A$3:$AB$73,17,0)</f>
        <v>1276.83167643304</v>
      </c>
      <c r="K649" s="71"/>
      <c r="L649" s="71"/>
      <c r="M649" s="71"/>
      <c r="N649" s="71"/>
      <c r="O649" s="71"/>
      <c r="P649" s="71"/>
      <c r="Q649" s="71"/>
      <c r="R649" s="71"/>
      <c r="S649" s="71"/>
    </row>
    <row r="650" customFormat="false" ht="15" hidden="false" customHeight="false" outlineLevel="0" collapsed="false">
      <c r="A650" s="0" t="s">
        <v>102</v>
      </c>
      <c r="D650" s="71"/>
      <c r="E650" s="71"/>
      <c r="F650" s="71"/>
      <c r="G650" s="71" t="n">
        <f aca="false">G649-G648</f>
        <v>734.2656471684</v>
      </c>
      <c r="H650" s="71" t="n">
        <f aca="false">H649-H648</f>
        <v>80</v>
      </c>
      <c r="I650" s="71" t="n">
        <f aca="false">I649-I648</f>
        <v>462.566029264636</v>
      </c>
      <c r="J650" s="71" t="n">
        <f aca="false">J649-J648</f>
        <v>1276.83167643304</v>
      </c>
      <c r="K650" s="71"/>
      <c r="L650" s="71"/>
      <c r="M650" s="71"/>
      <c r="N650" s="71"/>
      <c r="O650" s="71"/>
      <c r="P650" s="71"/>
      <c r="Q650" s="71"/>
      <c r="R650" s="71"/>
      <c r="S650" s="71"/>
    </row>
    <row r="652" customFormat="false" ht="60" hidden="false" customHeight="false" outlineLevel="0" collapsed="false">
      <c r="A652" s="21" t="s">
        <v>63</v>
      </c>
      <c r="B652" s="21" t="s">
        <v>80</v>
      </c>
      <c r="C652" s="21" t="s">
        <v>81</v>
      </c>
      <c r="D652" s="67" t="str">
        <f aca="false">FoodDB!$C$1</f>
        <v>Fat
(g)</v>
      </c>
      <c r="E652" s="67" t="str">
        <f aca="false">FoodDB!$D$1</f>
        <v> Net
Carbs
(g)</v>
      </c>
      <c r="F652" s="67" t="str">
        <f aca="false">FoodDB!$E$1</f>
        <v>Protein
(g)</v>
      </c>
      <c r="G652" s="67" t="str">
        <f aca="false">FoodDB!$F$1</f>
        <v>Fat
(Cal)</v>
      </c>
      <c r="H652" s="67" t="str">
        <f aca="false">FoodDB!$G$1</f>
        <v>Carb
(Cal)</v>
      </c>
      <c r="I652" s="67" t="str">
        <f aca="false">FoodDB!$H$1</f>
        <v>Protein
(Cal)</v>
      </c>
      <c r="J652" s="67" t="str">
        <f aca="false">FoodDB!$I$1</f>
        <v>Total
Calories</v>
      </c>
      <c r="K652" s="67"/>
      <c r="L652" s="67" t="s">
        <v>82</v>
      </c>
      <c r="M652" s="67" t="s">
        <v>83</v>
      </c>
      <c r="N652" s="67" t="s">
        <v>84</v>
      </c>
      <c r="O652" s="67" t="s">
        <v>85</v>
      </c>
      <c r="P652" s="67" t="s">
        <v>86</v>
      </c>
      <c r="Q652" s="67" t="s">
        <v>87</v>
      </c>
      <c r="R652" s="67" t="s">
        <v>88</v>
      </c>
      <c r="S652" s="67" t="s">
        <v>89</v>
      </c>
    </row>
    <row r="653" customFormat="false" ht="15" hidden="false" customHeight="false" outlineLevel="0" collapsed="false">
      <c r="A653" s="68" t="n">
        <f aca="false">A641+1</f>
        <v>43085</v>
      </c>
      <c r="B653" s="69" t="s">
        <v>95</v>
      </c>
      <c r="C653" s="70" t="n">
        <v>1</v>
      </c>
      <c r="D653" s="71" t="n">
        <f aca="false">$C653*VLOOKUP($B653,FoodDB!$A$2:$I$1024,3,0)</f>
        <v>0</v>
      </c>
      <c r="E653" s="71" t="n">
        <f aca="false">$C653*VLOOKUP($B653,FoodDB!$A$2:$I$1024,4,0)</f>
        <v>0</v>
      </c>
      <c r="F653" s="71" t="n">
        <f aca="false">$C653*VLOOKUP($B653,FoodDB!$A$2:$I$1024,5,0)</f>
        <v>0</v>
      </c>
      <c r="G653" s="71" t="n">
        <f aca="false">$C653*VLOOKUP($B653,FoodDB!$A$2:$I$1024,6,0)</f>
        <v>0</v>
      </c>
      <c r="H653" s="71" t="n">
        <f aca="false">$C653*VLOOKUP($B653,FoodDB!$A$2:$I$1024,7,0)</f>
        <v>0</v>
      </c>
      <c r="I653" s="71" t="n">
        <f aca="false">$C653*VLOOKUP($B653,FoodDB!$A$2:$I$1024,8,0)</f>
        <v>0</v>
      </c>
      <c r="J653" s="71" t="n">
        <f aca="false">$C653*VLOOKUP($B653,FoodDB!$A$2:$I$1024,9,0)</f>
        <v>0</v>
      </c>
      <c r="K653" s="71"/>
      <c r="L653" s="71" t="n">
        <f aca="false">SUM(G653:G659)</f>
        <v>0</v>
      </c>
      <c r="M653" s="71" t="n">
        <f aca="false">SUM(H653:H659)</f>
        <v>0</v>
      </c>
      <c r="N653" s="71" t="n">
        <f aca="false">SUM(I653:I659)</f>
        <v>0</v>
      </c>
      <c r="O653" s="71" t="n">
        <f aca="false">SUM(L653:N653)</f>
        <v>0</v>
      </c>
      <c r="P653" s="71" t="n">
        <f aca="false">VLOOKUP($A653,LossChart!$A$3:$AB$73,14,0)-L653</f>
        <v>739.158125951541</v>
      </c>
      <c r="Q653" s="71" t="n">
        <f aca="false">VLOOKUP($A653,LossChart!$A$3:$AB$73,15,0)-M653</f>
        <v>80</v>
      </c>
      <c r="R653" s="71" t="n">
        <f aca="false">VLOOKUP($A653,LossChart!$A$3:$AB$73,16,0)-N653</f>
        <v>462.566029264636</v>
      </c>
      <c r="S653" s="71" t="n">
        <f aca="false">VLOOKUP($A653,LossChart!$A$3:$AB$73,17,0)-O653</f>
        <v>1281.72415521618</v>
      </c>
    </row>
    <row r="654" customFormat="false" ht="15" hidden="false" customHeight="false" outlineLevel="0" collapsed="false">
      <c r="B654" s="69" t="s">
        <v>95</v>
      </c>
      <c r="C654" s="70" t="n">
        <v>1</v>
      </c>
      <c r="D654" s="71" t="n">
        <f aca="false">$C654*VLOOKUP($B654,FoodDB!$A$2:$I$1024,3,0)</f>
        <v>0</v>
      </c>
      <c r="E654" s="71" t="n">
        <f aca="false">$C654*VLOOKUP($B654,FoodDB!$A$2:$I$1024,4,0)</f>
        <v>0</v>
      </c>
      <c r="F654" s="71" t="n">
        <f aca="false">$C654*VLOOKUP($B654,FoodDB!$A$2:$I$1024,5,0)</f>
        <v>0</v>
      </c>
      <c r="G654" s="71" t="n">
        <f aca="false">$C654*VLOOKUP($B654,FoodDB!$A$2:$I$1024,6,0)</f>
        <v>0</v>
      </c>
      <c r="H654" s="71" t="n">
        <f aca="false">$C654*VLOOKUP($B654,FoodDB!$A$2:$I$1024,7,0)</f>
        <v>0</v>
      </c>
      <c r="I654" s="71" t="n">
        <f aca="false">$C654*VLOOKUP($B654,FoodDB!$A$2:$I$1024,8,0)</f>
        <v>0</v>
      </c>
      <c r="J654" s="71" t="n">
        <f aca="false">$C654*VLOOKUP($B654,FoodDB!$A$2:$I$1024,9,0)</f>
        <v>0</v>
      </c>
      <c r="K654" s="71"/>
      <c r="L654" s="71"/>
      <c r="M654" s="71"/>
      <c r="N654" s="71"/>
      <c r="O654" s="71"/>
      <c r="P654" s="71"/>
      <c r="Q654" s="71"/>
      <c r="R654" s="71"/>
      <c r="S654" s="71"/>
    </row>
    <row r="655" customFormat="false" ht="15" hidden="false" customHeight="false" outlineLevel="0" collapsed="false">
      <c r="B655" s="69" t="s">
        <v>95</v>
      </c>
      <c r="C655" s="70" t="n">
        <v>1</v>
      </c>
      <c r="D655" s="71" t="n">
        <f aca="false">$C655*VLOOKUP($B655,FoodDB!$A$2:$I$1024,3,0)</f>
        <v>0</v>
      </c>
      <c r="E655" s="71" t="n">
        <f aca="false">$C655*VLOOKUP($B655,FoodDB!$A$2:$I$1024,4,0)</f>
        <v>0</v>
      </c>
      <c r="F655" s="71" t="n">
        <f aca="false">$C655*VLOOKUP($B655,FoodDB!$A$2:$I$1024,5,0)</f>
        <v>0</v>
      </c>
      <c r="G655" s="71" t="n">
        <f aca="false">$C655*VLOOKUP($B655,FoodDB!$A$2:$I$1024,6,0)</f>
        <v>0</v>
      </c>
      <c r="H655" s="71" t="n">
        <f aca="false">$C655*VLOOKUP($B655,FoodDB!$A$2:$I$1024,7,0)</f>
        <v>0</v>
      </c>
      <c r="I655" s="71" t="n">
        <f aca="false">$C655*VLOOKUP($B655,FoodDB!$A$2:$I$1024,8,0)</f>
        <v>0</v>
      </c>
      <c r="J655" s="71" t="n">
        <f aca="false">$C655*VLOOKUP($B655,FoodDB!$A$2:$I$1024,9,0)</f>
        <v>0</v>
      </c>
      <c r="K655" s="71"/>
      <c r="L655" s="71"/>
      <c r="M655" s="71"/>
      <c r="N655" s="71"/>
      <c r="O655" s="71"/>
      <c r="P655" s="71"/>
      <c r="Q655" s="71"/>
      <c r="R655" s="71"/>
      <c r="S655" s="71"/>
    </row>
    <row r="656" customFormat="false" ht="15" hidden="false" customHeight="false" outlineLevel="0" collapsed="false">
      <c r="B656" s="69" t="s">
        <v>95</v>
      </c>
      <c r="C656" s="70" t="n">
        <v>1</v>
      </c>
      <c r="D656" s="71" t="n">
        <f aca="false">$C656*VLOOKUP($B656,FoodDB!$A$2:$I$1024,3,0)</f>
        <v>0</v>
      </c>
      <c r="E656" s="71" t="n">
        <f aca="false">$C656*VLOOKUP($B656,FoodDB!$A$2:$I$1024,4,0)</f>
        <v>0</v>
      </c>
      <c r="F656" s="71" t="n">
        <f aca="false">$C656*VLOOKUP($B656,FoodDB!$A$2:$I$1024,5,0)</f>
        <v>0</v>
      </c>
      <c r="G656" s="71" t="n">
        <f aca="false">$C656*VLOOKUP($B656,FoodDB!$A$2:$I$1024,6,0)</f>
        <v>0</v>
      </c>
      <c r="H656" s="71" t="n">
        <f aca="false">$C656*VLOOKUP($B656,FoodDB!$A$2:$I$1024,7,0)</f>
        <v>0</v>
      </c>
      <c r="I656" s="71" t="n">
        <f aca="false">$C656*VLOOKUP($B656,FoodDB!$A$2:$I$1024,8,0)</f>
        <v>0</v>
      </c>
      <c r="J656" s="71" t="n">
        <f aca="false">$C656*VLOOKUP($B656,FoodDB!$A$2:$I$1024,9,0)</f>
        <v>0</v>
      </c>
      <c r="K656" s="71"/>
      <c r="L656" s="71"/>
      <c r="M656" s="71"/>
      <c r="N656" s="71"/>
      <c r="O656" s="71"/>
      <c r="P656" s="71"/>
      <c r="Q656" s="71"/>
      <c r="R656" s="71"/>
      <c r="S656" s="71"/>
    </row>
    <row r="657" customFormat="false" ht="15" hidden="false" customHeight="false" outlineLevel="0" collapsed="false">
      <c r="B657" s="69" t="s">
        <v>95</v>
      </c>
      <c r="C657" s="70" t="n">
        <v>1</v>
      </c>
      <c r="D657" s="71" t="n">
        <f aca="false">$C657*VLOOKUP($B657,FoodDB!$A$2:$I$1024,3,0)</f>
        <v>0</v>
      </c>
      <c r="E657" s="71" t="n">
        <f aca="false">$C657*VLOOKUP($B657,FoodDB!$A$2:$I$1024,4,0)</f>
        <v>0</v>
      </c>
      <c r="F657" s="71" t="n">
        <f aca="false">$C657*VLOOKUP($B657,FoodDB!$A$2:$I$1024,5,0)</f>
        <v>0</v>
      </c>
      <c r="G657" s="71" t="n">
        <f aca="false">$C657*VLOOKUP($B657,FoodDB!$A$2:$I$1024,6,0)</f>
        <v>0</v>
      </c>
      <c r="H657" s="71" t="n">
        <f aca="false">$C657*VLOOKUP($B657,FoodDB!$A$2:$I$1024,7,0)</f>
        <v>0</v>
      </c>
      <c r="I657" s="71" t="n">
        <f aca="false">$C657*VLOOKUP($B657,FoodDB!$A$2:$I$1024,8,0)</f>
        <v>0</v>
      </c>
      <c r="J657" s="71" t="n">
        <f aca="false">$C657*VLOOKUP($B657,FoodDB!$A$2:$I$1024,9,0)</f>
        <v>0</v>
      </c>
      <c r="K657" s="71"/>
      <c r="L657" s="71"/>
      <c r="M657" s="71"/>
      <c r="N657" s="71"/>
      <c r="O657" s="71"/>
      <c r="P657" s="71"/>
      <c r="Q657" s="71"/>
      <c r="R657" s="71"/>
      <c r="S657" s="71"/>
    </row>
    <row r="658" customFormat="false" ht="15" hidden="false" customHeight="false" outlineLevel="0" collapsed="false">
      <c r="B658" s="69" t="s">
        <v>95</v>
      </c>
      <c r="C658" s="70" t="n">
        <v>1</v>
      </c>
      <c r="D658" s="71" t="n">
        <f aca="false">$C658*VLOOKUP($B658,FoodDB!$A$2:$I$1024,3,0)</f>
        <v>0</v>
      </c>
      <c r="E658" s="71" t="n">
        <f aca="false">$C658*VLOOKUP($B658,FoodDB!$A$2:$I$1024,4,0)</f>
        <v>0</v>
      </c>
      <c r="F658" s="71" t="n">
        <f aca="false">$C658*VLOOKUP($B658,FoodDB!$A$2:$I$1024,5,0)</f>
        <v>0</v>
      </c>
      <c r="G658" s="71" t="n">
        <f aca="false">$C658*VLOOKUP($B658,FoodDB!$A$2:$I$1024,6,0)</f>
        <v>0</v>
      </c>
      <c r="H658" s="71" t="n">
        <f aca="false">$C658*VLOOKUP($B658,FoodDB!$A$2:$I$1024,7,0)</f>
        <v>0</v>
      </c>
      <c r="I658" s="71" t="n">
        <f aca="false">$C658*VLOOKUP($B658,FoodDB!$A$2:$I$1024,8,0)</f>
        <v>0</v>
      </c>
      <c r="J658" s="71" t="n">
        <f aca="false">$C658*VLOOKUP($B658,FoodDB!$A$2:$I$1024,9,0)</f>
        <v>0</v>
      </c>
      <c r="K658" s="71"/>
      <c r="L658" s="71"/>
      <c r="M658" s="71"/>
      <c r="N658" s="71"/>
      <c r="O658" s="71"/>
      <c r="P658" s="71"/>
      <c r="Q658" s="71"/>
      <c r="R658" s="71"/>
      <c r="S658" s="71"/>
    </row>
    <row r="659" customFormat="false" ht="15" hidden="false" customHeight="false" outlineLevel="0" collapsed="false">
      <c r="B659" s="69" t="s">
        <v>95</v>
      </c>
      <c r="C659" s="70" t="n">
        <v>1</v>
      </c>
      <c r="D659" s="71" t="n">
        <f aca="false">$C659*VLOOKUP($B659,FoodDB!$A$2:$I$1024,3,0)</f>
        <v>0</v>
      </c>
      <c r="E659" s="71" t="n">
        <f aca="false">$C659*VLOOKUP($B659,FoodDB!$A$2:$I$1024,4,0)</f>
        <v>0</v>
      </c>
      <c r="F659" s="71" t="n">
        <f aca="false">$C659*VLOOKUP($B659,FoodDB!$A$2:$I$1024,5,0)</f>
        <v>0</v>
      </c>
      <c r="G659" s="71" t="n">
        <f aca="false">$C659*VLOOKUP($B659,FoodDB!$A$2:$I$1024,6,0)</f>
        <v>0</v>
      </c>
      <c r="H659" s="71" t="n">
        <f aca="false">$C659*VLOOKUP($B659,FoodDB!$A$2:$I$1024,7,0)</f>
        <v>0</v>
      </c>
      <c r="I659" s="71" t="n">
        <f aca="false">$C659*VLOOKUP($B659,FoodDB!$A$2:$I$1024,8,0)</f>
        <v>0</v>
      </c>
      <c r="J659" s="71" t="n">
        <f aca="false">$C659*VLOOKUP($B659,FoodDB!$A$2:$I$1024,9,0)</f>
        <v>0</v>
      </c>
      <c r="K659" s="71"/>
      <c r="L659" s="71"/>
      <c r="M659" s="71"/>
      <c r="N659" s="71"/>
      <c r="O659" s="71"/>
      <c r="P659" s="71"/>
      <c r="Q659" s="71"/>
      <c r="R659" s="71"/>
      <c r="S659" s="71"/>
    </row>
    <row r="660" customFormat="false" ht="15" hidden="false" customHeight="false" outlineLevel="0" collapsed="false">
      <c r="A660" s="0" t="s">
        <v>99</v>
      </c>
      <c r="D660" s="71"/>
      <c r="E660" s="71"/>
      <c r="F660" s="71"/>
      <c r="G660" s="71" t="n">
        <f aca="false">SUM(G653:G659)</f>
        <v>0</v>
      </c>
      <c r="H660" s="71" t="n">
        <f aca="false">SUM(H653:H659)</f>
        <v>0</v>
      </c>
      <c r="I660" s="71" t="n">
        <f aca="false">SUM(I653:I659)</f>
        <v>0</v>
      </c>
      <c r="J660" s="71" t="n">
        <f aca="false">SUM(G660:I660)</f>
        <v>0</v>
      </c>
      <c r="K660" s="71"/>
      <c r="L660" s="71"/>
      <c r="M660" s="71"/>
      <c r="N660" s="71"/>
      <c r="O660" s="71"/>
      <c r="P660" s="71"/>
      <c r="Q660" s="71"/>
      <c r="R660" s="71"/>
      <c r="S660" s="71"/>
    </row>
    <row r="661" customFormat="false" ht="15" hidden="false" customHeight="false" outlineLevel="0" collapsed="false">
      <c r="A661" s="0" t="s">
        <v>100</v>
      </c>
      <c r="B661" s="0" t="s">
        <v>101</v>
      </c>
      <c r="D661" s="71"/>
      <c r="E661" s="71"/>
      <c r="F661" s="71"/>
      <c r="G661" s="71" t="n">
        <f aca="false">VLOOKUP($A653,LossChart!$A$3:$AB$73,14,0)</f>
        <v>739.158125951541</v>
      </c>
      <c r="H661" s="71" t="n">
        <f aca="false">VLOOKUP($A653,LossChart!$A$3:$AB$73,15,0)</f>
        <v>80</v>
      </c>
      <c r="I661" s="71" t="n">
        <f aca="false">VLOOKUP($A653,LossChart!$A$3:$AB$73,16,0)</f>
        <v>462.566029264636</v>
      </c>
      <c r="J661" s="71" t="n">
        <f aca="false">VLOOKUP($A653,LossChart!$A$3:$AB$73,17,0)</f>
        <v>1281.72415521618</v>
      </c>
      <c r="K661" s="71"/>
      <c r="L661" s="71"/>
      <c r="M661" s="71"/>
      <c r="N661" s="71"/>
      <c r="O661" s="71"/>
      <c r="P661" s="71"/>
      <c r="Q661" s="71"/>
      <c r="R661" s="71"/>
      <c r="S661" s="71"/>
    </row>
    <row r="662" customFormat="false" ht="15" hidden="false" customHeight="false" outlineLevel="0" collapsed="false">
      <c r="A662" s="0" t="s">
        <v>102</v>
      </c>
      <c r="D662" s="71"/>
      <c r="E662" s="71"/>
      <c r="F662" s="71"/>
      <c r="G662" s="71" t="n">
        <f aca="false">G661-G660</f>
        <v>739.158125951541</v>
      </c>
      <c r="H662" s="71" t="n">
        <f aca="false">H661-H660</f>
        <v>80</v>
      </c>
      <c r="I662" s="71" t="n">
        <f aca="false">I661-I660</f>
        <v>462.566029264636</v>
      </c>
      <c r="J662" s="71" t="n">
        <f aca="false">J661-J660</f>
        <v>1281.72415521618</v>
      </c>
      <c r="K662" s="71"/>
      <c r="L662" s="71"/>
      <c r="M662" s="71"/>
      <c r="N662" s="71"/>
      <c r="O662" s="71"/>
      <c r="P662" s="71"/>
      <c r="Q662" s="71"/>
      <c r="R662" s="71"/>
      <c r="S662" s="71"/>
    </row>
    <row r="664" customFormat="false" ht="60" hidden="false" customHeight="false" outlineLevel="0" collapsed="false">
      <c r="A664" s="21" t="s">
        <v>63</v>
      </c>
      <c r="B664" s="21" t="s">
        <v>80</v>
      </c>
      <c r="C664" s="21" t="s">
        <v>81</v>
      </c>
      <c r="D664" s="67" t="str">
        <f aca="false">FoodDB!$C$1</f>
        <v>Fat
(g)</v>
      </c>
      <c r="E664" s="67" t="str">
        <f aca="false">FoodDB!$D$1</f>
        <v> Net
Carbs
(g)</v>
      </c>
      <c r="F664" s="67" t="str">
        <f aca="false">FoodDB!$E$1</f>
        <v>Protein
(g)</v>
      </c>
      <c r="G664" s="67" t="str">
        <f aca="false">FoodDB!$F$1</f>
        <v>Fat
(Cal)</v>
      </c>
      <c r="H664" s="67" t="str">
        <f aca="false">FoodDB!$G$1</f>
        <v>Carb
(Cal)</v>
      </c>
      <c r="I664" s="67" t="str">
        <f aca="false">FoodDB!$H$1</f>
        <v>Protein
(Cal)</v>
      </c>
      <c r="J664" s="67" t="str">
        <f aca="false">FoodDB!$I$1</f>
        <v>Total
Calories</v>
      </c>
      <c r="K664" s="67"/>
      <c r="L664" s="67" t="s">
        <v>82</v>
      </c>
      <c r="M664" s="67" t="s">
        <v>83</v>
      </c>
      <c r="N664" s="67" t="s">
        <v>84</v>
      </c>
      <c r="O664" s="67" t="s">
        <v>85</v>
      </c>
      <c r="P664" s="67" t="s">
        <v>86</v>
      </c>
      <c r="Q664" s="67" t="s">
        <v>87</v>
      </c>
      <c r="R664" s="67" t="s">
        <v>88</v>
      </c>
      <c r="S664" s="67" t="s">
        <v>89</v>
      </c>
    </row>
    <row r="665" customFormat="false" ht="15" hidden="false" customHeight="false" outlineLevel="0" collapsed="false">
      <c r="A665" s="68" t="n">
        <f aca="false">A653+1</f>
        <v>43086</v>
      </c>
      <c r="B665" s="69" t="s">
        <v>95</v>
      </c>
      <c r="C665" s="70" t="n">
        <v>1</v>
      </c>
      <c r="D665" s="71" t="n">
        <f aca="false">$C665*VLOOKUP($B665,FoodDB!$A$2:$I$1024,3,0)</f>
        <v>0</v>
      </c>
      <c r="E665" s="71" t="n">
        <f aca="false">$C665*VLOOKUP($B665,FoodDB!$A$2:$I$1024,4,0)</f>
        <v>0</v>
      </c>
      <c r="F665" s="71" t="n">
        <f aca="false">$C665*VLOOKUP($B665,FoodDB!$A$2:$I$1024,5,0)</f>
        <v>0</v>
      </c>
      <c r="G665" s="71" t="n">
        <f aca="false">$C665*VLOOKUP($B665,FoodDB!$A$2:$I$1024,6,0)</f>
        <v>0</v>
      </c>
      <c r="H665" s="71" t="n">
        <f aca="false">$C665*VLOOKUP($B665,FoodDB!$A$2:$I$1024,7,0)</f>
        <v>0</v>
      </c>
      <c r="I665" s="71" t="n">
        <f aca="false">$C665*VLOOKUP($B665,FoodDB!$A$2:$I$1024,8,0)</f>
        <v>0</v>
      </c>
      <c r="J665" s="71" t="n">
        <f aca="false">$C665*VLOOKUP($B665,FoodDB!$A$2:$I$1024,9,0)</f>
        <v>0</v>
      </c>
      <c r="K665" s="71"/>
      <c r="L665" s="71" t="n">
        <f aca="false">SUM(G665:G671)</f>
        <v>0</v>
      </c>
      <c r="M665" s="71" t="n">
        <f aca="false">SUM(H665:H671)</f>
        <v>0</v>
      </c>
      <c r="N665" s="71" t="n">
        <f aca="false">SUM(I665:I671)</f>
        <v>0</v>
      </c>
      <c r="O665" s="71" t="n">
        <f aca="false">SUM(L665:N665)</f>
        <v>0</v>
      </c>
      <c r="P665" s="71" t="n">
        <f aca="false">VLOOKUP($A665,LossChart!$A$3:$AB$73,14,0)-L665</f>
        <v>744.007271351173</v>
      </c>
      <c r="Q665" s="71" t="n">
        <f aca="false">VLOOKUP($A665,LossChart!$A$3:$AB$73,15,0)-M665</f>
        <v>80</v>
      </c>
      <c r="R665" s="71" t="n">
        <f aca="false">VLOOKUP($A665,LossChart!$A$3:$AB$73,16,0)-N665</f>
        <v>462.566029264636</v>
      </c>
      <c r="S665" s="71" t="n">
        <f aca="false">VLOOKUP($A665,LossChart!$A$3:$AB$73,17,0)-O665</f>
        <v>1286.57330061581</v>
      </c>
    </row>
    <row r="666" customFormat="false" ht="15" hidden="false" customHeight="false" outlineLevel="0" collapsed="false">
      <c r="B666" s="69" t="s">
        <v>95</v>
      </c>
      <c r="C666" s="70" t="n">
        <v>1</v>
      </c>
      <c r="D666" s="71" t="n">
        <f aca="false">$C666*VLOOKUP($B666,FoodDB!$A$2:$I$1024,3,0)</f>
        <v>0</v>
      </c>
      <c r="E666" s="71" t="n">
        <f aca="false">$C666*VLOOKUP($B666,FoodDB!$A$2:$I$1024,4,0)</f>
        <v>0</v>
      </c>
      <c r="F666" s="71" t="n">
        <f aca="false">$C666*VLOOKUP($B666,FoodDB!$A$2:$I$1024,5,0)</f>
        <v>0</v>
      </c>
      <c r="G666" s="71" t="n">
        <f aca="false">$C666*VLOOKUP($B666,FoodDB!$A$2:$I$1024,6,0)</f>
        <v>0</v>
      </c>
      <c r="H666" s="71" t="n">
        <f aca="false">$C666*VLOOKUP($B666,FoodDB!$A$2:$I$1024,7,0)</f>
        <v>0</v>
      </c>
      <c r="I666" s="71" t="n">
        <f aca="false">$C666*VLOOKUP($B666,FoodDB!$A$2:$I$1024,8,0)</f>
        <v>0</v>
      </c>
      <c r="J666" s="71" t="n">
        <f aca="false">$C666*VLOOKUP($B666,FoodDB!$A$2:$I$1024,9,0)</f>
        <v>0</v>
      </c>
      <c r="K666" s="71"/>
      <c r="L666" s="71"/>
      <c r="M666" s="71"/>
      <c r="N666" s="71"/>
      <c r="O666" s="71"/>
      <c r="P666" s="71"/>
      <c r="Q666" s="71"/>
      <c r="R666" s="71"/>
      <c r="S666" s="71"/>
    </row>
    <row r="667" customFormat="false" ht="15" hidden="false" customHeight="false" outlineLevel="0" collapsed="false">
      <c r="B667" s="69" t="s">
        <v>95</v>
      </c>
      <c r="C667" s="70" t="n">
        <v>1</v>
      </c>
      <c r="D667" s="71" t="n">
        <f aca="false">$C667*VLOOKUP($B667,FoodDB!$A$2:$I$1024,3,0)</f>
        <v>0</v>
      </c>
      <c r="E667" s="71" t="n">
        <f aca="false">$C667*VLOOKUP($B667,FoodDB!$A$2:$I$1024,4,0)</f>
        <v>0</v>
      </c>
      <c r="F667" s="71" t="n">
        <f aca="false">$C667*VLOOKUP($B667,FoodDB!$A$2:$I$1024,5,0)</f>
        <v>0</v>
      </c>
      <c r="G667" s="71" t="n">
        <f aca="false">$C667*VLOOKUP($B667,FoodDB!$A$2:$I$1024,6,0)</f>
        <v>0</v>
      </c>
      <c r="H667" s="71" t="n">
        <f aca="false">$C667*VLOOKUP($B667,FoodDB!$A$2:$I$1024,7,0)</f>
        <v>0</v>
      </c>
      <c r="I667" s="71" t="n">
        <f aca="false">$C667*VLOOKUP($B667,FoodDB!$A$2:$I$1024,8,0)</f>
        <v>0</v>
      </c>
      <c r="J667" s="71" t="n">
        <f aca="false">$C667*VLOOKUP($B667,FoodDB!$A$2:$I$1024,9,0)</f>
        <v>0</v>
      </c>
      <c r="K667" s="71"/>
      <c r="L667" s="71"/>
      <c r="M667" s="71"/>
      <c r="N667" s="71"/>
      <c r="O667" s="71"/>
      <c r="P667" s="71"/>
      <c r="Q667" s="71"/>
      <c r="R667" s="71"/>
      <c r="S667" s="71"/>
    </row>
    <row r="668" customFormat="false" ht="15" hidden="false" customHeight="false" outlineLevel="0" collapsed="false">
      <c r="B668" s="69" t="s">
        <v>95</v>
      </c>
      <c r="C668" s="70" t="n">
        <v>1</v>
      </c>
      <c r="D668" s="71" t="n">
        <f aca="false">$C668*VLOOKUP($B668,FoodDB!$A$2:$I$1024,3,0)</f>
        <v>0</v>
      </c>
      <c r="E668" s="71" t="n">
        <f aca="false">$C668*VLOOKUP($B668,FoodDB!$A$2:$I$1024,4,0)</f>
        <v>0</v>
      </c>
      <c r="F668" s="71" t="n">
        <f aca="false">$C668*VLOOKUP($B668,FoodDB!$A$2:$I$1024,5,0)</f>
        <v>0</v>
      </c>
      <c r="G668" s="71" t="n">
        <f aca="false">$C668*VLOOKUP($B668,FoodDB!$A$2:$I$1024,6,0)</f>
        <v>0</v>
      </c>
      <c r="H668" s="71" t="n">
        <f aca="false">$C668*VLOOKUP($B668,FoodDB!$A$2:$I$1024,7,0)</f>
        <v>0</v>
      </c>
      <c r="I668" s="71" t="n">
        <f aca="false">$C668*VLOOKUP($B668,FoodDB!$A$2:$I$1024,8,0)</f>
        <v>0</v>
      </c>
      <c r="J668" s="71" t="n">
        <f aca="false">$C668*VLOOKUP($B668,FoodDB!$A$2:$I$1024,9,0)</f>
        <v>0</v>
      </c>
      <c r="K668" s="71"/>
      <c r="L668" s="71"/>
      <c r="M668" s="71"/>
      <c r="N668" s="71"/>
      <c r="O668" s="71"/>
      <c r="P668" s="71"/>
      <c r="Q668" s="71"/>
      <c r="R668" s="71"/>
      <c r="S668" s="71"/>
    </row>
    <row r="669" customFormat="false" ht="15" hidden="false" customHeight="false" outlineLevel="0" collapsed="false">
      <c r="B669" s="69" t="s">
        <v>95</v>
      </c>
      <c r="C669" s="70" t="n">
        <v>1</v>
      </c>
      <c r="D669" s="71" t="n">
        <f aca="false">$C669*VLOOKUP($B669,FoodDB!$A$2:$I$1024,3,0)</f>
        <v>0</v>
      </c>
      <c r="E669" s="71" t="n">
        <f aca="false">$C669*VLOOKUP($B669,FoodDB!$A$2:$I$1024,4,0)</f>
        <v>0</v>
      </c>
      <c r="F669" s="71" t="n">
        <f aca="false">$C669*VLOOKUP($B669,FoodDB!$A$2:$I$1024,5,0)</f>
        <v>0</v>
      </c>
      <c r="G669" s="71" t="n">
        <f aca="false">$C669*VLOOKUP($B669,FoodDB!$A$2:$I$1024,6,0)</f>
        <v>0</v>
      </c>
      <c r="H669" s="71" t="n">
        <f aca="false">$C669*VLOOKUP($B669,FoodDB!$A$2:$I$1024,7,0)</f>
        <v>0</v>
      </c>
      <c r="I669" s="71" t="n">
        <f aca="false">$C669*VLOOKUP($B669,FoodDB!$A$2:$I$1024,8,0)</f>
        <v>0</v>
      </c>
      <c r="J669" s="71" t="n">
        <f aca="false">$C669*VLOOKUP($B669,FoodDB!$A$2:$I$1024,9,0)</f>
        <v>0</v>
      </c>
      <c r="K669" s="71"/>
      <c r="L669" s="71"/>
      <c r="M669" s="71"/>
      <c r="N669" s="71"/>
      <c r="O669" s="71"/>
      <c r="P669" s="71"/>
      <c r="Q669" s="71"/>
      <c r="R669" s="71"/>
      <c r="S669" s="71"/>
    </row>
    <row r="670" customFormat="false" ht="15" hidden="false" customHeight="false" outlineLevel="0" collapsed="false">
      <c r="B670" s="69" t="s">
        <v>95</v>
      </c>
      <c r="C670" s="70" t="n">
        <v>1</v>
      </c>
      <c r="D670" s="71" t="n">
        <f aca="false">$C670*VLOOKUP($B670,FoodDB!$A$2:$I$1024,3,0)</f>
        <v>0</v>
      </c>
      <c r="E670" s="71" t="n">
        <f aca="false">$C670*VLOOKUP($B670,FoodDB!$A$2:$I$1024,4,0)</f>
        <v>0</v>
      </c>
      <c r="F670" s="71" t="n">
        <f aca="false">$C670*VLOOKUP($B670,FoodDB!$A$2:$I$1024,5,0)</f>
        <v>0</v>
      </c>
      <c r="G670" s="71" t="n">
        <f aca="false">$C670*VLOOKUP($B670,FoodDB!$A$2:$I$1024,6,0)</f>
        <v>0</v>
      </c>
      <c r="H670" s="71" t="n">
        <f aca="false">$C670*VLOOKUP($B670,FoodDB!$A$2:$I$1024,7,0)</f>
        <v>0</v>
      </c>
      <c r="I670" s="71" t="n">
        <f aca="false">$C670*VLOOKUP($B670,FoodDB!$A$2:$I$1024,8,0)</f>
        <v>0</v>
      </c>
      <c r="J670" s="71" t="n">
        <f aca="false">$C670*VLOOKUP($B670,FoodDB!$A$2:$I$1024,9,0)</f>
        <v>0</v>
      </c>
      <c r="K670" s="71"/>
      <c r="L670" s="71"/>
      <c r="M670" s="71"/>
      <c r="N670" s="71"/>
      <c r="O670" s="71"/>
      <c r="P670" s="71"/>
      <c r="Q670" s="71"/>
      <c r="R670" s="71"/>
      <c r="S670" s="71"/>
    </row>
    <row r="671" customFormat="false" ht="15" hidden="false" customHeight="false" outlineLevel="0" collapsed="false">
      <c r="B671" s="69" t="s">
        <v>95</v>
      </c>
      <c r="C671" s="70" t="n">
        <v>1</v>
      </c>
      <c r="D671" s="71" t="n">
        <f aca="false">$C671*VLOOKUP($B671,FoodDB!$A$2:$I$1024,3,0)</f>
        <v>0</v>
      </c>
      <c r="E671" s="71" t="n">
        <f aca="false">$C671*VLOOKUP($B671,FoodDB!$A$2:$I$1024,4,0)</f>
        <v>0</v>
      </c>
      <c r="F671" s="71" t="n">
        <f aca="false">$C671*VLOOKUP($B671,FoodDB!$A$2:$I$1024,5,0)</f>
        <v>0</v>
      </c>
      <c r="G671" s="71" t="n">
        <f aca="false">$C671*VLOOKUP($B671,FoodDB!$A$2:$I$1024,6,0)</f>
        <v>0</v>
      </c>
      <c r="H671" s="71" t="n">
        <f aca="false">$C671*VLOOKUP($B671,FoodDB!$A$2:$I$1024,7,0)</f>
        <v>0</v>
      </c>
      <c r="I671" s="71" t="n">
        <f aca="false">$C671*VLOOKUP($B671,FoodDB!$A$2:$I$1024,8,0)</f>
        <v>0</v>
      </c>
      <c r="J671" s="71" t="n">
        <f aca="false">$C671*VLOOKUP($B671,FoodDB!$A$2:$I$1024,9,0)</f>
        <v>0</v>
      </c>
      <c r="K671" s="71"/>
      <c r="L671" s="71"/>
      <c r="M671" s="71"/>
      <c r="N671" s="71"/>
      <c r="O671" s="71"/>
      <c r="P671" s="71"/>
      <c r="Q671" s="71"/>
      <c r="R671" s="71"/>
      <c r="S671" s="71"/>
    </row>
    <row r="672" customFormat="false" ht="15" hidden="false" customHeight="false" outlineLevel="0" collapsed="false">
      <c r="A672" s="0" t="s">
        <v>99</v>
      </c>
      <c r="D672" s="71"/>
      <c r="E672" s="71"/>
      <c r="F672" s="71"/>
      <c r="G672" s="71" t="n">
        <f aca="false">SUM(G665:G671)</f>
        <v>0</v>
      </c>
      <c r="H672" s="71" t="n">
        <f aca="false">SUM(H665:H671)</f>
        <v>0</v>
      </c>
      <c r="I672" s="71" t="n">
        <f aca="false">SUM(I665:I671)</f>
        <v>0</v>
      </c>
      <c r="J672" s="71" t="n">
        <f aca="false">SUM(G672:I672)</f>
        <v>0</v>
      </c>
      <c r="K672" s="71"/>
      <c r="L672" s="71"/>
      <c r="M672" s="71"/>
      <c r="N672" s="71"/>
      <c r="O672" s="71"/>
      <c r="P672" s="71"/>
      <c r="Q672" s="71"/>
      <c r="R672" s="71"/>
      <c r="S672" s="71"/>
    </row>
    <row r="673" customFormat="false" ht="15" hidden="false" customHeight="false" outlineLevel="0" collapsed="false">
      <c r="A673" s="0" t="s">
        <v>100</v>
      </c>
      <c r="B673" s="0" t="s">
        <v>101</v>
      </c>
      <c r="D673" s="71"/>
      <c r="E673" s="71"/>
      <c r="F673" s="71"/>
      <c r="G673" s="71" t="n">
        <f aca="false">VLOOKUP($A665,LossChart!$A$3:$AB$73,14,0)</f>
        <v>744.007271351173</v>
      </c>
      <c r="H673" s="71" t="n">
        <f aca="false">VLOOKUP($A665,LossChart!$A$3:$AB$73,15,0)</f>
        <v>80</v>
      </c>
      <c r="I673" s="71" t="n">
        <f aca="false">VLOOKUP($A665,LossChart!$A$3:$AB$73,16,0)</f>
        <v>462.566029264636</v>
      </c>
      <c r="J673" s="71" t="n">
        <f aca="false">VLOOKUP($A665,LossChart!$A$3:$AB$73,17,0)</f>
        <v>1286.57330061581</v>
      </c>
      <c r="K673" s="71"/>
      <c r="L673" s="71"/>
      <c r="M673" s="71"/>
      <c r="N673" s="71"/>
      <c r="O673" s="71"/>
      <c r="P673" s="71"/>
      <c r="Q673" s="71"/>
      <c r="R673" s="71"/>
      <c r="S673" s="71"/>
    </row>
    <row r="674" customFormat="false" ht="15" hidden="false" customHeight="false" outlineLevel="0" collapsed="false">
      <c r="A674" s="0" t="s">
        <v>102</v>
      </c>
      <c r="D674" s="71"/>
      <c r="E674" s="71"/>
      <c r="F674" s="71"/>
      <c r="G674" s="71" t="n">
        <f aca="false">G673-G672</f>
        <v>744.007271351173</v>
      </c>
      <c r="H674" s="71" t="n">
        <f aca="false">H673-H672</f>
        <v>80</v>
      </c>
      <c r="I674" s="71" t="n">
        <f aca="false">I673-I672</f>
        <v>462.566029264636</v>
      </c>
      <c r="J674" s="71" t="n">
        <f aca="false">J673-J672</f>
        <v>1286.57330061581</v>
      </c>
      <c r="K674" s="71"/>
      <c r="L674" s="71"/>
      <c r="M674" s="71"/>
      <c r="N674" s="71"/>
      <c r="O674" s="71"/>
      <c r="P674" s="71"/>
      <c r="Q674" s="71"/>
      <c r="R674" s="71"/>
      <c r="S674" s="71"/>
    </row>
    <row r="676" customFormat="false" ht="60" hidden="false" customHeight="false" outlineLevel="0" collapsed="false">
      <c r="A676" s="21" t="s">
        <v>63</v>
      </c>
      <c r="B676" s="21" t="s">
        <v>80</v>
      </c>
      <c r="C676" s="21" t="s">
        <v>81</v>
      </c>
      <c r="D676" s="67" t="str">
        <f aca="false">FoodDB!$C$1</f>
        <v>Fat
(g)</v>
      </c>
      <c r="E676" s="67" t="str">
        <f aca="false">FoodDB!$D$1</f>
        <v> Net
Carbs
(g)</v>
      </c>
      <c r="F676" s="67" t="str">
        <f aca="false">FoodDB!$E$1</f>
        <v>Protein
(g)</v>
      </c>
      <c r="G676" s="67" t="str">
        <f aca="false">FoodDB!$F$1</f>
        <v>Fat
(Cal)</v>
      </c>
      <c r="H676" s="67" t="str">
        <f aca="false">FoodDB!$G$1</f>
        <v>Carb
(Cal)</v>
      </c>
      <c r="I676" s="67" t="str">
        <f aca="false">FoodDB!$H$1</f>
        <v>Protein
(Cal)</v>
      </c>
      <c r="J676" s="67" t="str">
        <f aca="false">FoodDB!$I$1</f>
        <v>Total
Calories</v>
      </c>
      <c r="K676" s="67"/>
      <c r="L676" s="67" t="s">
        <v>82</v>
      </c>
      <c r="M676" s="67" t="s">
        <v>83</v>
      </c>
      <c r="N676" s="67" t="s">
        <v>84</v>
      </c>
      <c r="O676" s="67" t="s">
        <v>85</v>
      </c>
      <c r="P676" s="67" t="s">
        <v>86</v>
      </c>
      <c r="Q676" s="67" t="s">
        <v>87</v>
      </c>
      <c r="R676" s="67" t="s">
        <v>88</v>
      </c>
      <c r="S676" s="67" t="s">
        <v>89</v>
      </c>
    </row>
    <row r="677" customFormat="false" ht="15" hidden="false" customHeight="false" outlineLevel="0" collapsed="false">
      <c r="A677" s="68" t="n">
        <f aca="false">A665+1</f>
        <v>43087</v>
      </c>
      <c r="B677" s="69" t="s">
        <v>95</v>
      </c>
      <c r="C677" s="70" t="n">
        <v>1</v>
      </c>
      <c r="D677" s="71" t="n">
        <f aca="false">$C677*VLOOKUP($B677,FoodDB!$A$2:$I$1024,3,0)</f>
        <v>0</v>
      </c>
      <c r="E677" s="71" t="n">
        <f aca="false">$C677*VLOOKUP($B677,FoodDB!$A$2:$I$1024,4,0)</f>
        <v>0</v>
      </c>
      <c r="F677" s="71" t="n">
        <f aca="false">$C677*VLOOKUP($B677,FoodDB!$A$2:$I$1024,5,0)</f>
        <v>0</v>
      </c>
      <c r="G677" s="71" t="n">
        <f aca="false">$C677*VLOOKUP($B677,FoodDB!$A$2:$I$1024,6,0)</f>
        <v>0</v>
      </c>
      <c r="H677" s="71" t="n">
        <f aca="false">$C677*VLOOKUP($B677,FoodDB!$A$2:$I$1024,7,0)</f>
        <v>0</v>
      </c>
      <c r="I677" s="71" t="n">
        <f aca="false">$C677*VLOOKUP($B677,FoodDB!$A$2:$I$1024,8,0)</f>
        <v>0</v>
      </c>
      <c r="J677" s="71" t="n">
        <f aca="false">$C677*VLOOKUP($B677,FoodDB!$A$2:$I$1024,9,0)</f>
        <v>0</v>
      </c>
      <c r="K677" s="71"/>
      <c r="L677" s="71" t="n">
        <f aca="false">SUM(G677:G683)</f>
        <v>0</v>
      </c>
      <c r="M677" s="71" t="n">
        <f aca="false">SUM(H677:H683)</f>
        <v>0</v>
      </c>
      <c r="N677" s="71" t="n">
        <f aca="false">SUM(I677:I683)</f>
        <v>0</v>
      </c>
      <c r="O677" s="71" t="n">
        <f aca="false">SUM(L677:N677)</f>
        <v>0</v>
      </c>
      <c r="P677" s="71" t="n">
        <f aca="false">VLOOKUP($A677,LossChart!$A$3:$AB$73,14,0)-L677</f>
        <v>748.813467177267</v>
      </c>
      <c r="Q677" s="71" t="n">
        <f aca="false">VLOOKUP($A677,LossChart!$A$3:$AB$73,15,0)-M677</f>
        <v>80</v>
      </c>
      <c r="R677" s="71" t="n">
        <f aca="false">VLOOKUP($A677,LossChart!$A$3:$AB$73,16,0)-N677</f>
        <v>462.566029264636</v>
      </c>
      <c r="S677" s="71" t="n">
        <f aca="false">VLOOKUP($A677,LossChart!$A$3:$AB$73,17,0)-O677</f>
        <v>1291.3794964419</v>
      </c>
    </row>
    <row r="678" customFormat="false" ht="15" hidden="false" customHeight="false" outlineLevel="0" collapsed="false">
      <c r="B678" s="69" t="s">
        <v>95</v>
      </c>
      <c r="C678" s="70" t="n">
        <v>1</v>
      </c>
      <c r="D678" s="71" t="n">
        <f aca="false">$C678*VLOOKUP($B678,FoodDB!$A$2:$I$1024,3,0)</f>
        <v>0</v>
      </c>
      <c r="E678" s="71" t="n">
        <f aca="false">$C678*VLOOKUP($B678,FoodDB!$A$2:$I$1024,4,0)</f>
        <v>0</v>
      </c>
      <c r="F678" s="71" t="n">
        <f aca="false">$C678*VLOOKUP($B678,FoodDB!$A$2:$I$1024,5,0)</f>
        <v>0</v>
      </c>
      <c r="G678" s="71" t="n">
        <f aca="false">$C678*VLOOKUP($B678,FoodDB!$A$2:$I$1024,6,0)</f>
        <v>0</v>
      </c>
      <c r="H678" s="71" t="n">
        <f aca="false">$C678*VLOOKUP($B678,FoodDB!$A$2:$I$1024,7,0)</f>
        <v>0</v>
      </c>
      <c r="I678" s="71" t="n">
        <f aca="false">$C678*VLOOKUP($B678,FoodDB!$A$2:$I$1024,8,0)</f>
        <v>0</v>
      </c>
      <c r="J678" s="71" t="n">
        <f aca="false">$C678*VLOOKUP($B678,FoodDB!$A$2:$I$1024,9,0)</f>
        <v>0</v>
      </c>
      <c r="K678" s="71"/>
      <c r="L678" s="71"/>
      <c r="M678" s="71"/>
      <c r="N678" s="71"/>
      <c r="O678" s="71"/>
      <c r="P678" s="71"/>
      <c r="Q678" s="71"/>
      <c r="R678" s="71"/>
      <c r="S678" s="71"/>
    </row>
    <row r="679" customFormat="false" ht="15" hidden="false" customHeight="false" outlineLevel="0" collapsed="false">
      <c r="B679" s="69" t="s">
        <v>95</v>
      </c>
      <c r="C679" s="70" t="n">
        <v>1</v>
      </c>
      <c r="D679" s="71" t="n">
        <f aca="false">$C679*VLOOKUP($B679,FoodDB!$A$2:$I$1024,3,0)</f>
        <v>0</v>
      </c>
      <c r="E679" s="71" t="n">
        <f aca="false">$C679*VLOOKUP($B679,FoodDB!$A$2:$I$1024,4,0)</f>
        <v>0</v>
      </c>
      <c r="F679" s="71" t="n">
        <f aca="false">$C679*VLOOKUP($B679,FoodDB!$A$2:$I$1024,5,0)</f>
        <v>0</v>
      </c>
      <c r="G679" s="71" t="n">
        <f aca="false">$C679*VLOOKUP($B679,FoodDB!$A$2:$I$1024,6,0)</f>
        <v>0</v>
      </c>
      <c r="H679" s="71" t="n">
        <f aca="false">$C679*VLOOKUP($B679,FoodDB!$A$2:$I$1024,7,0)</f>
        <v>0</v>
      </c>
      <c r="I679" s="71" t="n">
        <f aca="false">$C679*VLOOKUP($B679,FoodDB!$A$2:$I$1024,8,0)</f>
        <v>0</v>
      </c>
      <c r="J679" s="71" t="n">
        <f aca="false">$C679*VLOOKUP($B679,FoodDB!$A$2:$I$1024,9,0)</f>
        <v>0</v>
      </c>
      <c r="K679" s="71"/>
      <c r="L679" s="71"/>
      <c r="M679" s="71"/>
      <c r="N679" s="71"/>
      <c r="O679" s="71"/>
      <c r="P679" s="71"/>
      <c r="Q679" s="71"/>
      <c r="R679" s="71"/>
      <c r="S679" s="71"/>
    </row>
    <row r="680" customFormat="false" ht="15" hidden="false" customHeight="false" outlineLevel="0" collapsed="false">
      <c r="B680" s="69" t="s">
        <v>95</v>
      </c>
      <c r="C680" s="70" t="n">
        <v>1</v>
      </c>
      <c r="D680" s="71" t="n">
        <f aca="false">$C680*VLOOKUP($B680,FoodDB!$A$2:$I$1024,3,0)</f>
        <v>0</v>
      </c>
      <c r="E680" s="71" t="n">
        <f aca="false">$C680*VLOOKUP($B680,FoodDB!$A$2:$I$1024,4,0)</f>
        <v>0</v>
      </c>
      <c r="F680" s="71" t="n">
        <f aca="false">$C680*VLOOKUP($B680,FoodDB!$A$2:$I$1024,5,0)</f>
        <v>0</v>
      </c>
      <c r="G680" s="71" t="n">
        <f aca="false">$C680*VLOOKUP($B680,FoodDB!$A$2:$I$1024,6,0)</f>
        <v>0</v>
      </c>
      <c r="H680" s="71" t="n">
        <f aca="false">$C680*VLOOKUP($B680,FoodDB!$A$2:$I$1024,7,0)</f>
        <v>0</v>
      </c>
      <c r="I680" s="71" t="n">
        <f aca="false">$C680*VLOOKUP($B680,FoodDB!$A$2:$I$1024,8,0)</f>
        <v>0</v>
      </c>
      <c r="J680" s="71" t="n">
        <f aca="false">$C680*VLOOKUP($B680,FoodDB!$A$2:$I$1024,9,0)</f>
        <v>0</v>
      </c>
      <c r="K680" s="71"/>
      <c r="L680" s="71"/>
      <c r="M680" s="71"/>
      <c r="N680" s="71"/>
      <c r="O680" s="71"/>
      <c r="P680" s="71"/>
      <c r="Q680" s="71"/>
      <c r="R680" s="71"/>
      <c r="S680" s="71"/>
    </row>
    <row r="681" customFormat="false" ht="15" hidden="false" customHeight="false" outlineLevel="0" collapsed="false">
      <c r="B681" s="69" t="s">
        <v>95</v>
      </c>
      <c r="C681" s="70" t="n">
        <v>1</v>
      </c>
      <c r="D681" s="71" t="n">
        <f aca="false">$C681*VLOOKUP($B681,FoodDB!$A$2:$I$1024,3,0)</f>
        <v>0</v>
      </c>
      <c r="E681" s="71" t="n">
        <f aca="false">$C681*VLOOKUP($B681,FoodDB!$A$2:$I$1024,4,0)</f>
        <v>0</v>
      </c>
      <c r="F681" s="71" t="n">
        <f aca="false">$C681*VLOOKUP($B681,FoodDB!$A$2:$I$1024,5,0)</f>
        <v>0</v>
      </c>
      <c r="G681" s="71" t="n">
        <f aca="false">$C681*VLOOKUP($B681,FoodDB!$A$2:$I$1024,6,0)</f>
        <v>0</v>
      </c>
      <c r="H681" s="71" t="n">
        <f aca="false">$C681*VLOOKUP($B681,FoodDB!$A$2:$I$1024,7,0)</f>
        <v>0</v>
      </c>
      <c r="I681" s="71" t="n">
        <f aca="false">$C681*VLOOKUP($B681,FoodDB!$A$2:$I$1024,8,0)</f>
        <v>0</v>
      </c>
      <c r="J681" s="71" t="n">
        <f aca="false">$C681*VLOOKUP($B681,FoodDB!$A$2:$I$1024,9,0)</f>
        <v>0</v>
      </c>
      <c r="K681" s="71"/>
      <c r="L681" s="71"/>
      <c r="M681" s="71"/>
      <c r="N681" s="71"/>
      <c r="O681" s="71"/>
      <c r="P681" s="71"/>
      <c r="Q681" s="71"/>
      <c r="R681" s="71"/>
      <c r="S681" s="71"/>
    </row>
    <row r="682" customFormat="false" ht="15" hidden="false" customHeight="false" outlineLevel="0" collapsed="false">
      <c r="B682" s="69" t="s">
        <v>95</v>
      </c>
      <c r="C682" s="70" t="n">
        <v>1</v>
      </c>
      <c r="D682" s="71" t="n">
        <f aca="false">$C682*VLOOKUP($B682,FoodDB!$A$2:$I$1024,3,0)</f>
        <v>0</v>
      </c>
      <c r="E682" s="71" t="n">
        <f aca="false">$C682*VLOOKUP($B682,FoodDB!$A$2:$I$1024,4,0)</f>
        <v>0</v>
      </c>
      <c r="F682" s="71" t="n">
        <f aca="false">$C682*VLOOKUP($B682,FoodDB!$A$2:$I$1024,5,0)</f>
        <v>0</v>
      </c>
      <c r="G682" s="71" t="n">
        <f aca="false">$C682*VLOOKUP($B682,FoodDB!$A$2:$I$1024,6,0)</f>
        <v>0</v>
      </c>
      <c r="H682" s="71" t="n">
        <f aca="false">$C682*VLOOKUP($B682,FoodDB!$A$2:$I$1024,7,0)</f>
        <v>0</v>
      </c>
      <c r="I682" s="71" t="n">
        <f aca="false">$C682*VLOOKUP($B682,FoodDB!$A$2:$I$1024,8,0)</f>
        <v>0</v>
      </c>
      <c r="J682" s="71" t="n">
        <f aca="false">$C682*VLOOKUP($B682,FoodDB!$A$2:$I$1024,9,0)</f>
        <v>0</v>
      </c>
      <c r="K682" s="71"/>
      <c r="L682" s="71"/>
      <c r="M682" s="71"/>
      <c r="N682" s="71"/>
      <c r="O682" s="71"/>
      <c r="P682" s="71"/>
      <c r="Q682" s="71"/>
      <c r="R682" s="71"/>
      <c r="S682" s="71"/>
    </row>
    <row r="683" customFormat="false" ht="15" hidden="false" customHeight="false" outlineLevel="0" collapsed="false">
      <c r="B683" s="69" t="s">
        <v>95</v>
      </c>
      <c r="C683" s="70" t="n">
        <v>1</v>
      </c>
      <c r="D683" s="71" t="n">
        <f aca="false">$C683*VLOOKUP($B683,FoodDB!$A$2:$I$1024,3,0)</f>
        <v>0</v>
      </c>
      <c r="E683" s="71" t="n">
        <f aca="false">$C683*VLOOKUP($B683,FoodDB!$A$2:$I$1024,4,0)</f>
        <v>0</v>
      </c>
      <c r="F683" s="71" t="n">
        <f aca="false">$C683*VLOOKUP($B683,FoodDB!$A$2:$I$1024,5,0)</f>
        <v>0</v>
      </c>
      <c r="G683" s="71" t="n">
        <f aca="false">$C683*VLOOKUP($B683,FoodDB!$A$2:$I$1024,6,0)</f>
        <v>0</v>
      </c>
      <c r="H683" s="71" t="n">
        <f aca="false">$C683*VLOOKUP($B683,FoodDB!$A$2:$I$1024,7,0)</f>
        <v>0</v>
      </c>
      <c r="I683" s="71" t="n">
        <f aca="false">$C683*VLOOKUP($B683,FoodDB!$A$2:$I$1024,8,0)</f>
        <v>0</v>
      </c>
      <c r="J683" s="71" t="n">
        <f aca="false">$C683*VLOOKUP($B683,FoodDB!$A$2:$I$1024,9,0)</f>
        <v>0</v>
      </c>
      <c r="K683" s="71"/>
      <c r="L683" s="71"/>
      <c r="M683" s="71"/>
      <c r="N683" s="71"/>
      <c r="O683" s="71"/>
      <c r="P683" s="71"/>
      <c r="Q683" s="71"/>
      <c r="R683" s="71"/>
      <c r="S683" s="71"/>
    </row>
    <row r="684" customFormat="false" ht="15" hidden="false" customHeight="false" outlineLevel="0" collapsed="false">
      <c r="A684" s="0" t="s">
        <v>99</v>
      </c>
      <c r="D684" s="71"/>
      <c r="E684" s="71"/>
      <c r="F684" s="71"/>
      <c r="G684" s="71" t="n">
        <f aca="false">SUM(G677:G683)</f>
        <v>0</v>
      </c>
      <c r="H684" s="71" t="n">
        <f aca="false">SUM(H677:H683)</f>
        <v>0</v>
      </c>
      <c r="I684" s="71" t="n">
        <f aca="false">SUM(I677:I683)</f>
        <v>0</v>
      </c>
      <c r="J684" s="71" t="n">
        <f aca="false">SUM(G684:I684)</f>
        <v>0</v>
      </c>
      <c r="K684" s="71"/>
      <c r="L684" s="71"/>
      <c r="M684" s="71"/>
      <c r="N684" s="71"/>
      <c r="O684" s="71"/>
      <c r="P684" s="71"/>
      <c r="Q684" s="71"/>
      <c r="R684" s="71"/>
      <c r="S684" s="71"/>
    </row>
    <row r="685" customFormat="false" ht="15" hidden="false" customHeight="false" outlineLevel="0" collapsed="false">
      <c r="A685" s="0" t="s">
        <v>100</v>
      </c>
      <c r="B685" s="0" t="s">
        <v>101</v>
      </c>
      <c r="D685" s="71"/>
      <c r="E685" s="71"/>
      <c r="F685" s="71"/>
      <c r="G685" s="71" t="n">
        <f aca="false">VLOOKUP($A677,LossChart!$A$3:$AB$73,14,0)</f>
        <v>748.813467177267</v>
      </c>
      <c r="H685" s="71" t="n">
        <f aca="false">VLOOKUP($A677,LossChart!$A$3:$AB$73,15,0)</f>
        <v>80</v>
      </c>
      <c r="I685" s="71" t="n">
        <f aca="false">VLOOKUP($A677,LossChart!$A$3:$AB$73,16,0)</f>
        <v>462.566029264636</v>
      </c>
      <c r="J685" s="71" t="n">
        <f aca="false">VLOOKUP($A677,LossChart!$A$3:$AB$73,17,0)</f>
        <v>1291.3794964419</v>
      </c>
      <c r="K685" s="71"/>
      <c r="L685" s="71"/>
      <c r="M685" s="71"/>
      <c r="N685" s="71"/>
      <c r="O685" s="71"/>
      <c r="P685" s="71"/>
      <c r="Q685" s="71"/>
      <c r="R685" s="71"/>
      <c r="S685" s="71"/>
    </row>
    <row r="686" customFormat="false" ht="15" hidden="false" customHeight="false" outlineLevel="0" collapsed="false">
      <c r="A686" s="0" t="s">
        <v>102</v>
      </c>
      <c r="D686" s="71"/>
      <c r="E686" s="71"/>
      <c r="F686" s="71"/>
      <c r="G686" s="71" t="n">
        <f aca="false">G685-G684</f>
        <v>748.813467177267</v>
      </c>
      <c r="H686" s="71" t="n">
        <f aca="false">H685-H684</f>
        <v>80</v>
      </c>
      <c r="I686" s="71" t="n">
        <f aca="false">I685-I684</f>
        <v>462.566029264636</v>
      </c>
      <c r="J686" s="71" t="n">
        <f aca="false">J685-J684</f>
        <v>1291.3794964419</v>
      </c>
      <c r="K686" s="71"/>
      <c r="L686" s="71"/>
      <c r="M686" s="71"/>
      <c r="N686" s="71"/>
      <c r="O686" s="71"/>
      <c r="P686" s="71"/>
      <c r="Q686" s="71"/>
      <c r="R686" s="71"/>
      <c r="S686" s="71"/>
    </row>
    <row r="688" customFormat="false" ht="60" hidden="false" customHeight="false" outlineLevel="0" collapsed="false">
      <c r="A688" s="21" t="s">
        <v>63</v>
      </c>
      <c r="B688" s="21" t="s">
        <v>80</v>
      </c>
      <c r="C688" s="21" t="s">
        <v>81</v>
      </c>
      <c r="D688" s="67" t="str">
        <f aca="false">FoodDB!$C$1</f>
        <v>Fat
(g)</v>
      </c>
      <c r="E688" s="67" t="str">
        <f aca="false">FoodDB!$D$1</f>
        <v> Net
Carbs
(g)</v>
      </c>
      <c r="F688" s="67" t="str">
        <f aca="false">FoodDB!$E$1</f>
        <v>Protein
(g)</v>
      </c>
      <c r="G688" s="67" t="str">
        <f aca="false">FoodDB!$F$1</f>
        <v>Fat
(Cal)</v>
      </c>
      <c r="H688" s="67" t="str">
        <f aca="false">FoodDB!$G$1</f>
        <v>Carb
(Cal)</v>
      </c>
      <c r="I688" s="67" t="str">
        <f aca="false">FoodDB!$H$1</f>
        <v>Protein
(Cal)</v>
      </c>
      <c r="J688" s="67" t="str">
        <f aca="false">FoodDB!$I$1</f>
        <v>Total
Calories</v>
      </c>
      <c r="K688" s="67"/>
      <c r="L688" s="67" t="s">
        <v>82</v>
      </c>
      <c r="M688" s="67" t="s">
        <v>83</v>
      </c>
      <c r="N688" s="67" t="s">
        <v>84</v>
      </c>
      <c r="O688" s="67" t="s">
        <v>85</v>
      </c>
      <c r="P688" s="67" t="s">
        <v>86</v>
      </c>
      <c r="Q688" s="67" t="s">
        <v>87</v>
      </c>
      <c r="R688" s="67" t="s">
        <v>88</v>
      </c>
      <c r="S688" s="67" t="s">
        <v>89</v>
      </c>
    </row>
    <row r="689" customFormat="false" ht="15" hidden="false" customHeight="false" outlineLevel="0" collapsed="false">
      <c r="A689" s="68" t="n">
        <f aca="false">A677+1</f>
        <v>43088</v>
      </c>
      <c r="B689" s="69" t="s">
        <v>95</v>
      </c>
      <c r="C689" s="70" t="n">
        <v>1</v>
      </c>
      <c r="D689" s="71" t="n">
        <f aca="false">$C689*VLOOKUP($B689,FoodDB!$A$2:$I$1024,3,0)</f>
        <v>0</v>
      </c>
      <c r="E689" s="71" t="n">
        <f aca="false">$C689*VLOOKUP($B689,FoodDB!$A$2:$I$1024,4,0)</f>
        <v>0</v>
      </c>
      <c r="F689" s="71" t="n">
        <f aca="false">$C689*VLOOKUP($B689,FoodDB!$A$2:$I$1024,5,0)</f>
        <v>0</v>
      </c>
      <c r="G689" s="71" t="n">
        <f aca="false">$C689*VLOOKUP($B689,FoodDB!$A$2:$I$1024,6,0)</f>
        <v>0</v>
      </c>
      <c r="H689" s="71" t="n">
        <f aca="false">$C689*VLOOKUP($B689,FoodDB!$A$2:$I$1024,7,0)</f>
        <v>0</v>
      </c>
      <c r="I689" s="71" t="n">
        <f aca="false">$C689*VLOOKUP($B689,FoodDB!$A$2:$I$1024,8,0)</f>
        <v>0</v>
      </c>
      <c r="J689" s="71" t="n">
        <f aca="false">$C689*VLOOKUP($B689,FoodDB!$A$2:$I$1024,9,0)</f>
        <v>0</v>
      </c>
      <c r="K689" s="71"/>
      <c r="L689" s="71" t="n">
        <f aca="false">SUM(G689:G695)</f>
        <v>0</v>
      </c>
      <c r="M689" s="71" t="n">
        <f aca="false">SUM(H689:H695)</f>
        <v>0</v>
      </c>
      <c r="N689" s="71" t="n">
        <f aca="false">SUM(I689:I695)</f>
        <v>0</v>
      </c>
      <c r="O689" s="71" t="n">
        <f aca="false">SUM(L689:N689)</f>
        <v>0</v>
      </c>
      <c r="P689" s="71" t="n">
        <f aca="false">VLOOKUP($A689,LossChart!$A$3:$AB$73,14,0)-L689</f>
        <v>753.577093840329</v>
      </c>
      <c r="Q689" s="71" t="n">
        <f aca="false">VLOOKUP($A689,LossChart!$A$3:$AB$73,15,0)-M689</f>
        <v>80</v>
      </c>
      <c r="R689" s="71" t="n">
        <f aca="false">VLOOKUP($A689,LossChart!$A$3:$AB$73,16,0)-N689</f>
        <v>462.566029264636</v>
      </c>
      <c r="S689" s="71" t="n">
        <f aca="false">VLOOKUP($A689,LossChart!$A$3:$AB$73,17,0)-O689</f>
        <v>1296.14312310497</v>
      </c>
    </row>
    <row r="690" customFormat="false" ht="15" hidden="false" customHeight="false" outlineLevel="0" collapsed="false">
      <c r="B690" s="69" t="s">
        <v>95</v>
      </c>
      <c r="C690" s="70" t="n">
        <v>1</v>
      </c>
      <c r="D690" s="71" t="n">
        <f aca="false">$C690*VLOOKUP($B690,FoodDB!$A$2:$I$1024,3,0)</f>
        <v>0</v>
      </c>
      <c r="E690" s="71" t="n">
        <f aca="false">$C690*VLOOKUP($B690,FoodDB!$A$2:$I$1024,4,0)</f>
        <v>0</v>
      </c>
      <c r="F690" s="71" t="n">
        <f aca="false">$C690*VLOOKUP($B690,FoodDB!$A$2:$I$1024,5,0)</f>
        <v>0</v>
      </c>
      <c r="G690" s="71" t="n">
        <f aca="false">$C690*VLOOKUP($B690,FoodDB!$A$2:$I$1024,6,0)</f>
        <v>0</v>
      </c>
      <c r="H690" s="71" t="n">
        <f aca="false">$C690*VLOOKUP($B690,FoodDB!$A$2:$I$1024,7,0)</f>
        <v>0</v>
      </c>
      <c r="I690" s="71" t="n">
        <f aca="false">$C690*VLOOKUP($B690,FoodDB!$A$2:$I$1024,8,0)</f>
        <v>0</v>
      </c>
      <c r="J690" s="71" t="n">
        <f aca="false">$C690*VLOOKUP($B690,FoodDB!$A$2:$I$1024,9,0)</f>
        <v>0</v>
      </c>
      <c r="K690" s="71"/>
      <c r="L690" s="71"/>
      <c r="M690" s="71"/>
      <c r="N690" s="71"/>
      <c r="O690" s="71"/>
      <c r="P690" s="71"/>
      <c r="Q690" s="71"/>
      <c r="R690" s="71"/>
      <c r="S690" s="71"/>
    </row>
    <row r="691" customFormat="false" ht="15" hidden="false" customHeight="false" outlineLevel="0" collapsed="false">
      <c r="B691" s="69" t="s">
        <v>95</v>
      </c>
      <c r="C691" s="70" t="n">
        <v>1</v>
      </c>
      <c r="D691" s="71" t="n">
        <f aca="false">$C691*VLOOKUP($B691,FoodDB!$A$2:$I$1024,3,0)</f>
        <v>0</v>
      </c>
      <c r="E691" s="71" t="n">
        <f aca="false">$C691*VLOOKUP($B691,FoodDB!$A$2:$I$1024,4,0)</f>
        <v>0</v>
      </c>
      <c r="F691" s="71" t="n">
        <f aca="false">$C691*VLOOKUP($B691,FoodDB!$A$2:$I$1024,5,0)</f>
        <v>0</v>
      </c>
      <c r="G691" s="71" t="n">
        <f aca="false">$C691*VLOOKUP($B691,FoodDB!$A$2:$I$1024,6,0)</f>
        <v>0</v>
      </c>
      <c r="H691" s="71" t="n">
        <f aca="false">$C691*VLOOKUP($B691,FoodDB!$A$2:$I$1024,7,0)</f>
        <v>0</v>
      </c>
      <c r="I691" s="71" t="n">
        <f aca="false">$C691*VLOOKUP($B691,FoodDB!$A$2:$I$1024,8,0)</f>
        <v>0</v>
      </c>
      <c r="J691" s="71" t="n">
        <f aca="false">$C691*VLOOKUP($B691,FoodDB!$A$2:$I$1024,9,0)</f>
        <v>0</v>
      </c>
      <c r="K691" s="71"/>
      <c r="L691" s="71"/>
      <c r="M691" s="71"/>
      <c r="N691" s="71"/>
      <c r="O691" s="71"/>
      <c r="P691" s="71"/>
      <c r="Q691" s="71"/>
      <c r="R691" s="71"/>
      <c r="S691" s="71"/>
    </row>
    <row r="692" customFormat="false" ht="15" hidden="false" customHeight="false" outlineLevel="0" collapsed="false">
      <c r="B692" s="69" t="s">
        <v>95</v>
      </c>
      <c r="C692" s="70" t="n">
        <v>1</v>
      </c>
      <c r="D692" s="71" t="n">
        <f aca="false">$C692*VLOOKUP($B692,FoodDB!$A$2:$I$1024,3,0)</f>
        <v>0</v>
      </c>
      <c r="E692" s="71" t="n">
        <f aca="false">$C692*VLOOKUP($B692,FoodDB!$A$2:$I$1024,4,0)</f>
        <v>0</v>
      </c>
      <c r="F692" s="71" t="n">
        <f aca="false">$C692*VLOOKUP($B692,FoodDB!$A$2:$I$1024,5,0)</f>
        <v>0</v>
      </c>
      <c r="G692" s="71" t="n">
        <f aca="false">$C692*VLOOKUP($B692,FoodDB!$A$2:$I$1024,6,0)</f>
        <v>0</v>
      </c>
      <c r="H692" s="71" t="n">
        <f aca="false">$C692*VLOOKUP($B692,FoodDB!$A$2:$I$1024,7,0)</f>
        <v>0</v>
      </c>
      <c r="I692" s="71" t="n">
        <f aca="false">$C692*VLOOKUP($B692,FoodDB!$A$2:$I$1024,8,0)</f>
        <v>0</v>
      </c>
      <c r="J692" s="71" t="n">
        <f aca="false">$C692*VLOOKUP($B692,FoodDB!$A$2:$I$1024,9,0)</f>
        <v>0</v>
      </c>
      <c r="K692" s="71"/>
      <c r="L692" s="71"/>
      <c r="M692" s="71"/>
      <c r="N692" s="71"/>
      <c r="O692" s="71"/>
      <c r="P692" s="71"/>
      <c r="Q692" s="71"/>
      <c r="R692" s="71"/>
      <c r="S692" s="71"/>
    </row>
    <row r="693" customFormat="false" ht="15" hidden="false" customHeight="false" outlineLevel="0" collapsed="false">
      <c r="B693" s="69" t="s">
        <v>95</v>
      </c>
      <c r="C693" s="70" t="n">
        <v>1</v>
      </c>
      <c r="D693" s="71" t="n">
        <f aca="false">$C693*VLOOKUP($B693,FoodDB!$A$2:$I$1024,3,0)</f>
        <v>0</v>
      </c>
      <c r="E693" s="71" t="n">
        <f aca="false">$C693*VLOOKUP($B693,FoodDB!$A$2:$I$1024,4,0)</f>
        <v>0</v>
      </c>
      <c r="F693" s="71" t="n">
        <f aca="false">$C693*VLOOKUP($B693,FoodDB!$A$2:$I$1024,5,0)</f>
        <v>0</v>
      </c>
      <c r="G693" s="71" t="n">
        <f aca="false">$C693*VLOOKUP($B693,FoodDB!$A$2:$I$1024,6,0)</f>
        <v>0</v>
      </c>
      <c r="H693" s="71" t="n">
        <f aca="false">$C693*VLOOKUP($B693,FoodDB!$A$2:$I$1024,7,0)</f>
        <v>0</v>
      </c>
      <c r="I693" s="71" t="n">
        <f aca="false">$C693*VLOOKUP($B693,FoodDB!$A$2:$I$1024,8,0)</f>
        <v>0</v>
      </c>
      <c r="J693" s="71" t="n">
        <f aca="false">$C693*VLOOKUP($B693,FoodDB!$A$2:$I$1024,9,0)</f>
        <v>0</v>
      </c>
      <c r="K693" s="71"/>
      <c r="L693" s="71"/>
      <c r="M693" s="71"/>
      <c r="N693" s="71"/>
      <c r="O693" s="71"/>
      <c r="P693" s="71"/>
      <c r="Q693" s="71"/>
      <c r="R693" s="71"/>
      <c r="S693" s="71"/>
    </row>
    <row r="694" customFormat="false" ht="15" hidden="false" customHeight="false" outlineLevel="0" collapsed="false">
      <c r="B694" s="69" t="s">
        <v>95</v>
      </c>
      <c r="C694" s="70" t="n">
        <v>1</v>
      </c>
      <c r="D694" s="71" t="n">
        <f aca="false">$C694*VLOOKUP($B694,FoodDB!$A$2:$I$1024,3,0)</f>
        <v>0</v>
      </c>
      <c r="E694" s="71" t="n">
        <f aca="false">$C694*VLOOKUP($B694,FoodDB!$A$2:$I$1024,4,0)</f>
        <v>0</v>
      </c>
      <c r="F694" s="71" t="n">
        <f aca="false">$C694*VLOOKUP($B694,FoodDB!$A$2:$I$1024,5,0)</f>
        <v>0</v>
      </c>
      <c r="G694" s="71" t="n">
        <f aca="false">$C694*VLOOKUP($B694,FoodDB!$A$2:$I$1024,6,0)</f>
        <v>0</v>
      </c>
      <c r="H694" s="71" t="n">
        <f aca="false">$C694*VLOOKUP($B694,FoodDB!$A$2:$I$1024,7,0)</f>
        <v>0</v>
      </c>
      <c r="I694" s="71" t="n">
        <f aca="false">$C694*VLOOKUP($B694,FoodDB!$A$2:$I$1024,8,0)</f>
        <v>0</v>
      </c>
      <c r="J694" s="71" t="n">
        <f aca="false">$C694*VLOOKUP($B694,FoodDB!$A$2:$I$1024,9,0)</f>
        <v>0</v>
      </c>
      <c r="K694" s="71"/>
      <c r="L694" s="71"/>
      <c r="M694" s="71"/>
      <c r="N694" s="71"/>
      <c r="O694" s="71"/>
      <c r="P694" s="71"/>
      <c r="Q694" s="71"/>
      <c r="R694" s="71"/>
      <c r="S694" s="71"/>
    </row>
    <row r="695" customFormat="false" ht="15" hidden="false" customHeight="false" outlineLevel="0" collapsed="false">
      <c r="B695" s="69" t="s">
        <v>95</v>
      </c>
      <c r="C695" s="70" t="n">
        <v>1</v>
      </c>
      <c r="D695" s="71" t="n">
        <f aca="false">$C695*VLOOKUP($B695,FoodDB!$A$2:$I$1024,3,0)</f>
        <v>0</v>
      </c>
      <c r="E695" s="71" t="n">
        <f aca="false">$C695*VLOOKUP($B695,FoodDB!$A$2:$I$1024,4,0)</f>
        <v>0</v>
      </c>
      <c r="F695" s="71" t="n">
        <f aca="false">$C695*VLOOKUP($B695,FoodDB!$A$2:$I$1024,5,0)</f>
        <v>0</v>
      </c>
      <c r="G695" s="71" t="n">
        <f aca="false">$C695*VLOOKUP($B695,FoodDB!$A$2:$I$1024,6,0)</f>
        <v>0</v>
      </c>
      <c r="H695" s="71" t="n">
        <f aca="false">$C695*VLOOKUP($B695,FoodDB!$A$2:$I$1024,7,0)</f>
        <v>0</v>
      </c>
      <c r="I695" s="71" t="n">
        <f aca="false">$C695*VLOOKUP($B695,FoodDB!$A$2:$I$1024,8,0)</f>
        <v>0</v>
      </c>
      <c r="J695" s="71" t="n">
        <f aca="false">$C695*VLOOKUP($B695,FoodDB!$A$2:$I$1024,9,0)</f>
        <v>0</v>
      </c>
      <c r="K695" s="71"/>
      <c r="L695" s="71"/>
      <c r="M695" s="71"/>
      <c r="N695" s="71"/>
      <c r="O695" s="71"/>
      <c r="P695" s="71"/>
      <c r="Q695" s="71"/>
      <c r="R695" s="71"/>
      <c r="S695" s="71"/>
    </row>
    <row r="696" customFormat="false" ht="15" hidden="false" customHeight="false" outlineLevel="0" collapsed="false">
      <c r="A696" s="0" t="s">
        <v>99</v>
      </c>
      <c r="D696" s="71"/>
      <c r="E696" s="71"/>
      <c r="F696" s="71"/>
      <c r="G696" s="71" t="n">
        <f aca="false">SUM(G689:G695)</f>
        <v>0</v>
      </c>
      <c r="H696" s="71" t="n">
        <f aca="false">SUM(H689:H695)</f>
        <v>0</v>
      </c>
      <c r="I696" s="71" t="n">
        <f aca="false">SUM(I689:I695)</f>
        <v>0</v>
      </c>
      <c r="J696" s="71" t="n">
        <f aca="false">SUM(G696:I696)</f>
        <v>0</v>
      </c>
      <c r="K696" s="71"/>
      <c r="L696" s="71"/>
      <c r="M696" s="71"/>
      <c r="N696" s="71"/>
      <c r="O696" s="71"/>
      <c r="P696" s="71"/>
      <c r="Q696" s="71"/>
      <c r="R696" s="71"/>
      <c r="S696" s="71"/>
    </row>
    <row r="697" customFormat="false" ht="15" hidden="false" customHeight="false" outlineLevel="0" collapsed="false">
      <c r="A697" s="0" t="s">
        <v>100</v>
      </c>
      <c r="B697" s="0" t="s">
        <v>101</v>
      </c>
      <c r="D697" s="71"/>
      <c r="E697" s="71"/>
      <c r="F697" s="71"/>
      <c r="G697" s="71" t="n">
        <f aca="false">VLOOKUP($A689,LossChart!$A$3:$AB$73,14,0)</f>
        <v>753.577093840329</v>
      </c>
      <c r="H697" s="71" t="n">
        <f aca="false">VLOOKUP($A689,LossChart!$A$3:$AB$73,15,0)</f>
        <v>80</v>
      </c>
      <c r="I697" s="71" t="n">
        <f aca="false">VLOOKUP($A689,LossChart!$A$3:$AB$73,16,0)</f>
        <v>462.566029264636</v>
      </c>
      <c r="J697" s="71" t="n">
        <f aca="false">VLOOKUP($A689,LossChart!$A$3:$AB$73,17,0)</f>
        <v>1296.14312310497</v>
      </c>
      <c r="K697" s="71"/>
      <c r="L697" s="71"/>
      <c r="M697" s="71"/>
      <c r="N697" s="71"/>
      <c r="O697" s="71"/>
      <c r="P697" s="71"/>
      <c r="Q697" s="71"/>
      <c r="R697" s="71"/>
      <c r="S697" s="71"/>
    </row>
    <row r="698" customFormat="false" ht="15" hidden="false" customHeight="false" outlineLevel="0" collapsed="false">
      <c r="A698" s="0" t="s">
        <v>102</v>
      </c>
      <c r="D698" s="71"/>
      <c r="E698" s="71"/>
      <c r="F698" s="71"/>
      <c r="G698" s="71" t="n">
        <f aca="false">G697-G696</f>
        <v>753.577093840329</v>
      </c>
      <c r="H698" s="71" t="n">
        <f aca="false">H697-H696</f>
        <v>80</v>
      </c>
      <c r="I698" s="71" t="n">
        <f aca="false">I697-I696</f>
        <v>462.566029264636</v>
      </c>
      <c r="J698" s="71" t="n">
        <f aca="false">J697-J696</f>
        <v>1296.14312310497</v>
      </c>
      <c r="K698" s="71"/>
      <c r="L698" s="71"/>
      <c r="M698" s="71"/>
      <c r="N698" s="71"/>
      <c r="O698" s="71"/>
      <c r="P698" s="71"/>
      <c r="Q698" s="71"/>
      <c r="R698" s="71"/>
      <c r="S698" s="71"/>
    </row>
    <row r="700" customFormat="false" ht="60" hidden="false" customHeight="false" outlineLevel="0" collapsed="false">
      <c r="A700" s="21" t="s">
        <v>63</v>
      </c>
      <c r="B700" s="21" t="s">
        <v>80</v>
      </c>
      <c r="C700" s="21" t="s">
        <v>81</v>
      </c>
      <c r="D700" s="67" t="str">
        <f aca="false">FoodDB!$C$1</f>
        <v>Fat
(g)</v>
      </c>
      <c r="E700" s="67" t="str">
        <f aca="false">FoodDB!$D$1</f>
        <v> Net
Carbs
(g)</v>
      </c>
      <c r="F700" s="67" t="str">
        <f aca="false">FoodDB!$E$1</f>
        <v>Protein
(g)</v>
      </c>
      <c r="G700" s="67" t="str">
        <f aca="false">FoodDB!$F$1</f>
        <v>Fat
(Cal)</v>
      </c>
      <c r="H700" s="67" t="str">
        <f aca="false">FoodDB!$G$1</f>
        <v>Carb
(Cal)</v>
      </c>
      <c r="I700" s="67" t="str">
        <f aca="false">FoodDB!$H$1</f>
        <v>Protein
(Cal)</v>
      </c>
      <c r="J700" s="67" t="str">
        <f aca="false">FoodDB!$I$1</f>
        <v>Total
Calories</v>
      </c>
      <c r="K700" s="67"/>
      <c r="L700" s="67" t="s">
        <v>82</v>
      </c>
      <c r="M700" s="67" t="s">
        <v>83</v>
      </c>
      <c r="N700" s="67" t="s">
        <v>84</v>
      </c>
      <c r="O700" s="67" t="s">
        <v>85</v>
      </c>
      <c r="P700" s="67" t="s">
        <v>86</v>
      </c>
      <c r="Q700" s="67" t="s">
        <v>87</v>
      </c>
      <c r="R700" s="67" t="s">
        <v>88</v>
      </c>
      <c r="S700" s="67" t="s">
        <v>89</v>
      </c>
    </row>
    <row r="701" customFormat="false" ht="15" hidden="false" customHeight="false" outlineLevel="0" collapsed="false">
      <c r="A701" s="68" t="n">
        <f aca="false">A689+1</f>
        <v>43089</v>
      </c>
      <c r="B701" s="69" t="s">
        <v>95</v>
      </c>
      <c r="C701" s="70" t="n">
        <v>1</v>
      </c>
      <c r="D701" s="71" t="n">
        <f aca="false">$C701*VLOOKUP($B701,FoodDB!$A$2:$I$1024,3,0)</f>
        <v>0</v>
      </c>
      <c r="E701" s="71" t="n">
        <f aca="false">$C701*VLOOKUP($B701,FoodDB!$A$2:$I$1024,4,0)</f>
        <v>0</v>
      </c>
      <c r="F701" s="71" t="n">
        <f aca="false">$C701*VLOOKUP($B701,FoodDB!$A$2:$I$1024,5,0)</f>
        <v>0</v>
      </c>
      <c r="G701" s="71" t="n">
        <f aca="false">$C701*VLOOKUP($B701,FoodDB!$A$2:$I$1024,6,0)</f>
        <v>0</v>
      </c>
      <c r="H701" s="71" t="n">
        <f aca="false">$C701*VLOOKUP($B701,FoodDB!$A$2:$I$1024,7,0)</f>
        <v>0</v>
      </c>
      <c r="I701" s="71" t="n">
        <f aca="false">$C701*VLOOKUP($B701,FoodDB!$A$2:$I$1024,8,0)</f>
        <v>0</v>
      </c>
      <c r="J701" s="71" t="n">
        <f aca="false">$C701*VLOOKUP($B701,FoodDB!$A$2:$I$1024,9,0)</f>
        <v>0</v>
      </c>
      <c r="K701" s="71"/>
      <c r="L701" s="71" t="n">
        <f aca="false">SUM(G701:G707)</f>
        <v>0</v>
      </c>
      <c r="M701" s="71" t="n">
        <f aca="false">SUM(H701:H707)</f>
        <v>0</v>
      </c>
      <c r="N701" s="71" t="n">
        <f aca="false">SUM(I701:I707)</f>
        <v>0</v>
      </c>
      <c r="O701" s="71" t="n">
        <f aca="false">SUM(L701:N701)</f>
        <v>0</v>
      </c>
      <c r="P701" s="71" t="n">
        <f aca="false">VLOOKUP($A701,LossChart!$A$3:$AB$73,14,0)-L701</f>
        <v>758.298528381518</v>
      </c>
      <c r="Q701" s="71" t="n">
        <f aca="false">VLOOKUP($A701,LossChart!$A$3:$AB$73,15,0)-M701</f>
        <v>80</v>
      </c>
      <c r="R701" s="71" t="n">
        <f aca="false">VLOOKUP($A701,LossChart!$A$3:$AB$73,16,0)-N701</f>
        <v>462.566029264636</v>
      </c>
      <c r="S701" s="71" t="n">
        <f aca="false">VLOOKUP($A701,LossChart!$A$3:$AB$73,17,0)-O701</f>
        <v>1300.86455764615</v>
      </c>
    </row>
    <row r="702" customFormat="false" ht="15" hidden="false" customHeight="false" outlineLevel="0" collapsed="false">
      <c r="B702" s="69" t="s">
        <v>95</v>
      </c>
      <c r="C702" s="70" t="n">
        <v>1</v>
      </c>
      <c r="D702" s="71" t="n">
        <f aca="false">$C702*VLOOKUP($B702,FoodDB!$A$2:$I$1024,3,0)</f>
        <v>0</v>
      </c>
      <c r="E702" s="71" t="n">
        <f aca="false">$C702*VLOOKUP($B702,FoodDB!$A$2:$I$1024,4,0)</f>
        <v>0</v>
      </c>
      <c r="F702" s="71" t="n">
        <f aca="false">$C702*VLOOKUP($B702,FoodDB!$A$2:$I$1024,5,0)</f>
        <v>0</v>
      </c>
      <c r="G702" s="71" t="n">
        <f aca="false">$C702*VLOOKUP($B702,FoodDB!$A$2:$I$1024,6,0)</f>
        <v>0</v>
      </c>
      <c r="H702" s="71" t="n">
        <f aca="false">$C702*VLOOKUP($B702,FoodDB!$A$2:$I$1024,7,0)</f>
        <v>0</v>
      </c>
      <c r="I702" s="71" t="n">
        <f aca="false">$C702*VLOOKUP($B702,FoodDB!$A$2:$I$1024,8,0)</f>
        <v>0</v>
      </c>
      <c r="J702" s="71" t="n">
        <f aca="false">$C702*VLOOKUP($B702,FoodDB!$A$2:$I$1024,9,0)</f>
        <v>0</v>
      </c>
      <c r="K702" s="71"/>
      <c r="L702" s="71"/>
      <c r="M702" s="71"/>
      <c r="N702" s="71"/>
      <c r="O702" s="71"/>
      <c r="P702" s="71"/>
      <c r="Q702" s="71"/>
      <c r="R702" s="71"/>
      <c r="S702" s="71"/>
    </row>
    <row r="703" customFormat="false" ht="15" hidden="false" customHeight="false" outlineLevel="0" collapsed="false">
      <c r="B703" s="69" t="s">
        <v>95</v>
      </c>
      <c r="C703" s="70" t="n">
        <v>1</v>
      </c>
      <c r="D703" s="71" t="n">
        <f aca="false">$C703*VLOOKUP($B703,FoodDB!$A$2:$I$1024,3,0)</f>
        <v>0</v>
      </c>
      <c r="E703" s="71" t="n">
        <f aca="false">$C703*VLOOKUP($B703,FoodDB!$A$2:$I$1024,4,0)</f>
        <v>0</v>
      </c>
      <c r="F703" s="71" t="n">
        <f aca="false">$C703*VLOOKUP($B703,FoodDB!$A$2:$I$1024,5,0)</f>
        <v>0</v>
      </c>
      <c r="G703" s="71" t="n">
        <f aca="false">$C703*VLOOKUP($B703,FoodDB!$A$2:$I$1024,6,0)</f>
        <v>0</v>
      </c>
      <c r="H703" s="71" t="n">
        <f aca="false">$C703*VLOOKUP($B703,FoodDB!$A$2:$I$1024,7,0)</f>
        <v>0</v>
      </c>
      <c r="I703" s="71" t="n">
        <f aca="false">$C703*VLOOKUP($B703,FoodDB!$A$2:$I$1024,8,0)</f>
        <v>0</v>
      </c>
      <c r="J703" s="71" t="n">
        <f aca="false">$C703*VLOOKUP($B703,FoodDB!$A$2:$I$1024,9,0)</f>
        <v>0</v>
      </c>
      <c r="K703" s="71"/>
      <c r="L703" s="71"/>
      <c r="M703" s="71"/>
      <c r="N703" s="71"/>
      <c r="O703" s="71"/>
      <c r="P703" s="71"/>
      <c r="Q703" s="71"/>
      <c r="R703" s="71"/>
      <c r="S703" s="71"/>
    </row>
    <row r="704" customFormat="false" ht="15" hidden="false" customHeight="false" outlineLevel="0" collapsed="false">
      <c r="B704" s="69" t="s">
        <v>95</v>
      </c>
      <c r="C704" s="70" t="n">
        <v>1</v>
      </c>
      <c r="D704" s="71" t="n">
        <f aca="false">$C704*VLOOKUP($B704,FoodDB!$A$2:$I$1024,3,0)</f>
        <v>0</v>
      </c>
      <c r="E704" s="71" t="n">
        <f aca="false">$C704*VLOOKUP($B704,FoodDB!$A$2:$I$1024,4,0)</f>
        <v>0</v>
      </c>
      <c r="F704" s="71" t="n">
        <f aca="false">$C704*VLOOKUP($B704,FoodDB!$A$2:$I$1024,5,0)</f>
        <v>0</v>
      </c>
      <c r="G704" s="71" t="n">
        <f aca="false">$C704*VLOOKUP($B704,FoodDB!$A$2:$I$1024,6,0)</f>
        <v>0</v>
      </c>
      <c r="H704" s="71" t="n">
        <f aca="false">$C704*VLOOKUP($B704,FoodDB!$A$2:$I$1024,7,0)</f>
        <v>0</v>
      </c>
      <c r="I704" s="71" t="n">
        <f aca="false">$C704*VLOOKUP($B704,FoodDB!$A$2:$I$1024,8,0)</f>
        <v>0</v>
      </c>
      <c r="J704" s="71" t="n">
        <f aca="false">$C704*VLOOKUP($B704,FoodDB!$A$2:$I$1024,9,0)</f>
        <v>0</v>
      </c>
      <c r="K704" s="71"/>
      <c r="L704" s="71"/>
      <c r="M704" s="71"/>
      <c r="N704" s="71"/>
      <c r="O704" s="71"/>
      <c r="P704" s="71"/>
      <c r="Q704" s="71"/>
      <c r="R704" s="71"/>
      <c r="S704" s="71"/>
    </row>
    <row r="705" customFormat="false" ht="15" hidden="false" customHeight="false" outlineLevel="0" collapsed="false">
      <c r="B705" s="69" t="s">
        <v>95</v>
      </c>
      <c r="C705" s="70" t="n">
        <v>1</v>
      </c>
      <c r="D705" s="71" t="n">
        <f aca="false">$C705*VLOOKUP($B705,FoodDB!$A$2:$I$1024,3,0)</f>
        <v>0</v>
      </c>
      <c r="E705" s="71" t="n">
        <f aca="false">$C705*VLOOKUP($B705,FoodDB!$A$2:$I$1024,4,0)</f>
        <v>0</v>
      </c>
      <c r="F705" s="71" t="n">
        <f aca="false">$C705*VLOOKUP($B705,FoodDB!$A$2:$I$1024,5,0)</f>
        <v>0</v>
      </c>
      <c r="G705" s="71" t="n">
        <f aca="false">$C705*VLOOKUP($B705,FoodDB!$A$2:$I$1024,6,0)</f>
        <v>0</v>
      </c>
      <c r="H705" s="71" t="n">
        <f aca="false">$C705*VLOOKUP($B705,FoodDB!$A$2:$I$1024,7,0)</f>
        <v>0</v>
      </c>
      <c r="I705" s="71" t="n">
        <f aca="false">$C705*VLOOKUP($B705,FoodDB!$A$2:$I$1024,8,0)</f>
        <v>0</v>
      </c>
      <c r="J705" s="71" t="n">
        <f aca="false">$C705*VLOOKUP($B705,FoodDB!$A$2:$I$1024,9,0)</f>
        <v>0</v>
      </c>
      <c r="K705" s="71"/>
      <c r="L705" s="71"/>
      <c r="M705" s="71"/>
      <c r="N705" s="71"/>
      <c r="O705" s="71"/>
      <c r="P705" s="71"/>
      <c r="Q705" s="71"/>
      <c r="R705" s="71"/>
      <c r="S705" s="71"/>
    </row>
    <row r="706" customFormat="false" ht="15" hidden="false" customHeight="false" outlineLevel="0" collapsed="false">
      <c r="B706" s="69" t="s">
        <v>95</v>
      </c>
      <c r="C706" s="70" t="n">
        <v>1</v>
      </c>
      <c r="D706" s="71" t="n">
        <f aca="false">$C706*VLOOKUP($B706,FoodDB!$A$2:$I$1024,3,0)</f>
        <v>0</v>
      </c>
      <c r="E706" s="71" t="n">
        <f aca="false">$C706*VLOOKUP($B706,FoodDB!$A$2:$I$1024,4,0)</f>
        <v>0</v>
      </c>
      <c r="F706" s="71" t="n">
        <f aca="false">$C706*VLOOKUP($B706,FoodDB!$A$2:$I$1024,5,0)</f>
        <v>0</v>
      </c>
      <c r="G706" s="71" t="n">
        <f aca="false">$C706*VLOOKUP($B706,FoodDB!$A$2:$I$1024,6,0)</f>
        <v>0</v>
      </c>
      <c r="H706" s="71" t="n">
        <f aca="false">$C706*VLOOKUP($B706,FoodDB!$A$2:$I$1024,7,0)</f>
        <v>0</v>
      </c>
      <c r="I706" s="71" t="n">
        <f aca="false">$C706*VLOOKUP($B706,FoodDB!$A$2:$I$1024,8,0)</f>
        <v>0</v>
      </c>
      <c r="J706" s="71" t="n">
        <f aca="false">$C706*VLOOKUP($B706,FoodDB!$A$2:$I$1024,9,0)</f>
        <v>0</v>
      </c>
      <c r="K706" s="71"/>
      <c r="L706" s="71"/>
      <c r="M706" s="71"/>
      <c r="N706" s="71"/>
      <c r="O706" s="71"/>
      <c r="P706" s="71"/>
      <c r="Q706" s="71"/>
      <c r="R706" s="71"/>
      <c r="S706" s="71"/>
    </row>
    <row r="707" customFormat="false" ht="15" hidden="false" customHeight="false" outlineLevel="0" collapsed="false">
      <c r="B707" s="69" t="s">
        <v>95</v>
      </c>
      <c r="C707" s="70" t="n">
        <v>1</v>
      </c>
      <c r="D707" s="71" t="n">
        <f aca="false">$C707*VLOOKUP($B707,FoodDB!$A$2:$I$1024,3,0)</f>
        <v>0</v>
      </c>
      <c r="E707" s="71" t="n">
        <f aca="false">$C707*VLOOKUP($B707,FoodDB!$A$2:$I$1024,4,0)</f>
        <v>0</v>
      </c>
      <c r="F707" s="71" t="n">
        <f aca="false">$C707*VLOOKUP($B707,FoodDB!$A$2:$I$1024,5,0)</f>
        <v>0</v>
      </c>
      <c r="G707" s="71" t="n">
        <f aca="false">$C707*VLOOKUP($B707,FoodDB!$A$2:$I$1024,6,0)</f>
        <v>0</v>
      </c>
      <c r="H707" s="71" t="n">
        <f aca="false">$C707*VLOOKUP($B707,FoodDB!$A$2:$I$1024,7,0)</f>
        <v>0</v>
      </c>
      <c r="I707" s="71" t="n">
        <f aca="false">$C707*VLOOKUP($B707,FoodDB!$A$2:$I$1024,8,0)</f>
        <v>0</v>
      </c>
      <c r="J707" s="71" t="n">
        <f aca="false">$C707*VLOOKUP($B707,FoodDB!$A$2:$I$1024,9,0)</f>
        <v>0</v>
      </c>
      <c r="K707" s="71"/>
      <c r="L707" s="71"/>
      <c r="M707" s="71"/>
      <c r="N707" s="71"/>
      <c r="O707" s="71"/>
      <c r="P707" s="71"/>
      <c r="Q707" s="71"/>
      <c r="R707" s="71"/>
      <c r="S707" s="71"/>
    </row>
    <row r="708" customFormat="false" ht="15" hidden="false" customHeight="false" outlineLevel="0" collapsed="false">
      <c r="A708" s="0" t="s">
        <v>99</v>
      </c>
      <c r="D708" s="71"/>
      <c r="E708" s="71"/>
      <c r="F708" s="71"/>
      <c r="G708" s="71" t="n">
        <f aca="false">SUM(G701:G707)</f>
        <v>0</v>
      </c>
      <c r="H708" s="71" t="n">
        <f aca="false">SUM(H701:H707)</f>
        <v>0</v>
      </c>
      <c r="I708" s="71" t="n">
        <f aca="false">SUM(I701:I707)</f>
        <v>0</v>
      </c>
      <c r="J708" s="71" t="n">
        <f aca="false">SUM(G708:I708)</f>
        <v>0</v>
      </c>
      <c r="K708" s="71"/>
      <c r="L708" s="71"/>
      <c r="M708" s="71"/>
      <c r="N708" s="71"/>
      <c r="O708" s="71"/>
      <c r="P708" s="71"/>
      <c r="Q708" s="71"/>
      <c r="R708" s="71"/>
      <c r="S708" s="71"/>
    </row>
    <row r="709" customFormat="false" ht="15" hidden="false" customHeight="false" outlineLevel="0" collapsed="false">
      <c r="A709" s="0" t="s">
        <v>100</v>
      </c>
      <c r="B709" s="0" t="s">
        <v>101</v>
      </c>
      <c r="D709" s="71"/>
      <c r="E709" s="71"/>
      <c r="F709" s="71"/>
      <c r="G709" s="71" t="n">
        <f aca="false">VLOOKUP($A701,LossChart!$A$3:$AB$73,14,0)</f>
        <v>758.298528381518</v>
      </c>
      <c r="H709" s="71" t="n">
        <f aca="false">VLOOKUP($A701,LossChart!$A$3:$AB$73,15,0)</f>
        <v>80</v>
      </c>
      <c r="I709" s="71" t="n">
        <f aca="false">VLOOKUP($A701,LossChart!$A$3:$AB$73,16,0)</f>
        <v>462.566029264636</v>
      </c>
      <c r="J709" s="71" t="n">
        <f aca="false">VLOOKUP($A701,LossChart!$A$3:$AB$73,17,0)</f>
        <v>1300.86455764615</v>
      </c>
      <c r="K709" s="71"/>
      <c r="L709" s="71"/>
      <c r="M709" s="71"/>
      <c r="N709" s="71"/>
      <c r="O709" s="71"/>
      <c r="P709" s="71"/>
      <c r="Q709" s="71"/>
      <c r="R709" s="71"/>
      <c r="S709" s="71"/>
    </row>
    <row r="710" customFormat="false" ht="15" hidden="false" customHeight="false" outlineLevel="0" collapsed="false">
      <c r="A710" s="0" t="s">
        <v>102</v>
      </c>
      <c r="D710" s="71"/>
      <c r="E710" s="71"/>
      <c r="F710" s="71"/>
      <c r="G710" s="71" t="n">
        <f aca="false">G709-G708</f>
        <v>758.298528381518</v>
      </c>
      <c r="H710" s="71" t="n">
        <f aca="false">H709-H708</f>
        <v>80</v>
      </c>
      <c r="I710" s="71" t="n">
        <f aca="false">I709-I708</f>
        <v>462.566029264636</v>
      </c>
      <c r="J710" s="71" t="n">
        <f aca="false">J709-J708</f>
        <v>1300.86455764615</v>
      </c>
      <c r="K710" s="71"/>
      <c r="L710" s="71"/>
      <c r="M710" s="71"/>
      <c r="N710" s="71"/>
      <c r="O710" s="71"/>
      <c r="P710" s="71"/>
      <c r="Q710" s="71"/>
      <c r="R710" s="71"/>
      <c r="S710" s="71"/>
    </row>
    <row r="712" customFormat="false" ht="60" hidden="false" customHeight="false" outlineLevel="0" collapsed="false">
      <c r="A712" s="21" t="s">
        <v>63</v>
      </c>
      <c r="B712" s="21" t="s">
        <v>80</v>
      </c>
      <c r="C712" s="21" t="s">
        <v>81</v>
      </c>
      <c r="D712" s="67" t="str">
        <f aca="false">FoodDB!$C$1</f>
        <v>Fat
(g)</v>
      </c>
      <c r="E712" s="67" t="str">
        <f aca="false">FoodDB!$D$1</f>
        <v> Net
Carbs
(g)</v>
      </c>
      <c r="F712" s="67" t="str">
        <f aca="false">FoodDB!$E$1</f>
        <v>Protein
(g)</v>
      </c>
      <c r="G712" s="67" t="str">
        <f aca="false">FoodDB!$F$1</f>
        <v>Fat
(Cal)</v>
      </c>
      <c r="H712" s="67" t="str">
        <f aca="false">FoodDB!$G$1</f>
        <v>Carb
(Cal)</v>
      </c>
      <c r="I712" s="67" t="str">
        <f aca="false">FoodDB!$H$1</f>
        <v>Protein
(Cal)</v>
      </c>
      <c r="J712" s="67" t="str">
        <f aca="false">FoodDB!$I$1</f>
        <v>Total
Calories</v>
      </c>
      <c r="K712" s="67"/>
      <c r="L712" s="67" t="s">
        <v>82</v>
      </c>
      <c r="M712" s="67" t="s">
        <v>83</v>
      </c>
      <c r="N712" s="67" t="s">
        <v>84</v>
      </c>
      <c r="O712" s="67" t="s">
        <v>85</v>
      </c>
      <c r="P712" s="67" t="s">
        <v>86</v>
      </c>
      <c r="Q712" s="67" t="s">
        <v>87</v>
      </c>
      <c r="R712" s="67" t="s">
        <v>88</v>
      </c>
      <c r="S712" s="67" t="s">
        <v>89</v>
      </c>
    </row>
    <row r="713" customFormat="false" ht="15" hidden="false" customHeight="false" outlineLevel="0" collapsed="false">
      <c r="A713" s="68" t="n">
        <f aca="false">A701+1</f>
        <v>43090</v>
      </c>
      <c r="B713" s="69" t="s">
        <v>95</v>
      </c>
      <c r="C713" s="70" t="n">
        <v>1</v>
      </c>
      <c r="D713" s="71" t="n">
        <f aca="false">$C713*VLOOKUP($B713,FoodDB!$A$2:$I$1024,3,0)</f>
        <v>0</v>
      </c>
      <c r="E713" s="71" t="n">
        <f aca="false">$C713*VLOOKUP($B713,FoodDB!$A$2:$I$1024,4,0)</f>
        <v>0</v>
      </c>
      <c r="F713" s="71" t="n">
        <f aca="false">$C713*VLOOKUP($B713,FoodDB!$A$2:$I$1024,5,0)</f>
        <v>0</v>
      </c>
      <c r="G713" s="71" t="n">
        <f aca="false">$C713*VLOOKUP($B713,FoodDB!$A$2:$I$1024,6,0)</f>
        <v>0</v>
      </c>
      <c r="H713" s="71" t="n">
        <f aca="false">$C713*VLOOKUP($B713,FoodDB!$A$2:$I$1024,7,0)</f>
        <v>0</v>
      </c>
      <c r="I713" s="71" t="n">
        <f aca="false">$C713*VLOOKUP($B713,FoodDB!$A$2:$I$1024,8,0)</f>
        <v>0</v>
      </c>
      <c r="J713" s="71" t="n">
        <f aca="false">$C713*VLOOKUP($B713,FoodDB!$A$2:$I$1024,9,0)</f>
        <v>0</v>
      </c>
      <c r="K713" s="71"/>
      <c r="L713" s="71" t="n">
        <f aca="false">SUM(G713:G719)</f>
        <v>0</v>
      </c>
      <c r="M713" s="71" t="n">
        <f aca="false">SUM(H713:H719)</f>
        <v>0</v>
      </c>
      <c r="N713" s="71" t="n">
        <f aca="false">SUM(I713:I719)</f>
        <v>0</v>
      </c>
      <c r="O713" s="71" t="n">
        <f aca="false">SUM(L713:N713)</f>
        <v>0</v>
      </c>
      <c r="P713" s="71" t="n">
        <f aca="false">VLOOKUP($A713,LossChart!$A$3:$AB$73,14,0)-L713</f>
        <v>762.978144502485</v>
      </c>
      <c r="Q713" s="71" t="n">
        <f aca="false">VLOOKUP($A713,LossChart!$A$3:$AB$73,15,0)-M713</f>
        <v>80</v>
      </c>
      <c r="R713" s="71" t="n">
        <f aca="false">VLOOKUP($A713,LossChart!$A$3:$AB$73,16,0)-N713</f>
        <v>462.566029264636</v>
      </c>
      <c r="S713" s="71" t="n">
        <f aca="false">VLOOKUP($A713,LossChart!$A$3:$AB$73,17,0)-O713</f>
        <v>1305.54417376712</v>
      </c>
    </row>
    <row r="714" customFormat="false" ht="15" hidden="false" customHeight="false" outlineLevel="0" collapsed="false">
      <c r="B714" s="69" t="s">
        <v>95</v>
      </c>
      <c r="C714" s="70" t="n">
        <v>1</v>
      </c>
      <c r="D714" s="71" t="n">
        <f aca="false">$C714*VLOOKUP($B714,FoodDB!$A$2:$I$1024,3,0)</f>
        <v>0</v>
      </c>
      <c r="E714" s="71" t="n">
        <f aca="false">$C714*VLOOKUP($B714,FoodDB!$A$2:$I$1024,4,0)</f>
        <v>0</v>
      </c>
      <c r="F714" s="71" t="n">
        <f aca="false">$C714*VLOOKUP($B714,FoodDB!$A$2:$I$1024,5,0)</f>
        <v>0</v>
      </c>
      <c r="G714" s="71" t="n">
        <f aca="false">$C714*VLOOKUP($B714,FoodDB!$A$2:$I$1024,6,0)</f>
        <v>0</v>
      </c>
      <c r="H714" s="71" t="n">
        <f aca="false">$C714*VLOOKUP($B714,FoodDB!$A$2:$I$1024,7,0)</f>
        <v>0</v>
      </c>
      <c r="I714" s="71" t="n">
        <f aca="false">$C714*VLOOKUP($B714,FoodDB!$A$2:$I$1024,8,0)</f>
        <v>0</v>
      </c>
      <c r="J714" s="71" t="n">
        <f aca="false">$C714*VLOOKUP($B714,FoodDB!$A$2:$I$1024,9,0)</f>
        <v>0</v>
      </c>
      <c r="K714" s="71"/>
      <c r="L714" s="71"/>
      <c r="M714" s="71"/>
      <c r="N714" s="71"/>
      <c r="O714" s="71"/>
      <c r="P714" s="71"/>
      <c r="Q714" s="71"/>
      <c r="R714" s="71"/>
      <c r="S714" s="71"/>
    </row>
    <row r="715" customFormat="false" ht="15" hidden="false" customHeight="false" outlineLevel="0" collapsed="false">
      <c r="B715" s="69" t="s">
        <v>95</v>
      </c>
      <c r="C715" s="70" t="n">
        <v>1</v>
      </c>
      <c r="D715" s="71" t="n">
        <f aca="false">$C715*VLOOKUP($B715,FoodDB!$A$2:$I$1024,3,0)</f>
        <v>0</v>
      </c>
      <c r="E715" s="71" t="n">
        <f aca="false">$C715*VLOOKUP($B715,FoodDB!$A$2:$I$1024,4,0)</f>
        <v>0</v>
      </c>
      <c r="F715" s="71" t="n">
        <f aca="false">$C715*VLOOKUP($B715,FoodDB!$A$2:$I$1024,5,0)</f>
        <v>0</v>
      </c>
      <c r="G715" s="71" t="n">
        <f aca="false">$C715*VLOOKUP($B715,FoodDB!$A$2:$I$1024,6,0)</f>
        <v>0</v>
      </c>
      <c r="H715" s="71" t="n">
        <f aca="false">$C715*VLOOKUP($B715,FoodDB!$A$2:$I$1024,7,0)</f>
        <v>0</v>
      </c>
      <c r="I715" s="71" t="n">
        <f aca="false">$C715*VLOOKUP($B715,FoodDB!$A$2:$I$1024,8,0)</f>
        <v>0</v>
      </c>
      <c r="J715" s="71" t="n">
        <f aca="false">$C715*VLOOKUP($B715,FoodDB!$A$2:$I$1024,9,0)</f>
        <v>0</v>
      </c>
      <c r="K715" s="71"/>
      <c r="L715" s="71"/>
      <c r="M715" s="71"/>
      <c r="N715" s="71"/>
      <c r="O715" s="71"/>
      <c r="P715" s="71"/>
      <c r="Q715" s="71"/>
      <c r="R715" s="71"/>
      <c r="S715" s="71"/>
    </row>
    <row r="716" customFormat="false" ht="15" hidden="false" customHeight="false" outlineLevel="0" collapsed="false">
      <c r="B716" s="69" t="s">
        <v>95</v>
      </c>
      <c r="C716" s="70" t="n">
        <v>1</v>
      </c>
      <c r="D716" s="71" t="n">
        <f aca="false">$C716*VLOOKUP($B716,FoodDB!$A$2:$I$1024,3,0)</f>
        <v>0</v>
      </c>
      <c r="E716" s="71" t="n">
        <f aca="false">$C716*VLOOKUP($B716,FoodDB!$A$2:$I$1024,4,0)</f>
        <v>0</v>
      </c>
      <c r="F716" s="71" t="n">
        <f aca="false">$C716*VLOOKUP($B716,FoodDB!$A$2:$I$1024,5,0)</f>
        <v>0</v>
      </c>
      <c r="G716" s="71" t="n">
        <f aca="false">$C716*VLOOKUP($B716,FoodDB!$A$2:$I$1024,6,0)</f>
        <v>0</v>
      </c>
      <c r="H716" s="71" t="n">
        <f aca="false">$C716*VLOOKUP($B716,FoodDB!$A$2:$I$1024,7,0)</f>
        <v>0</v>
      </c>
      <c r="I716" s="71" t="n">
        <f aca="false">$C716*VLOOKUP($B716,FoodDB!$A$2:$I$1024,8,0)</f>
        <v>0</v>
      </c>
      <c r="J716" s="71" t="n">
        <f aca="false">$C716*VLOOKUP($B716,FoodDB!$A$2:$I$1024,9,0)</f>
        <v>0</v>
      </c>
      <c r="K716" s="71"/>
      <c r="L716" s="71"/>
      <c r="M716" s="71"/>
      <c r="N716" s="71"/>
      <c r="O716" s="71"/>
      <c r="P716" s="71"/>
      <c r="Q716" s="71"/>
      <c r="R716" s="71"/>
      <c r="S716" s="71"/>
    </row>
    <row r="717" customFormat="false" ht="15" hidden="false" customHeight="false" outlineLevel="0" collapsed="false">
      <c r="B717" s="69" t="s">
        <v>95</v>
      </c>
      <c r="C717" s="70" t="n">
        <v>1</v>
      </c>
      <c r="D717" s="71" t="n">
        <f aca="false">$C717*VLOOKUP($B717,FoodDB!$A$2:$I$1024,3,0)</f>
        <v>0</v>
      </c>
      <c r="E717" s="71" t="n">
        <f aca="false">$C717*VLOOKUP($B717,FoodDB!$A$2:$I$1024,4,0)</f>
        <v>0</v>
      </c>
      <c r="F717" s="71" t="n">
        <f aca="false">$C717*VLOOKUP($B717,FoodDB!$A$2:$I$1024,5,0)</f>
        <v>0</v>
      </c>
      <c r="G717" s="71" t="n">
        <f aca="false">$C717*VLOOKUP($B717,FoodDB!$A$2:$I$1024,6,0)</f>
        <v>0</v>
      </c>
      <c r="H717" s="71" t="n">
        <f aca="false">$C717*VLOOKUP($B717,FoodDB!$A$2:$I$1024,7,0)</f>
        <v>0</v>
      </c>
      <c r="I717" s="71" t="n">
        <f aca="false">$C717*VLOOKUP($B717,FoodDB!$A$2:$I$1024,8,0)</f>
        <v>0</v>
      </c>
      <c r="J717" s="71" t="n">
        <f aca="false">$C717*VLOOKUP($B717,FoodDB!$A$2:$I$1024,9,0)</f>
        <v>0</v>
      </c>
      <c r="K717" s="71"/>
      <c r="L717" s="71"/>
      <c r="M717" s="71"/>
      <c r="N717" s="71"/>
      <c r="O717" s="71"/>
      <c r="P717" s="71"/>
      <c r="Q717" s="71"/>
      <c r="R717" s="71"/>
      <c r="S717" s="71"/>
    </row>
    <row r="718" customFormat="false" ht="15" hidden="false" customHeight="false" outlineLevel="0" collapsed="false">
      <c r="B718" s="69" t="s">
        <v>95</v>
      </c>
      <c r="C718" s="70" t="n">
        <v>1</v>
      </c>
      <c r="D718" s="71" t="n">
        <f aca="false">$C718*VLOOKUP($B718,FoodDB!$A$2:$I$1024,3,0)</f>
        <v>0</v>
      </c>
      <c r="E718" s="71" t="n">
        <f aca="false">$C718*VLOOKUP($B718,FoodDB!$A$2:$I$1024,4,0)</f>
        <v>0</v>
      </c>
      <c r="F718" s="71" t="n">
        <f aca="false">$C718*VLOOKUP($B718,FoodDB!$A$2:$I$1024,5,0)</f>
        <v>0</v>
      </c>
      <c r="G718" s="71" t="n">
        <f aca="false">$C718*VLOOKUP($B718,FoodDB!$A$2:$I$1024,6,0)</f>
        <v>0</v>
      </c>
      <c r="H718" s="71" t="n">
        <f aca="false">$C718*VLOOKUP($B718,FoodDB!$A$2:$I$1024,7,0)</f>
        <v>0</v>
      </c>
      <c r="I718" s="71" t="n">
        <f aca="false">$C718*VLOOKUP($B718,FoodDB!$A$2:$I$1024,8,0)</f>
        <v>0</v>
      </c>
      <c r="J718" s="71" t="n">
        <f aca="false">$C718*VLOOKUP($B718,FoodDB!$A$2:$I$1024,9,0)</f>
        <v>0</v>
      </c>
      <c r="K718" s="71"/>
      <c r="L718" s="71"/>
      <c r="M718" s="71"/>
      <c r="N718" s="71"/>
      <c r="O718" s="71"/>
      <c r="P718" s="71"/>
      <c r="Q718" s="71"/>
      <c r="R718" s="71"/>
      <c r="S718" s="71"/>
    </row>
    <row r="719" customFormat="false" ht="15" hidden="false" customHeight="false" outlineLevel="0" collapsed="false">
      <c r="B719" s="69" t="s">
        <v>95</v>
      </c>
      <c r="C719" s="70" t="n">
        <v>1</v>
      </c>
      <c r="D719" s="71" t="n">
        <f aca="false">$C719*VLOOKUP($B719,FoodDB!$A$2:$I$1024,3,0)</f>
        <v>0</v>
      </c>
      <c r="E719" s="71" t="n">
        <f aca="false">$C719*VLOOKUP($B719,FoodDB!$A$2:$I$1024,4,0)</f>
        <v>0</v>
      </c>
      <c r="F719" s="71" t="n">
        <f aca="false">$C719*VLOOKUP($B719,FoodDB!$A$2:$I$1024,5,0)</f>
        <v>0</v>
      </c>
      <c r="G719" s="71" t="n">
        <f aca="false">$C719*VLOOKUP($B719,FoodDB!$A$2:$I$1024,6,0)</f>
        <v>0</v>
      </c>
      <c r="H719" s="71" t="n">
        <f aca="false">$C719*VLOOKUP($B719,FoodDB!$A$2:$I$1024,7,0)</f>
        <v>0</v>
      </c>
      <c r="I719" s="71" t="n">
        <f aca="false">$C719*VLOOKUP($B719,FoodDB!$A$2:$I$1024,8,0)</f>
        <v>0</v>
      </c>
      <c r="J719" s="71" t="n">
        <f aca="false">$C719*VLOOKUP($B719,FoodDB!$A$2:$I$1024,9,0)</f>
        <v>0</v>
      </c>
      <c r="K719" s="71"/>
      <c r="L719" s="71"/>
      <c r="M719" s="71"/>
      <c r="N719" s="71"/>
      <c r="O719" s="71"/>
      <c r="P719" s="71"/>
      <c r="Q719" s="71"/>
      <c r="R719" s="71"/>
      <c r="S719" s="71"/>
    </row>
    <row r="720" customFormat="false" ht="15" hidden="false" customHeight="false" outlineLevel="0" collapsed="false">
      <c r="A720" s="0" t="s">
        <v>99</v>
      </c>
      <c r="D720" s="71"/>
      <c r="E720" s="71"/>
      <c r="F720" s="71"/>
      <c r="G720" s="71" t="n">
        <f aca="false">SUM(G713:G719)</f>
        <v>0</v>
      </c>
      <c r="H720" s="71" t="n">
        <f aca="false">SUM(H713:H719)</f>
        <v>0</v>
      </c>
      <c r="I720" s="71" t="n">
        <f aca="false">SUM(I713:I719)</f>
        <v>0</v>
      </c>
      <c r="J720" s="71" t="n">
        <f aca="false">SUM(G720:I720)</f>
        <v>0</v>
      </c>
      <c r="K720" s="71"/>
      <c r="L720" s="71"/>
      <c r="M720" s="71"/>
      <c r="N720" s="71"/>
      <c r="O720" s="71"/>
      <c r="P720" s="71"/>
      <c r="Q720" s="71"/>
      <c r="R720" s="71"/>
      <c r="S720" s="71"/>
    </row>
    <row r="721" customFormat="false" ht="15" hidden="false" customHeight="false" outlineLevel="0" collapsed="false">
      <c r="A721" s="0" t="s">
        <v>100</v>
      </c>
      <c r="B721" s="0" t="s">
        <v>101</v>
      </c>
      <c r="D721" s="71"/>
      <c r="E721" s="71"/>
      <c r="F721" s="71"/>
      <c r="G721" s="71" t="n">
        <f aca="false">VLOOKUP($A713,LossChart!$A$3:$AB$73,14,0)</f>
        <v>762.978144502485</v>
      </c>
      <c r="H721" s="71" t="n">
        <f aca="false">VLOOKUP($A713,LossChart!$A$3:$AB$73,15,0)</f>
        <v>80</v>
      </c>
      <c r="I721" s="71" t="n">
        <f aca="false">VLOOKUP($A713,LossChart!$A$3:$AB$73,16,0)</f>
        <v>462.566029264636</v>
      </c>
      <c r="J721" s="71" t="n">
        <f aca="false">VLOOKUP($A713,LossChart!$A$3:$AB$73,17,0)</f>
        <v>1305.54417376712</v>
      </c>
      <c r="K721" s="71"/>
      <c r="L721" s="71"/>
      <c r="M721" s="71"/>
      <c r="N721" s="71"/>
      <c r="O721" s="71"/>
      <c r="P721" s="71"/>
      <c r="Q721" s="71"/>
      <c r="R721" s="71"/>
      <c r="S721" s="71"/>
    </row>
    <row r="722" customFormat="false" ht="15" hidden="false" customHeight="false" outlineLevel="0" collapsed="false">
      <c r="A722" s="0" t="s">
        <v>102</v>
      </c>
      <c r="D722" s="71"/>
      <c r="E722" s="71"/>
      <c r="F722" s="71"/>
      <c r="G722" s="71" t="n">
        <f aca="false">G721-G720</f>
        <v>762.978144502485</v>
      </c>
      <c r="H722" s="71" t="n">
        <f aca="false">H721-H720</f>
        <v>80</v>
      </c>
      <c r="I722" s="71" t="n">
        <f aca="false">I721-I720</f>
        <v>462.566029264636</v>
      </c>
      <c r="J722" s="71" t="n">
        <f aca="false">J721-J720</f>
        <v>1305.54417376712</v>
      </c>
      <c r="K722" s="71"/>
      <c r="L722" s="71"/>
      <c r="M722" s="71"/>
      <c r="N722" s="71"/>
      <c r="O722" s="71"/>
      <c r="P722" s="71"/>
      <c r="Q722" s="71"/>
      <c r="R722" s="71"/>
      <c r="S722" s="71"/>
    </row>
    <row r="724" customFormat="false" ht="60" hidden="false" customHeight="false" outlineLevel="0" collapsed="false">
      <c r="A724" s="21" t="s">
        <v>63</v>
      </c>
      <c r="B724" s="21" t="s">
        <v>80</v>
      </c>
      <c r="C724" s="21" t="s">
        <v>81</v>
      </c>
      <c r="D724" s="67" t="str">
        <f aca="false">FoodDB!$C$1</f>
        <v>Fat
(g)</v>
      </c>
      <c r="E724" s="67" t="str">
        <f aca="false">FoodDB!$D$1</f>
        <v> Net
Carbs
(g)</v>
      </c>
      <c r="F724" s="67" t="str">
        <f aca="false">FoodDB!$E$1</f>
        <v>Protein
(g)</v>
      </c>
      <c r="G724" s="67" t="str">
        <f aca="false">FoodDB!$F$1</f>
        <v>Fat
(Cal)</v>
      </c>
      <c r="H724" s="67" t="str">
        <f aca="false">FoodDB!$G$1</f>
        <v>Carb
(Cal)</v>
      </c>
      <c r="I724" s="67" t="str">
        <f aca="false">FoodDB!$H$1</f>
        <v>Protein
(Cal)</v>
      </c>
      <c r="J724" s="67" t="str">
        <f aca="false">FoodDB!$I$1</f>
        <v>Total
Calories</v>
      </c>
      <c r="K724" s="67"/>
      <c r="L724" s="67" t="s">
        <v>82</v>
      </c>
      <c r="M724" s="67" t="s">
        <v>83</v>
      </c>
      <c r="N724" s="67" t="s">
        <v>84</v>
      </c>
      <c r="O724" s="67" t="s">
        <v>85</v>
      </c>
      <c r="P724" s="67" t="s">
        <v>86</v>
      </c>
      <c r="Q724" s="67" t="s">
        <v>87</v>
      </c>
      <c r="R724" s="67" t="s">
        <v>88</v>
      </c>
      <c r="S724" s="67" t="s">
        <v>89</v>
      </c>
    </row>
    <row r="725" customFormat="false" ht="15" hidden="false" customHeight="false" outlineLevel="0" collapsed="false">
      <c r="A725" s="68" t="n">
        <f aca="false">A713+1</f>
        <v>43091</v>
      </c>
      <c r="B725" s="69" t="s">
        <v>95</v>
      </c>
      <c r="C725" s="70" t="n">
        <v>1</v>
      </c>
      <c r="D725" s="71" t="n">
        <f aca="false">$C725*VLOOKUP($B725,FoodDB!$A$2:$I$1024,3,0)</f>
        <v>0</v>
      </c>
      <c r="E725" s="71" t="n">
        <f aca="false">$C725*VLOOKUP($B725,FoodDB!$A$2:$I$1024,4,0)</f>
        <v>0</v>
      </c>
      <c r="F725" s="71" t="n">
        <f aca="false">$C725*VLOOKUP($B725,FoodDB!$A$2:$I$1024,5,0)</f>
        <v>0</v>
      </c>
      <c r="G725" s="71" t="n">
        <f aca="false">$C725*VLOOKUP($B725,FoodDB!$A$2:$I$1024,6,0)</f>
        <v>0</v>
      </c>
      <c r="H725" s="71" t="n">
        <f aca="false">$C725*VLOOKUP($B725,FoodDB!$A$2:$I$1024,7,0)</f>
        <v>0</v>
      </c>
      <c r="I725" s="71" t="n">
        <f aca="false">$C725*VLOOKUP($B725,FoodDB!$A$2:$I$1024,8,0)</f>
        <v>0</v>
      </c>
      <c r="J725" s="71" t="n">
        <f aca="false">$C725*VLOOKUP($B725,FoodDB!$A$2:$I$1024,9,0)</f>
        <v>0</v>
      </c>
      <c r="K725" s="71"/>
      <c r="L725" s="71" t="n">
        <f aca="false">SUM(G725:G731)</f>
        <v>0</v>
      </c>
      <c r="M725" s="71" t="n">
        <f aca="false">SUM(H725:H731)</f>
        <v>0</v>
      </c>
      <c r="N725" s="71" t="n">
        <f aca="false">SUM(I725:I731)</f>
        <v>0</v>
      </c>
      <c r="O725" s="71" t="n">
        <f aca="false">SUM(L725:N725)</f>
        <v>0</v>
      </c>
      <c r="P725" s="71" t="n">
        <f aca="false">VLOOKUP($A725,LossChart!$A$3:$AB$73,14,0)-L725</f>
        <v>767.616312594952</v>
      </c>
      <c r="Q725" s="71" t="n">
        <f aca="false">VLOOKUP($A725,LossChart!$A$3:$AB$73,15,0)-M725</f>
        <v>80</v>
      </c>
      <c r="R725" s="71" t="n">
        <f aca="false">VLOOKUP($A725,LossChart!$A$3:$AB$73,16,0)-N725</f>
        <v>462.566029264636</v>
      </c>
      <c r="S725" s="71" t="n">
        <f aca="false">VLOOKUP($A725,LossChart!$A$3:$AB$73,17,0)-O725</f>
        <v>1310.18234185959</v>
      </c>
    </row>
    <row r="726" customFormat="false" ht="15" hidden="false" customHeight="false" outlineLevel="0" collapsed="false">
      <c r="B726" s="69" t="s">
        <v>95</v>
      </c>
      <c r="C726" s="70" t="n">
        <v>1</v>
      </c>
      <c r="D726" s="71" t="n">
        <f aca="false">$C726*VLOOKUP($B726,FoodDB!$A$2:$I$1024,3,0)</f>
        <v>0</v>
      </c>
      <c r="E726" s="71" t="n">
        <f aca="false">$C726*VLOOKUP($B726,FoodDB!$A$2:$I$1024,4,0)</f>
        <v>0</v>
      </c>
      <c r="F726" s="71" t="n">
        <f aca="false">$C726*VLOOKUP($B726,FoodDB!$A$2:$I$1024,5,0)</f>
        <v>0</v>
      </c>
      <c r="G726" s="71" t="n">
        <f aca="false">$C726*VLOOKUP($B726,FoodDB!$A$2:$I$1024,6,0)</f>
        <v>0</v>
      </c>
      <c r="H726" s="71" t="n">
        <f aca="false">$C726*VLOOKUP($B726,FoodDB!$A$2:$I$1024,7,0)</f>
        <v>0</v>
      </c>
      <c r="I726" s="71" t="n">
        <f aca="false">$C726*VLOOKUP($B726,FoodDB!$A$2:$I$1024,8,0)</f>
        <v>0</v>
      </c>
      <c r="J726" s="71" t="n">
        <f aca="false">$C726*VLOOKUP($B726,FoodDB!$A$2:$I$1024,9,0)</f>
        <v>0</v>
      </c>
      <c r="K726" s="71"/>
      <c r="L726" s="71"/>
      <c r="M726" s="71"/>
      <c r="N726" s="71"/>
      <c r="O726" s="71"/>
      <c r="P726" s="71"/>
      <c r="Q726" s="71"/>
      <c r="R726" s="71"/>
      <c r="S726" s="71"/>
    </row>
    <row r="727" customFormat="false" ht="15" hidden="false" customHeight="false" outlineLevel="0" collapsed="false">
      <c r="B727" s="69" t="s">
        <v>95</v>
      </c>
      <c r="C727" s="70" t="n">
        <v>1</v>
      </c>
      <c r="D727" s="71" t="n">
        <f aca="false">$C727*VLOOKUP($B727,FoodDB!$A$2:$I$1024,3,0)</f>
        <v>0</v>
      </c>
      <c r="E727" s="71" t="n">
        <f aca="false">$C727*VLOOKUP($B727,FoodDB!$A$2:$I$1024,4,0)</f>
        <v>0</v>
      </c>
      <c r="F727" s="71" t="n">
        <f aca="false">$C727*VLOOKUP($B727,FoodDB!$A$2:$I$1024,5,0)</f>
        <v>0</v>
      </c>
      <c r="G727" s="71" t="n">
        <f aca="false">$C727*VLOOKUP($B727,FoodDB!$A$2:$I$1024,6,0)</f>
        <v>0</v>
      </c>
      <c r="H727" s="71" t="n">
        <f aca="false">$C727*VLOOKUP($B727,FoodDB!$A$2:$I$1024,7,0)</f>
        <v>0</v>
      </c>
      <c r="I727" s="71" t="n">
        <f aca="false">$C727*VLOOKUP($B727,FoodDB!$A$2:$I$1024,8,0)</f>
        <v>0</v>
      </c>
      <c r="J727" s="71" t="n">
        <f aca="false">$C727*VLOOKUP($B727,FoodDB!$A$2:$I$1024,9,0)</f>
        <v>0</v>
      </c>
      <c r="K727" s="71"/>
      <c r="L727" s="71"/>
      <c r="M727" s="71"/>
      <c r="N727" s="71"/>
      <c r="O727" s="71"/>
      <c r="P727" s="71"/>
      <c r="Q727" s="71"/>
      <c r="R727" s="71"/>
      <c r="S727" s="71"/>
    </row>
    <row r="728" customFormat="false" ht="15" hidden="false" customHeight="false" outlineLevel="0" collapsed="false">
      <c r="B728" s="69" t="s">
        <v>95</v>
      </c>
      <c r="C728" s="70" t="n">
        <v>1</v>
      </c>
      <c r="D728" s="71" t="n">
        <f aca="false">$C728*VLOOKUP($B728,FoodDB!$A$2:$I$1024,3,0)</f>
        <v>0</v>
      </c>
      <c r="E728" s="71" t="n">
        <f aca="false">$C728*VLOOKUP($B728,FoodDB!$A$2:$I$1024,4,0)</f>
        <v>0</v>
      </c>
      <c r="F728" s="71" t="n">
        <f aca="false">$C728*VLOOKUP($B728,FoodDB!$A$2:$I$1024,5,0)</f>
        <v>0</v>
      </c>
      <c r="G728" s="71" t="n">
        <f aca="false">$C728*VLOOKUP($B728,FoodDB!$A$2:$I$1024,6,0)</f>
        <v>0</v>
      </c>
      <c r="H728" s="71" t="n">
        <f aca="false">$C728*VLOOKUP($B728,FoodDB!$A$2:$I$1024,7,0)</f>
        <v>0</v>
      </c>
      <c r="I728" s="71" t="n">
        <f aca="false">$C728*VLOOKUP($B728,FoodDB!$A$2:$I$1024,8,0)</f>
        <v>0</v>
      </c>
      <c r="J728" s="71" t="n">
        <f aca="false">$C728*VLOOKUP($B728,FoodDB!$A$2:$I$1024,9,0)</f>
        <v>0</v>
      </c>
      <c r="K728" s="71"/>
      <c r="L728" s="71"/>
      <c r="M728" s="71"/>
      <c r="N728" s="71"/>
      <c r="O728" s="71"/>
      <c r="P728" s="71"/>
      <c r="Q728" s="71"/>
      <c r="R728" s="71"/>
      <c r="S728" s="71"/>
    </row>
    <row r="729" customFormat="false" ht="15" hidden="false" customHeight="false" outlineLevel="0" collapsed="false">
      <c r="B729" s="69" t="s">
        <v>95</v>
      </c>
      <c r="C729" s="70" t="n">
        <v>1</v>
      </c>
      <c r="D729" s="71" t="n">
        <f aca="false">$C729*VLOOKUP($B729,FoodDB!$A$2:$I$1024,3,0)</f>
        <v>0</v>
      </c>
      <c r="E729" s="71" t="n">
        <f aca="false">$C729*VLOOKUP($B729,FoodDB!$A$2:$I$1024,4,0)</f>
        <v>0</v>
      </c>
      <c r="F729" s="71" t="n">
        <f aca="false">$C729*VLOOKUP($B729,FoodDB!$A$2:$I$1024,5,0)</f>
        <v>0</v>
      </c>
      <c r="G729" s="71" t="n">
        <f aca="false">$C729*VLOOKUP($B729,FoodDB!$A$2:$I$1024,6,0)</f>
        <v>0</v>
      </c>
      <c r="H729" s="71" t="n">
        <f aca="false">$C729*VLOOKUP($B729,FoodDB!$A$2:$I$1024,7,0)</f>
        <v>0</v>
      </c>
      <c r="I729" s="71" t="n">
        <f aca="false">$C729*VLOOKUP($B729,FoodDB!$A$2:$I$1024,8,0)</f>
        <v>0</v>
      </c>
      <c r="J729" s="71" t="n">
        <f aca="false">$C729*VLOOKUP($B729,FoodDB!$A$2:$I$1024,9,0)</f>
        <v>0</v>
      </c>
      <c r="K729" s="71"/>
      <c r="L729" s="71"/>
      <c r="M729" s="71"/>
      <c r="N729" s="71"/>
      <c r="O729" s="71"/>
      <c r="P729" s="71"/>
      <c r="Q729" s="71"/>
      <c r="R729" s="71"/>
      <c r="S729" s="71"/>
    </row>
    <row r="730" customFormat="false" ht="15" hidden="false" customHeight="false" outlineLevel="0" collapsed="false">
      <c r="B730" s="69" t="s">
        <v>95</v>
      </c>
      <c r="C730" s="70" t="n">
        <v>1</v>
      </c>
      <c r="D730" s="71" t="n">
        <f aca="false">$C730*VLOOKUP($B730,FoodDB!$A$2:$I$1024,3,0)</f>
        <v>0</v>
      </c>
      <c r="E730" s="71" t="n">
        <f aca="false">$C730*VLOOKUP($B730,FoodDB!$A$2:$I$1024,4,0)</f>
        <v>0</v>
      </c>
      <c r="F730" s="71" t="n">
        <f aca="false">$C730*VLOOKUP($B730,FoodDB!$A$2:$I$1024,5,0)</f>
        <v>0</v>
      </c>
      <c r="G730" s="71" t="n">
        <f aca="false">$C730*VLOOKUP($B730,FoodDB!$A$2:$I$1024,6,0)</f>
        <v>0</v>
      </c>
      <c r="H730" s="71" t="n">
        <f aca="false">$C730*VLOOKUP($B730,FoodDB!$A$2:$I$1024,7,0)</f>
        <v>0</v>
      </c>
      <c r="I730" s="71" t="n">
        <f aca="false">$C730*VLOOKUP($B730,FoodDB!$A$2:$I$1024,8,0)</f>
        <v>0</v>
      </c>
      <c r="J730" s="71" t="n">
        <f aca="false">$C730*VLOOKUP($B730,FoodDB!$A$2:$I$1024,9,0)</f>
        <v>0</v>
      </c>
      <c r="K730" s="71"/>
      <c r="L730" s="71"/>
      <c r="M730" s="71"/>
      <c r="N730" s="71"/>
      <c r="O730" s="71"/>
      <c r="P730" s="71"/>
      <c r="Q730" s="71"/>
      <c r="R730" s="71"/>
      <c r="S730" s="71"/>
    </row>
    <row r="731" customFormat="false" ht="15" hidden="false" customHeight="false" outlineLevel="0" collapsed="false">
      <c r="B731" s="69" t="s">
        <v>95</v>
      </c>
      <c r="C731" s="70" t="n">
        <v>1</v>
      </c>
      <c r="D731" s="71" t="n">
        <f aca="false">$C731*VLOOKUP($B731,FoodDB!$A$2:$I$1024,3,0)</f>
        <v>0</v>
      </c>
      <c r="E731" s="71" t="n">
        <f aca="false">$C731*VLOOKUP($B731,FoodDB!$A$2:$I$1024,4,0)</f>
        <v>0</v>
      </c>
      <c r="F731" s="71" t="n">
        <f aca="false">$C731*VLOOKUP($B731,FoodDB!$A$2:$I$1024,5,0)</f>
        <v>0</v>
      </c>
      <c r="G731" s="71" t="n">
        <f aca="false">$C731*VLOOKUP($B731,FoodDB!$A$2:$I$1024,6,0)</f>
        <v>0</v>
      </c>
      <c r="H731" s="71" t="n">
        <f aca="false">$C731*VLOOKUP($B731,FoodDB!$A$2:$I$1024,7,0)</f>
        <v>0</v>
      </c>
      <c r="I731" s="71" t="n">
        <f aca="false">$C731*VLOOKUP($B731,FoodDB!$A$2:$I$1024,8,0)</f>
        <v>0</v>
      </c>
      <c r="J731" s="71" t="n">
        <f aca="false">$C731*VLOOKUP($B731,FoodDB!$A$2:$I$1024,9,0)</f>
        <v>0</v>
      </c>
      <c r="K731" s="71"/>
      <c r="L731" s="71"/>
      <c r="M731" s="71"/>
      <c r="N731" s="71"/>
      <c r="O731" s="71"/>
      <c r="P731" s="71"/>
      <c r="Q731" s="71"/>
      <c r="R731" s="71"/>
      <c r="S731" s="71"/>
    </row>
    <row r="732" customFormat="false" ht="15" hidden="false" customHeight="false" outlineLevel="0" collapsed="false">
      <c r="A732" s="0" t="s">
        <v>99</v>
      </c>
      <c r="D732" s="71"/>
      <c r="E732" s="71"/>
      <c r="F732" s="71"/>
      <c r="G732" s="71" t="n">
        <f aca="false">SUM(G725:G731)</f>
        <v>0</v>
      </c>
      <c r="H732" s="71" t="n">
        <f aca="false">SUM(H725:H731)</f>
        <v>0</v>
      </c>
      <c r="I732" s="71" t="n">
        <f aca="false">SUM(I725:I731)</f>
        <v>0</v>
      </c>
      <c r="J732" s="71" t="n">
        <f aca="false">SUM(G732:I732)</f>
        <v>0</v>
      </c>
      <c r="K732" s="71"/>
      <c r="L732" s="71"/>
      <c r="M732" s="71"/>
      <c r="N732" s="71"/>
      <c r="O732" s="71"/>
      <c r="P732" s="71"/>
      <c r="Q732" s="71"/>
      <c r="R732" s="71"/>
      <c r="S732" s="71"/>
    </row>
    <row r="733" customFormat="false" ht="15" hidden="false" customHeight="false" outlineLevel="0" collapsed="false">
      <c r="A733" s="0" t="s">
        <v>100</v>
      </c>
      <c r="B733" s="0" t="s">
        <v>101</v>
      </c>
      <c r="D733" s="71"/>
      <c r="E733" s="71"/>
      <c r="F733" s="71"/>
      <c r="G733" s="71" t="n">
        <f aca="false">VLOOKUP($A725,LossChart!$A$3:$AB$73,14,0)</f>
        <v>767.616312594952</v>
      </c>
      <c r="H733" s="71" t="n">
        <f aca="false">VLOOKUP($A725,LossChart!$A$3:$AB$73,15,0)</f>
        <v>80</v>
      </c>
      <c r="I733" s="71" t="n">
        <f aca="false">VLOOKUP($A725,LossChart!$A$3:$AB$73,16,0)</f>
        <v>462.566029264636</v>
      </c>
      <c r="J733" s="71" t="n">
        <f aca="false">VLOOKUP($A725,LossChart!$A$3:$AB$73,17,0)</f>
        <v>1310.18234185959</v>
      </c>
      <c r="K733" s="71"/>
      <c r="L733" s="71"/>
      <c r="M733" s="71"/>
      <c r="N733" s="71"/>
      <c r="O733" s="71"/>
      <c r="P733" s="71"/>
      <c r="Q733" s="71"/>
      <c r="R733" s="71"/>
      <c r="S733" s="71"/>
    </row>
    <row r="734" customFormat="false" ht="15" hidden="false" customHeight="false" outlineLevel="0" collapsed="false">
      <c r="A734" s="0" t="s">
        <v>102</v>
      </c>
      <c r="D734" s="71"/>
      <c r="E734" s="71"/>
      <c r="F734" s="71"/>
      <c r="G734" s="71" t="n">
        <f aca="false">G733-G732</f>
        <v>767.616312594952</v>
      </c>
      <c r="H734" s="71" t="n">
        <f aca="false">H733-H732</f>
        <v>80</v>
      </c>
      <c r="I734" s="71" t="n">
        <f aca="false">I733-I732</f>
        <v>462.566029264636</v>
      </c>
      <c r="J734" s="71" t="n">
        <f aca="false">J733-J732</f>
        <v>1310.18234185959</v>
      </c>
      <c r="K734" s="71"/>
      <c r="L734" s="71"/>
      <c r="M734" s="71"/>
      <c r="N734" s="71"/>
      <c r="O734" s="71"/>
      <c r="P734" s="71"/>
      <c r="Q734" s="71"/>
      <c r="R734" s="71"/>
      <c r="S734" s="71"/>
    </row>
    <row r="736" customFormat="false" ht="60" hidden="false" customHeight="false" outlineLevel="0" collapsed="false">
      <c r="A736" s="21" t="s">
        <v>63</v>
      </c>
      <c r="B736" s="21" t="s">
        <v>80</v>
      </c>
      <c r="C736" s="21" t="s">
        <v>81</v>
      </c>
      <c r="D736" s="67" t="str">
        <f aca="false">FoodDB!$C$1</f>
        <v>Fat
(g)</v>
      </c>
      <c r="E736" s="67" t="str">
        <f aca="false">FoodDB!$D$1</f>
        <v> Net
Carbs
(g)</v>
      </c>
      <c r="F736" s="67" t="str">
        <f aca="false">FoodDB!$E$1</f>
        <v>Protein
(g)</v>
      </c>
      <c r="G736" s="67" t="str">
        <f aca="false">FoodDB!$F$1</f>
        <v>Fat
(Cal)</v>
      </c>
      <c r="H736" s="67" t="str">
        <f aca="false">FoodDB!$G$1</f>
        <v>Carb
(Cal)</v>
      </c>
      <c r="I736" s="67" t="str">
        <f aca="false">FoodDB!$H$1</f>
        <v>Protein
(Cal)</v>
      </c>
      <c r="J736" s="67" t="str">
        <f aca="false">FoodDB!$I$1</f>
        <v>Total
Calories</v>
      </c>
      <c r="K736" s="67"/>
      <c r="L736" s="67" t="s">
        <v>82</v>
      </c>
      <c r="M736" s="67" t="s">
        <v>83</v>
      </c>
      <c r="N736" s="67" t="s">
        <v>84</v>
      </c>
      <c r="O736" s="67" t="s">
        <v>85</v>
      </c>
      <c r="P736" s="67" t="s">
        <v>86</v>
      </c>
      <c r="Q736" s="67" t="s">
        <v>87</v>
      </c>
      <c r="R736" s="67" t="s">
        <v>88</v>
      </c>
      <c r="S736" s="67" t="s">
        <v>89</v>
      </c>
    </row>
    <row r="737" customFormat="false" ht="15" hidden="false" customHeight="false" outlineLevel="0" collapsed="false">
      <c r="A737" s="68" t="n">
        <f aca="false">A725+1</f>
        <v>43092</v>
      </c>
      <c r="B737" s="69" t="s">
        <v>95</v>
      </c>
      <c r="C737" s="70" t="n">
        <v>1</v>
      </c>
      <c r="D737" s="71" t="n">
        <f aca="false">$C737*VLOOKUP($B737,FoodDB!$A$2:$I$1024,3,0)</f>
        <v>0</v>
      </c>
      <c r="E737" s="71" t="n">
        <f aca="false">$C737*VLOOKUP($B737,FoodDB!$A$2:$I$1024,4,0)</f>
        <v>0</v>
      </c>
      <c r="F737" s="71" t="n">
        <f aca="false">$C737*VLOOKUP($B737,FoodDB!$A$2:$I$1024,5,0)</f>
        <v>0</v>
      </c>
      <c r="G737" s="71" t="n">
        <f aca="false">$C737*VLOOKUP($B737,FoodDB!$A$2:$I$1024,6,0)</f>
        <v>0</v>
      </c>
      <c r="H737" s="71" t="n">
        <f aca="false">$C737*VLOOKUP($B737,FoodDB!$A$2:$I$1024,7,0)</f>
        <v>0</v>
      </c>
      <c r="I737" s="71" t="n">
        <f aca="false">$C737*VLOOKUP($B737,FoodDB!$A$2:$I$1024,8,0)</f>
        <v>0</v>
      </c>
      <c r="J737" s="71" t="n">
        <f aca="false">$C737*VLOOKUP($B737,FoodDB!$A$2:$I$1024,9,0)</f>
        <v>0</v>
      </c>
      <c r="K737" s="71"/>
      <c r="L737" s="71" t="n">
        <f aca="false">SUM(G737:G743)</f>
        <v>0</v>
      </c>
      <c r="M737" s="71" t="n">
        <f aca="false">SUM(H737:H743)</f>
        <v>0</v>
      </c>
      <c r="N737" s="71" t="n">
        <f aca="false">SUM(I737:I743)</f>
        <v>0</v>
      </c>
      <c r="O737" s="71" t="n">
        <f aca="false">SUM(L737:N737)</f>
        <v>0</v>
      </c>
      <c r="P737" s="71" t="n">
        <f aca="false">VLOOKUP($A737,LossChart!$A$3:$AB$73,14,0)-L737</f>
        <v>772.213399770029</v>
      </c>
      <c r="Q737" s="71" t="n">
        <f aca="false">VLOOKUP($A737,LossChart!$A$3:$AB$73,15,0)-M737</f>
        <v>80</v>
      </c>
      <c r="R737" s="71" t="n">
        <f aca="false">VLOOKUP($A737,LossChart!$A$3:$AB$73,16,0)-N737</f>
        <v>462.566029264636</v>
      </c>
      <c r="S737" s="71" t="n">
        <f aca="false">VLOOKUP($A737,LossChart!$A$3:$AB$73,17,0)-O737</f>
        <v>1314.77942903467</v>
      </c>
    </row>
    <row r="738" customFormat="false" ht="15" hidden="false" customHeight="false" outlineLevel="0" collapsed="false">
      <c r="B738" s="69" t="s">
        <v>95</v>
      </c>
      <c r="C738" s="70" t="n">
        <v>1</v>
      </c>
      <c r="D738" s="71" t="n">
        <f aca="false">$C738*VLOOKUP($B738,FoodDB!$A$2:$I$1024,3,0)</f>
        <v>0</v>
      </c>
      <c r="E738" s="71" t="n">
        <f aca="false">$C738*VLOOKUP($B738,FoodDB!$A$2:$I$1024,4,0)</f>
        <v>0</v>
      </c>
      <c r="F738" s="71" t="n">
        <f aca="false">$C738*VLOOKUP($B738,FoodDB!$A$2:$I$1024,5,0)</f>
        <v>0</v>
      </c>
      <c r="G738" s="71" t="n">
        <f aca="false">$C738*VLOOKUP($B738,FoodDB!$A$2:$I$1024,6,0)</f>
        <v>0</v>
      </c>
      <c r="H738" s="71" t="n">
        <f aca="false">$C738*VLOOKUP($B738,FoodDB!$A$2:$I$1024,7,0)</f>
        <v>0</v>
      </c>
      <c r="I738" s="71" t="n">
        <f aca="false">$C738*VLOOKUP($B738,FoodDB!$A$2:$I$1024,8,0)</f>
        <v>0</v>
      </c>
      <c r="J738" s="71" t="n">
        <f aca="false">$C738*VLOOKUP($B738,FoodDB!$A$2:$I$1024,9,0)</f>
        <v>0</v>
      </c>
      <c r="K738" s="71"/>
      <c r="L738" s="71"/>
      <c r="M738" s="71"/>
      <c r="N738" s="71"/>
      <c r="O738" s="71"/>
      <c r="P738" s="71"/>
      <c r="Q738" s="71"/>
      <c r="R738" s="71"/>
      <c r="S738" s="71"/>
    </row>
    <row r="739" customFormat="false" ht="15" hidden="false" customHeight="false" outlineLevel="0" collapsed="false">
      <c r="B739" s="69" t="s">
        <v>95</v>
      </c>
      <c r="C739" s="70" t="n">
        <v>1</v>
      </c>
      <c r="D739" s="71" t="n">
        <f aca="false">$C739*VLOOKUP($B739,FoodDB!$A$2:$I$1024,3,0)</f>
        <v>0</v>
      </c>
      <c r="E739" s="71" t="n">
        <f aca="false">$C739*VLOOKUP($B739,FoodDB!$A$2:$I$1024,4,0)</f>
        <v>0</v>
      </c>
      <c r="F739" s="71" t="n">
        <f aca="false">$C739*VLOOKUP($B739,FoodDB!$A$2:$I$1024,5,0)</f>
        <v>0</v>
      </c>
      <c r="G739" s="71" t="n">
        <f aca="false">$C739*VLOOKUP($B739,FoodDB!$A$2:$I$1024,6,0)</f>
        <v>0</v>
      </c>
      <c r="H739" s="71" t="n">
        <f aca="false">$C739*VLOOKUP($B739,FoodDB!$A$2:$I$1024,7,0)</f>
        <v>0</v>
      </c>
      <c r="I739" s="71" t="n">
        <f aca="false">$C739*VLOOKUP($B739,FoodDB!$A$2:$I$1024,8,0)</f>
        <v>0</v>
      </c>
      <c r="J739" s="71" t="n">
        <f aca="false">$C739*VLOOKUP($B739,FoodDB!$A$2:$I$1024,9,0)</f>
        <v>0</v>
      </c>
      <c r="K739" s="71"/>
      <c r="L739" s="71"/>
      <c r="M739" s="71"/>
      <c r="N739" s="71"/>
      <c r="O739" s="71"/>
      <c r="P739" s="71"/>
      <c r="Q739" s="71"/>
      <c r="R739" s="71"/>
      <c r="S739" s="71"/>
    </row>
    <row r="740" customFormat="false" ht="15" hidden="false" customHeight="false" outlineLevel="0" collapsed="false">
      <c r="B740" s="69" t="s">
        <v>95</v>
      </c>
      <c r="C740" s="70" t="n">
        <v>1</v>
      </c>
      <c r="D740" s="71" t="n">
        <f aca="false">$C740*VLOOKUP($B740,FoodDB!$A$2:$I$1024,3,0)</f>
        <v>0</v>
      </c>
      <c r="E740" s="71" t="n">
        <f aca="false">$C740*VLOOKUP($B740,FoodDB!$A$2:$I$1024,4,0)</f>
        <v>0</v>
      </c>
      <c r="F740" s="71" t="n">
        <f aca="false">$C740*VLOOKUP($B740,FoodDB!$A$2:$I$1024,5,0)</f>
        <v>0</v>
      </c>
      <c r="G740" s="71" t="n">
        <f aca="false">$C740*VLOOKUP($B740,FoodDB!$A$2:$I$1024,6,0)</f>
        <v>0</v>
      </c>
      <c r="H740" s="71" t="n">
        <f aca="false">$C740*VLOOKUP($B740,FoodDB!$A$2:$I$1024,7,0)</f>
        <v>0</v>
      </c>
      <c r="I740" s="71" t="n">
        <f aca="false">$C740*VLOOKUP($B740,FoodDB!$A$2:$I$1024,8,0)</f>
        <v>0</v>
      </c>
      <c r="J740" s="71" t="n">
        <f aca="false">$C740*VLOOKUP($B740,FoodDB!$A$2:$I$1024,9,0)</f>
        <v>0</v>
      </c>
      <c r="K740" s="71"/>
      <c r="L740" s="71"/>
      <c r="M740" s="71"/>
      <c r="N740" s="71"/>
      <c r="O740" s="71"/>
      <c r="P740" s="71"/>
      <c r="Q740" s="71"/>
      <c r="R740" s="71"/>
      <c r="S740" s="71"/>
    </row>
    <row r="741" customFormat="false" ht="15" hidden="false" customHeight="false" outlineLevel="0" collapsed="false">
      <c r="B741" s="69" t="s">
        <v>95</v>
      </c>
      <c r="C741" s="70" t="n">
        <v>1</v>
      </c>
      <c r="D741" s="71" t="n">
        <f aca="false">$C741*VLOOKUP($B741,FoodDB!$A$2:$I$1024,3,0)</f>
        <v>0</v>
      </c>
      <c r="E741" s="71" t="n">
        <f aca="false">$C741*VLOOKUP($B741,FoodDB!$A$2:$I$1024,4,0)</f>
        <v>0</v>
      </c>
      <c r="F741" s="71" t="n">
        <f aca="false">$C741*VLOOKUP($B741,FoodDB!$A$2:$I$1024,5,0)</f>
        <v>0</v>
      </c>
      <c r="G741" s="71" t="n">
        <f aca="false">$C741*VLOOKUP($B741,FoodDB!$A$2:$I$1024,6,0)</f>
        <v>0</v>
      </c>
      <c r="H741" s="71" t="n">
        <f aca="false">$C741*VLOOKUP($B741,FoodDB!$A$2:$I$1024,7,0)</f>
        <v>0</v>
      </c>
      <c r="I741" s="71" t="n">
        <f aca="false">$C741*VLOOKUP($B741,FoodDB!$A$2:$I$1024,8,0)</f>
        <v>0</v>
      </c>
      <c r="J741" s="71" t="n">
        <f aca="false">$C741*VLOOKUP($B741,FoodDB!$A$2:$I$1024,9,0)</f>
        <v>0</v>
      </c>
      <c r="K741" s="71"/>
      <c r="L741" s="71"/>
      <c r="M741" s="71"/>
      <c r="N741" s="71"/>
      <c r="O741" s="71"/>
      <c r="P741" s="71"/>
      <c r="Q741" s="71"/>
      <c r="R741" s="71"/>
      <c r="S741" s="71"/>
    </row>
    <row r="742" customFormat="false" ht="15" hidden="false" customHeight="false" outlineLevel="0" collapsed="false">
      <c r="B742" s="69" t="s">
        <v>95</v>
      </c>
      <c r="C742" s="70" t="n">
        <v>1</v>
      </c>
      <c r="D742" s="71" t="n">
        <f aca="false">$C742*VLOOKUP($B742,FoodDB!$A$2:$I$1024,3,0)</f>
        <v>0</v>
      </c>
      <c r="E742" s="71" t="n">
        <f aca="false">$C742*VLOOKUP($B742,FoodDB!$A$2:$I$1024,4,0)</f>
        <v>0</v>
      </c>
      <c r="F742" s="71" t="n">
        <f aca="false">$C742*VLOOKUP($B742,FoodDB!$A$2:$I$1024,5,0)</f>
        <v>0</v>
      </c>
      <c r="G742" s="71" t="n">
        <f aca="false">$C742*VLOOKUP($B742,FoodDB!$A$2:$I$1024,6,0)</f>
        <v>0</v>
      </c>
      <c r="H742" s="71" t="n">
        <f aca="false">$C742*VLOOKUP($B742,FoodDB!$A$2:$I$1024,7,0)</f>
        <v>0</v>
      </c>
      <c r="I742" s="71" t="n">
        <f aca="false">$C742*VLOOKUP($B742,FoodDB!$A$2:$I$1024,8,0)</f>
        <v>0</v>
      </c>
      <c r="J742" s="71" t="n">
        <f aca="false">$C742*VLOOKUP($B742,FoodDB!$A$2:$I$1024,9,0)</f>
        <v>0</v>
      </c>
      <c r="K742" s="71"/>
      <c r="L742" s="71"/>
      <c r="M742" s="71"/>
      <c r="N742" s="71"/>
      <c r="O742" s="71"/>
      <c r="P742" s="71"/>
      <c r="Q742" s="71"/>
      <c r="R742" s="71"/>
      <c r="S742" s="71"/>
    </row>
    <row r="743" customFormat="false" ht="15" hidden="false" customHeight="false" outlineLevel="0" collapsed="false">
      <c r="B743" s="69" t="s">
        <v>95</v>
      </c>
      <c r="C743" s="70" t="n">
        <v>1</v>
      </c>
      <c r="D743" s="71" t="n">
        <f aca="false">$C743*VLOOKUP($B743,FoodDB!$A$2:$I$1024,3,0)</f>
        <v>0</v>
      </c>
      <c r="E743" s="71" t="n">
        <f aca="false">$C743*VLOOKUP($B743,FoodDB!$A$2:$I$1024,4,0)</f>
        <v>0</v>
      </c>
      <c r="F743" s="71" t="n">
        <f aca="false">$C743*VLOOKUP($B743,FoodDB!$A$2:$I$1024,5,0)</f>
        <v>0</v>
      </c>
      <c r="G743" s="71" t="n">
        <f aca="false">$C743*VLOOKUP($B743,FoodDB!$A$2:$I$1024,6,0)</f>
        <v>0</v>
      </c>
      <c r="H743" s="71" t="n">
        <f aca="false">$C743*VLOOKUP($B743,FoodDB!$A$2:$I$1024,7,0)</f>
        <v>0</v>
      </c>
      <c r="I743" s="71" t="n">
        <f aca="false">$C743*VLOOKUP($B743,FoodDB!$A$2:$I$1024,8,0)</f>
        <v>0</v>
      </c>
      <c r="J743" s="71" t="n">
        <f aca="false">$C743*VLOOKUP($B743,FoodDB!$A$2:$I$1024,9,0)</f>
        <v>0</v>
      </c>
      <c r="K743" s="71"/>
      <c r="L743" s="71"/>
      <c r="M743" s="71"/>
      <c r="N743" s="71"/>
      <c r="O743" s="71"/>
      <c r="P743" s="71"/>
      <c r="Q743" s="71"/>
      <c r="R743" s="71"/>
      <c r="S743" s="71"/>
    </row>
    <row r="744" customFormat="false" ht="15" hidden="false" customHeight="false" outlineLevel="0" collapsed="false">
      <c r="A744" s="0" t="s">
        <v>99</v>
      </c>
      <c r="D744" s="71"/>
      <c r="E744" s="71"/>
      <c r="F744" s="71"/>
      <c r="G744" s="71" t="n">
        <f aca="false">SUM(G737:G743)</f>
        <v>0</v>
      </c>
      <c r="H744" s="71" t="n">
        <f aca="false">SUM(H737:H743)</f>
        <v>0</v>
      </c>
      <c r="I744" s="71" t="n">
        <f aca="false">SUM(I737:I743)</f>
        <v>0</v>
      </c>
      <c r="J744" s="71" t="n">
        <f aca="false">SUM(G744:I744)</f>
        <v>0</v>
      </c>
      <c r="K744" s="71"/>
      <c r="L744" s="71"/>
      <c r="M744" s="71"/>
      <c r="N744" s="71"/>
      <c r="O744" s="71"/>
      <c r="P744" s="71"/>
      <c r="Q744" s="71"/>
      <c r="R744" s="71"/>
      <c r="S744" s="71"/>
    </row>
    <row r="745" customFormat="false" ht="15" hidden="false" customHeight="false" outlineLevel="0" collapsed="false">
      <c r="A745" s="0" t="s">
        <v>100</v>
      </c>
      <c r="B745" s="0" t="s">
        <v>101</v>
      </c>
      <c r="D745" s="71"/>
      <c r="E745" s="71"/>
      <c r="F745" s="71"/>
      <c r="G745" s="71" t="n">
        <f aca="false">VLOOKUP($A737,LossChart!$A$3:$AB$73,14,0)</f>
        <v>772.213399770029</v>
      </c>
      <c r="H745" s="71" t="n">
        <f aca="false">VLOOKUP($A737,LossChart!$A$3:$AB$73,15,0)</f>
        <v>80</v>
      </c>
      <c r="I745" s="71" t="n">
        <f aca="false">VLOOKUP($A737,LossChart!$A$3:$AB$73,16,0)</f>
        <v>462.566029264636</v>
      </c>
      <c r="J745" s="71" t="n">
        <f aca="false">VLOOKUP($A737,LossChart!$A$3:$AB$73,17,0)</f>
        <v>1314.77942903467</v>
      </c>
      <c r="K745" s="71"/>
      <c r="L745" s="71"/>
      <c r="M745" s="71"/>
      <c r="N745" s="71"/>
      <c r="O745" s="71"/>
      <c r="P745" s="71"/>
      <c r="Q745" s="71"/>
      <c r="R745" s="71"/>
      <c r="S745" s="71"/>
    </row>
    <row r="746" customFormat="false" ht="15" hidden="false" customHeight="false" outlineLevel="0" collapsed="false">
      <c r="A746" s="0" t="s">
        <v>102</v>
      </c>
      <c r="D746" s="71"/>
      <c r="E746" s="71"/>
      <c r="F746" s="71"/>
      <c r="G746" s="71" t="n">
        <f aca="false">G745-G744</f>
        <v>772.213399770029</v>
      </c>
      <c r="H746" s="71" t="n">
        <f aca="false">H745-H744</f>
        <v>80</v>
      </c>
      <c r="I746" s="71" t="n">
        <f aca="false">I745-I744</f>
        <v>462.566029264636</v>
      </c>
      <c r="J746" s="71" t="n">
        <f aca="false">J745-J744</f>
        <v>1314.77942903467</v>
      </c>
      <c r="K746" s="71"/>
      <c r="L746" s="71"/>
      <c r="M746" s="71"/>
      <c r="N746" s="71"/>
      <c r="O746" s="71"/>
      <c r="P746" s="71"/>
      <c r="Q746" s="71"/>
      <c r="R746" s="71"/>
      <c r="S746" s="71"/>
    </row>
    <row r="748" customFormat="false" ht="60" hidden="false" customHeight="false" outlineLevel="0" collapsed="false">
      <c r="A748" s="21" t="s">
        <v>63</v>
      </c>
      <c r="B748" s="21" t="s">
        <v>80</v>
      </c>
      <c r="C748" s="21" t="s">
        <v>81</v>
      </c>
      <c r="D748" s="67" t="str">
        <f aca="false">FoodDB!$C$1</f>
        <v>Fat
(g)</v>
      </c>
      <c r="E748" s="67" t="str">
        <f aca="false">FoodDB!$D$1</f>
        <v> Net
Carbs
(g)</v>
      </c>
      <c r="F748" s="67" t="str">
        <f aca="false">FoodDB!$E$1</f>
        <v>Protein
(g)</v>
      </c>
      <c r="G748" s="67" t="str">
        <f aca="false">FoodDB!$F$1</f>
        <v>Fat
(Cal)</v>
      </c>
      <c r="H748" s="67" t="str">
        <f aca="false">FoodDB!$G$1</f>
        <v>Carb
(Cal)</v>
      </c>
      <c r="I748" s="67" t="str">
        <f aca="false">FoodDB!$H$1</f>
        <v>Protein
(Cal)</v>
      </c>
      <c r="J748" s="67" t="str">
        <f aca="false">FoodDB!$I$1</f>
        <v>Total
Calories</v>
      </c>
      <c r="K748" s="67"/>
      <c r="L748" s="67" t="s">
        <v>82</v>
      </c>
      <c r="M748" s="67" t="s">
        <v>83</v>
      </c>
      <c r="N748" s="67" t="s">
        <v>84</v>
      </c>
      <c r="O748" s="67" t="s">
        <v>85</v>
      </c>
      <c r="P748" s="67" t="s">
        <v>86</v>
      </c>
      <c r="Q748" s="67" t="s">
        <v>87</v>
      </c>
      <c r="R748" s="67" t="s">
        <v>88</v>
      </c>
      <c r="S748" s="67" t="s">
        <v>89</v>
      </c>
    </row>
    <row r="749" customFormat="false" ht="15" hidden="false" customHeight="false" outlineLevel="0" collapsed="false">
      <c r="A749" s="68" t="n">
        <f aca="false">A737+1</f>
        <v>43093</v>
      </c>
      <c r="B749" s="69" t="s">
        <v>95</v>
      </c>
      <c r="C749" s="70" t="n">
        <v>1</v>
      </c>
      <c r="D749" s="71" t="n">
        <f aca="false">$C749*VLOOKUP($B749,FoodDB!$A$2:$I$1024,3,0)</f>
        <v>0</v>
      </c>
      <c r="E749" s="71" t="n">
        <f aca="false">$C749*VLOOKUP($B749,FoodDB!$A$2:$I$1024,4,0)</f>
        <v>0</v>
      </c>
      <c r="F749" s="71" t="n">
        <f aca="false">$C749*VLOOKUP($B749,FoodDB!$A$2:$I$1024,5,0)</f>
        <v>0</v>
      </c>
      <c r="G749" s="71" t="n">
        <f aca="false">$C749*VLOOKUP($B749,FoodDB!$A$2:$I$1024,6,0)</f>
        <v>0</v>
      </c>
      <c r="H749" s="71" t="n">
        <f aca="false">$C749*VLOOKUP($B749,FoodDB!$A$2:$I$1024,7,0)</f>
        <v>0</v>
      </c>
      <c r="I749" s="71" t="n">
        <f aca="false">$C749*VLOOKUP($B749,FoodDB!$A$2:$I$1024,8,0)</f>
        <v>0</v>
      </c>
      <c r="J749" s="71" t="n">
        <f aca="false">$C749*VLOOKUP($B749,FoodDB!$A$2:$I$1024,9,0)</f>
        <v>0</v>
      </c>
      <c r="K749" s="71"/>
      <c r="L749" s="71" t="n">
        <f aca="false">SUM(G749:G755)</f>
        <v>0</v>
      </c>
      <c r="M749" s="71" t="n">
        <f aca="false">SUM(H749:H755)</f>
        <v>0</v>
      </c>
      <c r="N749" s="71" t="n">
        <f aca="false">SUM(I749:I755)</f>
        <v>0</v>
      </c>
      <c r="O749" s="71" t="n">
        <f aca="false">SUM(L749:N749)</f>
        <v>0</v>
      </c>
      <c r="P749" s="71" t="n">
        <f aca="false">VLOOKUP($A749,LossChart!$A$3:$AB$73,14,0)-L749</f>
        <v>776.76976988727</v>
      </c>
      <c r="Q749" s="71" t="n">
        <f aca="false">VLOOKUP($A749,LossChart!$A$3:$AB$73,15,0)-M749</f>
        <v>80</v>
      </c>
      <c r="R749" s="71" t="n">
        <f aca="false">VLOOKUP($A749,LossChart!$A$3:$AB$73,16,0)-N749</f>
        <v>462.566029264636</v>
      </c>
      <c r="S749" s="71" t="n">
        <f aca="false">VLOOKUP($A749,LossChart!$A$3:$AB$73,17,0)-O749</f>
        <v>1319.33579915191</v>
      </c>
    </row>
    <row r="750" customFormat="false" ht="15" hidden="false" customHeight="false" outlineLevel="0" collapsed="false">
      <c r="B750" s="69" t="s">
        <v>95</v>
      </c>
      <c r="C750" s="70" t="n">
        <v>1</v>
      </c>
      <c r="D750" s="71" t="n">
        <f aca="false">$C750*VLOOKUP($B750,FoodDB!$A$2:$I$1024,3,0)</f>
        <v>0</v>
      </c>
      <c r="E750" s="71" t="n">
        <f aca="false">$C750*VLOOKUP($B750,FoodDB!$A$2:$I$1024,4,0)</f>
        <v>0</v>
      </c>
      <c r="F750" s="71" t="n">
        <f aca="false">$C750*VLOOKUP($B750,FoodDB!$A$2:$I$1024,5,0)</f>
        <v>0</v>
      </c>
      <c r="G750" s="71" t="n">
        <f aca="false">$C750*VLOOKUP($B750,FoodDB!$A$2:$I$1024,6,0)</f>
        <v>0</v>
      </c>
      <c r="H750" s="71" t="n">
        <f aca="false">$C750*VLOOKUP($B750,FoodDB!$A$2:$I$1024,7,0)</f>
        <v>0</v>
      </c>
      <c r="I750" s="71" t="n">
        <f aca="false">$C750*VLOOKUP($B750,FoodDB!$A$2:$I$1024,8,0)</f>
        <v>0</v>
      </c>
      <c r="J750" s="71" t="n">
        <f aca="false">$C750*VLOOKUP($B750,FoodDB!$A$2:$I$1024,9,0)</f>
        <v>0</v>
      </c>
      <c r="K750" s="71"/>
      <c r="L750" s="71"/>
      <c r="M750" s="71"/>
      <c r="N750" s="71"/>
      <c r="O750" s="71"/>
      <c r="P750" s="71"/>
      <c r="Q750" s="71"/>
      <c r="R750" s="71"/>
      <c r="S750" s="71"/>
    </row>
    <row r="751" customFormat="false" ht="15" hidden="false" customHeight="false" outlineLevel="0" collapsed="false">
      <c r="B751" s="69" t="s">
        <v>95</v>
      </c>
      <c r="C751" s="70" t="n">
        <v>1</v>
      </c>
      <c r="D751" s="71" t="n">
        <f aca="false">$C751*VLOOKUP($B751,FoodDB!$A$2:$I$1024,3,0)</f>
        <v>0</v>
      </c>
      <c r="E751" s="71" t="n">
        <f aca="false">$C751*VLOOKUP($B751,FoodDB!$A$2:$I$1024,4,0)</f>
        <v>0</v>
      </c>
      <c r="F751" s="71" t="n">
        <f aca="false">$C751*VLOOKUP($B751,FoodDB!$A$2:$I$1024,5,0)</f>
        <v>0</v>
      </c>
      <c r="G751" s="71" t="n">
        <f aca="false">$C751*VLOOKUP($B751,FoodDB!$A$2:$I$1024,6,0)</f>
        <v>0</v>
      </c>
      <c r="H751" s="71" t="n">
        <f aca="false">$C751*VLOOKUP($B751,FoodDB!$A$2:$I$1024,7,0)</f>
        <v>0</v>
      </c>
      <c r="I751" s="71" t="n">
        <f aca="false">$C751*VLOOKUP($B751,FoodDB!$A$2:$I$1024,8,0)</f>
        <v>0</v>
      </c>
      <c r="J751" s="71" t="n">
        <f aca="false">$C751*VLOOKUP($B751,FoodDB!$A$2:$I$1024,9,0)</f>
        <v>0</v>
      </c>
      <c r="K751" s="71"/>
      <c r="L751" s="71"/>
      <c r="M751" s="71"/>
      <c r="N751" s="71"/>
      <c r="O751" s="71"/>
      <c r="P751" s="71"/>
      <c r="Q751" s="71"/>
      <c r="R751" s="71"/>
      <c r="S751" s="71"/>
    </row>
    <row r="752" customFormat="false" ht="15" hidden="false" customHeight="false" outlineLevel="0" collapsed="false">
      <c r="B752" s="69" t="s">
        <v>95</v>
      </c>
      <c r="C752" s="70" t="n">
        <v>1</v>
      </c>
      <c r="D752" s="71" t="n">
        <f aca="false">$C752*VLOOKUP($B752,FoodDB!$A$2:$I$1024,3,0)</f>
        <v>0</v>
      </c>
      <c r="E752" s="71" t="n">
        <f aca="false">$C752*VLOOKUP($B752,FoodDB!$A$2:$I$1024,4,0)</f>
        <v>0</v>
      </c>
      <c r="F752" s="71" t="n">
        <f aca="false">$C752*VLOOKUP($B752,FoodDB!$A$2:$I$1024,5,0)</f>
        <v>0</v>
      </c>
      <c r="G752" s="71" t="n">
        <f aca="false">$C752*VLOOKUP($B752,FoodDB!$A$2:$I$1024,6,0)</f>
        <v>0</v>
      </c>
      <c r="H752" s="71" t="n">
        <f aca="false">$C752*VLOOKUP($B752,FoodDB!$A$2:$I$1024,7,0)</f>
        <v>0</v>
      </c>
      <c r="I752" s="71" t="n">
        <f aca="false">$C752*VLOOKUP($B752,FoodDB!$A$2:$I$1024,8,0)</f>
        <v>0</v>
      </c>
      <c r="J752" s="71" t="n">
        <f aca="false">$C752*VLOOKUP($B752,FoodDB!$A$2:$I$1024,9,0)</f>
        <v>0</v>
      </c>
      <c r="K752" s="71"/>
      <c r="L752" s="71"/>
      <c r="M752" s="71"/>
      <c r="N752" s="71"/>
      <c r="O752" s="71"/>
      <c r="P752" s="71"/>
      <c r="Q752" s="71"/>
      <c r="R752" s="71"/>
      <c r="S752" s="71"/>
    </row>
    <row r="753" customFormat="false" ht="15" hidden="false" customHeight="false" outlineLevel="0" collapsed="false">
      <c r="B753" s="69" t="s">
        <v>95</v>
      </c>
      <c r="C753" s="70" t="n">
        <v>1</v>
      </c>
      <c r="D753" s="71" t="n">
        <f aca="false">$C753*VLOOKUP($B753,FoodDB!$A$2:$I$1024,3,0)</f>
        <v>0</v>
      </c>
      <c r="E753" s="71" t="n">
        <f aca="false">$C753*VLOOKUP($B753,FoodDB!$A$2:$I$1024,4,0)</f>
        <v>0</v>
      </c>
      <c r="F753" s="71" t="n">
        <f aca="false">$C753*VLOOKUP($B753,FoodDB!$A$2:$I$1024,5,0)</f>
        <v>0</v>
      </c>
      <c r="G753" s="71" t="n">
        <f aca="false">$C753*VLOOKUP($B753,FoodDB!$A$2:$I$1024,6,0)</f>
        <v>0</v>
      </c>
      <c r="H753" s="71" t="n">
        <f aca="false">$C753*VLOOKUP($B753,FoodDB!$A$2:$I$1024,7,0)</f>
        <v>0</v>
      </c>
      <c r="I753" s="71" t="n">
        <f aca="false">$C753*VLOOKUP($B753,FoodDB!$A$2:$I$1024,8,0)</f>
        <v>0</v>
      </c>
      <c r="J753" s="71" t="n">
        <f aca="false">$C753*VLOOKUP($B753,FoodDB!$A$2:$I$1024,9,0)</f>
        <v>0</v>
      </c>
      <c r="K753" s="71"/>
      <c r="L753" s="71"/>
      <c r="M753" s="71"/>
      <c r="N753" s="71"/>
      <c r="O753" s="71"/>
      <c r="P753" s="71"/>
      <c r="Q753" s="71"/>
      <c r="R753" s="71"/>
      <c r="S753" s="71"/>
    </row>
    <row r="754" customFormat="false" ht="15" hidden="false" customHeight="false" outlineLevel="0" collapsed="false">
      <c r="B754" s="69" t="s">
        <v>95</v>
      </c>
      <c r="C754" s="70" t="n">
        <v>1</v>
      </c>
      <c r="D754" s="71" t="n">
        <f aca="false">$C754*VLOOKUP($B754,FoodDB!$A$2:$I$1024,3,0)</f>
        <v>0</v>
      </c>
      <c r="E754" s="71" t="n">
        <f aca="false">$C754*VLOOKUP($B754,FoodDB!$A$2:$I$1024,4,0)</f>
        <v>0</v>
      </c>
      <c r="F754" s="71" t="n">
        <f aca="false">$C754*VLOOKUP($B754,FoodDB!$A$2:$I$1024,5,0)</f>
        <v>0</v>
      </c>
      <c r="G754" s="71" t="n">
        <f aca="false">$C754*VLOOKUP($B754,FoodDB!$A$2:$I$1024,6,0)</f>
        <v>0</v>
      </c>
      <c r="H754" s="71" t="n">
        <f aca="false">$C754*VLOOKUP($B754,FoodDB!$A$2:$I$1024,7,0)</f>
        <v>0</v>
      </c>
      <c r="I754" s="71" t="n">
        <f aca="false">$C754*VLOOKUP($B754,FoodDB!$A$2:$I$1024,8,0)</f>
        <v>0</v>
      </c>
      <c r="J754" s="71" t="n">
        <f aca="false">$C754*VLOOKUP($B754,FoodDB!$A$2:$I$1024,9,0)</f>
        <v>0</v>
      </c>
      <c r="K754" s="71"/>
      <c r="L754" s="71"/>
      <c r="M754" s="71"/>
      <c r="N754" s="71"/>
      <c r="O754" s="71"/>
      <c r="P754" s="71"/>
      <c r="Q754" s="71"/>
      <c r="R754" s="71"/>
      <c r="S754" s="71"/>
    </row>
    <row r="755" customFormat="false" ht="15" hidden="false" customHeight="false" outlineLevel="0" collapsed="false">
      <c r="B755" s="69" t="s">
        <v>95</v>
      </c>
      <c r="C755" s="70" t="n">
        <v>1</v>
      </c>
      <c r="D755" s="71" t="n">
        <f aca="false">$C755*VLOOKUP($B755,FoodDB!$A$2:$I$1024,3,0)</f>
        <v>0</v>
      </c>
      <c r="E755" s="71" t="n">
        <f aca="false">$C755*VLOOKUP($B755,FoodDB!$A$2:$I$1024,4,0)</f>
        <v>0</v>
      </c>
      <c r="F755" s="71" t="n">
        <f aca="false">$C755*VLOOKUP($B755,FoodDB!$A$2:$I$1024,5,0)</f>
        <v>0</v>
      </c>
      <c r="G755" s="71" t="n">
        <f aca="false">$C755*VLOOKUP($B755,FoodDB!$A$2:$I$1024,6,0)</f>
        <v>0</v>
      </c>
      <c r="H755" s="71" t="n">
        <f aca="false">$C755*VLOOKUP($B755,FoodDB!$A$2:$I$1024,7,0)</f>
        <v>0</v>
      </c>
      <c r="I755" s="71" t="n">
        <f aca="false">$C755*VLOOKUP($B755,FoodDB!$A$2:$I$1024,8,0)</f>
        <v>0</v>
      </c>
      <c r="J755" s="71" t="n">
        <f aca="false">$C755*VLOOKUP($B755,FoodDB!$A$2:$I$1024,9,0)</f>
        <v>0</v>
      </c>
      <c r="K755" s="71"/>
      <c r="L755" s="71"/>
      <c r="M755" s="71"/>
      <c r="N755" s="71"/>
      <c r="O755" s="71"/>
      <c r="P755" s="71"/>
      <c r="Q755" s="71"/>
      <c r="R755" s="71"/>
      <c r="S755" s="71"/>
    </row>
    <row r="756" customFormat="false" ht="15" hidden="false" customHeight="false" outlineLevel="0" collapsed="false">
      <c r="A756" s="0" t="s">
        <v>99</v>
      </c>
      <c r="D756" s="71"/>
      <c r="E756" s="71"/>
      <c r="F756" s="71"/>
      <c r="G756" s="71" t="n">
        <f aca="false">SUM(G749:G755)</f>
        <v>0</v>
      </c>
      <c r="H756" s="71" t="n">
        <f aca="false">SUM(H749:H755)</f>
        <v>0</v>
      </c>
      <c r="I756" s="71" t="n">
        <f aca="false">SUM(I749:I755)</f>
        <v>0</v>
      </c>
      <c r="J756" s="71" t="n">
        <f aca="false">SUM(G756:I756)</f>
        <v>0</v>
      </c>
      <c r="K756" s="71"/>
      <c r="L756" s="71"/>
      <c r="M756" s="71"/>
      <c r="N756" s="71"/>
      <c r="O756" s="71"/>
      <c r="P756" s="71"/>
      <c r="Q756" s="71"/>
      <c r="R756" s="71"/>
      <c r="S756" s="71"/>
    </row>
    <row r="757" customFormat="false" ht="15" hidden="false" customHeight="false" outlineLevel="0" collapsed="false">
      <c r="A757" s="0" t="s">
        <v>100</v>
      </c>
      <c r="B757" s="0" t="s">
        <v>101</v>
      </c>
      <c r="D757" s="71"/>
      <c r="E757" s="71"/>
      <c r="F757" s="71"/>
      <c r="G757" s="71" t="n">
        <f aca="false">VLOOKUP($A749,LossChart!$A$3:$AB$73,14,0)</f>
        <v>776.76976988727</v>
      </c>
      <c r="H757" s="71" t="n">
        <f aca="false">VLOOKUP($A749,LossChart!$A$3:$AB$73,15,0)</f>
        <v>80</v>
      </c>
      <c r="I757" s="71" t="n">
        <f aca="false">VLOOKUP($A749,LossChart!$A$3:$AB$73,16,0)</f>
        <v>462.566029264636</v>
      </c>
      <c r="J757" s="71" t="n">
        <f aca="false">VLOOKUP($A749,LossChart!$A$3:$AB$73,17,0)</f>
        <v>1319.33579915191</v>
      </c>
      <c r="K757" s="71"/>
      <c r="L757" s="71"/>
      <c r="M757" s="71"/>
      <c r="N757" s="71"/>
      <c r="O757" s="71"/>
      <c r="P757" s="71"/>
      <c r="Q757" s="71"/>
      <c r="R757" s="71"/>
      <c r="S757" s="71"/>
    </row>
    <row r="758" customFormat="false" ht="15" hidden="false" customHeight="false" outlineLevel="0" collapsed="false">
      <c r="A758" s="0" t="s">
        <v>102</v>
      </c>
      <c r="D758" s="71"/>
      <c r="E758" s="71"/>
      <c r="F758" s="71"/>
      <c r="G758" s="71" t="n">
        <f aca="false">G757-G756</f>
        <v>776.76976988727</v>
      </c>
      <c r="H758" s="71" t="n">
        <f aca="false">H757-H756</f>
        <v>80</v>
      </c>
      <c r="I758" s="71" t="n">
        <f aca="false">I757-I756</f>
        <v>462.566029264636</v>
      </c>
      <c r="J758" s="71" t="n">
        <f aca="false">J757-J756</f>
        <v>1319.33579915191</v>
      </c>
      <c r="K758" s="71"/>
      <c r="L758" s="71"/>
      <c r="M758" s="71"/>
      <c r="N758" s="71"/>
      <c r="O758" s="71"/>
      <c r="P758" s="71"/>
      <c r="Q758" s="71"/>
      <c r="R758" s="71"/>
      <c r="S758" s="71"/>
    </row>
    <row r="760" customFormat="false" ht="60" hidden="false" customHeight="false" outlineLevel="0" collapsed="false">
      <c r="A760" s="21" t="s">
        <v>63</v>
      </c>
      <c r="B760" s="21" t="s">
        <v>80</v>
      </c>
      <c r="C760" s="21" t="s">
        <v>81</v>
      </c>
      <c r="D760" s="67" t="str">
        <f aca="false">FoodDB!$C$1</f>
        <v>Fat
(g)</v>
      </c>
      <c r="E760" s="67" t="str">
        <f aca="false">FoodDB!$D$1</f>
        <v> Net
Carbs
(g)</v>
      </c>
      <c r="F760" s="67" t="str">
        <f aca="false">FoodDB!$E$1</f>
        <v>Protein
(g)</v>
      </c>
      <c r="G760" s="67" t="str">
        <f aca="false">FoodDB!$F$1</f>
        <v>Fat
(Cal)</v>
      </c>
      <c r="H760" s="67" t="str">
        <f aca="false">FoodDB!$G$1</f>
        <v>Carb
(Cal)</v>
      </c>
      <c r="I760" s="67" t="str">
        <f aca="false">FoodDB!$H$1</f>
        <v>Protein
(Cal)</v>
      </c>
      <c r="J760" s="67" t="str">
        <f aca="false">FoodDB!$I$1</f>
        <v>Total
Calories</v>
      </c>
      <c r="K760" s="67"/>
      <c r="L760" s="67" t="s">
        <v>82</v>
      </c>
      <c r="M760" s="67" t="s">
        <v>83</v>
      </c>
      <c r="N760" s="67" t="s">
        <v>84</v>
      </c>
      <c r="O760" s="67" t="s">
        <v>85</v>
      </c>
      <c r="P760" s="67" t="s">
        <v>86</v>
      </c>
      <c r="Q760" s="67" t="s">
        <v>87</v>
      </c>
      <c r="R760" s="67" t="s">
        <v>88</v>
      </c>
      <c r="S760" s="67" t="s">
        <v>89</v>
      </c>
    </row>
    <row r="761" customFormat="false" ht="15" hidden="false" customHeight="false" outlineLevel="0" collapsed="false">
      <c r="A761" s="68" t="n">
        <f aca="false">A749+1</f>
        <v>43094</v>
      </c>
      <c r="B761" s="69" t="s">
        <v>95</v>
      </c>
      <c r="C761" s="70" t="n">
        <v>1</v>
      </c>
      <c r="D761" s="71" t="n">
        <f aca="false">$C761*VLOOKUP($B761,FoodDB!$A$2:$I$1024,3,0)</f>
        <v>0</v>
      </c>
      <c r="E761" s="71" t="n">
        <f aca="false">$C761*VLOOKUP($B761,FoodDB!$A$2:$I$1024,4,0)</f>
        <v>0</v>
      </c>
      <c r="F761" s="71" t="n">
        <f aca="false">$C761*VLOOKUP($B761,FoodDB!$A$2:$I$1024,5,0)</f>
        <v>0</v>
      </c>
      <c r="G761" s="71" t="n">
        <f aca="false">$C761*VLOOKUP($B761,FoodDB!$A$2:$I$1024,6,0)</f>
        <v>0</v>
      </c>
      <c r="H761" s="71" t="n">
        <f aca="false">$C761*VLOOKUP($B761,FoodDB!$A$2:$I$1024,7,0)</f>
        <v>0</v>
      </c>
      <c r="I761" s="71" t="n">
        <f aca="false">$C761*VLOOKUP($B761,FoodDB!$A$2:$I$1024,8,0)</f>
        <v>0</v>
      </c>
      <c r="J761" s="71" t="n">
        <f aca="false">$C761*VLOOKUP($B761,FoodDB!$A$2:$I$1024,9,0)</f>
        <v>0</v>
      </c>
      <c r="K761" s="71"/>
      <c r="L761" s="71" t="n">
        <f aca="false">SUM(G761:G767)</f>
        <v>0</v>
      </c>
      <c r="M761" s="71" t="n">
        <f aca="false">SUM(H761:H767)</f>
        <v>0</v>
      </c>
      <c r="N761" s="71" t="n">
        <f aca="false">SUM(I761:I767)</f>
        <v>0</v>
      </c>
      <c r="O761" s="71" t="n">
        <f aca="false">SUM(L761:N761)</f>
        <v>0</v>
      </c>
      <c r="P761" s="71" t="n">
        <f aca="false">VLOOKUP($A761,LossChart!$A$3:$AB$73,14,0)-L761</f>
        <v>781.285783583471</v>
      </c>
      <c r="Q761" s="71" t="n">
        <f aca="false">VLOOKUP($A761,LossChart!$A$3:$AB$73,15,0)-M761</f>
        <v>80</v>
      </c>
      <c r="R761" s="71" t="n">
        <f aca="false">VLOOKUP($A761,LossChart!$A$3:$AB$73,16,0)-N761</f>
        <v>462.566029264636</v>
      </c>
      <c r="S761" s="71" t="n">
        <f aca="false">VLOOKUP($A761,LossChart!$A$3:$AB$73,17,0)-O761</f>
        <v>1323.85181284811</v>
      </c>
    </row>
    <row r="762" customFormat="false" ht="15" hidden="false" customHeight="false" outlineLevel="0" collapsed="false">
      <c r="B762" s="69" t="s">
        <v>95</v>
      </c>
      <c r="C762" s="70" t="n">
        <v>1</v>
      </c>
      <c r="D762" s="71" t="n">
        <f aca="false">$C762*VLOOKUP($B762,FoodDB!$A$2:$I$1024,3,0)</f>
        <v>0</v>
      </c>
      <c r="E762" s="71" t="n">
        <f aca="false">$C762*VLOOKUP($B762,FoodDB!$A$2:$I$1024,4,0)</f>
        <v>0</v>
      </c>
      <c r="F762" s="71" t="n">
        <f aca="false">$C762*VLOOKUP($B762,FoodDB!$A$2:$I$1024,5,0)</f>
        <v>0</v>
      </c>
      <c r="G762" s="71" t="n">
        <f aca="false">$C762*VLOOKUP($B762,FoodDB!$A$2:$I$1024,6,0)</f>
        <v>0</v>
      </c>
      <c r="H762" s="71" t="n">
        <f aca="false">$C762*VLOOKUP($B762,FoodDB!$A$2:$I$1024,7,0)</f>
        <v>0</v>
      </c>
      <c r="I762" s="71" t="n">
        <f aca="false">$C762*VLOOKUP($B762,FoodDB!$A$2:$I$1024,8,0)</f>
        <v>0</v>
      </c>
      <c r="J762" s="71" t="n">
        <f aca="false">$C762*VLOOKUP($B762,FoodDB!$A$2:$I$1024,9,0)</f>
        <v>0</v>
      </c>
      <c r="K762" s="71"/>
      <c r="L762" s="71"/>
      <c r="M762" s="71"/>
      <c r="N762" s="71"/>
      <c r="O762" s="71"/>
      <c r="P762" s="71"/>
      <c r="Q762" s="71"/>
      <c r="R762" s="71"/>
      <c r="S762" s="71"/>
    </row>
    <row r="763" customFormat="false" ht="15" hidden="false" customHeight="false" outlineLevel="0" collapsed="false">
      <c r="B763" s="69" t="s">
        <v>95</v>
      </c>
      <c r="C763" s="70" t="n">
        <v>1</v>
      </c>
      <c r="D763" s="71" t="n">
        <f aca="false">$C763*VLOOKUP($B763,FoodDB!$A$2:$I$1024,3,0)</f>
        <v>0</v>
      </c>
      <c r="E763" s="71" t="n">
        <f aca="false">$C763*VLOOKUP($B763,FoodDB!$A$2:$I$1024,4,0)</f>
        <v>0</v>
      </c>
      <c r="F763" s="71" t="n">
        <f aca="false">$C763*VLOOKUP($B763,FoodDB!$A$2:$I$1024,5,0)</f>
        <v>0</v>
      </c>
      <c r="G763" s="71" t="n">
        <f aca="false">$C763*VLOOKUP($B763,FoodDB!$A$2:$I$1024,6,0)</f>
        <v>0</v>
      </c>
      <c r="H763" s="71" t="n">
        <f aca="false">$C763*VLOOKUP($B763,FoodDB!$A$2:$I$1024,7,0)</f>
        <v>0</v>
      </c>
      <c r="I763" s="71" t="n">
        <f aca="false">$C763*VLOOKUP($B763,FoodDB!$A$2:$I$1024,8,0)</f>
        <v>0</v>
      </c>
      <c r="J763" s="71" t="n">
        <f aca="false">$C763*VLOOKUP($B763,FoodDB!$A$2:$I$1024,9,0)</f>
        <v>0</v>
      </c>
      <c r="K763" s="71"/>
      <c r="L763" s="71"/>
      <c r="M763" s="71"/>
      <c r="N763" s="71"/>
      <c r="O763" s="71"/>
      <c r="P763" s="71"/>
      <c r="Q763" s="71"/>
      <c r="R763" s="71"/>
      <c r="S763" s="71"/>
    </row>
    <row r="764" customFormat="false" ht="15" hidden="false" customHeight="false" outlineLevel="0" collapsed="false">
      <c r="B764" s="69" t="s">
        <v>95</v>
      </c>
      <c r="C764" s="70" t="n">
        <v>1</v>
      </c>
      <c r="D764" s="71" t="n">
        <f aca="false">$C764*VLOOKUP($B764,FoodDB!$A$2:$I$1024,3,0)</f>
        <v>0</v>
      </c>
      <c r="E764" s="71" t="n">
        <f aca="false">$C764*VLOOKUP($B764,FoodDB!$A$2:$I$1024,4,0)</f>
        <v>0</v>
      </c>
      <c r="F764" s="71" t="n">
        <f aca="false">$C764*VLOOKUP($B764,FoodDB!$A$2:$I$1024,5,0)</f>
        <v>0</v>
      </c>
      <c r="G764" s="71" t="n">
        <f aca="false">$C764*VLOOKUP($B764,FoodDB!$A$2:$I$1024,6,0)</f>
        <v>0</v>
      </c>
      <c r="H764" s="71" t="n">
        <f aca="false">$C764*VLOOKUP($B764,FoodDB!$A$2:$I$1024,7,0)</f>
        <v>0</v>
      </c>
      <c r="I764" s="71" t="n">
        <f aca="false">$C764*VLOOKUP($B764,FoodDB!$A$2:$I$1024,8,0)</f>
        <v>0</v>
      </c>
      <c r="J764" s="71" t="n">
        <f aca="false">$C764*VLOOKUP($B764,FoodDB!$A$2:$I$1024,9,0)</f>
        <v>0</v>
      </c>
      <c r="K764" s="71"/>
      <c r="L764" s="71"/>
      <c r="M764" s="71"/>
      <c r="N764" s="71"/>
      <c r="O764" s="71"/>
      <c r="P764" s="71"/>
      <c r="Q764" s="71"/>
      <c r="R764" s="71"/>
      <c r="S764" s="71"/>
    </row>
    <row r="765" customFormat="false" ht="15" hidden="false" customHeight="false" outlineLevel="0" collapsed="false">
      <c r="B765" s="69" t="s">
        <v>95</v>
      </c>
      <c r="C765" s="70" t="n">
        <v>1</v>
      </c>
      <c r="D765" s="71" t="n">
        <f aca="false">$C765*VLOOKUP($B765,FoodDB!$A$2:$I$1024,3,0)</f>
        <v>0</v>
      </c>
      <c r="E765" s="71" t="n">
        <f aca="false">$C765*VLOOKUP($B765,FoodDB!$A$2:$I$1024,4,0)</f>
        <v>0</v>
      </c>
      <c r="F765" s="71" t="n">
        <f aca="false">$C765*VLOOKUP($B765,FoodDB!$A$2:$I$1024,5,0)</f>
        <v>0</v>
      </c>
      <c r="G765" s="71" t="n">
        <f aca="false">$C765*VLOOKUP($B765,FoodDB!$A$2:$I$1024,6,0)</f>
        <v>0</v>
      </c>
      <c r="H765" s="71" t="n">
        <f aca="false">$C765*VLOOKUP($B765,FoodDB!$A$2:$I$1024,7,0)</f>
        <v>0</v>
      </c>
      <c r="I765" s="71" t="n">
        <f aca="false">$C765*VLOOKUP($B765,FoodDB!$A$2:$I$1024,8,0)</f>
        <v>0</v>
      </c>
      <c r="J765" s="71" t="n">
        <f aca="false">$C765*VLOOKUP($B765,FoodDB!$A$2:$I$1024,9,0)</f>
        <v>0</v>
      </c>
      <c r="K765" s="71"/>
      <c r="L765" s="71"/>
      <c r="M765" s="71"/>
      <c r="N765" s="71"/>
      <c r="O765" s="71"/>
      <c r="P765" s="71"/>
      <c r="Q765" s="71"/>
      <c r="R765" s="71"/>
      <c r="S765" s="71"/>
    </row>
    <row r="766" customFormat="false" ht="15" hidden="false" customHeight="false" outlineLevel="0" collapsed="false">
      <c r="B766" s="69" t="s">
        <v>95</v>
      </c>
      <c r="C766" s="70" t="n">
        <v>1</v>
      </c>
      <c r="D766" s="71" t="n">
        <f aca="false">$C766*VLOOKUP($B766,FoodDB!$A$2:$I$1024,3,0)</f>
        <v>0</v>
      </c>
      <c r="E766" s="71" t="n">
        <f aca="false">$C766*VLOOKUP($B766,FoodDB!$A$2:$I$1024,4,0)</f>
        <v>0</v>
      </c>
      <c r="F766" s="71" t="n">
        <f aca="false">$C766*VLOOKUP($B766,FoodDB!$A$2:$I$1024,5,0)</f>
        <v>0</v>
      </c>
      <c r="G766" s="71" t="n">
        <f aca="false">$C766*VLOOKUP($B766,FoodDB!$A$2:$I$1024,6,0)</f>
        <v>0</v>
      </c>
      <c r="H766" s="71" t="n">
        <f aca="false">$C766*VLOOKUP($B766,FoodDB!$A$2:$I$1024,7,0)</f>
        <v>0</v>
      </c>
      <c r="I766" s="71" t="n">
        <f aca="false">$C766*VLOOKUP($B766,FoodDB!$A$2:$I$1024,8,0)</f>
        <v>0</v>
      </c>
      <c r="J766" s="71" t="n">
        <f aca="false">$C766*VLOOKUP($B766,FoodDB!$A$2:$I$1024,9,0)</f>
        <v>0</v>
      </c>
      <c r="K766" s="71"/>
      <c r="L766" s="71"/>
      <c r="M766" s="71"/>
      <c r="N766" s="71"/>
      <c r="O766" s="71"/>
      <c r="P766" s="71"/>
      <c r="Q766" s="71"/>
      <c r="R766" s="71"/>
      <c r="S766" s="71"/>
    </row>
    <row r="767" customFormat="false" ht="15" hidden="false" customHeight="false" outlineLevel="0" collapsed="false">
      <c r="B767" s="69" t="s">
        <v>95</v>
      </c>
      <c r="C767" s="70" t="n">
        <v>1</v>
      </c>
      <c r="D767" s="71" t="n">
        <f aca="false">$C767*VLOOKUP($B767,FoodDB!$A$2:$I$1024,3,0)</f>
        <v>0</v>
      </c>
      <c r="E767" s="71" t="n">
        <f aca="false">$C767*VLOOKUP($B767,FoodDB!$A$2:$I$1024,4,0)</f>
        <v>0</v>
      </c>
      <c r="F767" s="71" t="n">
        <f aca="false">$C767*VLOOKUP($B767,FoodDB!$A$2:$I$1024,5,0)</f>
        <v>0</v>
      </c>
      <c r="G767" s="71" t="n">
        <f aca="false">$C767*VLOOKUP($B767,FoodDB!$A$2:$I$1024,6,0)</f>
        <v>0</v>
      </c>
      <c r="H767" s="71" t="n">
        <f aca="false">$C767*VLOOKUP($B767,FoodDB!$A$2:$I$1024,7,0)</f>
        <v>0</v>
      </c>
      <c r="I767" s="71" t="n">
        <f aca="false">$C767*VLOOKUP($B767,FoodDB!$A$2:$I$1024,8,0)</f>
        <v>0</v>
      </c>
      <c r="J767" s="71" t="n">
        <f aca="false">$C767*VLOOKUP($B767,FoodDB!$A$2:$I$1024,9,0)</f>
        <v>0</v>
      </c>
      <c r="K767" s="71"/>
      <c r="L767" s="71"/>
      <c r="M767" s="71"/>
      <c r="N767" s="71"/>
      <c r="O767" s="71"/>
      <c r="P767" s="71"/>
      <c r="Q767" s="71"/>
      <c r="R767" s="71"/>
      <c r="S767" s="71"/>
    </row>
    <row r="768" customFormat="false" ht="15" hidden="false" customHeight="false" outlineLevel="0" collapsed="false">
      <c r="A768" s="0" t="s">
        <v>99</v>
      </c>
      <c r="D768" s="71"/>
      <c r="E768" s="71"/>
      <c r="F768" s="71"/>
      <c r="G768" s="71" t="n">
        <f aca="false">SUM(G761:G767)</f>
        <v>0</v>
      </c>
      <c r="H768" s="71" t="n">
        <f aca="false">SUM(H761:H767)</f>
        <v>0</v>
      </c>
      <c r="I768" s="71" t="n">
        <f aca="false">SUM(I761:I767)</f>
        <v>0</v>
      </c>
      <c r="J768" s="71" t="n">
        <f aca="false">SUM(G768:I768)</f>
        <v>0</v>
      </c>
      <c r="K768" s="71"/>
      <c r="L768" s="71"/>
      <c r="M768" s="71"/>
      <c r="N768" s="71"/>
      <c r="O768" s="71"/>
      <c r="P768" s="71"/>
      <c r="Q768" s="71"/>
      <c r="R768" s="71"/>
      <c r="S768" s="71"/>
    </row>
    <row r="769" customFormat="false" ht="15" hidden="false" customHeight="false" outlineLevel="0" collapsed="false">
      <c r="A769" s="0" t="s">
        <v>100</v>
      </c>
      <c r="B769" s="0" t="s">
        <v>101</v>
      </c>
      <c r="D769" s="71"/>
      <c r="E769" s="71"/>
      <c r="F769" s="71"/>
      <c r="G769" s="71" t="n">
        <f aca="false">VLOOKUP($A761,LossChart!$A$3:$AB$73,14,0)</f>
        <v>781.285783583471</v>
      </c>
      <c r="H769" s="71" t="n">
        <f aca="false">VLOOKUP($A761,LossChart!$A$3:$AB$73,15,0)</f>
        <v>80</v>
      </c>
      <c r="I769" s="71" t="n">
        <f aca="false">VLOOKUP($A761,LossChart!$A$3:$AB$73,16,0)</f>
        <v>462.566029264636</v>
      </c>
      <c r="J769" s="71" t="n">
        <f aca="false">VLOOKUP($A761,LossChart!$A$3:$AB$73,17,0)</f>
        <v>1323.85181284811</v>
      </c>
      <c r="K769" s="71"/>
      <c r="L769" s="71"/>
      <c r="M769" s="71"/>
      <c r="N769" s="71"/>
      <c r="O769" s="71"/>
      <c r="P769" s="71"/>
      <c r="Q769" s="71"/>
      <c r="R769" s="71"/>
      <c r="S769" s="71"/>
    </row>
    <row r="770" customFormat="false" ht="15" hidden="false" customHeight="false" outlineLevel="0" collapsed="false">
      <c r="A770" s="0" t="s">
        <v>102</v>
      </c>
      <c r="D770" s="71"/>
      <c r="E770" s="71"/>
      <c r="F770" s="71"/>
      <c r="G770" s="71" t="n">
        <f aca="false">G769-G768</f>
        <v>781.285783583471</v>
      </c>
      <c r="H770" s="71" t="n">
        <f aca="false">H769-H768</f>
        <v>80</v>
      </c>
      <c r="I770" s="71" t="n">
        <f aca="false">I769-I768</f>
        <v>462.566029264636</v>
      </c>
      <c r="J770" s="71" t="n">
        <f aca="false">J769-J768</f>
        <v>1323.85181284811</v>
      </c>
      <c r="K770" s="71"/>
      <c r="L770" s="71"/>
      <c r="M770" s="71"/>
      <c r="N770" s="71"/>
      <c r="O770" s="71"/>
      <c r="P770" s="71"/>
      <c r="Q770" s="71"/>
      <c r="R770" s="71"/>
      <c r="S770" s="71"/>
    </row>
    <row r="772" customFormat="false" ht="60" hidden="false" customHeight="false" outlineLevel="0" collapsed="false">
      <c r="A772" s="21" t="s">
        <v>63</v>
      </c>
      <c r="B772" s="21" t="s">
        <v>80</v>
      </c>
      <c r="C772" s="21" t="s">
        <v>81</v>
      </c>
      <c r="D772" s="67" t="str">
        <f aca="false">FoodDB!$C$1</f>
        <v>Fat
(g)</v>
      </c>
      <c r="E772" s="67" t="str">
        <f aca="false">FoodDB!$D$1</f>
        <v> Net
Carbs
(g)</v>
      </c>
      <c r="F772" s="67" t="str">
        <f aca="false">FoodDB!$E$1</f>
        <v>Protein
(g)</v>
      </c>
      <c r="G772" s="67" t="str">
        <f aca="false">FoodDB!$F$1</f>
        <v>Fat
(Cal)</v>
      </c>
      <c r="H772" s="67" t="str">
        <f aca="false">FoodDB!$G$1</f>
        <v>Carb
(Cal)</v>
      </c>
      <c r="I772" s="67" t="str">
        <f aca="false">FoodDB!$H$1</f>
        <v>Protein
(Cal)</v>
      </c>
      <c r="J772" s="67" t="str">
        <f aca="false">FoodDB!$I$1</f>
        <v>Total
Calories</v>
      </c>
      <c r="K772" s="67"/>
      <c r="L772" s="67" t="s">
        <v>82</v>
      </c>
      <c r="M772" s="67" t="s">
        <v>83</v>
      </c>
      <c r="N772" s="67" t="s">
        <v>84</v>
      </c>
      <c r="O772" s="67" t="s">
        <v>85</v>
      </c>
      <c r="P772" s="67" t="s">
        <v>86</v>
      </c>
      <c r="Q772" s="67" t="s">
        <v>87</v>
      </c>
      <c r="R772" s="67" t="s">
        <v>88</v>
      </c>
      <c r="S772" s="67" t="s">
        <v>89</v>
      </c>
    </row>
    <row r="773" customFormat="false" ht="15" hidden="false" customHeight="false" outlineLevel="0" collapsed="false">
      <c r="A773" s="68" t="n">
        <f aca="false">A761+1</f>
        <v>43095</v>
      </c>
      <c r="B773" s="69" t="s">
        <v>95</v>
      </c>
      <c r="C773" s="70" t="n">
        <v>1</v>
      </c>
      <c r="D773" s="71" t="n">
        <f aca="false">$C773*VLOOKUP($B773,FoodDB!$A$2:$I$1024,3,0)</f>
        <v>0</v>
      </c>
      <c r="E773" s="71" t="n">
        <f aca="false">$C773*VLOOKUP($B773,FoodDB!$A$2:$I$1024,4,0)</f>
        <v>0</v>
      </c>
      <c r="F773" s="71" t="n">
        <f aca="false">$C773*VLOOKUP($B773,FoodDB!$A$2:$I$1024,5,0)</f>
        <v>0</v>
      </c>
      <c r="G773" s="71" t="n">
        <f aca="false">$C773*VLOOKUP($B773,FoodDB!$A$2:$I$1024,6,0)</f>
        <v>0</v>
      </c>
      <c r="H773" s="71" t="n">
        <f aca="false">$C773*VLOOKUP($B773,FoodDB!$A$2:$I$1024,7,0)</f>
        <v>0</v>
      </c>
      <c r="I773" s="71" t="n">
        <f aca="false">$C773*VLOOKUP($B773,FoodDB!$A$2:$I$1024,8,0)</f>
        <v>0</v>
      </c>
      <c r="J773" s="71" t="n">
        <f aca="false">$C773*VLOOKUP($B773,FoodDB!$A$2:$I$1024,9,0)</f>
        <v>0</v>
      </c>
      <c r="K773" s="71"/>
      <c r="L773" s="71" t="n">
        <f aca="false">SUM(G773:G779)</f>
        <v>0</v>
      </c>
      <c r="M773" s="71" t="n">
        <f aca="false">SUM(H773:H779)</f>
        <v>0</v>
      </c>
      <c r="N773" s="71" t="n">
        <f aca="false">SUM(I773:I779)</f>
        <v>0</v>
      </c>
      <c r="O773" s="71" t="n">
        <f aca="false">SUM(L773:N773)</f>
        <v>0</v>
      </c>
      <c r="P773" s="71" t="n">
        <f aca="false">VLOOKUP($A773,LossChart!$A$3:$AB$961,14,0)-L773</f>
        <v>785.761798301222</v>
      </c>
      <c r="Q773" s="71" t="n">
        <f aca="false">VLOOKUP($A773,LossChart!$A$3:$AB$961,15,0)-M773</f>
        <v>80</v>
      </c>
      <c r="R773" s="71" t="n">
        <f aca="false">VLOOKUP($A773,LossChart!$A$3:$AB$961,16,0)-N773</f>
        <v>462.566029264636</v>
      </c>
      <c r="S773" s="71" t="n">
        <f aca="false">VLOOKUP($A773,LossChart!$A$3:$AB$961,17,0)-O773</f>
        <v>1328.32782756586</v>
      </c>
    </row>
    <row r="774" customFormat="false" ht="15" hidden="false" customHeight="false" outlineLevel="0" collapsed="false">
      <c r="B774" s="69" t="s">
        <v>95</v>
      </c>
      <c r="C774" s="70" t="n">
        <v>1</v>
      </c>
      <c r="D774" s="71" t="n">
        <f aca="false">$C774*VLOOKUP($B774,FoodDB!$A$2:$I$1024,3,0)</f>
        <v>0</v>
      </c>
      <c r="E774" s="71" t="n">
        <f aca="false">$C774*VLOOKUP($B774,FoodDB!$A$2:$I$1024,4,0)</f>
        <v>0</v>
      </c>
      <c r="F774" s="71" t="n">
        <f aca="false">$C774*VLOOKUP($B774,FoodDB!$A$2:$I$1024,5,0)</f>
        <v>0</v>
      </c>
      <c r="G774" s="71" t="n">
        <f aca="false">$C774*VLOOKUP($B774,FoodDB!$A$2:$I$1024,6,0)</f>
        <v>0</v>
      </c>
      <c r="H774" s="71" t="n">
        <f aca="false">$C774*VLOOKUP($B774,FoodDB!$A$2:$I$1024,7,0)</f>
        <v>0</v>
      </c>
      <c r="I774" s="71" t="n">
        <f aca="false">$C774*VLOOKUP($B774,FoodDB!$A$2:$I$1024,8,0)</f>
        <v>0</v>
      </c>
      <c r="J774" s="71" t="n">
        <f aca="false">$C774*VLOOKUP($B774,FoodDB!$A$2:$I$1024,9,0)</f>
        <v>0</v>
      </c>
      <c r="K774" s="71"/>
      <c r="L774" s="71"/>
      <c r="M774" s="71"/>
      <c r="N774" s="71"/>
      <c r="O774" s="71"/>
      <c r="P774" s="71"/>
      <c r="Q774" s="71"/>
      <c r="R774" s="71"/>
      <c r="S774" s="71"/>
    </row>
    <row r="775" customFormat="false" ht="15" hidden="false" customHeight="false" outlineLevel="0" collapsed="false">
      <c r="B775" s="69" t="s">
        <v>95</v>
      </c>
      <c r="C775" s="70" t="n">
        <v>1</v>
      </c>
      <c r="D775" s="71" t="n">
        <f aca="false">$C775*VLOOKUP($B775,FoodDB!$A$2:$I$1024,3,0)</f>
        <v>0</v>
      </c>
      <c r="E775" s="71" t="n">
        <f aca="false">$C775*VLOOKUP($B775,FoodDB!$A$2:$I$1024,4,0)</f>
        <v>0</v>
      </c>
      <c r="F775" s="71" t="n">
        <f aca="false">$C775*VLOOKUP($B775,FoodDB!$A$2:$I$1024,5,0)</f>
        <v>0</v>
      </c>
      <c r="G775" s="71" t="n">
        <f aca="false">$C775*VLOOKUP($B775,FoodDB!$A$2:$I$1024,6,0)</f>
        <v>0</v>
      </c>
      <c r="H775" s="71" t="n">
        <f aca="false">$C775*VLOOKUP($B775,FoodDB!$A$2:$I$1024,7,0)</f>
        <v>0</v>
      </c>
      <c r="I775" s="71" t="n">
        <f aca="false">$C775*VLOOKUP($B775,FoodDB!$A$2:$I$1024,8,0)</f>
        <v>0</v>
      </c>
      <c r="J775" s="71" t="n">
        <f aca="false">$C775*VLOOKUP($B775,FoodDB!$A$2:$I$1024,9,0)</f>
        <v>0</v>
      </c>
      <c r="K775" s="71"/>
      <c r="L775" s="71"/>
      <c r="M775" s="71"/>
      <c r="N775" s="71"/>
      <c r="O775" s="71"/>
      <c r="P775" s="71"/>
      <c r="Q775" s="71"/>
      <c r="R775" s="71"/>
      <c r="S775" s="71"/>
    </row>
    <row r="776" customFormat="false" ht="15" hidden="false" customHeight="false" outlineLevel="0" collapsed="false">
      <c r="B776" s="69" t="s">
        <v>95</v>
      </c>
      <c r="C776" s="70" t="n">
        <v>1</v>
      </c>
      <c r="D776" s="71" t="n">
        <f aca="false">$C776*VLOOKUP($B776,FoodDB!$A$2:$I$1024,3,0)</f>
        <v>0</v>
      </c>
      <c r="E776" s="71" t="n">
        <f aca="false">$C776*VLOOKUP($B776,FoodDB!$A$2:$I$1024,4,0)</f>
        <v>0</v>
      </c>
      <c r="F776" s="71" t="n">
        <f aca="false">$C776*VLOOKUP($B776,FoodDB!$A$2:$I$1024,5,0)</f>
        <v>0</v>
      </c>
      <c r="G776" s="71" t="n">
        <f aca="false">$C776*VLOOKUP($B776,FoodDB!$A$2:$I$1024,6,0)</f>
        <v>0</v>
      </c>
      <c r="H776" s="71" t="n">
        <f aca="false">$C776*VLOOKUP($B776,FoodDB!$A$2:$I$1024,7,0)</f>
        <v>0</v>
      </c>
      <c r="I776" s="71" t="n">
        <f aca="false">$C776*VLOOKUP($B776,FoodDB!$A$2:$I$1024,8,0)</f>
        <v>0</v>
      </c>
      <c r="J776" s="71" t="n">
        <f aca="false">$C776*VLOOKUP($B776,FoodDB!$A$2:$I$1024,9,0)</f>
        <v>0</v>
      </c>
      <c r="K776" s="71"/>
      <c r="L776" s="71"/>
      <c r="M776" s="71"/>
      <c r="N776" s="71"/>
      <c r="O776" s="71"/>
      <c r="P776" s="71"/>
      <c r="Q776" s="71"/>
      <c r="R776" s="71"/>
      <c r="S776" s="71"/>
    </row>
    <row r="777" customFormat="false" ht="15" hidden="false" customHeight="false" outlineLevel="0" collapsed="false">
      <c r="B777" s="69" t="s">
        <v>95</v>
      </c>
      <c r="C777" s="70" t="n">
        <v>1</v>
      </c>
      <c r="D777" s="71" t="n">
        <f aca="false">$C777*VLOOKUP($B777,FoodDB!$A$2:$I$1024,3,0)</f>
        <v>0</v>
      </c>
      <c r="E777" s="71" t="n">
        <f aca="false">$C777*VLOOKUP($B777,FoodDB!$A$2:$I$1024,4,0)</f>
        <v>0</v>
      </c>
      <c r="F777" s="71" t="n">
        <f aca="false">$C777*VLOOKUP($B777,FoodDB!$A$2:$I$1024,5,0)</f>
        <v>0</v>
      </c>
      <c r="G777" s="71" t="n">
        <f aca="false">$C777*VLOOKUP($B777,FoodDB!$A$2:$I$1024,6,0)</f>
        <v>0</v>
      </c>
      <c r="H777" s="71" t="n">
        <f aca="false">$C777*VLOOKUP($B777,FoodDB!$A$2:$I$1024,7,0)</f>
        <v>0</v>
      </c>
      <c r="I777" s="71" t="n">
        <f aca="false">$C777*VLOOKUP($B777,FoodDB!$A$2:$I$1024,8,0)</f>
        <v>0</v>
      </c>
      <c r="J777" s="71" t="n">
        <f aca="false">$C777*VLOOKUP($B777,FoodDB!$A$2:$I$1024,9,0)</f>
        <v>0</v>
      </c>
      <c r="K777" s="71"/>
      <c r="L777" s="71"/>
      <c r="M777" s="71"/>
      <c r="N777" s="71"/>
      <c r="O777" s="71"/>
      <c r="P777" s="71"/>
      <c r="Q777" s="71"/>
      <c r="R777" s="71"/>
      <c r="S777" s="71"/>
    </row>
    <row r="778" customFormat="false" ht="15" hidden="false" customHeight="false" outlineLevel="0" collapsed="false">
      <c r="B778" s="69" t="s">
        <v>95</v>
      </c>
      <c r="C778" s="70" t="n">
        <v>1</v>
      </c>
      <c r="D778" s="71" t="n">
        <f aca="false">$C778*VLOOKUP($B778,FoodDB!$A$2:$I$1024,3,0)</f>
        <v>0</v>
      </c>
      <c r="E778" s="71" t="n">
        <f aca="false">$C778*VLOOKUP($B778,FoodDB!$A$2:$I$1024,4,0)</f>
        <v>0</v>
      </c>
      <c r="F778" s="71" t="n">
        <f aca="false">$C778*VLOOKUP($B778,FoodDB!$A$2:$I$1024,5,0)</f>
        <v>0</v>
      </c>
      <c r="G778" s="71" t="n">
        <f aca="false">$C778*VLOOKUP($B778,FoodDB!$A$2:$I$1024,6,0)</f>
        <v>0</v>
      </c>
      <c r="H778" s="71" t="n">
        <f aca="false">$C778*VLOOKUP($B778,FoodDB!$A$2:$I$1024,7,0)</f>
        <v>0</v>
      </c>
      <c r="I778" s="71" t="n">
        <f aca="false">$C778*VLOOKUP($B778,FoodDB!$A$2:$I$1024,8,0)</f>
        <v>0</v>
      </c>
      <c r="J778" s="71" t="n">
        <f aca="false">$C778*VLOOKUP($B778,FoodDB!$A$2:$I$1024,9,0)</f>
        <v>0</v>
      </c>
      <c r="K778" s="71"/>
      <c r="L778" s="71"/>
      <c r="M778" s="71"/>
      <c r="N778" s="71"/>
      <c r="O778" s="71"/>
      <c r="P778" s="71"/>
      <c r="Q778" s="71"/>
      <c r="R778" s="71"/>
      <c r="S778" s="71"/>
    </row>
    <row r="779" customFormat="false" ht="15" hidden="false" customHeight="false" outlineLevel="0" collapsed="false">
      <c r="B779" s="69" t="s">
        <v>95</v>
      </c>
      <c r="C779" s="70" t="n">
        <v>1</v>
      </c>
      <c r="D779" s="71" t="n">
        <f aca="false">$C779*VLOOKUP($B779,FoodDB!$A$2:$I$1024,3,0)</f>
        <v>0</v>
      </c>
      <c r="E779" s="71" t="n">
        <f aca="false">$C779*VLOOKUP($B779,FoodDB!$A$2:$I$1024,4,0)</f>
        <v>0</v>
      </c>
      <c r="F779" s="71" t="n">
        <f aca="false">$C779*VLOOKUP($B779,FoodDB!$A$2:$I$1024,5,0)</f>
        <v>0</v>
      </c>
      <c r="G779" s="71" t="n">
        <f aca="false">$C779*VLOOKUP($B779,FoodDB!$A$2:$I$1024,6,0)</f>
        <v>0</v>
      </c>
      <c r="H779" s="71" t="n">
        <f aca="false">$C779*VLOOKUP($B779,FoodDB!$A$2:$I$1024,7,0)</f>
        <v>0</v>
      </c>
      <c r="I779" s="71" t="n">
        <f aca="false">$C779*VLOOKUP($B779,FoodDB!$A$2:$I$1024,8,0)</f>
        <v>0</v>
      </c>
      <c r="J779" s="71" t="n">
        <f aca="false">$C779*VLOOKUP($B779,FoodDB!$A$2:$I$1024,9,0)</f>
        <v>0</v>
      </c>
      <c r="K779" s="71"/>
      <c r="L779" s="71"/>
      <c r="M779" s="71"/>
      <c r="N779" s="71"/>
      <c r="O779" s="71"/>
      <c r="P779" s="71"/>
      <c r="Q779" s="71"/>
      <c r="R779" s="71"/>
      <c r="S779" s="71"/>
    </row>
    <row r="780" customFormat="false" ht="15" hidden="false" customHeight="false" outlineLevel="0" collapsed="false">
      <c r="A780" s="0" t="s">
        <v>99</v>
      </c>
      <c r="D780" s="71"/>
      <c r="E780" s="71"/>
      <c r="F780" s="71"/>
      <c r="G780" s="71" t="n">
        <f aca="false">SUM(G773:G779)</f>
        <v>0</v>
      </c>
      <c r="H780" s="71" t="n">
        <f aca="false">SUM(H773:H779)</f>
        <v>0</v>
      </c>
      <c r="I780" s="71" t="n">
        <f aca="false">SUM(I773:I779)</f>
        <v>0</v>
      </c>
      <c r="J780" s="71" t="n">
        <f aca="false">SUM(G780:I780)</f>
        <v>0</v>
      </c>
      <c r="K780" s="71"/>
      <c r="L780" s="71"/>
      <c r="M780" s="71"/>
      <c r="N780" s="71"/>
      <c r="O780" s="71"/>
      <c r="P780" s="71"/>
      <c r="Q780" s="71"/>
      <c r="R780" s="71"/>
      <c r="S780" s="71"/>
    </row>
    <row r="781" customFormat="false" ht="15" hidden="false" customHeight="false" outlineLevel="0" collapsed="false">
      <c r="A781" s="0" t="s">
        <v>100</v>
      </c>
      <c r="B781" s="0" t="s">
        <v>101</v>
      </c>
      <c r="D781" s="71"/>
      <c r="E781" s="71"/>
      <c r="F781" s="71"/>
      <c r="G781" s="71" t="n">
        <f aca="false">VLOOKUP($A773,LossChart!$A$3:$AB$73,14,0)</f>
        <v>785.761798301222</v>
      </c>
      <c r="H781" s="71" t="n">
        <f aca="false">VLOOKUP($A773,LossChart!$A$3:$AB$73,15,0)</f>
        <v>80</v>
      </c>
      <c r="I781" s="71" t="n">
        <f aca="false">VLOOKUP($A773,LossChart!$A$3:$AB$73,16,0)</f>
        <v>462.566029264636</v>
      </c>
      <c r="J781" s="71" t="n">
        <f aca="false">VLOOKUP($A773,LossChart!$A$3:$AB$73,17,0)</f>
        <v>1328.32782756586</v>
      </c>
      <c r="K781" s="71"/>
      <c r="L781" s="71"/>
      <c r="M781" s="71"/>
      <c r="N781" s="71"/>
      <c r="O781" s="71"/>
      <c r="P781" s="71"/>
      <c r="Q781" s="71"/>
      <c r="R781" s="71"/>
      <c r="S781" s="71"/>
    </row>
    <row r="782" customFormat="false" ht="15" hidden="false" customHeight="false" outlineLevel="0" collapsed="false">
      <c r="A782" s="0" t="s">
        <v>102</v>
      </c>
      <c r="D782" s="71"/>
      <c r="E782" s="71"/>
      <c r="F782" s="71"/>
      <c r="G782" s="71" t="n">
        <f aca="false">G781-G780</f>
        <v>785.761798301222</v>
      </c>
      <c r="H782" s="71" t="n">
        <f aca="false">H781-H780</f>
        <v>80</v>
      </c>
      <c r="I782" s="71" t="n">
        <f aca="false">I781-I780</f>
        <v>462.566029264636</v>
      </c>
      <c r="J782" s="71" t="n">
        <f aca="false">J781-J780</f>
        <v>1328.32782756586</v>
      </c>
      <c r="K782" s="71"/>
      <c r="L782" s="71"/>
      <c r="M782" s="71"/>
      <c r="N782" s="71"/>
      <c r="O782" s="71"/>
      <c r="P782" s="71"/>
      <c r="Q782" s="71"/>
      <c r="R782" s="71"/>
      <c r="S782" s="71"/>
    </row>
    <row r="784" customFormat="false" ht="60" hidden="false" customHeight="false" outlineLevel="0" collapsed="false">
      <c r="A784" s="21" t="s">
        <v>63</v>
      </c>
      <c r="B784" s="21" t="s">
        <v>80</v>
      </c>
      <c r="C784" s="21" t="s">
        <v>81</v>
      </c>
      <c r="D784" s="67" t="str">
        <f aca="false">FoodDB!$C$1</f>
        <v>Fat
(g)</v>
      </c>
      <c r="E784" s="67" t="str">
        <f aca="false">FoodDB!$D$1</f>
        <v> Net
Carbs
(g)</v>
      </c>
      <c r="F784" s="67" t="str">
        <f aca="false">FoodDB!$E$1</f>
        <v>Protein
(g)</v>
      </c>
      <c r="G784" s="67" t="str">
        <f aca="false">FoodDB!$F$1</f>
        <v>Fat
(Cal)</v>
      </c>
      <c r="H784" s="67" t="str">
        <f aca="false">FoodDB!$G$1</f>
        <v>Carb
(Cal)</v>
      </c>
      <c r="I784" s="67" t="str">
        <f aca="false">FoodDB!$H$1</f>
        <v>Protein
(Cal)</v>
      </c>
      <c r="J784" s="67" t="str">
        <f aca="false">FoodDB!$I$1</f>
        <v>Total
Calories</v>
      </c>
      <c r="K784" s="67"/>
      <c r="L784" s="67" t="s">
        <v>82</v>
      </c>
      <c r="M784" s="67" t="s">
        <v>83</v>
      </c>
      <c r="N784" s="67" t="s">
        <v>84</v>
      </c>
      <c r="O784" s="67" t="s">
        <v>85</v>
      </c>
      <c r="P784" s="67" t="s">
        <v>86</v>
      </c>
      <c r="Q784" s="67" t="s">
        <v>87</v>
      </c>
      <c r="R784" s="67" t="s">
        <v>88</v>
      </c>
      <c r="S784" s="67" t="s">
        <v>89</v>
      </c>
    </row>
    <row r="785" customFormat="false" ht="15" hidden="false" customHeight="false" outlineLevel="0" collapsed="false">
      <c r="A785" s="68" t="n">
        <f aca="false">A773+1</f>
        <v>43096</v>
      </c>
      <c r="B785" s="69" t="s">
        <v>95</v>
      </c>
      <c r="C785" s="70" t="n">
        <v>1</v>
      </c>
      <c r="D785" s="71" t="n">
        <f aca="false">$C785*VLOOKUP($B785,FoodDB!$A$2:$I$1024,3,0)</f>
        <v>0</v>
      </c>
      <c r="E785" s="71" t="n">
        <f aca="false">$C785*VLOOKUP($B785,FoodDB!$A$2:$I$1024,4,0)</f>
        <v>0</v>
      </c>
      <c r="F785" s="71" t="n">
        <f aca="false">$C785*VLOOKUP($B785,FoodDB!$A$2:$I$1024,5,0)</f>
        <v>0</v>
      </c>
      <c r="G785" s="71" t="n">
        <f aca="false">$C785*VLOOKUP($B785,FoodDB!$A$2:$I$1024,6,0)</f>
        <v>0</v>
      </c>
      <c r="H785" s="71" t="n">
        <f aca="false">$C785*VLOOKUP($B785,FoodDB!$A$2:$I$1024,7,0)</f>
        <v>0</v>
      </c>
      <c r="I785" s="71" t="n">
        <f aca="false">$C785*VLOOKUP($B785,FoodDB!$A$2:$I$1024,8,0)</f>
        <v>0</v>
      </c>
      <c r="J785" s="71" t="n">
        <f aca="false">$C785*VLOOKUP($B785,FoodDB!$A$2:$I$1024,9,0)</f>
        <v>0</v>
      </c>
      <c r="K785" s="71"/>
      <c r="L785" s="71" t="n">
        <f aca="false">SUM(G785:G791)</f>
        <v>0</v>
      </c>
      <c r="M785" s="71" t="n">
        <f aca="false">SUM(H785:H791)</f>
        <v>0</v>
      </c>
      <c r="N785" s="71" t="n">
        <f aca="false">SUM(I785:I791)</f>
        <v>0</v>
      </c>
      <c r="O785" s="71" t="n">
        <f aca="false">SUM(L785:N785)</f>
        <v>0</v>
      </c>
      <c r="P785" s="71" t="n">
        <f aca="false">VLOOKUP($A785,LossChart!$A$3:$AB$961,14,0)-L785</f>
        <v>790.198168317186</v>
      </c>
      <c r="Q785" s="71" t="n">
        <f aca="false">VLOOKUP($A785,LossChart!$A$3:$AB$961,15,0)-M785</f>
        <v>80</v>
      </c>
      <c r="R785" s="71" t="n">
        <f aca="false">VLOOKUP($A785,LossChart!$A$3:$AB$961,16,0)-N785</f>
        <v>462.566029264636</v>
      </c>
      <c r="S785" s="71" t="n">
        <f aca="false">VLOOKUP($A785,LossChart!$A$3:$AB$961,17,0)-O785</f>
        <v>1332.76419758182</v>
      </c>
    </row>
    <row r="786" customFormat="false" ht="15" hidden="false" customHeight="false" outlineLevel="0" collapsed="false">
      <c r="B786" s="69" t="s">
        <v>95</v>
      </c>
      <c r="C786" s="70" t="n">
        <v>1</v>
      </c>
      <c r="D786" s="71" t="n">
        <f aca="false">$C786*VLOOKUP($B786,FoodDB!$A$2:$I$1024,3,0)</f>
        <v>0</v>
      </c>
      <c r="E786" s="71" t="n">
        <f aca="false">$C786*VLOOKUP($B786,FoodDB!$A$2:$I$1024,4,0)</f>
        <v>0</v>
      </c>
      <c r="F786" s="71" t="n">
        <f aca="false">$C786*VLOOKUP($B786,FoodDB!$A$2:$I$1024,5,0)</f>
        <v>0</v>
      </c>
      <c r="G786" s="71" t="n">
        <f aca="false">$C786*VLOOKUP($B786,FoodDB!$A$2:$I$1024,6,0)</f>
        <v>0</v>
      </c>
      <c r="H786" s="71" t="n">
        <f aca="false">$C786*VLOOKUP($B786,FoodDB!$A$2:$I$1024,7,0)</f>
        <v>0</v>
      </c>
      <c r="I786" s="71" t="n">
        <f aca="false">$C786*VLOOKUP($B786,FoodDB!$A$2:$I$1024,8,0)</f>
        <v>0</v>
      </c>
      <c r="J786" s="71" t="n">
        <f aca="false">$C786*VLOOKUP($B786,FoodDB!$A$2:$I$1024,9,0)</f>
        <v>0</v>
      </c>
      <c r="K786" s="71"/>
      <c r="L786" s="71"/>
      <c r="M786" s="71"/>
      <c r="N786" s="71"/>
      <c r="O786" s="71"/>
      <c r="P786" s="71"/>
      <c r="Q786" s="71"/>
      <c r="R786" s="71"/>
      <c r="S786" s="71"/>
    </row>
    <row r="787" customFormat="false" ht="15" hidden="false" customHeight="false" outlineLevel="0" collapsed="false">
      <c r="B787" s="69" t="s">
        <v>95</v>
      </c>
      <c r="C787" s="70" t="n">
        <v>1</v>
      </c>
      <c r="D787" s="71" t="n">
        <f aca="false">$C787*VLOOKUP($B787,FoodDB!$A$2:$I$1024,3,0)</f>
        <v>0</v>
      </c>
      <c r="E787" s="71" t="n">
        <f aca="false">$C787*VLOOKUP($B787,FoodDB!$A$2:$I$1024,4,0)</f>
        <v>0</v>
      </c>
      <c r="F787" s="71" t="n">
        <f aca="false">$C787*VLOOKUP($B787,FoodDB!$A$2:$I$1024,5,0)</f>
        <v>0</v>
      </c>
      <c r="G787" s="71" t="n">
        <f aca="false">$C787*VLOOKUP($B787,FoodDB!$A$2:$I$1024,6,0)</f>
        <v>0</v>
      </c>
      <c r="H787" s="71" t="n">
        <f aca="false">$C787*VLOOKUP($B787,FoodDB!$A$2:$I$1024,7,0)</f>
        <v>0</v>
      </c>
      <c r="I787" s="71" t="n">
        <f aca="false">$C787*VLOOKUP($B787,FoodDB!$A$2:$I$1024,8,0)</f>
        <v>0</v>
      </c>
      <c r="J787" s="71" t="n">
        <f aca="false">$C787*VLOOKUP($B787,FoodDB!$A$2:$I$1024,9,0)</f>
        <v>0</v>
      </c>
      <c r="K787" s="71"/>
      <c r="L787" s="71"/>
      <c r="M787" s="71"/>
      <c r="N787" s="71"/>
      <c r="O787" s="71"/>
      <c r="P787" s="71"/>
      <c r="Q787" s="71"/>
      <c r="R787" s="71"/>
      <c r="S787" s="71"/>
    </row>
    <row r="788" customFormat="false" ht="15" hidden="false" customHeight="false" outlineLevel="0" collapsed="false">
      <c r="B788" s="69" t="s">
        <v>95</v>
      </c>
      <c r="C788" s="70" t="n">
        <v>1</v>
      </c>
      <c r="D788" s="71" t="n">
        <f aca="false">$C788*VLOOKUP($B788,FoodDB!$A$2:$I$1024,3,0)</f>
        <v>0</v>
      </c>
      <c r="E788" s="71" t="n">
        <f aca="false">$C788*VLOOKUP($B788,FoodDB!$A$2:$I$1024,4,0)</f>
        <v>0</v>
      </c>
      <c r="F788" s="71" t="n">
        <f aca="false">$C788*VLOOKUP($B788,FoodDB!$A$2:$I$1024,5,0)</f>
        <v>0</v>
      </c>
      <c r="G788" s="71" t="n">
        <f aca="false">$C788*VLOOKUP($B788,FoodDB!$A$2:$I$1024,6,0)</f>
        <v>0</v>
      </c>
      <c r="H788" s="71" t="n">
        <f aca="false">$C788*VLOOKUP($B788,FoodDB!$A$2:$I$1024,7,0)</f>
        <v>0</v>
      </c>
      <c r="I788" s="71" t="n">
        <f aca="false">$C788*VLOOKUP($B788,FoodDB!$A$2:$I$1024,8,0)</f>
        <v>0</v>
      </c>
      <c r="J788" s="71" t="n">
        <f aca="false">$C788*VLOOKUP($B788,FoodDB!$A$2:$I$1024,9,0)</f>
        <v>0</v>
      </c>
      <c r="K788" s="71"/>
      <c r="L788" s="71"/>
      <c r="M788" s="71"/>
      <c r="N788" s="71"/>
      <c r="O788" s="71"/>
      <c r="P788" s="71"/>
      <c r="Q788" s="71"/>
      <c r="R788" s="71"/>
      <c r="S788" s="71"/>
    </row>
    <row r="789" customFormat="false" ht="15" hidden="false" customHeight="false" outlineLevel="0" collapsed="false">
      <c r="B789" s="69" t="s">
        <v>95</v>
      </c>
      <c r="C789" s="70" t="n">
        <v>1</v>
      </c>
      <c r="D789" s="71" t="n">
        <f aca="false">$C789*VLOOKUP($B789,FoodDB!$A$2:$I$1024,3,0)</f>
        <v>0</v>
      </c>
      <c r="E789" s="71" t="n">
        <f aca="false">$C789*VLOOKUP($B789,FoodDB!$A$2:$I$1024,4,0)</f>
        <v>0</v>
      </c>
      <c r="F789" s="71" t="n">
        <f aca="false">$C789*VLOOKUP($B789,FoodDB!$A$2:$I$1024,5,0)</f>
        <v>0</v>
      </c>
      <c r="G789" s="71" t="n">
        <f aca="false">$C789*VLOOKUP($B789,FoodDB!$A$2:$I$1024,6,0)</f>
        <v>0</v>
      </c>
      <c r="H789" s="71" t="n">
        <f aca="false">$C789*VLOOKUP($B789,FoodDB!$A$2:$I$1024,7,0)</f>
        <v>0</v>
      </c>
      <c r="I789" s="71" t="n">
        <f aca="false">$C789*VLOOKUP($B789,FoodDB!$A$2:$I$1024,8,0)</f>
        <v>0</v>
      </c>
      <c r="J789" s="71" t="n">
        <f aca="false">$C789*VLOOKUP($B789,FoodDB!$A$2:$I$1024,9,0)</f>
        <v>0</v>
      </c>
      <c r="K789" s="71"/>
      <c r="L789" s="71"/>
      <c r="M789" s="71"/>
      <c r="N789" s="71"/>
      <c r="O789" s="71"/>
      <c r="P789" s="71"/>
      <c r="Q789" s="71"/>
      <c r="R789" s="71"/>
      <c r="S789" s="71"/>
    </row>
    <row r="790" customFormat="false" ht="15" hidden="false" customHeight="false" outlineLevel="0" collapsed="false">
      <c r="B790" s="69" t="s">
        <v>95</v>
      </c>
      <c r="C790" s="70" t="n">
        <v>1</v>
      </c>
      <c r="D790" s="71" t="n">
        <f aca="false">$C790*VLOOKUP($B790,FoodDB!$A$2:$I$1024,3,0)</f>
        <v>0</v>
      </c>
      <c r="E790" s="71" t="n">
        <f aca="false">$C790*VLOOKUP($B790,FoodDB!$A$2:$I$1024,4,0)</f>
        <v>0</v>
      </c>
      <c r="F790" s="71" t="n">
        <f aca="false">$C790*VLOOKUP($B790,FoodDB!$A$2:$I$1024,5,0)</f>
        <v>0</v>
      </c>
      <c r="G790" s="71" t="n">
        <f aca="false">$C790*VLOOKUP($B790,FoodDB!$A$2:$I$1024,6,0)</f>
        <v>0</v>
      </c>
      <c r="H790" s="71" t="n">
        <f aca="false">$C790*VLOOKUP($B790,FoodDB!$A$2:$I$1024,7,0)</f>
        <v>0</v>
      </c>
      <c r="I790" s="71" t="n">
        <f aca="false">$C790*VLOOKUP($B790,FoodDB!$A$2:$I$1024,8,0)</f>
        <v>0</v>
      </c>
      <c r="J790" s="71" t="n">
        <f aca="false">$C790*VLOOKUP($B790,FoodDB!$A$2:$I$1024,9,0)</f>
        <v>0</v>
      </c>
      <c r="K790" s="71"/>
      <c r="L790" s="71"/>
      <c r="M790" s="71"/>
      <c r="N790" s="71"/>
      <c r="O790" s="71"/>
      <c r="P790" s="71"/>
      <c r="Q790" s="71"/>
      <c r="R790" s="71"/>
      <c r="S790" s="71"/>
    </row>
    <row r="791" customFormat="false" ht="15" hidden="false" customHeight="false" outlineLevel="0" collapsed="false">
      <c r="B791" s="69" t="s">
        <v>95</v>
      </c>
      <c r="C791" s="70" t="n">
        <v>1</v>
      </c>
      <c r="D791" s="71" t="n">
        <f aca="false">$C791*VLOOKUP($B791,FoodDB!$A$2:$I$1024,3,0)</f>
        <v>0</v>
      </c>
      <c r="E791" s="71" t="n">
        <f aca="false">$C791*VLOOKUP($B791,FoodDB!$A$2:$I$1024,4,0)</f>
        <v>0</v>
      </c>
      <c r="F791" s="71" t="n">
        <f aca="false">$C791*VLOOKUP($B791,FoodDB!$A$2:$I$1024,5,0)</f>
        <v>0</v>
      </c>
      <c r="G791" s="71" t="n">
        <f aca="false">$C791*VLOOKUP($B791,FoodDB!$A$2:$I$1024,6,0)</f>
        <v>0</v>
      </c>
      <c r="H791" s="71" t="n">
        <f aca="false">$C791*VLOOKUP($B791,FoodDB!$A$2:$I$1024,7,0)</f>
        <v>0</v>
      </c>
      <c r="I791" s="71" t="n">
        <f aca="false">$C791*VLOOKUP($B791,FoodDB!$A$2:$I$1024,8,0)</f>
        <v>0</v>
      </c>
      <c r="J791" s="71" t="n">
        <f aca="false">$C791*VLOOKUP($B791,FoodDB!$A$2:$I$1024,9,0)</f>
        <v>0</v>
      </c>
      <c r="K791" s="71"/>
      <c r="L791" s="71"/>
      <c r="M791" s="71"/>
      <c r="N791" s="71"/>
      <c r="O791" s="71"/>
      <c r="P791" s="71"/>
      <c r="Q791" s="71"/>
      <c r="R791" s="71"/>
      <c r="S791" s="71"/>
    </row>
    <row r="792" customFormat="false" ht="15" hidden="false" customHeight="false" outlineLevel="0" collapsed="false">
      <c r="A792" s="0" t="s">
        <v>99</v>
      </c>
      <c r="D792" s="71"/>
      <c r="E792" s="71"/>
      <c r="F792" s="71"/>
      <c r="G792" s="71" t="n">
        <f aca="false">SUM(G785:G791)</f>
        <v>0</v>
      </c>
      <c r="H792" s="71" t="n">
        <f aca="false">SUM(H785:H791)</f>
        <v>0</v>
      </c>
      <c r="I792" s="71" t="n">
        <f aca="false">SUM(I785:I791)</f>
        <v>0</v>
      </c>
      <c r="J792" s="71" t="n">
        <f aca="false">SUM(G792:I792)</f>
        <v>0</v>
      </c>
      <c r="K792" s="71"/>
      <c r="L792" s="71"/>
      <c r="M792" s="71"/>
      <c r="N792" s="71"/>
      <c r="O792" s="71"/>
      <c r="P792" s="71"/>
      <c r="Q792" s="71"/>
      <c r="R792" s="71"/>
      <c r="S792" s="71"/>
    </row>
    <row r="793" customFormat="false" ht="15" hidden="false" customHeight="false" outlineLevel="0" collapsed="false">
      <c r="A793" s="0" t="s">
        <v>100</v>
      </c>
      <c r="B793" s="0" t="s">
        <v>101</v>
      </c>
      <c r="D793" s="71"/>
      <c r="E793" s="71"/>
      <c r="F793" s="71"/>
      <c r="G793" s="71" t="n">
        <f aca="false">VLOOKUP($A785,LossChart!$A$3:$AB$73,14,0)</f>
        <v>790.198168317186</v>
      </c>
      <c r="H793" s="71" t="n">
        <f aca="false">VLOOKUP($A785,LossChart!$A$3:$AB$73,15,0)</f>
        <v>80</v>
      </c>
      <c r="I793" s="71" t="n">
        <f aca="false">VLOOKUP($A785,LossChart!$A$3:$AB$73,16,0)</f>
        <v>462.566029264636</v>
      </c>
      <c r="J793" s="71" t="n">
        <f aca="false">VLOOKUP($A785,LossChart!$A$3:$AB$73,17,0)</f>
        <v>1332.76419758182</v>
      </c>
      <c r="K793" s="71"/>
      <c r="L793" s="71"/>
      <c r="M793" s="71"/>
      <c r="N793" s="71"/>
      <c r="O793" s="71"/>
      <c r="P793" s="71"/>
      <c r="Q793" s="71"/>
      <c r="R793" s="71"/>
      <c r="S793" s="71"/>
    </row>
    <row r="794" customFormat="false" ht="15" hidden="false" customHeight="false" outlineLevel="0" collapsed="false">
      <c r="A794" s="0" t="s">
        <v>102</v>
      </c>
      <c r="D794" s="71"/>
      <c r="E794" s="71"/>
      <c r="F794" s="71"/>
      <c r="G794" s="71" t="n">
        <f aca="false">G793-G792</f>
        <v>790.198168317186</v>
      </c>
      <c r="H794" s="71" t="n">
        <f aca="false">H793-H792</f>
        <v>80</v>
      </c>
      <c r="I794" s="71" t="n">
        <f aca="false">I793-I792</f>
        <v>462.566029264636</v>
      </c>
      <c r="J794" s="71" t="n">
        <f aca="false">J793-J792</f>
        <v>1332.76419758182</v>
      </c>
      <c r="K794" s="71"/>
      <c r="L794" s="71"/>
      <c r="M794" s="71"/>
      <c r="N794" s="71"/>
      <c r="O794" s="71"/>
      <c r="P794" s="71"/>
      <c r="Q794" s="71"/>
      <c r="R794" s="71"/>
      <c r="S794" s="71"/>
    </row>
    <row r="796" customFormat="false" ht="60" hidden="false" customHeight="false" outlineLevel="0" collapsed="false">
      <c r="A796" s="21" t="s">
        <v>63</v>
      </c>
      <c r="B796" s="21" t="s">
        <v>80</v>
      </c>
      <c r="C796" s="21" t="s">
        <v>81</v>
      </c>
      <c r="D796" s="67" t="str">
        <f aca="false">FoodDB!$C$1</f>
        <v>Fat
(g)</v>
      </c>
      <c r="E796" s="67" t="str">
        <f aca="false">FoodDB!$D$1</f>
        <v> Net
Carbs
(g)</v>
      </c>
      <c r="F796" s="67" t="str">
        <f aca="false">FoodDB!$E$1</f>
        <v>Protein
(g)</v>
      </c>
      <c r="G796" s="67" t="str">
        <f aca="false">FoodDB!$F$1</f>
        <v>Fat
(Cal)</v>
      </c>
      <c r="H796" s="67" t="str">
        <f aca="false">FoodDB!$G$1</f>
        <v>Carb
(Cal)</v>
      </c>
      <c r="I796" s="67" t="str">
        <f aca="false">FoodDB!$H$1</f>
        <v>Protein
(Cal)</v>
      </c>
      <c r="J796" s="67" t="str">
        <f aca="false">FoodDB!$I$1</f>
        <v>Total
Calories</v>
      </c>
      <c r="K796" s="67"/>
      <c r="L796" s="67" t="s">
        <v>82</v>
      </c>
      <c r="M796" s="67" t="s">
        <v>83</v>
      </c>
      <c r="N796" s="67" t="s">
        <v>84</v>
      </c>
      <c r="O796" s="67" t="s">
        <v>85</v>
      </c>
      <c r="P796" s="67" t="s">
        <v>86</v>
      </c>
      <c r="Q796" s="67" t="s">
        <v>87</v>
      </c>
      <c r="R796" s="67" t="s">
        <v>88</v>
      </c>
      <c r="S796" s="67" t="s">
        <v>89</v>
      </c>
    </row>
    <row r="797" customFormat="false" ht="15" hidden="false" customHeight="false" outlineLevel="0" collapsed="false">
      <c r="A797" s="68" t="n">
        <f aca="false">A785+1</f>
        <v>43097</v>
      </c>
      <c r="B797" s="69" t="s">
        <v>95</v>
      </c>
      <c r="C797" s="70" t="n">
        <v>1</v>
      </c>
      <c r="D797" s="71" t="n">
        <f aca="false">$C797*VLOOKUP($B797,FoodDB!$A$2:$I$1024,3,0)</f>
        <v>0</v>
      </c>
      <c r="E797" s="71" t="n">
        <f aca="false">$C797*VLOOKUP($B797,FoodDB!$A$2:$I$1024,4,0)</f>
        <v>0</v>
      </c>
      <c r="F797" s="71" t="n">
        <f aca="false">$C797*VLOOKUP($B797,FoodDB!$A$2:$I$1024,5,0)</f>
        <v>0</v>
      </c>
      <c r="G797" s="71" t="n">
        <f aca="false">$C797*VLOOKUP($B797,FoodDB!$A$2:$I$1024,6,0)</f>
        <v>0</v>
      </c>
      <c r="H797" s="71" t="n">
        <f aca="false">$C797*VLOOKUP($B797,FoodDB!$A$2:$I$1024,7,0)</f>
        <v>0</v>
      </c>
      <c r="I797" s="71" t="n">
        <f aca="false">$C797*VLOOKUP($B797,FoodDB!$A$2:$I$1024,8,0)</f>
        <v>0</v>
      </c>
      <c r="J797" s="71" t="n">
        <f aca="false">$C797*VLOOKUP($B797,FoodDB!$A$2:$I$1024,9,0)</f>
        <v>0</v>
      </c>
      <c r="K797" s="71"/>
      <c r="L797" s="71" t="n">
        <f aca="false">SUM(G797:G803)</f>
        <v>0</v>
      </c>
      <c r="M797" s="71" t="n">
        <f aca="false">SUM(H797:H803)</f>
        <v>0</v>
      </c>
      <c r="N797" s="71" t="n">
        <f aca="false">SUM(I797:I803)</f>
        <v>0</v>
      </c>
      <c r="O797" s="71" t="n">
        <f aca="false">SUM(L797:N797)</f>
        <v>0</v>
      </c>
      <c r="P797" s="71" t="n">
        <f aca="false">VLOOKUP($A797,LossChart!$A$3:$AB$961,14,0)-L797</f>
        <v>794.595244770152</v>
      </c>
      <c r="Q797" s="71" t="n">
        <f aca="false">VLOOKUP($A797,LossChart!$A$3:$AB$961,15,0)-M797</f>
        <v>80</v>
      </c>
      <c r="R797" s="71" t="n">
        <f aca="false">VLOOKUP($A797,LossChart!$A$3:$AB$961,16,0)-N797</f>
        <v>462.566029264636</v>
      </c>
      <c r="S797" s="71" t="n">
        <f aca="false">VLOOKUP($A797,LossChart!$A$3:$AB$961,17,0)-O797</f>
        <v>1337.16127403479</v>
      </c>
    </row>
    <row r="798" customFormat="false" ht="15" hidden="false" customHeight="false" outlineLevel="0" collapsed="false">
      <c r="B798" s="69" t="s">
        <v>95</v>
      </c>
      <c r="C798" s="70" t="n">
        <v>1</v>
      </c>
      <c r="D798" s="71" t="n">
        <f aca="false">$C798*VLOOKUP($B798,FoodDB!$A$2:$I$1024,3,0)</f>
        <v>0</v>
      </c>
      <c r="E798" s="71" t="n">
        <f aca="false">$C798*VLOOKUP($B798,FoodDB!$A$2:$I$1024,4,0)</f>
        <v>0</v>
      </c>
      <c r="F798" s="71" t="n">
        <f aca="false">$C798*VLOOKUP($B798,FoodDB!$A$2:$I$1024,5,0)</f>
        <v>0</v>
      </c>
      <c r="G798" s="71" t="n">
        <f aca="false">$C798*VLOOKUP($B798,FoodDB!$A$2:$I$1024,6,0)</f>
        <v>0</v>
      </c>
      <c r="H798" s="71" t="n">
        <f aca="false">$C798*VLOOKUP($B798,FoodDB!$A$2:$I$1024,7,0)</f>
        <v>0</v>
      </c>
      <c r="I798" s="71" t="n">
        <f aca="false">$C798*VLOOKUP($B798,FoodDB!$A$2:$I$1024,8,0)</f>
        <v>0</v>
      </c>
      <c r="J798" s="71" t="n">
        <f aca="false">$C798*VLOOKUP($B798,FoodDB!$A$2:$I$1024,9,0)</f>
        <v>0</v>
      </c>
      <c r="K798" s="71"/>
      <c r="L798" s="71"/>
      <c r="M798" s="71"/>
      <c r="N798" s="71"/>
      <c r="O798" s="71"/>
      <c r="P798" s="71"/>
      <c r="Q798" s="71"/>
      <c r="R798" s="71"/>
      <c r="S798" s="71"/>
    </row>
    <row r="799" customFormat="false" ht="15" hidden="false" customHeight="false" outlineLevel="0" collapsed="false">
      <c r="B799" s="69" t="s">
        <v>95</v>
      </c>
      <c r="C799" s="70" t="n">
        <v>1</v>
      </c>
      <c r="D799" s="71" t="n">
        <f aca="false">$C799*VLOOKUP($B799,FoodDB!$A$2:$I$1024,3,0)</f>
        <v>0</v>
      </c>
      <c r="E799" s="71" t="n">
        <f aca="false">$C799*VLOOKUP($B799,FoodDB!$A$2:$I$1024,4,0)</f>
        <v>0</v>
      </c>
      <c r="F799" s="71" t="n">
        <f aca="false">$C799*VLOOKUP($B799,FoodDB!$A$2:$I$1024,5,0)</f>
        <v>0</v>
      </c>
      <c r="G799" s="71" t="n">
        <f aca="false">$C799*VLOOKUP($B799,FoodDB!$A$2:$I$1024,6,0)</f>
        <v>0</v>
      </c>
      <c r="H799" s="71" t="n">
        <f aca="false">$C799*VLOOKUP($B799,FoodDB!$A$2:$I$1024,7,0)</f>
        <v>0</v>
      </c>
      <c r="I799" s="71" t="n">
        <f aca="false">$C799*VLOOKUP($B799,FoodDB!$A$2:$I$1024,8,0)</f>
        <v>0</v>
      </c>
      <c r="J799" s="71" t="n">
        <f aca="false">$C799*VLOOKUP($B799,FoodDB!$A$2:$I$1024,9,0)</f>
        <v>0</v>
      </c>
      <c r="K799" s="71"/>
      <c r="L799" s="71"/>
      <c r="M799" s="71"/>
      <c r="N799" s="71"/>
      <c r="O799" s="71"/>
      <c r="P799" s="71"/>
      <c r="Q799" s="71"/>
      <c r="R799" s="71"/>
      <c r="S799" s="71"/>
    </row>
    <row r="800" customFormat="false" ht="15" hidden="false" customHeight="false" outlineLevel="0" collapsed="false">
      <c r="B800" s="69" t="s">
        <v>95</v>
      </c>
      <c r="C800" s="70" t="n">
        <v>1</v>
      </c>
      <c r="D800" s="71" t="n">
        <f aca="false">$C800*VLOOKUP($B800,FoodDB!$A$2:$I$1024,3,0)</f>
        <v>0</v>
      </c>
      <c r="E800" s="71" t="n">
        <f aca="false">$C800*VLOOKUP($B800,FoodDB!$A$2:$I$1024,4,0)</f>
        <v>0</v>
      </c>
      <c r="F800" s="71" t="n">
        <f aca="false">$C800*VLOOKUP($B800,FoodDB!$A$2:$I$1024,5,0)</f>
        <v>0</v>
      </c>
      <c r="G800" s="71" t="n">
        <f aca="false">$C800*VLOOKUP($B800,FoodDB!$A$2:$I$1024,6,0)</f>
        <v>0</v>
      </c>
      <c r="H800" s="71" t="n">
        <f aca="false">$C800*VLOOKUP($B800,FoodDB!$A$2:$I$1024,7,0)</f>
        <v>0</v>
      </c>
      <c r="I800" s="71" t="n">
        <f aca="false">$C800*VLOOKUP($B800,FoodDB!$A$2:$I$1024,8,0)</f>
        <v>0</v>
      </c>
      <c r="J800" s="71" t="n">
        <f aca="false">$C800*VLOOKUP($B800,FoodDB!$A$2:$I$1024,9,0)</f>
        <v>0</v>
      </c>
      <c r="K800" s="71"/>
      <c r="L800" s="71"/>
      <c r="M800" s="71"/>
      <c r="N800" s="71"/>
      <c r="O800" s="71"/>
      <c r="P800" s="71"/>
      <c r="Q800" s="71"/>
      <c r="R800" s="71"/>
      <c r="S800" s="71"/>
    </row>
    <row r="801" customFormat="false" ht="15" hidden="false" customHeight="false" outlineLevel="0" collapsed="false">
      <c r="B801" s="69" t="s">
        <v>95</v>
      </c>
      <c r="C801" s="70" t="n">
        <v>1</v>
      </c>
      <c r="D801" s="71" t="n">
        <f aca="false">$C801*VLOOKUP($B801,FoodDB!$A$2:$I$1024,3,0)</f>
        <v>0</v>
      </c>
      <c r="E801" s="71" t="n">
        <f aca="false">$C801*VLOOKUP($B801,FoodDB!$A$2:$I$1024,4,0)</f>
        <v>0</v>
      </c>
      <c r="F801" s="71" t="n">
        <f aca="false">$C801*VLOOKUP($B801,FoodDB!$A$2:$I$1024,5,0)</f>
        <v>0</v>
      </c>
      <c r="G801" s="71" t="n">
        <f aca="false">$C801*VLOOKUP($B801,FoodDB!$A$2:$I$1024,6,0)</f>
        <v>0</v>
      </c>
      <c r="H801" s="71" t="n">
        <f aca="false">$C801*VLOOKUP($B801,FoodDB!$A$2:$I$1024,7,0)</f>
        <v>0</v>
      </c>
      <c r="I801" s="71" t="n">
        <f aca="false">$C801*VLOOKUP($B801,FoodDB!$A$2:$I$1024,8,0)</f>
        <v>0</v>
      </c>
      <c r="J801" s="71" t="n">
        <f aca="false">$C801*VLOOKUP($B801,FoodDB!$A$2:$I$1024,9,0)</f>
        <v>0</v>
      </c>
      <c r="K801" s="71"/>
      <c r="L801" s="71"/>
      <c r="M801" s="71"/>
      <c r="N801" s="71"/>
      <c r="O801" s="71"/>
      <c r="P801" s="71"/>
      <c r="Q801" s="71"/>
      <c r="R801" s="71"/>
      <c r="S801" s="71"/>
    </row>
    <row r="802" customFormat="false" ht="15" hidden="false" customHeight="false" outlineLevel="0" collapsed="false">
      <c r="B802" s="69" t="s">
        <v>95</v>
      </c>
      <c r="C802" s="70" t="n">
        <v>1</v>
      </c>
      <c r="D802" s="71" t="n">
        <f aca="false">$C802*VLOOKUP($B802,FoodDB!$A$2:$I$1024,3,0)</f>
        <v>0</v>
      </c>
      <c r="E802" s="71" t="n">
        <f aca="false">$C802*VLOOKUP($B802,FoodDB!$A$2:$I$1024,4,0)</f>
        <v>0</v>
      </c>
      <c r="F802" s="71" t="n">
        <f aca="false">$C802*VLOOKUP($B802,FoodDB!$A$2:$I$1024,5,0)</f>
        <v>0</v>
      </c>
      <c r="G802" s="71" t="n">
        <f aca="false">$C802*VLOOKUP($B802,FoodDB!$A$2:$I$1024,6,0)</f>
        <v>0</v>
      </c>
      <c r="H802" s="71" t="n">
        <f aca="false">$C802*VLOOKUP($B802,FoodDB!$A$2:$I$1024,7,0)</f>
        <v>0</v>
      </c>
      <c r="I802" s="71" t="n">
        <f aca="false">$C802*VLOOKUP($B802,FoodDB!$A$2:$I$1024,8,0)</f>
        <v>0</v>
      </c>
      <c r="J802" s="71" t="n">
        <f aca="false">$C802*VLOOKUP($B802,FoodDB!$A$2:$I$1024,9,0)</f>
        <v>0</v>
      </c>
      <c r="K802" s="71"/>
      <c r="L802" s="71"/>
      <c r="M802" s="71"/>
      <c r="N802" s="71"/>
      <c r="O802" s="71"/>
      <c r="P802" s="71"/>
      <c r="Q802" s="71"/>
      <c r="R802" s="71"/>
      <c r="S802" s="71"/>
    </row>
    <row r="803" customFormat="false" ht="15" hidden="false" customHeight="false" outlineLevel="0" collapsed="false">
      <c r="B803" s="69" t="s">
        <v>95</v>
      </c>
      <c r="C803" s="70" t="n">
        <v>1</v>
      </c>
      <c r="D803" s="71" t="n">
        <f aca="false">$C803*VLOOKUP($B803,FoodDB!$A$2:$I$1024,3,0)</f>
        <v>0</v>
      </c>
      <c r="E803" s="71" t="n">
        <f aca="false">$C803*VLOOKUP($B803,FoodDB!$A$2:$I$1024,4,0)</f>
        <v>0</v>
      </c>
      <c r="F803" s="71" t="n">
        <f aca="false">$C803*VLOOKUP($B803,FoodDB!$A$2:$I$1024,5,0)</f>
        <v>0</v>
      </c>
      <c r="G803" s="71" t="n">
        <f aca="false">$C803*VLOOKUP($B803,FoodDB!$A$2:$I$1024,6,0)</f>
        <v>0</v>
      </c>
      <c r="H803" s="71" t="n">
        <f aca="false">$C803*VLOOKUP($B803,FoodDB!$A$2:$I$1024,7,0)</f>
        <v>0</v>
      </c>
      <c r="I803" s="71" t="n">
        <f aca="false">$C803*VLOOKUP($B803,FoodDB!$A$2:$I$1024,8,0)</f>
        <v>0</v>
      </c>
      <c r="J803" s="71" t="n">
        <f aca="false">$C803*VLOOKUP($B803,FoodDB!$A$2:$I$1024,9,0)</f>
        <v>0</v>
      </c>
      <c r="K803" s="71"/>
      <c r="L803" s="71"/>
      <c r="M803" s="71"/>
      <c r="N803" s="71"/>
      <c r="O803" s="71"/>
      <c r="P803" s="71"/>
      <c r="Q803" s="71"/>
      <c r="R803" s="71"/>
      <c r="S803" s="71"/>
    </row>
    <row r="804" customFormat="false" ht="15" hidden="false" customHeight="false" outlineLevel="0" collapsed="false">
      <c r="A804" s="0" t="s">
        <v>99</v>
      </c>
      <c r="D804" s="71"/>
      <c r="E804" s="71"/>
      <c r="F804" s="71"/>
      <c r="G804" s="71" t="n">
        <f aca="false">SUM(G797:G803)</f>
        <v>0</v>
      </c>
      <c r="H804" s="71" t="n">
        <f aca="false">SUM(H797:H803)</f>
        <v>0</v>
      </c>
      <c r="I804" s="71" t="n">
        <f aca="false">SUM(I797:I803)</f>
        <v>0</v>
      </c>
      <c r="J804" s="71" t="n">
        <f aca="false">SUM(G804:I804)</f>
        <v>0</v>
      </c>
      <c r="K804" s="71"/>
      <c r="L804" s="71"/>
      <c r="M804" s="71"/>
      <c r="N804" s="71"/>
      <c r="O804" s="71"/>
      <c r="P804" s="71"/>
      <c r="Q804" s="71"/>
      <c r="R804" s="71"/>
      <c r="S804" s="71"/>
    </row>
    <row r="805" customFormat="false" ht="15" hidden="false" customHeight="false" outlineLevel="0" collapsed="false">
      <c r="A805" s="0" t="s">
        <v>100</v>
      </c>
      <c r="B805" s="0" t="s">
        <v>101</v>
      </c>
      <c r="D805" s="71"/>
      <c r="E805" s="71"/>
      <c r="F805" s="71"/>
      <c r="G805" s="71" t="n">
        <f aca="false">VLOOKUP($A797,LossChart!$A$3:$AB$73,14,0)</f>
        <v>794.595244770152</v>
      </c>
      <c r="H805" s="71" t="n">
        <f aca="false">VLOOKUP($A797,LossChart!$A$3:$AB$73,15,0)</f>
        <v>80</v>
      </c>
      <c r="I805" s="71" t="n">
        <f aca="false">VLOOKUP($A797,LossChart!$A$3:$AB$73,16,0)</f>
        <v>462.566029264636</v>
      </c>
      <c r="J805" s="71" t="n">
        <f aca="false">VLOOKUP($A797,LossChart!$A$3:$AB$73,17,0)</f>
        <v>1337.16127403479</v>
      </c>
      <c r="K805" s="71"/>
      <c r="L805" s="71"/>
      <c r="M805" s="71"/>
      <c r="N805" s="71"/>
      <c r="O805" s="71"/>
      <c r="P805" s="71"/>
      <c r="Q805" s="71"/>
      <c r="R805" s="71"/>
      <c r="S805" s="71"/>
    </row>
    <row r="806" customFormat="false" ht="15" hidden="false" customHeight="false" outlineLevel="0" collapsed="false">
      <c r="A806" s="0" t="s">
        <v>102</v>
      </c>
      <c r="D806" s="71"/>
      <c r="E806" s="71"/>
      <c r="F806" s="71"/>
      <c r="G806" s="71" t="n">
        <f aca="false">G805-G804</f>
        <v>794.595244770152</v>
      </c>
      <c r="H806" s="71" t="n">
        <f aca="false">H805-H804</f>
        <v>80</v>
      </c>
      <c r="I806" s="71" t="n">
        <f aca="false">I805-I804</f>
        <v>462.566029264636</v>
      </c>
      <c r="J806" s="71" t="n">
        <f aca="false">J805-J804</f>
        <v>1337.16127403479</v>
      </c>
      <c r="K806" s="71"/>
      <c r="L806" s="71"/>
      <c r="M806" s="71"/>
      <c r="N806" s="71"/>
      <c r="O806" s="71"/>
      <c r="P806" s="71"/>
      <c r="Q806" s="71"/>
      <c r="R806" s="71"/>
      <c r="S806" s="71"/>
    </row>
    <row r="808" customFormat="false" ht="60" hidden="false" customHeight="false" outlineLevel="0" collapsed="false">
      <c r="A808" s="21" t="s">
        <v>63</v>
      </c>
      <c r="B808" s="21" t="s">
        <v>80</v>
      </c>
      <c r="C808" s="21" t="s">
        <v>81</v>
      </c>
      <c r="D808" s="67" t="str">
        <f aca="false">FoodDB!$C$1</f>
        <v>Fat
(g)</v>
      </c>
      <c r="E808" s="67" t="str">
        <f aca="false">FoodDB!$D$1</f>
        <v> Net
Carbs
(g)</v>
      </c>
      <c r="F808" s="67" t="str">
        <f aca="false">FoodDB!$E$1</f>
        <v>Protein
(g)</v>
      </c>
      <c r="G808" s="67" t="str">
        <f aca="false">FoodDB!$F$1</f>
        <v>Fat
(Cal)</v>
      </c>
      <c r="H808" s="67" t="str">
        <f aca="false">FoodDB!$G$1</f>
        <v>Carb
(Cal)</v>
      </c>
      <c r="I808" s="67" t="str">
        <f aca="false">FoodDB!$H$1</f>
        <v>Protein
(Cal)</v>
      </c>
      <c r="J808" s="67" t="str">
        <f aca="false">FoodDB!$I$1</f>
        <v>Total
Calories</v>
      </c>
      <c r="K808" s="67"/>
      <c r="L808" s="67" t="s">
        <v>82</v>
      </c>
      <c r="M808" s="67" t="s">
        <v>83</v>
      </c>
      <c r="N808" s="67" t="s">
        <v>84</v>
      </c>
      <c r="O808" s="67" t="s">
        <v>85</v>
      </c>
      <c r="P808" s="67" t="s">
        <v>86</v>
      </c>
      <c r="Q808" s="67" t="s">
        <v>87</v>
      </c>
      <c r="R808" s="67" t="s">
        <v>88</v>
      </c>
      <c r="S808" s="67" t="s">
        <v>89</v>
      </c>
    </row>
    <row r="809" customFormat="false" ht="15" hidden="false" customHeight="false" outlineLevel="0" collapsed="false">
      <c r="A809" s="68" t="n">
        <f aca="false">A797+1</f>
        <v>43098</v>
      </c>
      <c r="B809" s="69" t="s">
        <v>95</v>
      </c>
      <c r="C809" s="70" t="n">
        <v>1</v>
      </c>
      <c r="D809" s="71" t="n">
        <f aca="false">$C809*VLOOKUP($B809,FoodDB!$A$2:$I$1024,3,0)</f>
        <v>0</v>
      </c>
      <c r="E809" s="71" t="n">
        <f aca="false">$C809*VLOOKUP($B809,FoodDB!$A$2:$I$1024,4,0)</f>
        <v>0</v>
      </c>
      <c r="F809" s="71" t="n">
        <f aca="false">$C809*VLOOKUP($B809,FoodDB!$A$2:$I$1024,5,0)</f>
        <v>0</v>
      </c>
      <c r="G809" s="71" t="n">
        <f aca="false">$C809*VLOOKUP($B809,FoodDB!$A$2:$I$1024,6,0)</f>
        <v>0</v>
      </c>
      <c r="H809" s="71" t="n">
        <f aca="false">$C809*VLOOKUP($B809,FoodDB!$A$2:$I$1024,7,0)</f>
        <v>0</v>
      </c>
      <c r="I809" s="71" t="n">
        <f aca="false">$C809*VLOOKUP($B809,FoodDB!$A$2:$I$1024,8,0)</f>
        <v>0</v>
      </c>
      <c r="J809" s="71" t="n">
        <f aca="false">$C809*VLOOKUP($B809,FoodDB!$A$2:$I$1024,9,0)</f>
        <v>0</v>
      </c>
      <c r="K809" s="71"/>
      <c r="L809" s="71" t="n">
        <f aca="false">SUM(G809:G815)</f>
        <v>0</v>
      </c>
      <c r="M809" s="71" t="n">
        <f aca="false">SUM(H809:H815)</f>
        <v>0</v>
      </c>
      <c r="N809" s="71" t="n">
        <f aca="false">SUM(I809:I815)</f>
        <v>0</v>
      </c>
      <c r="O809" s="71" t="n">
        <f aca="false">SUM(L809:N809)</f>
        <v>0</v>
      </c>
      <c r="P809" s="71" t="n">
        <f aca="false">VLOOKUP($A809,LossChart!$A$3:$AB$961,14,0)-L809</f>
        <v>798.95337568882</v>
      </c>
      <c r="Q809" s="71" t="n">
        <f aca="false">VLOOKUP($A809,LossChart!$A$3:$AB$961,15,0)-M809</f>
        <v>80</v>
      </c>
      <c r="R809" s="71" t="n">
        <f aca="false">VLOOKUP($A809,LossChart!$A$3:$AB$961,16,0)-N809</f>
        <v>462.566029264636</v>
      </c>
      <c r="S809" s="71" t="n">
        <f aca="false">VLOOKUP($A809,LossChart!$A$3:$AB$961,17,0)-O809</f>
        <v>1341.51940495346</v>
      </c>
    </row>
    <row r="810" customFormat="false" ht="15" hidden="false" customHeight="false" outlineLevel="0" collapsed="false">
      <c r="B810" s="69" t="s">
        <v>95</v>
      </c>
      <c r="C810" s="70" t="n">
        <v>1</v>
      </c>
      <c r="D810" s="71" t="n">
        <f aca="false">$C810*VLOOKUP($B810,FoodDB!$A$2:$I$1024,3,0)</f>
        <v>0</v>
      </c>
      <c r="E810" s="71" t="n">
        <f aca="false">$C810*VLOOKUP($B810,FoodDB!$A$2:$I$1024,4,0)</f>
        <v>0</v>
      </c>
      <c r="F810" s="71" t="n">
        <f aca="false">$C810*VLOOKUP($B810,FoodDB!$A$2:$I$1024,5,0)</f>
        <v>0</v>
      </c>
      <c r="G810" s="71" t="n">
        <f aca="false">$C810*VLOOKUP($B810,FoodDB!$A$2:$I$1024,6,0)</f>
        <v>0</v>
      </c>
      <c r="H810" s="71" t="n">
        <f aca="false">$C810*VLOOKUP($B810,FoodDB!$A$2:$I$1024,7,0)</f>
        <v>0</v>
      </c>
      <c r="I810" s="71" t="n">
        <f aca="false">$C810*VLOOKUP($B810,FoodDB!$A$2:$I$1024,8,0)</f>
        <v>0</v>
      </c>
      <c r="J810" s="71" t="n">
        <f aca="false">$C810*VLOOKUP($B810,FoodDB!$A$2:$I$1024,9,0)</f>
        <v>0</v>
      </c>
      <c r="K810" s="71"/>
      <c r="L810" s="71"/>
      <c r="M810" s="71"/>
      <c r="N810" s="71"/>
      <c r="O810" s="71"/>
      <c r="P810" s="71"/>
      <c r="Q810" s="71"/>
      <c r="R810" s="71"/>
      <c r="S810" s="71"/>
    </row>
    <row r="811" customFormat="false" ht="15" hidden="false" customHeight="false" outlineLevel="0" collapsed="false">
      <c r="B811" s="69" t="s">
        <v>95</v>
      </c>
      <c r="C811" s="70" t="n">
        <v>1</v>
      </c>
      <c r="D811" s="71" t="n">
        <f aca="false">$C811*VLOOKUP($B811,FoodDB!$A$2:$I$1024,3,0)</f>
        <v>0</v>
      </c>
      <c r="E811" s="71" t="n">
        <f aca="false">$C811*VLOOKUP($B811,FoodDB!$A$2:$I$1024,4,0)</f>
        <v>0</v>
      </c>
      <c r="F811" s="71" t="n">
        <f aca="false">$C811*VLOOKUP($B811,FoodDB!$A$2:$I$1024,5,0)</f>
        <v>0</v>
      </c>
      <c r="G811" s="71" t="n">
        <f aca="false">$C811*VLOOKUP($B811,FoodDB!$A$2:$I$1024,6,0)</f>
        <v>0</v>
      </c>
      <c r="H811" s="71" t="n">
        <f aca="false">$C811*VLOOKUP($B811,FoodDB!$A$2:$I$1024,7,0)</f>
        <v>0</v>
      </c>
      <c r="I811" s="71" t="n">
        <f aca="false">$C811*VLOOKUP($B811,FoodDB!$A$2:$I$1024,8,0)</f>
        <v>0</v>
      </c>
      <c r="J811" s="71" t="n">
        <f aca="false">$C811*VLOOKUP($B811,FoodDB!$A$2:$I$1024,9,0)</f>
        <v>0</v>
      </c>
      <c r="K811" s="71"/>
      <c r="L811" s="71"/>
      <c r="M811" s="71"/>
      <c r="N811" s="71"/>
      <c r="O811" s="71"/>
      <c r="P811" s="71"/>
      <c r="Q811" s="71"/>
      <c r="R811" s="71"/>
      <c r="S811" s="71"/>
    </row>
    <row r="812" customFormat="false" ht="15" hidden="false" customHeight="false" outlineLevel="0" collapsed="false">
      <c r="B812" s="69" t="s">
        <v>95</v>
      </c>
      <c r="C812" s="70" t="n">
        <v>1</v>
      </c>
      <c r="D812" s="71" t="n">
        <f aca="false">$C812*VLOOKUP($B812,FoodDB!$A$2:$I$1024,3,0)</f>
        <v>0</v>
      </c>
      <c r="E812" s="71" t="n">
        <f aca="false">$C812*VLOOKUP($B812,FoodDB!$A$2:$I$1024,4,0)</f>
        <v>0</v>
      </c>
      <c r="F812" s="71" t="n">
        <f aca="false">$C812*VLOOKUP($B812,FoodDB!$A$2:$I$1024,5,0)</f>
        <v>0</v>
      </c>
      <c r="G812" s="71" t="n">
        <f aca="false">$C812*VLOOKUP($B812,FoodDB!$A$2:$I$1024,6,0)</f>
        <v>0</v>
      </c>
      <c r="H812" s="71" t="n">
        <f aca="false">$C812*VLOOKUP($B812,FoodDB!$A$2:$I$1024,7,0)</f>
        <v>0</v>
      </c>
      <c r="I812" s="71" t="n">
        <f aca="false">$C812*VLOOKUP($B812,FoodDB!$A$2:$I$1024,8,0)</f>
        <v>0</v>
      </c>
      <c r="J812" s="71" t="n">
        <f aca="false">$C812*VLOOKUP($B812,FoodDB!$A$2:$I$1024,9,0)</f>
        <v>0</v>
      </c>
      <c r="K812" s="71"/>
      <c r="L812" s="71"/>
      <c r="M812" s="71"/>
      <c r="N812" s="71"/>
      <c r="O812" s="71"/>
      <c r="P812" s="71"/>
      <c r="Q812" s="71"/>
      <c r="R812" s="71"/>
      <c r="S812" s="71"/>
    </row>
    <row r="813" customFormat="false" ht="15" hidden="false" customHeight="false" outlineLevel="0" collapsed="false">
      <c r="B813" s="69" t="s">
        <v>95</v>
      </c>
      <c r="C813" s="70" t="n">
        <v>1</v>
      </c>
      <c r="D813" s="71" t="n">
        <f aca="false">$C813*VLOOKUP($B813,FoodDB!$A$2:$I$1024,3,0)</f>
        <v>0</v>
      </c>
      <c r="E813" s="71" t="n">
        <f aca="false">$C813*VLOOKUP($B813,FoodDB!$A$2:$I$1024,4,0)</f>
        <v>0</v>
      </c>
      <c r="F813" s="71" t="n">
        <f aca="false">$C813*VLOOKUP($B813,FoodDB!$A$2:$I$1024,5,0)</f>
        <v>0</v>
      </c>
      <c r="G813" s="71" t="n">
        <f aca="false">$C813*VLOOKUP($B813,FoodDB!$A$2:$I$1024,6,0)</f>
        <v>0</v>
      </c>
      <c r="H813" s="71" t="n">
        <f aca="false">$C813*VLOOKUP($B813,FoodDB!$A$2:$I$1024,7,0)</f>
        <v>0</v>
      </c>
      <c r="I813" s="71" t="n">
        <f aca="false">$C813*VLOOKUP($B813,FoodDB!$A$2:$I$1024,8,0)</f>
        <v>0</v>
      </c>
      <c r="J813" s="71" t="n">
        <f aca="false">$C813*VLOOKUP($B813,FoodDB!$A$2:$I$1024,9,0)</f>
        <v>0</v>
      </c>
      <c r="K813" s="71"/>
      <c r="L813" s="71"/>
      <c r="M813" s="71"/>
      <c r="N813" s="71"/>
      <c r="O813" s="71"/>
      <c r="P813" s="71"/>
      <c r="Q813" s="71"/>
      <c r="R813" s="71"/>
      <c r="S813" s="71"/>
    </row>
    <row r="814" customFormat="false" ht="15" hidden="false" customHeight="false" outlineLevel="0" collapsed="false">
      <c r="B814" s="69" t="s">
        <v>95</v>
      </c>
      <c r="C814" s="70" t="n">
        <v>1</v>
      </c>
      <c r="D814" s="71" t="n">
        <f aca="false">$C814*VLOOKUP($B814,FoodDB!$A$2:$I$1024,3,0)</f>
        <v>0</v>
      </c>
      <c r="E814" s="71" t="n">
        <f aca="false">$C814*VLOOKUP($B814,FoodDB!$A$2:$I$1024,4,0)</f>
        <v>0</v>
      </c>
      <c r="F814" s="71" t="n">
        <f aca="false">$C814*VLOOKUP($B814,FoodDB!$A$2:$I$1024,5,0)</f>
        <v>0</v>
      </c>
      <c r="G814" s="71" t="n">
        <f aca="false">$C814*VLOOKUP($B814,FoodDB!$A$2:$I$1024,6,0)</f>
        <v>0</v>
      </c>
      <c r="H814" s="71" t="n">
        <f aca="false">$C814*VLOOKUP($B814,FoodDB!$A$2:$I$1024,7,0)</f>
        <v>0</v>
      </c>
      <c r="I814" s="71" t="n">
        <f aca="false">$C814*VLOOKUP($B814,FoodDB!$A$2:$I$1024,8,0)</f>
        <v>0</v>
      </c>
      <c r="J814" s="71" t="n">
        <f aca="false">$C814*VLOOKUP($B814,FoodDB!$A$2:$I$1024,9,0)</f>
        <v>0</v>
      </c>
      <c r="K814" s="71"/>
      <c r="L814" s="71"/>
      <c r="M814" s="71"/>
      <c r="N814" s="71"/>
      <c r="O814" s="71"/>
      <c r="P814" s="71"/>
      <c r="Q814" s="71"/>
      <c r="R814" s="71"/>
      <c r="S814" s="71"/>
    </row>
    <row r="815" customFormat="false" ht="15" hidden="false" customHeight="false" outlineLevel="0" collapsed="false">
      <c r="B815" s="69" t="s">
        <v>95</v>
      </c>
      <c r="C815" s="70" t="n">
        <v>1</v>
      </c>
      <c r="D815" s="71" t="n">
        <f aca="false">$C815*VLOOKUP($B815,FoodDB!$A$2:$I$1024,3,0)</f>
        <v>0</v>
      </c>
      <c r="E815" s="71" t="n">
        <f aca="false">$C815*VLOOKUP($B815,FoodDB!$A$2:$I$1024,4,0)</f>
        <v>0</v>
      </c>
      <c r="F815" s="71" t="n">
        <f aca="false">$C815*VLOOKUP($B815,FoodDB!$A$2:$I$1024,5,0)</f>
        <v>0</v>
      </c>
      <c r="G815" s="71" t="n">
        <f aca="false">$C815*VLOOKUP($B815,FoodDB!$A$2:$I$1024,6,0)</f>
        <v>0</v>
      </c>
      <c r="H815" s="71" t="n">
        <f aca="false">$C815*VLOOKUP($B815,FoodDB!$A$2:$I$1024,7,0)</f>
        <v>0</v>
      </c>
      <c r="I815" s="71" t="n">
        <f aca="false">$C815*VLOOKUP($B815,FoodDB!$A$2:$I$1024,8,0)</f>
        <v>0</v>
      </c>
      <c r="J815" s="71" t="n">
        <f aca="false">$C815*VLOOKUP($B815,FoodDB!$A$2:$I$1024,9,0)</f>
        <v>0</v>
      </c>
      <c r="K815" s="71"/>
      <c r="L815" s="71"/>
      <c r="M815" s="71"/>
      <c r="N815" s="71"/>
      <c r="O815" s="71"/>
      <c r="P815" s="71"/>
      <c r="Q815" s="71"/>
      <c r="R815" s="71"/>
      <c r="S815" s="71"/>
    </row>
    <row r="816" customFormat="false" ht="15" hidden="false" customHeight="false" outlineLevel="0" collapsed="false">
      <c r="A816" s="0" t="s">
        <v>99</v>
      </c>
      <c r="D816" s="71"/>
      <c r="E816" s="71"/>
      <c r="F816" s="71"/>
      <c r="G816" s="71" t="n">
        <f aca="false">SUM(G809:G815)</f>
        <v>0</v>
      </c>
      <c r="H816" s="71" t="n">
        <f aca="false">SUM(H809:H815)</f>
        <v>0</v>
      </c>
      <c r="I816" s="71" t="n">
        <f aca="false">SUM(I809:I815)</f>
        <v>0</v>
      </c>
      <c r="J816" s="71" t="n">
        <f aca="false">SUM(G816:I816)</f>
        <v>0</v>
      </c>
      <c r="K816" s="71"/>
      <c r="L816" s="71"/>
      <c r="M816" s="71"/>
      <c r="N816" s="71"/>
      <c r="O816" s="71"/>
      <c r="P816" s="71"/>
      <c r="Q816" s="71"/>
      <c r="R816" s="71"/>
      <c r="S816" s="71"/>
    </row>
    <row r="817" customFormat="false" ht="15" hidden="false" customHeight="false" outlineLevel="0" collapsed="false">
      <c r="A817" s="0" t="s">
        <v>100</v>
      </c>
      <c r="B817" s="0" t="s">
        <v>101</v>
      </c>
      <c r="D817" s="71"/>
      <c r="E817" s="71"/>
      <c r="F817" s="71"/>
      <c r="G817" s="71" t="n">
        <f aca="false">VLOOKUP($A809,LossChart!$A$3:$AB$73,14,0)</f>
        <v>798.95337568882</v>
      </c>
      <c r="H817" s="71" t="n">
        <f aca="false">VLOOKUP($A809,LossChart!$A$3:$AB$73,15,0)</f>
        <v>80</v>
      </c>
      <c r="I817" s="71" t="n">
        <f aca="false">VLOOKUP($A809,LossChart!$A$3:$AB$73,16,0)</f>
        <v>462.566029264636</v>
      </c>
      <c r="J817" s="71" t="n">
        <f aca="false">VLOOKUP($A809,LossChart!$A$3:$AB$73,17,0)</f>
        <v>1341.51940495346</v>
      </c>
      <c r="K817" s="71"/>
      <c r="L817" s="71"/>
      <c r="M817" s="71"/>
      <c r="N817" s="71"/>
      <c r="O817" s="71"/>
      <c r="P817" s="71"/>
      <c r="Q817" s="71"/>
      <c r="R817" s="71"/>
      <c r="S817" s="71"/>
    </row>
    <row r="818" customFormat="false" ht="15" hidden="false" customHeight="false" outlineLevel="0" collapsed="false">
      <c r="A818" s="0" t="s">
        <v>102</v>
      </c>
      <c r="D818" s="71"/>
      <c r="E818" s="71"/>
      <c r="F818" s="71"/>
      <c r="G818" s="71" t="n">
        <f aca="false">G817-G816</f>
        <v>798.95337568882</v>
      </c>
      <c r="H818" s="71" t="n">
        <f aca="false">H817-H816</f>
        <v>80</v>
      </c>
      <c r="I818" s="71" t="n">
        <f aca="false">I817-I816</f>
        <v>462.566029264636</v>
      </c>
      <c r="J818" s="71" t="n">
        <f aca="false">J817-J816</f>
        <v>1341.51940495346</v>
      </c>
      <c r="K818" s="71"/>
      <c r="L818" s="71"/>
      <c r="M818" s="71"/>
      <c r="N818" s="71"/>
      <c r="O818" s="71"/>
      <c r="P818" s="71"/>
      <c r="Q818" s="71"/>
      <c r="R818" s="71"/>
      <c r="S818" s="71"/>
    </row>
    <row r="820" customFormat="false" ht="60" hidden="false" customHeight="false" outlineLevel="0" collapsed="false">
      <c r="A820" s="21" t="s">
        <v>63</v>
      </c>
      <c r="B820" s="21" t="s">
        <v>80</v>
      </c>
      <c r="C820" s="21" t="s">
        <v>81</v>
      </c>
      <c r="D820" s="67" t="str">
        <f aca="false">FoodDB!$C$1</f>
        <v>Fat
(g)</v>
      </c>
      <c r="E820" s="67" t="str">
        <f aca="false">FoodDB!$D$1</f>
        <v> Net
Carbs
(g)</v>
      </c>
      <c r="F820" s="67" t="str">
        <f aca="false">FoodDB!$E$1</f>
        <v>Protein
(g)</v>
      </c>
      <c r="G820" s="67" t="str">
        <f aca="false">FoodDB!$F$1</f>
        <v>Fat
(Cal)</v>
      </c>
      <c r="H820" s="67" t="str">
        <f aca="false">FoodDB!$G$1</f>
        <v>Carb
(Cal)</v>
      </c>
      <c r="I820" s="67" t="str">
        <f aca="false">FoodDB!$H$1</f>
        <v>Protein
(Cal)</v>
      </c>
      <c r="J820" s="67" t="str">
        <f aca="false">FoodDB!$I$1</f>
        <v>Total
Calories</v>
      </c>
      <c r="K820" s="67"/>
      <c r="L820" s="67" t="s">
        <v>82</v>
      </c>
      <c r="M820" s="67" t="s">
        <v>83</v>
      </c>
      <c r="N820" s="67" t="s">
        <v>84</v>
      </c>
      <c r="O820" s="67" t="s">
        <v>85</v>
      </c>
      <c r="P820" s="67" t="s">
        <v>86</v>
      </c>
      <c r="Q820" s="67" t="s">
        <v>87</v>
      </c>
      <c r="R820" s="67" t="s">
        <v>88</v>
      </c>
      <c r="S820" s="67" t="s">
        <v>89</v>
      </c>
    </row>
    <row r="821" customFormat="false" ht="15" hidden="false" customHeight="false" outlineLevel="0" collapsed="false">
      <c r="A821" s="68" t="n">
        <f aca="false">A809+1</f>
        <v>43099</v>
      </c>
      <c r="B821" s="69" t="s">
        <v>95</v>
      </c>
      <c r="C821" s="70" t="n">
        <v>1</v>
      </c>
      <c r="D821" s="71" t="n">
        <f aca="false">$C821*VLOOKUP($B821,FoodDB!$A$2:$I$1024,3,0)</f>
        <v>0</v>
      </c>
      <c r="E821" s="71" t="n">
        <f aca="false">$C821*VLOOKUP($B821,FoodDB!$A$2:$I$1024,4,0)</f>
        <v>0</v>
      </c>
      <c r="F821" s="71" t="n">
        <f aca="false">$C821*VLOOKUP($B821,FoodDB!$A$2:$I$1024,5,0)</f>
        <v>0</v>
      </c>
      <c r="G821" s="71" t="n">
        <f aca="false">$C821*VLOOKUP($B821,FoodDB!$A$2:$I$1024,6,0)</f>
        <v>0</v>
      </c>
      <c r="H821" s="71" t="n">
        <f aca="false">$C821*VLOOKUP($B821,FoodDB!$A$2:$I$1024,7,0)</f>
        <v>0</v>
      </c>
      <c r="I821" s="71" t="n">
        <f aca="false">$C821*VLOOKUP($B821,FoodDB!$A$2:$I$1024,8,0)</f>
        <v>0</v>
      </c>
      <c r="J821" s="71" t="n">
        <f aca="false">$C821*VLOOKUP($B821,FoodDB!$A$2:$I$1024,9,0)</f>
        <v>0</v>
      </c>
      <c r="K821" s="71"/>
      <c r="L821" s="71" t="n">
        <f aca="false">SUM(G821:G827)</f>
        <v>0</v>
      </c>
      <c r="M821" s="71" t="n">
        <f aca="false">SUM(H821:H827)</f>
        <v>0</v>
      </c>
      <c r="N821" s="71" t="n">
        <f aca="false">SUM(I821:I827)</f>
        <v>0</v>
      </c>
      <c r="O821" s="71" t="n">
        <f aca="false">SUM(L821:N821)</f>
        <v>0</v>
      </c>
      <c r="P821" s="71" t="n">
        <f aca="false">VLOOKUP($A821,LossChart!$A$3:$AB$961,14,0)-L821</f>
        <v>803.272906019351</v>
      </c>
      <c r="Q821" s="71" t="n">
        <f aca="false">VLOOKUP($A821,LossChart!$A$3:$AB$961,15,0)-M821</f>
        <v>80</v>
      </c>
      <c r="R821" s="71" t="n">
        <f aca="false">VLOOKUP($A821,LossChart!$A$3:$AB$961,16,0)-N821</f>
        <v>462.566029264636</v>
      </c>
      <c r="S821" s="71" t="n">
        <f aca="false">VLOOKUP($A821,LossChart!$A$3:$AB$961,17,0)-O821</f>
        <v>1345.83893528399</v>
      </c>
    </row>
    <row r="822" customFormat="false" ht="15" hidden="false" customHeight="false" outlineLevel="0" collapsed="false">
      <c r="B822" s="69" t="s">
        <v>95</v>
      </c>
      <c r="C822" s="70" t="n">
        <v>1</v>
      </c>
      <c r="D822" s="71" t="n">
        <f aca="false">$C822*VLOOKUP($B822,FoodDB!$A$2:$I$1024,3,0)</f>
        <v>0</v>
      </c>
      <c r="E822" s="71" t="n">
        <f aca="false">$C822*VLOOKUP($B822,FoodDB!$A$2:$I$1024,4,0)</f>
        <v>0</v>
      </c>
      <c r="F822" s="71" t="n">
        <f aca="false">$C822*VLOOKUP($B822,FoodDB!$A$2:$I$1024,5,0)</f>
        <v>0</v>
      </c>
      <c r="G822" s="71" t="n">
        <f aca="false">$C822*VLOOKUP($B822,FoodDB!$A$2:$I$1024,6,0)</f>
        <v>0</v>
      </c>
      <c r="H822" s="71" t="n">
        <f aca="false">$C822*VLOOKUP($B822,FoodDB!$A$2:$I$1024,7,0)</f>
        <v>0</v>
      </c>
      <c r="I822" s="71" t="n">
        <f aca="false">$C822*VLOOKUP($B822,FoodDB!$A$2:$I$1024,8,0)</f>
        <v>0</v>
      </c>
      <c r="J822" s="71" t="n">
        <f aca="false">$C822*VLOOKUP($B822,FoodDB!$A$2:$I$1024,9,0)</f>
        <v>0</v>
      </c>
      <c r="K822" s="71"/>
      <c r="L822" s="71"/>
      <c r="M822" s="71"/>
      <c r="N822" s="71"/>
      <c r="O822" s="71"/>
      <c r="P822" s="71"/>
      <c r="Q822" s="71"/>
      <c r="R822" s="71"/>
      <c r="S822" s="71"/>
    </row>
    <row r="823" customFormat="false" ht="15" hidden="false" customHeight="false" outlineLevel="0" collapsed="false">
      <c r="B823" s="69" t="s">
        <v>95</v>
      </c>
      <c r="C823" s="70" t="n">
        <v>1</v>
      </c>
      <c r="D823" s="71" t="n">
        <f aca="false">$C823*VLOOKUP($B823,FoodDB!$A$2:$I$1024,3,0)</f>
        <v>0</v>
      </c>
      <c r="E823" s="71" t="n">
        <f aca="false">$C823*VLOOKUP($B823,FoodDB!$A$2:$I$1024,4,0)</f>
        <v>0</v>
      </c>
      <c r="F823" s="71" t="n">
        <f aca="false">$C823*VLOOKUP($B823,FoodDB!$A$2:$I$1024,5,0)</f>
        <v>0</v>
      </c>
      <c r="G823" s="71" t="n">
        <f aca="false">$C823*VLOOKUP($B823,FoodDB!$A$2:$I$1024,6,0)</f>
        <v>0</v>
      </c>
      <c r="H823" s="71" t="n">
        <f aca="false">$C823*VLOOKUP($B823,FoodDB!$A$2:$I$1024,7,0)</f>
        <v>0</v>
      </c>
      <c r="I823" s="71" t="n">
        <f aca="false">$C823*VLOOKUP($B823,FoodDB!$A$2:$I$1024,8,0)</f>
        <v>0</v>
      </c>
      <c r="J823" s="71" t="n">
        <f aca="false">$C823*VLOOKUP($B823,FoodDB!$A$2:$I$1024,9,0)</f>
        <v>0</v>
      </c>
      <c r="K823" s="71"/>
      <c r="L823" s="71"/>
      <c r="M823" s="71"/>
      <c r="N823" s="71"/>
      <c r="O823" s="71"/>
      <c r="P823" s="71"/>
      <c r="Q823" s="71"/>
      <c r="R823" s="71"/>
      <c r="S823" s="71"/>
    </row>
    <row r="824" customFormat="false" ht="15" hidden="false" customHeight="false" outlineLevel="0" collapsed="false">
      <c r="B824" s="69" t="s">
        <v>95</v>
      </c>
      <c r="C824" s="70" t="n">
        <v>1</v>
      </c>
      <c r="D824" s="71" t="n">
        <f aca="false">$C824*VLOOKUP($B824,FoodDB!$A$2:$I$1024,3,0)</f>
        <v>0</v>
      </c>
      <c r="E824" s="71" t="n">
        <f aca="false">$C824*VLOOKUP($B824,FoodDB!$A$2:$I$1024,4,0)</f>
        <v>0</v>
      </c>
      <c r="F824" s="71" t="n">
        <f aca="false">$C824*VLOOKUP($B824,FoodDB!$A$2:$I$1024,5,0)</f>
        <v>0</v>
      </c>
      <c r="G824" s="71" t="n">
        <f aca="false">$C824*VLOOKUP($B824,FoodDB!$A$2:$I$1024,6,0)</f>
        <v>0</v>
      </c>
      <c r="H824" s="71" t="n">
        <f aca="false">$C824*VLOOKUP($B824,FoodDB!$A$2:$I$1024,7,0)</f>
        <v>0</v>
      </c>
      <c r="I824" s="71" t="n">
        <f aca="false">$C824*VLOOKUP($B824,FoodDB!$A$2:$I$1024,8,0)</f>
        <v>0</v>
      </c>
      <c r="J824" s="71" t="n">
        <f aca="false">$C824*VLOOKUP($B824,FoodDB!$A$2:$I$1024,9,0)</f>
        <v>0</v>
      </c>
      <c r="K824" s="71"/>
      <c r="L824" s="71"/>
      <c r="M824" s="71"/>
      <c r="N824" s="71"/>
      <c r="O824" s="71"/>
      <c r="P824" s="71"/>
      <c r="Q824" s="71"/>
      <c r="R824" s="71"/>
      <c r="S824" s="71"/>
    </row>
    <row r="825" customFormat="false" ht="15" hidden="false" customHeight="false" outlineLevel="0" collapsed="false">
      <c r="B825" s="69" t="s">
        <v>95</v>
      </c>
      <c r="C825" s="70" t="n">
        <v>1</v>
      </c>
      <c r="D825" s="71" t="n">
        <f aca="false">$C825*VLOOKUP($B825,FoodDB!$A$2:$I$1024,3,0)</f>
        <v>0</v>
      </c>
      <c r="E825" s="71" t="n">
        <f aca="false">$C825*VLOOKUP($B825,FoodDB!$A$2:$I$1024,4,0)</f>
        <v>0</v>
      </c>
      <c r="F825" s="71" t="n">
        <f aca="false">$C825*VLOOKUP($B825,FoodDB!$A$2:$I$1024,5,0)</f>
        <v>0</v>
      </c>
      <c r="G825" s="71" t="n">
        <f aca="false">$C825*VLOOKUP($B825,FoodDB!$A$2:$I$1024,6,0)</f>
        <v>0</v>
      </c>
      <c r="H825" s="71" t="n">
        <f aca="false">$C825*VLOOKUP($B825,FoodDB!$A$2:$I$1024,7,0)</f>
        <v>0</v>
      </c>
      <c r="I825" s="71" t="n">
        <f aca="false">$C825*VLOOKUP($B825,FoodDB!$A$2:$I$1024,8,0)</f>
        <v>0</v>
      </c>
      <c r="J825" s="71" t="n">
        <f aca="false">$C825*VLOOKUP($B825,FoodDB!$A$2:$I$1024,9,0)</f>
        <v>0</v>
      </c>
      <c r="K825" s="71"/>
      <c r="L825" s="71"/>
      <c r="M825" s="71"/>
      <c r="N825" s="71"/>
      <c r="O825" s="71"/>
      <c r="P825" s="71"/>
      <c r="Q825" s="71"/>
      <c r="R825" s="71"/>
      <c r="S825" s="71"/>
    </row>
    <row r="826" customFormat="false" ht="15" hidden="false" customHeight="false" outlineLevel="0" collapsed="false">
      <c r="B826" s="69" t="s">
        <v>95</v>
      </c>
      <c r="C826" s="70" t="n">
        <v>1</v>
      </c>
      <c r="D826" s="71" t="n">
        <f aca="false">$C826*VLOOKUP($B826,FoodDB!$A$2:$I$1024,3,0)</f>
        <v>0</v>
      </c>
      <c r="E826" s="71" t="n">
        <f aca="false">$C826*VLOOKUP($B826,FoodDB!$A$2:$I$1024,4,0)</f>
        <v>0</v>
      </c>
      <c r="F826" s="71" t="n">
        <f aca="false">$C826*VLOOKUP($B826,FoodDB!$A$2:$I$1024,5,0)</f>
        <v>0</v>
      </c>
      <c r="G826" s="71" t="n">
        <f aca="false">$C826*VLOOKUP($B826,FoodDB!$A$2:$I$1024,6,0)</f>
        <v>0</v>
      </c>
      <c r="H826" s="71" t="n">
        <f aca="false">$C826*VLOOKUP($B826,FoodDB!$A$2:$I$1024,7,0)</f>
        <v>0</v>
      </c>
      <c r="I826" s="71" t="n">
        <f aca="false">$C826*VLOOKUP($B826,FoodDB!$A$2:$I$1024,8,0)</f>
        <v>0</v>
      </c>
      <c r="J826" s="71" t="n">
        <f aca="false">$C826*VLOOKUP($B826,FoodDB!$A$2:$I$1024,9,0)</f>
        <v>0</v>
      </c>
      <c r="K826" s="71"/>
      <c r="L826" s="71"/>
      <c r="M826" s="71"/>
      <c r="N826" s="71"/>
      <c r="O826" s="71"/>
      <c r="P826" s="71"/>
      <c r="Q826" s="71"/>
      <c r="R826" s="71"/>
      <c r="S826" s="71"/>
    </row>
    <row r="827" customFormat="false" ht="15" hidden="false" customHeight="false" outlineLevel="0" collapsed="false">
      <c r="B827" s="69" t="s">
        <v>95</v>
      </c>
      <c r="C827" s="70" t="n">
        <v>1</v>
      </c>
      <c r="D827" s="71" t="n">
        <f aca="false">$C827*VLOOKUP($B827,FoodDB!$A$2:$I$1024,3,0)</f>
        <v>0</v>
      </c>
      <c r="E827" s="71" t="n">
        <f aca="false">$C827*VLOOKUP($B827,FoodDB!$A$2:$I$1024,4,0)</f>
        <v>0</v>
      </c>
      <c r="F827" s="71" t="n">
        <f aca="false">$C827*VLOOKUP($B827,FoodDB!$A$2:$I$1024,5,0)</f>
        <v>0</v>
      </c>
      <c r="G827" s="71" t="n">
        <f aca="false">$C827*VLOOKUP($B827,FoodDB!$A$2:$I$1024,6,0)</f>
        <v>0</v>
      </c>
      <c r="H827" s="71" t="n">
        <f aca="false">$C827*VLOOKUP($B827,FoodDB!$A$2:$I$1024,7,0)</f>
        <v>0</v>
      </c>
      <c r="I827" s="71" t="n">
        <f aca="false">$C827*VLOOKUP($B827,FoodDB!$A$2:$I$1024,8,0)</f>
        <v>0</v>
      </c>
      <c r="J827" s="71" t="n">
        <f aca="false">$C827*VLOOKUP($B827,FoodDB!$A$2:$I$1024,9,0)</f>
        <v>0</v>
      </c>
      <c r="K827" s="71"/>
      <c r="L827" s="71"/>
      <c r="M827" s="71"/>
      <c r="N827" s="71"/>
      <c r="O827" s="71"/>
      <c r="P827" s="71"/>
      <c r="Q827" s="71"/>
      <c r="R827" s="71"/>
      <c r="S827" s="71"/>
    </row>
    <row r="828" customFormat="false" ht="15" hidden="false" customHeight="false" outlineLevel="0" collapsed="false">
      <c r="A828" s="0" t="s">
        <v>99</v>
      </c>
      <c r="D828" s="71"/>
      <c r="E828" s="71"/>
      <c r="F828" s="71"/>
      <c r="G828" s="71" t="n">
        <f aca="false">SUM(G821:G827)</f>
        <v>0</v>
      </c>
      <c r="H828" s="71" t="n">
        <f aca="false">SUM(H821:H827)</f>
        <v>0</v>
      </c>
      <c r="I828" s="71" t="n">
        <f aca="false">SUM(I821:I827)</f>
        <v>0</v>
      </c>
      <c r="J828" s="71" t="n">
        <f aca="false">SUM(G828:I828)</f>
        <v>0</v>
      </c>
      <c r="K828" s="71"/>
      <c r="L828" s="71"/>
      <c r="M828" s="71"/>
      <c r="N828" s="71"/>
      <c r="O828" s="71"/>
      <c r="P828" s="71"/>
      <c r="Q828" s="71"/>
      <c r="R828" s="71"/>
      <c r="S828" s="71"/>
    </row>
    <row r="829" customFormat="false" ht="15" hidden="false" customHeight="false" outlineLevel="0" collapsed="false">
      <c r="A829" s="0" t="s">
        <v>100</v>
      </c>
      <c r="B829" s="0" t="s">
        <v>101</v>
      </c>
      <c r="D829" s="71"/>
      <c r="E829" s="71"/>
      <c r="F829" s="71"/>
      <c r="G829" s="71" t="n">
        <f aca="false">VLOOKUP($A821,LossChart!$A$3:$AB$73,14,0)</f>
        <v>803.272906019351</v>
      </c>
      <c r="H829" s="71" t="n">
        <f aca="false">VLOOKUP($A821,LossChart!$A$3:$AB$73,15,0)</f>
        <v>80</v>
      </c>
      <c r="I829" s="71" t="n">
        <f aca="false">VLOOKUP($A821,LossChart!$A$3:$AB$73,16,0)</f>
        <v>462.566029264636</v>
      </c>
      <c r="J829" s="71" t="n">
        <f aca="false">VLOOKUP($A821,LossChart!$A$3:$AB$73,17,0)</f>
        <v>1345.83893528399</v>
      </c>
      <c r="K829" s="71"/>
      <c r="L829" s="71"/>
      <c r="M829" s="71"/>
      <c r="N829" s="71"/>
      <c r="O829" s="71"/>
      <c r="P829" s="71"/>
      <c r="Q829" s="71"/>
      <c r="R829" s="71"/>
      <c r="S829" s="71"/>
    </row>
    <row r="830" customFormat="false" ht="15" hidden="false" customHeight="false" outlineLevel="0" collapsed="false">
      <c r="A830" s="0" t="s">
        <v>102</v>
      </c>
      <c r="D830" s="71"/>
      <c r="E830" s="71"/>
      <c r="F830" s="71"/>
      <c r="G830" s="71" t="n">
        <f aca="false">G829-G828</f>
        <v>803.272906019351</v>
      </c>
      <c r="H830" s="71" t="n">
        <f aca="false">H829-H828</f>
        <v>80</v>
      </c>
      <c r="I830" s="71" t="n">
        <f aca="false">I829-I828</f>
        <v>462.566029264636</v>
      </c>
      <c r="J830" s="71" t="n">
        <f aca="false">J829-J828</f>
        <v>1345.83893528399</v>
      </c>
      <c r="K830" s="71"/>
      <c r="L830" s="71"/>
      <c r="M830" s="71"/>
      <c r="N830" s="71"/>
      <c r="O830" s="71"/>
      <c r="P830" s="71"/>
      <c r="Q830" s="71"/>
      <c r="R830" s="71"/>
      <c r="S830" s="71"/>
    </row>
    <row r="832" customFormat="false" ht="60" hidden="false" customHeight="false" outlineLevel="0" collapsed="false">
      <c r="A832" s="21" t="s">
        <v>63</v>
      </c>
      <c r="B832" s="21" t="s">
        <v>80</v>
      </c>
      <c r="C832" s="21" t="s">
        <v>81</v>
      </c>
      <c r="D832" s="67" t="str">
        <f aca="false">FoodDB!$C$1</f>
        <v>Fat
(g)</v>
      </c>
      <c r="E832" s="67" t="str">
        <f aca="false">FoodDB!$D$1</f>
        <v> Net
Carbs
(g)</v>
      </c>
      <c r="F832" s="67" t="str">
        <f aca="false">FoodDB!$E$1</f>
        <v>Protein
(g)</v>
      </c>
      <c r="G832" s="67" t="str">
        <f aca="false">FoodDB!$F$1</f>
        <v>Fat
(Cal)</v>
      </c>
      <c r="H832" s="67" t="str">
        <f aca="false">FoodDB!$G$1</f>
        <v>Carb
(Cal)</v>
      </c>
      <c r="I832" s="67" t="str">
        <f aca="false">FoodDB!$H$1</f>
        <v>Protein
(Cal)</v>
      </c>
      <c r="J832" s="67" t="str">
        <f aca="false">FoodDB!$I$1</f>
        <v>Total
Calories</v>
      </c>
      <c r="K832" s="67"/>
      <c r="L832" s="67" t="s">
        <v>82</v>
      </c>
      <c r="M832" s="67" t="s">
        <v>83</v>
      </c>
      <c r="N832" s="67" t="s">
        <v>84</v>
      </c>
      <c r="O832" s="67" t="s">
        <v>85</v>
      </c>
      <c r="P832" s="67" t="s">
        <v>86</v>
      </c>
      <c r="Q832" s="67" t="s">
        <v>87</v>
      </c>
      <c r="R832" s="67" t="s">
        <v>88</v>
      </c>
      <c r="S832" s="67" t="s">
        <v>89</v>
      </c>
    </row>
    <row r="833" customFormat="false" ht="15" hidden="false" customHeight="false" outlineLevel="0" collapsed="false">
      <c r="A833" s="68" t="n">
        <f aca="false">A821+1</f>
        <v>43100</v>
      </c>
      <c r="B833" s="69" t="s">
        <v>95</v>
      </c>
      <c r="C833" s="70" t="n">
        <v>1</v>
      </c>
      <c r="D833" s="71" t="n">
        <f aca="false">$C833*VLOOKUP($B833,FoodDB!$A$2:$I$1024,3,0)</f>
        <v>0</v>
      </c>
      <c r="E833" s="71" t="n">
        <f aca="false">$C833*VLOOKUP($B833,FoodDB!$A$2:$I$1024,4,0)</f>
        <v>0</v>
      </c>
      <c r="F833" s="71" t="n">
        <f aca="false">$C833*VLOOKUP($B833,FoodDB!$A$2:$I$1024,5,0)</f>
        <v>0</v>
      </c>
      <c r="G833" s="71" t="n">
        <f aca="false">$C833*VLOOKUP($B833,FoodDB!$A$2:$I$1024,6,0)</f>
        <v>0</v>
      </c>
      <c r="H833" s="71" t="n">
        <f aca="false">$C833*VLOOKUP($B833,FoodDB!$A$2:$I$1024,7,0)</f>
        <v>0</v>
      </c>
      <c r="I833" s="71" t="n">
        <f aca="false">$C833*VLOOKUP($B833,FoodDB!$A$2:$I$1024,8,0)</f>
        <v>0</v>
      </c>
      <c r="J833" s="71" t="n">
        <f aca="false">$C833*VLOOKUP($B833,FoodDB!$A$2:$I$1024,9,0)</f>
        <v>0</v>
      </c>
      <c r="K833" s="71"/>
      <c r="L833" s="71" t="n">
        <f aca="false">SUM(G833:G839)</f>
        <v>0</v>
      </c>
      <c r="M833" s="71" t="n">
        <f aca="false">SUM(H833:H839)</f>
        <v>0</v>
      </c>
      <c r="N833" s="71" t="n">
        <f aca="false">SUM(I833:I839)</f>
        <v>0</v>
      </c>
      <c r="O833" s="71" t="n">
        <f aca="false">SUM(L833:N833)</f>
        <v>0</v>
      </c>
      <c r="P833" s="71" t="n">
        <f aca="false">VLOOKUP($A833,LossChart!$A$3:$AB$961,14,0)-L833</f>
        <v>807.554177652669</v>
      </c>
      <c r="Q833" s="71" t="n">
        <f aca="false">VLOOKUP($A833,LossChart!$A$3:$AB$961,15,0)-M833</f>
        <v>80</v>
      </c>
      <c r="R833" s="71" t="n">
        <f aca="false">VLOOKUP($A833,LossChart!$A$3:$AB$961,16,0)-N833</f>
        <v>462.566029264636</v>
      </c>
      <c r="S833" s="71" t="n">
        <f aca="false">VLOOKUP($A833,LossChart!$A$3:$AB$961,17,0)-O833</f>
        <v>1350.12020691731</v>
      </c>
    </row>
    <row r="834" customFormat="false" ht="15" hidden="false" customHeight="false" outlineLevel="0" collapsed="false">
      <c r="B834" s="69" t="s">
        <v>95</v>
      </c>
      <c r="C834" s="70" t="n">
        <v>1</v>
      </c>
      <c r="D834" s="71" t="n">
        <f aca="false">$C834*VLOOKUP($B834,FoodDB!$A$2:$I$1024,3,0)</f>
        <v>0</v>
      </c>
      <c r="E834" s="71" t="n">
        <f aca="false">$C834*VLOOKUP($B834,FoodDB!$A$2:$I$1024,4,0)</f>
        <v>0</v>
      </c>
      <c r="F834" s="71" t="n">
        <f aca="false">$C834*VLOOKUP($B834,FoodDB!$A$2:$I$1024,5,0)</f>
        <v>0</v>
      </c>
      <c r="G834" s="71" t="n">
        <f aca="false">$C834*VLOOKUP($B834,FoodDB!$A$2:$I$1024,6,0)</f>
        <v>0</v>
      </c>
      <c r="H834" s="71" t="n">
        <f aca="false">$C834*VLOOKUP($B834,FoodDB!$A$2:$I$1024,7,0)</f>
        <v>0</v>
      </c>
      <c r="I834" s="71" t="n">
        <f aca="false">$C834*VLOOKUP($B834,FoodDB!$A$2:$I$1024,8,0)</f>
        <v>0</v>
      </c>
      <c r="J834" s="71" t="n">
        <f aca="false">$C834*VLOOKUP($B834,FoodDB!$A$2:$I$1024,9,0)</f>
        <v>0</v>
      </c>
      <c r="K834" s="71"/>
      <c r="L834" s="71"/>
      <c r="M834" s="71"/>
      <c r="N834" s="71"/>
      <c r="O834" s="71"/>
      <c r="P834" s="71"/>
      <c r="Q834" s="71"/>
      <c r="R834" s="71"/>
      <c r="S834" s="71"/>
    </row>
    <row r="835" customFormat="false" ht="15" hidden="false" customHeight="false" outlineLevel="0" collapsed="false">
      <c r="B835" s="69" t="s">
        <v>95</v>
      </c>
      <c r="C835" s="70" t="n">
        <v>1</v>
      </c>
      <c r="D835" s="71" t="n">
        <f aca="false">$C835*VLOOKUP($B835,FoodDB!$A$2:$I$1024,3,0)</f>
        <v>0</v>
      </c>
      <c r="E835" s="71" t="n">
        <f aca="false">$C835*VLOOKUP($B835,FoodDB!$A$2:$I$1024,4,0)</f>
        <v>0</v>
      </c>
      <c r="F835" s="71" t="n">
        <f aca="false">$C835*VLOOKUP($B835,FoodDB!$A$2:$I$1024,5,0)</f>
        <v>0</v>
      </c>
      <c r="G835" s="71" t="n">
        <f aca="false">$C835*VLOOKUP($B835,FoodDB!$A$2:$I$1024,6,0)</f>
        <v>0</v>
      </c>
      <c r="H835" s="71" t="n">
        <f aca="false">$C835*VLOOKUP($B835,FoodDB!$A$2:$I$1024,7,0)</f>
        <v>0</v>
      </c>
      <c r="I835" s="71" t="n">
        <f aca="false">$C835*VLOOKUP($B835,FoodDB!$A$2:$I$1024,8,0)</f>
        <v>0</v>
      </c>
      <c r="J835" s="71" t="n">
        <f aca="false">$C835*VLOOKUP($B835,FoodDB!$A$2:$I$1024,9,0)</f>
        <v>0</v>
      </c>
      <c r="K835" s="71"/>
      <c r="L835" s="71"/>
      <c r="M835" s="71"/>
      <c r="N835" s="71"/>
      <c r="O835" s="71"/>
      <c r="P835" s="71"/>
      <c r="Q835" s="71"/>
      <c r="R835" s="71"/>
      <c r="S835" s="71"/>
    </row>
    <row r="836" customFormat="false" ht="15" hidden="false" customHeight="false" outlineLevel="0" collapsed="false">
      <c r="B836" s="69" t="s">
        <v>95</v>
      </c>
      <c r="C836" s="70" t="n">
        <v>1</v>
      </c>
      <c r="D836" s="71" t="n">
        <f aca="false">$C836*VLOOKUP($B836,FoodDB!$A$2:$I$1024,3,0)</f>
        <v>0</v>
      </c>
      <c r="E836" s="71" t="n">
        <f aca="false">$C836*VLOOKUP($B836,FoodDB!$A$2:$I$1024,4,0)</f>
        <v>0</v>
      </c>
      <c r="F836" s="71" t="n">
        <f aca="false">$C836*VLOOKUP($B836,FoodDB!$A$2:$I$1024,5,0)</f>
        <v>0</v>
      </c>
      <c r="G836" s="71" t="n">
        <f aca="false">$C836*VLOOKUP($B836,FoodDB!$A$2:$I$1024,6,0)</f>
        <v>0</v>
      </c>
      <c r="H836" s="71" t="n">
        <f aca="false">$C836*VLOOKUP($B836,FoodDB!$A$2:$I$1024,7,0)</f>
        <v>0</v>
      </c>
      <c r="I836" s="71" t="n">
        <f aca="false">$C836*VLOOKUP($B836,FoodDB!$A$2:$I$1024,8,0)</f>
        <v>0</v>
      </c>
      <c r="J836" s="71" t="n">
        <f aca="false">$C836*VLOOKUP($B836,FoodDB!$A$2:$I$1024,9,0)</f>
        <v>0</v>
      </c>
      <c r="K836" s="71"/>
      <c r="L836" s="71"/>
      <c r="M836" s="71"/>
      <c r="N836" s="71"/>
      <c r="O836" s="71"/>
      <c r="P836" s="71"/>
      <c r="Q836" s="71"/>
      <c r="R836" s="71"/>
      <c r="S836" s="71"/>
    </row>
    <row r="837" customFormat="false" ht="15" hidden="false" customHeight="false" outlineLevel="0" collapsed="false">
      <c r="B837" s="69" t="s">
        <v>95</v>
      </c>
      <c r="C837" s="70" t="n">
        <v>1</v>
      </c>
      <c r="D837" s="71" t="n">
        <f aca="false">$C837*VLOOKUP($B837,FoodDB!$A$2:$I$1024,3,0)</f>
        <v>0</v>
      </c>
      <c r="E837" s="71" t="n">
        <f aca="false">$C837*VLOOKUP($B837,FoodDB!$A$2:$I$1024,4,0)</f>
        <v>0</v>
      </c>
      <c r="F837" s="71" t="n">
        <f aca="false">$C837*VLOOKUP($B837,FoodDB!$A$2:$I$1024,5,0)</f>
        <v>0</v>
      </c>
      <c r="G837" s="71" t="n">
        <f aca="false">$C837*VLOOKUP($B837,FoodDB!$A$2:$I$1024,6,0)</f>
        <v>0</v>
      </c>
      <c r="H837" s="71" t="n">
        <f aca="false">$C837*VLOOKUP($B837,FoodDB!$A$2:$I$1024,7,0)</f>
        <v>0</v>
      </c>
      <c r="I837" s="71" t="n">
        <f aca="false">$C837*VLOOKUP($B837,FoodDB!$A$2:$I$1024,8,0)</f>
        <v>0</v>
      </c>
      <c r="J837" s="71" t="n">
        <f aca="false">$C837*VLOOKUP($B837,FoodDB!$A$2:$I$1024,9,0)</f>
        <v>0</v>
      </c>
      <c r="K837" s="71"/>
      <c r="L837" s="71"/>
      <c r="M837" s="71"/>
      <c r="N837" s="71"/>
      <c r="O837" s="71"/>
      <c r="P837" s="71"/>
      <c r="Q837" s="71"/>
      <c r="R837" s="71"/>
      <c r="S837" s="71"/>
    </row>
    <row r="838" customFormat="false" ht="15" hidden="false" customHeight="false" outlineLevel="0" collapsed="false">
      <c r="B838" s="69" t="s">
        <v>95</v>
      </c>
      <c r="C838" s="70" t="n">
        <v>1</v>
      </c>
      <c r="D838" s="71" t="n">
        <f aca="false">$C838*VLOOKUP($B838,FoodDB!$A$2:$I$1024,3,0)</f>
        <v>0</v>
      </c>
      <c r="E838" s="71" t="n">
        <f aca="false">$C838*VLOOKUP($B838,FoodDB!$A$2:$I$1024,4,0)</f>
        <v>0</v>
      </c>
      <c r="F838" s="71" t="n">
        <f aca="false">$C838*VLOOKUP($B838,FoodDB!$A$2:$I$1024,5,0)</f>
        <v>0</v>
      </c>
      <c r="G838" s="71" t="n">
        <f aca="false">$C838*VLOOKUP($B838,FoodDB!$A$2:$I$1024,6,0)</f>
        <v>0</v>
      </c>
      <c r="H838" s="71" t="n">
        <f aca="false">$C838*VLOOKUP($B838,FoodDB!$A$2:$I$1024,7,0)</f>
        <v>0</v>
      </c>
      <c r="I838" s="71" t="n">
        <f aca="false">$C838*VLOOKUP($B838,FoodDB!$A$2:$I$1024,8,0)</f>
        <v>0</v>
      </c>
      <c r="J838" s="71" t="n">
        <f aca="false">$C838*VLOOKUP($B838,FoodDB!$A$2:$I$1024,9,0)</f>
        <v>0</v>
      </c>
      <c r="K838" s="71"/>
      <c r="L838" s="71"/>
      <c r="M838" s="71"/>
      <c r="N838" s="71"/>
      <c r="O838" s="71"/>
      <c r="P838" s="71"/>
      <c r="Q838" s="71"/>
      <c r="R838" s="71"/>
      <c r="S838" s="71"/>
    </row>
    <row r="839" customFormat="false" ht="15" hidden="false" customHeight="false" outlineLevel="0" collapsed="false">
      <c r="B839" s="69" t="s">
        <v>95</v>
      </c>
      <c r="C839" s="70" t="n">
        <v>1</v>
      </c>
      <c r="D839" s="71" t="n">
        <f aca="false">$C839*VLOOKUP($B839,FoodDB!$A$2:$I$1024,3,0)</f>
        <v>0</v>
      </c>
      <c r="E839" s="71" t="n">
        <f aca="false">$C839*VLOOKUP($B839,FoodDB!$A$2:$I$1024,4,0)</f>
        <v>0</v>
      </c>
      <c r="F839" s="71" t="n">
        <f aca="false">$C839*VLOOKUP($B839,FoodDB!$A$2:$I$1024,5,0)</f>
        <v>0</v>
      </c>
      <c r="G839" s="71" t="n">
        <f aca="false">$C839*VLOOKUP($B839,FoodDB!$A$2:$I$1024,6,0)</f>
        <v>0</v>
      </c>
      <c r="H839" s="71" t="n">
        <f aca="false">$C839*VLOOKUP($B839,FoodDB!$A$2:$I$1024,7,0)</f>
        <v>0</v>
      </c>
      <c r="I839" s="71" t="n">
        <f aca="false">$C839*VLOOKUP($B839,FoodDB!$A$2:$I$1024,8,0)</f>
        <v>0</v>
      </c>
      <c r="J839" s="71" t="n">
        <f aca="false">$C839*VLOOKUP($B839,FoodDB!$A$2:$I$1024,9,0)</f>
        <v>0</v>
      </c>
      <c r="K839" s="71"/>
      <c r="L839" s="71"/>
      <c r="M839" s="71"/>
      <c r="N839" s="71"/>
      <c r="O839" s="71"/>
      <c r="P839" s="71"/>
      <c r="Q839" s="71"/>
      <c r="R839" s="71"/>
      <c r="S839" s="71"/>
    </row>
    <row r="840" customFormat="false" ht="15" hidden="false" customHeight="false" outlineLevel="0" collapsed="false">
      <c r="A840" s="0" t="s">
        <v>99</v>
      </c>
      <c r="D840" s="71"/>
      <c r="E840" s="71"/>
      <c r="F840" s="71"/>
      <c r="G840" s="71" t="n">
        <f aca="false">SUM(G833:G839)</f>
        <v>0</v>
      </c>
      <c r="H840" s="71" t="n">
        <f aca="false">SUM(H833:H839)</f>
        <v>0</v>
      </c>
      <c r="I840" s="71" t="n">
        <f aca="false">SUM(I833:I839)</f>
        <v>0</v>
      </c>
      <c r="J840" s="71" t="n">
        <f aca="false">SUM(G840:I840)</f>
        <v>0</v>
      </c>
      <c r="K840" s="71"/>
      <c r="L840" s="71"/>
      <c r="M840" s="71"/>
      <c r="N840" s="71"/>
      <c r="O840" s="71"/>
      <c r="P840" s="71"/>
      <c r="Q840" s="71"/>
      <c r="R840" s="71"/>
      <c r="S840" s="71"/>
    </row>
    <row r="841" customFormat="false" ht="15" hidden="false" customHeight="false" outlineLevel="0" collapsed="false">
      <c r="A841" s="0" t="s">
        <v>100</v>
      </c>
      <c r="B841" s="0" t="s">
        <v>101</v>
      </c>
      <c r="D841" s="71"/>
      <c r="E841" s="71"/>
      <c r="F841" s="71"/>
      <c r="G841" s="71" t="n">
        <f aca="false">VLOOKUP($A833,LossChart!$A$3:$AB$73,14,0)</f>
        <v>807.554177652669</v>
      </c>
      <c r="H841" s="71" t="n">
        <f aca="false">VLOOKUP($A833,LossChart!$A$3:$AB$73,15,0)</f>
        <v>80</v>
      </c>
      <c r="I841" s="71" t="n">
        <f aca="false">VLOOKUP($A833,LossChart!$A$3:$AB$73,16,0)</f>
        <v>462.566029264636</v>
      </c>
      <c r="J841" s="71" t="n">
        <f aca="false">VLOOKUP($A833,LossChart!$A$3:$AB$73,17,0)</f>
        <v>1350.12020691731</v>
      </c>
      <c r="K841" s="71"/>
      <c r="L841" s="71"/>
      <c r="M841" s="71"/>
      <c r="N841" s="71"/>
      <c r="O841" s="71"/>
      <c r="P841" s="71"/>
      <c r="Q841" s="71"/>
      <c r="R841" s="71"/>
      <c r="S841" s="71"/>
    </row>
    <row r="842" customFormat="false" ht="15" hidden="false" customHeight="false" outlineLevel="0" collapsed="false">
      <c r="A842" s="0" t="s">
        <v>102</v>
      </c>
      <c r="D842" s="71"/>
      <c r="E842" s="71"/>
      <c r="F842" s="71"/>
      <c r="G842" s="71" t="n">
        <f aca="false">G841-G840</f>
        <v>807.554177652669</v>
      </c>
      <c r="H842" s="71" t="n">
        <f aca="false">H841-H840</f>
        <v>80</v>
      </c>
      <c r="I842" s="71" t="n">
        <f aca="false">I841-I840</f>
        <v>462.566029264636</v>
      </c>
      <c r="J842" s="71" t="n">
        <f aca="false">J841-J840</f>
        <v>1350.12020691731</v>
      </c>
      <c r="K842" s="71"/>
      <c r="L842" s="71"/>
      <c r="M842" s="71"/>
      <c r="N842" s="71"/>
      <c r="O842" s="71"/>
      <c r="P842" s="71"/>
      <c r="Q842" s="71"/>
      <c r="R842" s="71"/>
      <c r="S842" s="71"/>
    </row>
    <row r="844" customFormat="false" ht="60" hidden="false" customHeight="false" outlineLevel="0" collapsed="false">
      <c r="A844" s="21" t="s">
        <v>63</v>
      </c>
      <c r="B844" s="21" t="s">
        <v>80</v>
      </c>
      <c r="C844" s="21" t="s">
        <v>81</v>
      </c>
      <c r="D844" s="67" t="str">
        <f aca="false">FoodDB!$C$1</f>
        <v>Fat
(g)</v>
      </c>
      <c r="E844" s="67" t="str">
        <f aca="false">FoodDB!$D$1</f>
        <v> Net
Carbs
(g)</v>
      </c>
      <c r="F844" s="67" t="str">
        <f aca="false">FoodDB!$E$1</f>
        <v>Protein
(g)</v>
      </c>
      <c r="G844" s="67" t="str">
        <f aca="false">FoodDB!$F$1</f>
        <v>Fat
(Cal)</v>
      </c>
      <c r="H844" s="67" t="str">
        <f aca="false">FoodDB!$G$1</f>
        <v>Carb
(Cal)</v>
      </c>
      <c r="I844" s="67" t="str">
        <f aca="false">FoodDB!$H$1</f>
        <v>Protein
(Cal)</v>
      </c>
      <c r="J844" s="67" t="str">
        <f aca="false">FoodDB!$I$1</f>
        <v>Total
Calories</v>
      </c>
      <c r="K844" s="67"/>
      <c r="L844" s="67" t="s">
        <v>82</v>
      </c>
      <c r="M844" s="67" t="s">
        <v>83</v>
      </c>
      <c r="N844" s="67" t="s">
        <v>84</v>
      </c>
      <c r="O844" s="67" t="s">
        <v>85</v>
      </c>
      <c r="P844" s="67" t="s">
        <v>86</v>
      </c>
      <c r="Q844" s="67" t="s">
        <v>87</v>
      </c>
      <c r="R844" s="67" t="s">
        <v>88</v>
      </c>
      <c r="S844" s="67" t="s">
        <v>89</v>
      </c>
    </row>
    <row r="845" customFormat="false" ht="15" hidden="false" customHeight="false" outlineLevel="0" collapsed="false">
      <c r="A845" s="68" t="n">
        <f aca="false">A833+1</f>
        <v>43101</v>
      </c>
      <c r="B845" s="69" t="s">
        <v>95</v>
      </c>
      <c r="C845" s="70" t="n">
        <v>1</v>
      </c>
      <c r="D845" s="71" t="n">
        <f aca="false">$C845*VLOOKUP($B845,FoodDB!$A$2:$I$1024,3,0)</f>
        <v>0</v>
      </c>
      <c r="E845" s="71" t="n">
        <f aca="false">$C845*VLOOKUP($B845,FoodDB!$A$2:$I$1024,4,0)</f>
        <v>0</v>
      </c>
      <c r="F845" s="71" t="n">
        <f aca="false">$C845*VLOOKUP($B845,FoodDB!$A$2:$I$1024,5,0)</f>
        <v>0</v>
      </c>
      <c r="G845" s="71" t="n">
        <f aca="false">$C845*VLOOKUP($B845,FoodDB!$A$2:$I$1024,6,0)</f>
        <v>0</v>
      </c>
      <c r="H845" s="71" t="n">
        <f aca="false">$C845*VLOOKUP($B845,FoodDB!$A$2:$I$1024,7,0)</f>
        <v>0</v>
      </c>
      <c r="I845" s="71" t="n">
        <f aca="false">$C845*VLOOKUP($B845,FoodDB!$A$2:$I$1024,8,0)</f>
        <v>0</v>
      </c>
      <c r="J845" s="71" t="n">
        <f aca="false">$C845*VLOOKUP($B845,FoodDB!$A$2:$I$1024,9,0)</f>
        <v>0</v>
      </c>
      <c r="K845" s="71"/>
      <c r="L845" s="71" t="n">
        <f aca="false">SUM(G845:G851)</f>
        <v>0</v>
      </c>
      <c r="M845" s="71" t="n">
        <f aca="false">SUM(H845:H851)</f>
        <v>0</v>
      </c>
      <c r="N845" s="71" t="n">
        <f aca="false">SUM(I845:I851)</f>
        <v>0</v>
      </c>
      <c r="O845" s="71" t="n">
        <f aca="false">SUM(L845:N845)</f>
        <v>0</v>
      </c>
      <c r="P845" s="71" t="n">
        <f aca="false">VLOOKUP($A845,LossChart!$A$3:$AB$961,14,0)-L845</f>
        <v>811.79752945152</v>
      </c>
      <c r="Q845" s="71" t="n">
        <f aca="false">VLOOKUP($A845,LossChart!$A$3:$AB$961,15,0)-M845</f>
        <v>80</v>
      </c>
      <c r="R845" s="71" t="n">
        <f aca="false">VLOOKUP($A845,LossChart!$A$3:$AB$961,16,0)-N845</f>
        <v>462.566029264636</v>
      </c>
      <c r="S845" s="71" t="n">
        <f aca="false">VLOOKUP($A845,LossChart!$A$3:$AB$961,17,0)-O845</f>
        <v>1354.36355871616</v>
      </c>
    </row>
    <row r="846" customFormat="false" ht="15" hidden="false" customHeight="false" outlineLevel="0" collapsed="false">
      <c r="B846" s="69" t="s">
        <v>95</v>
      </c>
      <c r="C846" s="70" t="n">
        <v>1</v>
      </c>
      <c r="D846" s="71" t="n">
        <f aca="false">$C846*VLOOKUP($B846,FoodDB!$A$2:$I$1024,3,0)</f>
        <v>0</v>
      </c>
      <c r="E846" s="71" t="n">
        <f aca="false">$C846*VLOOKUP($B846,FoodDB!$A$2:$I$1024,4,0)</f>
        <v>0</v>
      </c>
      <c r="F846" s="71" t="n">
        <f aca="false">$C846*VLOOKUP($B846,FoodDB!$A$2:$I$1024,5,0)</f>
        <v>0</v>
      </c>
      <c r="G846" s="71" t="n">
        <f aca="false">$C846*VLOOKUP($B846,FoodDB!$A$2:$I$1024,6,0)</f>
        <v>0</v>
      </c>
      <c r="H846" s="71" t="n">
        <f aca="false">$C846*VLOOKUP($B846,FoodDB!$A$2:$I$1024,7,0)</f>
        <v>0</v>
      </c>
      <c r="I846" s="71" t="n">
        <f aca="false">$C846*VLOOKUP($B846,FoodDB!$A$2:$I$1024,8,0)</f>
        <v>0</v>
      </c>
      <c r="J846" s="71" t="n">
        <f aca="false">$C846*VLOOKUP($B846,FoodDB!$A$2:$I$1024,9,0)</f>
        <v>0</v>
      </c>
      <c r="K846" s="71"/>
      <c r="L846" s="71"/>
      <c r="M846" s="71"/>
      <c r="N846" s="71"/>
      <c r="O846" s="71"/>
      <c r="P846" s="71"/>
      <c r="Q846" s="71"/>
      <c r="R846" s="71"/>
      <c r="S846" s="71"/>
    </row>
    <row r="847" customFormat="false" ht="15" hidden="false" customHeight="false" outlineLevel="0" collapsed="false">
      <c r="B847" s="69" t="s">
        <v>95</v>
      </c>
      <c r="C847" s="70" t="n">
        <v>1</v>
      </c>
      <c r="D847" s="71" t="n">
        <f aca="false">$C847*VLOOKUP($B847,FoodDB!$A$2:$I$1024,3,0)</f>
        <v>0</v>
      </c>
      <c r="E847" s="71" t="n">
        <f aca="false">$C847*VLOOKUP($B847,FoodDB!$A$2:$I$1024,4,0)</f>
        <v>0</v>
      </c>
      <c r="F847" s="71" t="n">
        <f aca="false">$C847*VLOOKUP($B847,FoodDB!$A$2:$I$1024,5,0)</f>
        <v>0</v>
      </c>
      <c r="G847" s="71" t="n">
        <f aca="false">$C847*VLOOKUP($B847,FoodDB!$A$2:$I$1024,6,0)</f>
        <v>0</v>
      </c>
      <c r="H847" s="71" t="n">
        <f aca="false">$C847*VLOOKUP($B847,FoodDB!$A$2:$I$1024,7,0)</f>
        <v>0</v>
      </c>
      <c r="I847" s="71" t="n">
        <f aca="false">$C847*VLOOKUP($B847,FoodDB!$A$2:$I$1024,8,0)</f>
        <v>0</v>
      </c>
      <c r="J847" s="71" t="n">
        <f aca="false">$C847*VLOOKUP($B847,FoodDB!$A$2:$I$1024,9,0)</f>
        <v>0</v>
      </c>
      <c r="K847" s="71"/>
      <c r="L847" s="71"/>
      <c r="M847" s="71"/>
      <c r="N847" s="71"/>
      <c r="O847" s="71"/>
      <c r="P847" s="71"/>
      <c r="Q847" s="71"/>
      <c r="R847" s="71"/>
      <c r="S847" s="71"/>
    </row>
    <row r="848" customFormat="false" ht="15" hidden="false" customHeight="false" outlineLevel="0" collapsed="false">
      <c r="B848" s="69" t="s">
        <v>95</v>
      </c>
      <c r="C848" s="70" t="n">
        <v>1</v>
      </c>
      <c r="D848" s="71" t="n">
        <f aca="false">$C848*VLOOKUP($B848,FoodDB!$A$2:$I$1024,3,0)</f>
        <v>0</v>
      </c>
      <c r="E848" s="71" t="n">
        <f aca="false">$C848*VLOOKUP($B848,FoodDB!$A$2:$I$1024,4,0)</f>
        <v>0</v>
      </c>
      <c r="F848" s="71" t="n">
        <f aca="false">$C848*VLOOKUP($B848,FoodDB!$A$2:$I$1024,5,0)</f>
        <v>0</v>
      </c>
      <c r="G848" s="71" t="n">
        <f aca="false">$C848*VLOOKUP($B848,FoodDB!$A$2:$I$1024,6,0)</f>
        <v>0</v>
      </c>
      <c r="H848" s="71" t="n">
        <f aca="false">$C848*VLOOKUP($B848,FoodDB!$A$2:$I$1024,7,0)</f>
        <v>0</v>
      </c>
      <c r="I848" s="71" t="n">
        <f aca="false">$C848*VLOOKUP($B848,FoodDB!$A$2:$I$1024,8,0)</f>
        <v>0</v>
      </c>
      <c r="J848" s="71" t="n">
        <f aca="false">$C848*VLOOKUP($B848,FoodDB!$A$2:$I$1024,9,0)</f>
        <v>0</v>
      </c>
      <c r="K848" s="71"/>
      <c r="L848" s="71"/>
      <c r="M848" s="71"/>
      <c r="N848" s="71"/>
      <c r="O848" s="71"/>
      <c r="P848" s="71"/>
      <c r="Q848" s="71"/>
      <c r="R848" s="71"/>
      <c r="S848" s="71"/>
    </row>
    <row r="849" customFormat="false" ht="15" hidden="false" customHeight="false" outlineLevel="0" collapsed="false">
      <c r="B849" s="69" t="s">
        <v>95</v>
      </c>
      <c r="C849" s="70" t="n">
        <v>1</v>
      </c>
      <c r="D849" s="71" t="n">
        <f aca="false">$C849*VLOOKUP($B849,FoodDB!$A$2:$I$1024,3,0)</f>
        <v>0</v>
      </c>
      <c r="E849" s="71" t="n">
        <f aca="false">$C849*VLOOKUP($B849,FoodDB!$A$2:$I$1024,4,0)</f>
        <v>0</v>
      </c>
      <c r="F849" s="71" t="n">
        <f aca="false">$C849*VLOOKUP($B849,FoodDB!$A$2:$I$1024,5,0)</f>
        <v>0</v>
      </c>
      <c r="G849" s="71" t="n">
        <f aca="false">$C849*VLOOKUP($B849,FoodDB!$A$2:$I$1024,6,0)</f>
        <v>0</v>
      </c>
      <c r="H849" s="71" t="n">
        <f aca="false">$C849*VLOOKUP($B849,FoodDB!$A$2:$I$1024,7,0)</f>
        <v>0</v>
      </c>
      <c r="I849" s="71" t="n">
        <f aca="false">$C849*VLOOKUP($B849,FoodDB!$A$2:$I$1024,8,0)</f>
        <v>0</v>
      </c>
      <c r="J849" s="71" t="n">
        <f aca="false">$C849*VLOOKUP($B849,FoodDB!$A$2:$I$1024,9,0)</f>
        <v>0</v>
      </c>
      <c r="K849" s="71"/>
      <c r="L849" s="71"/>
      <c r="M849" s="71"/>
      <c r="N849" s="71"/>
      <c r="O849" s="71"/>
      <c r="P849" s="71"/>
      <c r="Q849" s="71"/>
      <c r="R849" s="71"/>
      <c r="S849" s="71"/>
    </row>
    <row r="850" customFormat="false" ht="15" hidden="false" customHeight="false" outlineLevel="0" collapsed="false">
      <c r="B850" s="69" t="s">
        <v>95</v>
      </c>
      <c r="C850" s="70" t="n">
        <v>1</v>
      </c>
      <c r="D850" s="71" t="n">
        <f aca="false">$C850*VLOOKUP($B850,FoodDB!$A$2:$I$1024,3,0)</f>
        <v>0</v>
      </c>
      <c r="E850" s="71" t="n">
        <f aca="false">$C850*VLOOKUP($B850,FoodDB!$A$2:$I$1024,4,0)</f>
        <v>0</v>
      </c>
      <c r="F850" s="71" t="n">
        <f aca="false">$C850*VLOOKUP($B850,FoodDB!$A$2:$I$1024,5,0)</f>
        <v>0</v>
      </c>
      <c r="G850" s="71" t="n">
        <f aca="false">$C850*VLOOKUP($B850,FoodDB!$A$2:$I$1024,6,0)</f>
        <v>0</v>
      </c>
      <c r="H850" s="71" t="n">
        <f aca="false">$C850*VLOOKUP($B850,FoodDB!$A$2:$I$1024,7,0)</f>
        <v>0</v>
      </c>
      <c r="I850" s="71" t="n">
        <f aca="false">$C850*VLOOKUP($B850,FoodDB!$A$2:$I$1024,8,0)</f>
        <v>0</v>
      </c>
      <c r="J850" s="71" t="n">
        <f aca="false">$C850*VLOOKUP($B850,FoodDB!$A$2:$I$1024,9,0)</f>
        <v>0</v>
      </c>
      <c r="K850" s="71"/>
      <c r="L850" s="71"/>
      <c r="M850" s="71"/>
      <c r="N850" s="71"/>
      <c r="O850" s="71"/>
      <c r="P850" s="71"/>
      <c r="Q850" s="71"/>
      <c r="R850" s="71"/>
      <c r="S850" s="71"/>
    </row>
    <row r="851" customFormat="false" ht="15" hidden="false" customHeight="false" outlineLevel="0" collapsed="false">
      <c r="B851" s="69" t="s">
        <v>95</v>
      </c>
      <c r="C851" s="70" t="n">
        <v>1</v>
      </c>
      <c r="D851" s="71" t="n">
        <f aca="false">$C851*VLOOKUP($B851,FoodDB!$A$2:$I$1024,3,0)</f>
        <v>0</v>
      </c>
      <c r="E851" s="71" t="n">
        <f aca="false">$C851*VLOOKUP($B851,FoodDB!$A$2:$I$1024,4,0)</f>
        <v>0</v>
      </c>
      <c r="F851" s="71" t="n">
        <f aca="false">$C851*VLOOKUP($B851,FoodDB!$A$2:$I$1024,5,0)</f>
        <v>0</v>
      </c>
      <c r="G851" s="71" t="n">
        <f aca="false">$C851*VLOOKUP($B851,FoodDB!$A$2:$I$1024,6,0)</f>
        <v>0</v>
      </c>
      <c r="H851" s="71" t="n">
        <f aca="false">$C851*VLOOKUP($B851,FoodDB!$A$2:$I$1024,7,0)</f>
        <v>0</v>
      </c>
      <c r="I851" s="71" t="n">
        <f aca="false">$C851*VLOOKUP($B851,FoodDB!$A$2:$I$1024,8,0)</f>
        <v>0</v>
      </c>
      <c r="J851" s="71" t="n">
        <f aca="false">$C851*VLOOKUP($B851,FoodDB!$A$2:$I$1024,9,0)</f>
        <v>0</v>
      </c>
      <c r="K851" s="71"/>
      <c r="L851" s="71"/>
      <c r="M851" s="71"/>
      <c r="N851" s="71"/>
      <c r="O851" s="71"/>
      <c r="P851" s="71"/>
      <c r="Q851" s="71"/>
      <c r="R851" s="71"/>
      <c r="S851" s="71"/>
    </row>
    <row r="852" customFormat="false" ht="15" hidden="false" customHeight="false" outlineLevel="0" collapsed="false">
      <c r="A852" s="0" t="s">
        <v>99</v>
      </c>
      <c r="D852" s="71"/>
      <c r="E852" s="71"/>
      <c r="F852" s="71"/>
      <c r="G852" s="71" t="n">
        <f aca="false">SUM(G845:G851)</f>
        <v>0</v>
      </c>
      <c r="H852" s="71" t="n">
        <f aca="false">SUM(H845:H851)</f>
        <v>0</v>
      </c>
      <c r="I852" s="71" t="n">
        <f aca="false">SUM(I845:I851)</f>
        <v>0</v>
      </c>
      <c r="J852" s="71" t="n">
        <f aca="false">SUM(G852:I852)</f>
        <v>0</v>
      </c>
      <c r="K852" s="71"/>
      <c r="L852" s="71"/>
      <c r="M852" s="71"/>
      <c r="N852" s="71"/>
      <c r="O852" s="71"/>
      <c r="P852" s="71"/>
      <c r="Q852" s="71"/>
      <c r="R852" s="71"/>
      <c r="S852" s="71"/>
    </row>
    <row r="853" customFormat="false" ht="15" hidden="false" customHeight="false" outlineLevel="0" collapsed="false">
      <c r="A853" s="0" t="s">
        <v>100</v>
      </c>
      <c r="B853" s="0" t="s">
        <v>101</v>
      </c>
      <c r="D853" s="71"/>
      <c r="E853" s="71"/>
      <c r="F853" s="71"/>
      <c r="G853" s="71" t="n">
        <f aca="false">VLOOKUP($A845,LossChart!$A$3:$AB$73,14,0)</f>
        <v>811.79752945152</v>
      </c>
      <c r="H853" s="71" t="n">
        <f aca="false">VLOOKUP($A845,LossChart!$A$3:$AB$73,15,0)</f>
        <v>80</v>
      </c>
      <c r="I853" s="71" t="n">
        <f aca="false">VLOOKUP($A845,LossChart!$A$3:$AB$73,16,0)</f>
        <v>462.566029264636</v>
      </c>
      <c r="J853" s="71" t="n">
        <f aca="false">VLOOKUP($A845,LossChart!$A$3:$AB$73,17,0)</f>
        <v>1354.36355871616</v>
      </c>
      <c r="K853" s="71"/>
      <c r="L853" s="71"/>
      <c r="M853" s="71"/>
      <c r="N853" s="71"/>
      <c r="O853" s="71"/>
      <c r="P853" s="71"/>
      <c r="Q853" s="71"/>
      <c r="R853" s="71"/>
      <c r="S853" s="71"/>
    </row>
    <row r="854" customFormat="false" ht="15" hidden="false" customHeight="false" outlineLevel="0" collapsed="false">
      <c r="A854" s="0" t="s">
        <v>102</v>
      </c>
      <c r="D854" s="71"/>
      <c r="E854" s="71"/>
      <c r="F854" s="71"/>
      <c r="G854" s="71" t="n">
        <f aca="false">G853-G852</f>
        <v>811.79752945152</v>
      </c>
      <c r="H854" s="71" t="n">
        <f aca="false">H853-H852</f>
        <v>80</v>
      </c>
      <c r="I854" s="71" t="n">
        <f aca="false">I853-I852</f>
        <v>462.566029264636</v>
      </c>
      <c r="J854" s="71" t="n">
        <f aca="false">J853-J852</f>
        <v>1354.36355871616</v>
      </c>
      <c r="K854" s="71"/>
      <c r="L854" s="71"/>
      <c r="M854" s="71"/>
      <c r="N854" s="71"/>
      <c r="O854" s="71"/>
      <c r="P854" s="71"/>
      <c r="Q854" s="71"/>
      <c r="R854" s="71"/>
      <c r="S854" s="71"/>
    </row>
  </sheetData>
  <dataValidations count="1">
    <dataValidation allowBlank="true" operator="equal" showDropDown="false" showErrorMessage="true" showInputMessage="false" sqref="B2:B11 B17:B23 B29:B35 B41:B47 B53:B59 B65:B71 B77:B83 B89:B95 B101:B107 B113:B119 B125:B131 B137:B143 B149:B155 B161:B167 B173:B179 B185:B191 B197:B203 B209:B215 B221:B227 B233:B239 B245:B251 B257:B263 B269:B275 B281:B287 B293:B299 B305:B311 B317:B323 B329:B335 B341:B347 B353:B359 B365:B371 B377:B383 B389:B395 B401:B407 B413:B419 B425:B431 B437:B443 B449:B455 B461:B467 B473:B479 B485:B491 B497:B503 B509:B515 B521:B527 B533:B539 B545:B551 B557:B563 B569:B575 B581:B587 B593:B599 B605:B611 B617:B623 B629:B635 B641:B647 B653:B659 B665:B671 B677:B683 B689:B695 B701:B707 B713:B719 B725:B731 B737:B743 B749:B755 B761:B767 B773:B779 B785:B791 B797:B803 B809:B815 B821:B827 B833:B839 B845:B851" type="list">
      <formula1>FoodDB!$A$2:$A$54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6" activePane="bottomLeft" state="frozen"/>
      <selection pane="topLeft" activeCell="A1" activeCellId="0" sqref="A1"/>
      <selection pane="bottomLeft" activeCell="A29" activeCellId="1" sqref="J4:O4 A29"/>
    </sheetView>
  </sheetViews>
  <sheetFormatPr defaultRowHeight="15" zeroHeight="false" outlineLevelRow="0" outlineLevelCol="0"/>
  <cols>
    <col collapsed="false" customWidth="true" hidden="false" outlineLevel="0" max="1" min="1" style="33" width="20.86"/>
    <col collapsed="false" customWidth="true" hidden="false" outlineLevel="0" max="2" min="2" style="72" width="10.99"/>
    <col collapsed="false" customWidth="true" hidden="false" outlineLevel="0" max="3" min="3" style="33" width="5.14"/>
    <col collapsed="false" customWidth="true" hidden="false" outlineLevel="0" max="4" min="4" style="33" width="5.86"/>
    <col collapsed="false" customWidth="true" hidden="false" outlineLevel="0" max="5" min="5" style="33" width="12.14"/>
    <col collapsed="false" customWidth="true" hidden="false" outlineLevel="0" max="6" min="6" style="33" width="6.28"/>
    <col collapsed="false" customWidth="true" hidden="false" outlineLevel="0" max="7" min="7" style="33" width="5.14"/>
    <col collapsed="false" customWidth="true" hidden="false" outlineLevel="0" max="8" min="8" style="33" width="7.42"/>
    <col collapsed="false" customWidth="true" hidden="false" outlineLevel="0" max="9" min="9" style="33" width="8.86"/>
    <col collapsed="false" customWidth="true" hidden="false" outlineLevel="0" max="1025" min="10" style="33" width="11.57"/>
  </cols>
  <sheetData>
    <row r="1" customFormat="false" ht="45" hidden="false" customHeight="false" outlineLevel="0" collapsed="false">
      <c r="A1" s="73" t="s">
        <v>80</v>
      </c>
      <c r="B1" s="74" t="s">
        <v>103</v>
      </c>
      <c r="C1" s="74" t="s">
        <v>71</v>
      </c>
      <c r="D1" s="74" t="s">
        <v>104</v>
      </c>
      <c r="E1" s="74" t="s">
        <v>73</v>
      </c>
      <c r="F1" s="74" t="s">
        <v>105</v>
      </c>
      <c r="G1" s="74" t="s">
        <v>106</v>
      </c>
      <c r="H1" s="74" t="s">
        <v>107</v>
      </c>
      <c r="I1" s="75" t="s">
        <v>108</v>
      </c>
    </row>
    <row r="2" customFormat="false" ht="15" hidden="false" customHeight="false" outlineLevel="0" collapsed="false">
      <c r="A2" s="33" t="s">
        <v>95</v>
      </c>
      <c r="B2" s="72" t="n">
        <v>1</v>
      </c>
      <c r="C2" s="76" t="n">
        <v>0</v>
      </c>
      <c r="D2" s="76" t="n">
        <v>0</v>
      </c>
      <c r="E2" s="76" t="n">
        <v>0</v>
      </c>
      <c r="F2" s="76" t="n">
        <f aca="false">9*C2</f>
        <v>0</v>
      </c>
      <c r="G2" s="76" t="n">
        <f aca="false">4*D2</f>
        <v>0</v>
      </c>
      <c r="H2" s="76" t="n">
        <f aca="false">4*E2</f>
        <v>0</v>
      </c>
      <c r="I2" s="76" t="n">
        <f aca="false">SUM(F2:H2)</f>
        <v>0</v>
      </c>
    </row>
    <row r="3" customFormat="false" ht="15" hidden="false" customHeight="false" outlineLevel="0" collapsed="false">
      <c r="A3" s="33" t="s">
        <v>93</v>
      </c>
      <c r="B3" s="72" t="s">
        <v>109</v>
      </c>
      <c r="C3" s="76" t="n">
        <v>15</v>
      </c>
      <c r="D3" s="76" t="n">
        <v>2</v>
      </c>
      <c r="E3" s="76" t="n">
        <v>7</v>
      </c>
      <c r="F3" s="76" t="n">
        <f aca="false">9*C3</f>
        <v>135</v>
      </c>
      <c r="G3" s="76" t="n">
        <f aca="false">4*D3</f>
        <v>8</v>
      </c>
      <c r="H3" s="76" t="n">
        <f aca="false">4*E3</f>
        <v>28</v>
      </c>
      <c r="I3" s="76" t="n">
        <f aca="false">SUM(F3:H3)</f>
        <v>171</v>
      </c>
    </row>
    <row r="4" customFormat="false" ht="15" hidden="false" customHeight="false" outlineLevel="0" collapsed="false">
      <c r="A4" s="33" t="s">
        <v>110</v>
      </c>
      <c r="B4" s="72" t="s">
        <v>111</v>
      </c>
      <c r="C4" s="33" t="n">
        <v>0.1</v>
      </c>
      <c r="D4" s="33" t="n">
        <v>1.8</v>
      </c>
      <c r="E4" s="33" t="n">
        <v>2.2</v>
      </c>
      <c r="F4" s="76" t="n">
        <f aca="false">9*C4</f>
        <v>0.9</v>
      </c>
      <c r="G4" s="76" t="n">
        <f aca="false">4*D4</f>
        <v>7.2</v>
      </c>
      <c r="H4" s="76" t="n">
        <f aca="false">4*E4</f>
        <v>8.8</v>
      </c>
      <c r="I4" s="76" t="n">
        <f aca="false">SUM(F4:H4)</f>
        <v>16.9</v>
      </c>
    </row>
    <row r="5" customFormat="false" ht="15" hidden="false" customHeight="false" outlineLevel="0" collapsed="false">
      <c r="A5" s="33" t="s">
        <v>112</v>
      </c>
      <c r="B5" s="72" t="s">
        <v>113</v>
      </c>
      <c r="C5" s="76" t="n">
        <v>6</v>
      </c>
      <c r="D5" s="76" t="n">
        <v>0</v>
      </c>
      <c r="E5" s="76" t="n">
        <v>4</v>
      </c>
      <c r="F5" s="76" t="n">
        <f aca="false">9*C5</f>
        <v>54</v>
      </c>
      <c r="G5" s="76" t="n">
        <f aca="false">4*D5</f>
        <v>0</v>
      </c>
      <c r="H5" s="76" t="n">
        <f aca="false">4*E5</f>
        <v>16</v>
      </c>
      <c r="I5" s="76" t="n">
        <f aca="false">SUM(F5:H5)</f>
        <v>70</v>
      </c>
      <c r="J5" s="33" t="s">
        <v>114</v>
      </c>
    </row>
    <row r="6" customFormat="false" ht="15" hidden="false" customHeight="false" outlineLevel="0" collapsed="false">
      <c r="A6" s="33" t="s">
        <v>115</v>
      </c>
      <c r="B6" s="72" t="s">
        <v>111</v>
      </c>
      <c r="C6" s="33" t="n">
        <v>0</v>
      </c>
      <c r="D6" s="33" t="n">
        <v>5.35</v>
      </c>
      <c r="E6" s="33" t="n">
        <v>0</v>
      </c>
      <c r="F6" s="76" t="n">
        <f aca="false">9*C6</f>
        <v>0</v>
      </c>
      <c r="G6" s="76" t="n">
        <f aca="false">4*D6</f>
        <v>21.4</v>
      </c>
      <c r="H6" s="76" t="n">
        <f aca="false">4*E6</f>
        <v>0</v>
      </c>
      <c r="I6" s="76" t="n">
        <f aca="false">SUM(F6:H6)</f>
        <v>21.4</v>
      </c>
    </row>
    <row r="7" customFormat="false" ht="15" hidden="false" customHeight="false" outlineLevel="0" collapsed="false">
      <c r="A7" s="33" t="s">
        <v>97</v>
      </c>
      <c r="B7" s="72" t="s">
        <v>116</v>
      </c>
      <c r="C7" s="76" t="n">
        <f aca="false">4.5*0/14</f>
        <v>0</v>
      </c>
      <c r="D7" s="76" t="n">
        <f aca="false">4.5*2/14</f>
        <v>0.642857142857143</v>
      </c>
      <c r="E7" s="76" t="n">
        <f aca="false">4.5*1/14</f>
        <v>0.321428571428571</v>
      </c>
      <c r="F7" s="76" t="n">
        <f aca="false">9*C7</f>
        <v>0</v>
      </c>
      <c r="G7" s="76" t="n">
        <f aca="false">4*D7</f>
        <v>2.57142857142857</v>
      </c>
      <c r="H7" s="76" t="n">
        <f aca="false">4*E7</f>
        <v>1.28571428571429</v>
      </c>
      <c r="I7" s="76" t="n">
        <f aca="false">SUM(F7:H7)</f>
        <v>3.85714285714286</v>
      </c>
    </row>
    <row r="8" customFormat="false" ht="15" hidden="false" customHeight="false" outlineLevel="0" collapsed="false">
      <c r="A8" s="33" t="s">
        <v>117</v>
      </c>
      <c r="B8" s="72" t="s">
        <v>118</v>
      </c>
      <c r="C8" s="76" t="n">
        <v>12</v>
      </c>
      <c r="D8" s="76" t="n">
        <v>0</v>
      </c>
      <c r="E8" s="76" t="n">
        <v>0</v>
      </c>
      <c r="F8" s="76" t="n">
        <f aca="false">9*C8</f>
        <v>108</v>
      </c>
      <c r="G8" s="76" t="n">
        <f aca="false">4*D8</f>
        <v>0</v>
      </c>
      <c r="H8" s="76" t="n">
        <f aca="false">4*E8</f>
        <v>0</v>
      </c>
      <c r="I8" s="76" t="n">
        <f aca="false">SUM(F8:H8)</f>
        <v>108</v>
      </c>
    </row>
    <row r="9" customFormat="false" ht="15" hidden="false" customHeight="false" outlineLevel="0" collapsed="false">
      <c r="A9" s="33" t="s">
        <v>119</v>
      </c>
      <c r="B9" s="72" t="s">
        <v>120</v>
      </c>
      <c r="C9" s="76" t="n">
        <v>1.6</v>
      </c>
      <c r="D9" s="76" t="n">
        <f aca="false">29-12</f>
        <v>17</v>
      </c>
      <c r="E9" s="76" t="n">
        <v>11</v>
      </c>
      <c r="F9" s="76" t="n">
        <f aca="false">9*C9</f>
        <v>14.4</v>
      </c>
      <c r="G9" s="76" t="n">
        <f aca="false">4*D9</f>
        <v>68</v>
      </c>
      <c r="H9" s="76" t="n">
        <f aca="false">4*E9</f>
        <v>44</v>
      </c>
      <c r="I9" s="76" t="n">
        <f aca="false">SUM(F9:H9)</f>
        <v>126.4</v>
      </c>
    </row>
    <row r="10" customFormat="false" ht="15" hidden="false" customHeight="false" outlineLevel="0" collapsed="false">
      <c r="A10" s="33" t="s">
        <v>121</v>
      </c>
      <c r="B10" s="72" t="s">
        <v>116</v>
      </c>
      <c r="C10" s="76" t="n">
        <v>9</v>
      </c>
      <c r="D10" s="76" t="n">
        <v>0.4</v>
      </c>
      <c r="E10" s="76" t="n">
        <v>7</v>
      </c>
      <c r="F10" s="76" t="n">
        <f aca="false">9*C10</f>
        <v>81</v>
      </c>
      <c r="G10" s="76" t="n">
        <f aca="false">4*D10</f>
        <v>1.6</v>
      </c>
      <c r="H10" s="76" t="n">
        <f aca="false">4*E10</f>
        <v>28</v>
      </c>
      <c r="I10" s="76" t="n">
        <f aca="false">SUM(F10:H10)</f>
        <v>110.6</v>
      </c>
    </row>
    <row r="11" customFormat="false" ht="15" hidden="false" customHeight="false" outlineLevel="0" collapsed="false">
      <c r="A11" s="33" t="s">
        <v>96</v>
      </c>
      <c r="B11" s="72" t="s">
        <v>122</v>
      </c>
      <c r="C11" s="76" t="n">
        <v>2.5</v>
      </c>
      <c r="D11" s="76" t="n">
        <v>0</v>
      </c>
      <c r="E11" s="76" t="n">
        <v>6</v>
      </c>
      <c r="F11" s="76" t="n">
        <f aca="false">9*C11</f>
        <v>22.5</v>
      </c>
      <c r="G11" s="76" t="n">
        <f aca="false">4*D11</f>
        <v>0</v>
      </c>
      <c r="H11" s="76" t="n">
        <f aca="false">4*E11</f>
        <v>24</v>
      </c>
      <c r="I11" s="76" t="n">
        <f aca="false">SUM(F11:H11)</f>
        <v>46.5</v>
      </c>
    </row>
    <row r="12" customFormat="false" ht="15" hidden="false" customHeight="false" outlineLevel="0" collapsed="false">
      <c r="A12" s="77" t="s">
        <v>123</v>
      </c>
      <c r="B12" s="78" t="s">
        <v>118</v>
      </c>
      <c r="C12" s="76" t="n">
        <v>9</v>
      </c>
      <c r="D12" s="76" t="n">
        <v>2</v>
      </c>
      <c r="E12" s="79" t="n">
        <v>4.7</v>
      </c>
      <c r="F12" s="76" t="n">
        <f aca="false">9*C12</f>
        <v>81</v>
      </c>
      <c r="G12" s="76" t="n">
        <f aca="false">4*D12</f>
        <v>8</v>
      </c>
      <c r="H12" s="76" t="n">
        <f aca="false">4*E12</f>
        <v>18.8</v>
      </c>
      <c r="I12" s="76" t="n">
        <f aca="false">SUM(F12:H12)</f>
        <v>107.8</v>
      </c>
    </row>
    <row r="13" customFormat="false" ht="15" hidden="false" customHeight="false" outlineLevel="0" collapsed="false">
      <c r="A13" s="33" t="s">
        <v>91</v>
      </c>
      <c r="B13" s="72" t="s">
        <v>111</v>
      </c>
      <c r="C13" s="76" t="n">
        <v>3.6</v>
      </c>
      <c r="D13" s="76" t="n">
        <v>0</v>
      </c>
      <c r="E13" s="76" t="n">
        <v>31</v>
      </c>
      <c r="F13" s="76" t="n">
        <f aca="false">9*C13</f>
        <v>32.4</v>
      </c>
      <c r="G13" s="76" t="n">
        <f aca="false">4*D13</f>
        <v>0</v>
      </c>
      <c r="H13" s="76" t="n">
        <f aca="false">4*E13</f>
        <v>124</v>
      </c>
      <c r="I13" s="76" t="n">
        <f aca="false">SUM(F13:H13)</f>
        <v>156.4</v>
      </c>
    </row>
    <row r="14" customFormat="false" ht="15" hidden="false" customHeight="false" outlineLevel="0" collapsed="false">
      <c r="A14" s="33" t="s">
        <v>124</v>
      </c>
      <c r="B14" s="72" t="s">
        <v>125</v>
      </c>
      <c r="C14" s="76" t="n">
        <v>10</v>
      </c>
      <c r="D14" s="76" t="n">
        <v>0</v>
      </c>
      <c r="E14" s="76" t="n">
        <v>28</v>
      </c>
      <c r="F14" s="76" t="n">
        <f aca="false">9*C14</f>
        <v>90</v>
      </c>
      <c r="G14" s="76" t="n">
        <f aca="false">4*D14</f>
        <v>0</v>
      </c>
      <c r="H14" s="76" t="n">
        <f aca="false">4*E14</f>
        <v>112</v>
      </c>
      <c r="I14" s="76" t="n">
        <f aca="false">SUM(F14:H14)</f>
        <v>202</v>
      </c>
    </row>
    <row r="15" customFormat="false" ht="15" hidden="false" customHeight="false" outlineLevel="0" collapsed="false">
      <c r="A15" s="33" t="s">
        <v>126</v>
      </c>
      <c r="B15" s="72" t="n">
        <v>1</v>
      </c>
      <c r="C15" s="76" t="n">
        <v>8.3</v>
      </c>
      <c r="D15" s="76" t="n">
        <v>0</v>
      </c>
      <c r="E15" s="76" t="n">
        <v>11.46</v>
      </c>
      <c r="F15" s="76" t="n">
        <f aca="false">9*C15</f>
        <v>74.7</v>
      </c>
      <c r="G15" s="76" t="n">
        <f aca="false">4*D15</f>
        <v>0</v>
      </c>
      <c r="H15" s="76" t="n">
        <f aca="false">4*E15</f>
        <v>45.84</v>
      </c>
      <c r="I15" s="76" t="n">
        <f aca="false">SUM(F15:H15)</f>
        <v>120.54</v>
      </c>
    </row>
    <row r="16" customFormat="false" ht="15" hidden="false" customHeight="false" outlineLevel="0" collapsed="false">
      <c r="A16" s="33" t="s">
        <v>92</v>
      </c>
      <c r="B16" s="72" t="n">
        <v>1</v>
      </c>
      <c r="C16" s="76" t="n">
        <v>6.18</v>
      </c>
      <c r="D16" s="76" t="n">
        <v>0</v>
      </c>
      <c r="E16" s="76" t="n">
        <v>8.52</v>
      </c>
      <c r="F16" s="76" t="n">
        <f aca="false">9*C16</f>
        <v>55.62</v>
      </c>
      <c r="G16" s="76" t="n">
        <f aca="false">4*D16</f>
        <v>0</v>
      </c>
      <c r="H16" s="76" t="n">
        <f aca="false">4*E16</f>
        <v>34.08</v>
      </c>
      <c r="I16" s="76" t="n">
        <f aca="false">SUM(F16:H16)</f>
        <v>89.7</v>
      </c>
    </row>
    <row r="17" customFormat="false" ht="15" hidden="false" customHeight="false" outlineLevel="0" collapsed="false">
      <c r="A17" s="33" t="s">
        <v>127</v>
      </c>
      <c r="B17" s="72" t="n">
        <v>1</v>
      </c>
      <c r="C17" s="76" t="n">
        <v>5.4</v>
      </c>
      <c r="D17" s="76" t="n">
        <v>0</v>
      </c>
      <c r="E17" s="76" t="n">
        <v>7.46</v>
      </c>
      <c r="F17" s="76" t="n">
        <f aca="false">9*C17</f>
        <v>48.6</v>
      </c>
      <c r="G17" s="76" t="n">
        <f aca="false">4*D17</f>
        <v>0</v>
      </c>
      <c r="H17" s="76" t="n">
        <f aca="false">4*E17</f>
        <v>29.84</v>
      </c>
      <c r="I17" s="76" t="n">
        <f aca="false">SUM(F17:H17)</f>
        <v>78.44</v>
      </c>
    </row>
    <row r="18" customFormat="false" ht="15" hidden="false" customHeight="false" outlineLevel="0" collapsed="false">
      <c r="A18" s="33" t="s">
        <v>90</v>
      </c>
      <c r="B18" s="72" t="s">
        <v>128</v>
      </c>
      <c r="C18" s="76" t="n">
        <v>0</v>
      </c>
      <c r="D18" s="76" t="n">
        <v>0</v>
      </c>
      <c r="E18" s="76" t="n">
        <v>0</v>
      </c>
      <c r="F18" s="76" t="n">
        <f aca="false">9*C18</f>
        <v>0</v>
      </c>
      <c r="G18" s="76" t="n">
        <f aca="false">4*D18</f>
        <v>0</v>
      </c>
      <c r="H18" s="76" t="n">
        <f aca="false">4*E18</f>
        <v>0</v>
      </c>
      <c r="I18" s="76" t="n">
        <f aca="false">SUM(F18:H18)</f>
        <v>0</v>
      </c>
    </row>
    <row r="19" customFormat="false" ht="15" hidden="false" customHeight="false" outlineLevel="0" collapsed="false">
      <c r="A19" s="33" t="s">
        <v>129</v>
      </c>
      <c r="B19" s="72" t="s">
        <v>128</v>
      </c>
      <c r="C19" s="33" t="n">
        <v>1.5</v>
      </c>
      <c r="D19" s="33" t="n">
        <v>3</v>
      </c>
      <c r="E19" s="33" t="n">
        <v>25</v>
      </c>
      <c r="F19" s="76" t="n">
        <f aca="false">9*C19</f>
        <v>13.5</v>
      </c>
      <c r="G19" s="76" t="n">
        <f aca="false">4*D19</f>
        <v>12</v>
      </c>
      <c r="H19" s="76" t="n">
        <f aca="false">4*E19</f>
        <v>100</v>
      </c>
      <c r="I19" s="76" t="n">
        <f aca="false">SUM(F19:H19)</f>
        <v>125.5</v>
      </c>
    </row>
    <row r="20" customFormat="false" ht="15" hidden="false" customHeight="false" outlineLevel="0" collapsed="false">
      <c r="A20" s="33" t="s">
        <v>94</v>
      </c>
      <c r="B20" s="72" t="n">
        <v>1</v>
      </c>
      <c r="C20" s="76" t="n">
        <v>5</v>
      </c>
      <c r="D20" s="76" t="n">
        <v>0</v>
      </c>
      <c r="E20" s="76" t="n">
        <v>6</v>
      </c>
      <c r="F20" s="76" t="n">
        <f aca="false">9*C20</f>
        <v>45</v>
      </c>
      <c r="G20" s="76" t="n">
        <f aca="false">4*D20</f>
        <v>0</v>
      </c>
      <c r="H20" s="76" t="n">
        <f aca="false">4*E20</f>
        <v>24</v>
      </c>
      <c r="I20" s="76" t="n">
        <f aca="false">SUM(F20:H20)</f>
        <v>69</v>
      </c>
    </row>
    <row r="21" customFormat="false" ht="15" hidden="false" customHeight="false" outlineLevel="0" collapsed="false">
      <c r="A21" s="33" t="s">
        <v>130</v>
      </c>
      <c r="B21" s="72" t="n">
        <v>1</v>
      </c>
      <c r="C21" s="33" t="n">
        <v>0.5</v>
      </c>
      <c r="D21" s="33" t="n">
        <v>0</v>
      </c>
      <c r="E21" s="33" t="n">
        <v>0</v>
      </c>
      <c r="F21" s="76" t="n">
        <f aca="false">9*C21</f>
        <v>4.5</v>
      </c>
      <c r="G21" s="76" t="n">
        <f aca="false">4*D21</f>
        <v>0</v>
      </c>
      <c r="H21" s="76" t="n">
        <f aca="false">4*E21</f>
        <v>0</v>
      </c>
      <c r="I21" s="76" t="n">
        <f aca="false">SUM(F21:H21)</f>
        <v>4.5</v>
      </c>
    </row>
    <row r="22" customFormat="false" ht="15" hidden="false" customHeight="false" outlineLevel="0" collapsed="false">
      <c r="A22" s="33" t="s">
        <v>131</v>
      </c>
      <c r="B22" s="72" t="s">
        <v>111</v>
      </c>
      <c r="C22" s="33" t="n">
        <v>18</v>
      </c>
      <c r="D22" s="33" t="n">
        <v>0</v>
      </c>
      <c r="E22" s="33" t="n">
        <v>26</v>
      </c>
      <c r="F22" s="76" t="n">
        <f aca="false">9*C22</f>
        <v>162</v>
      </c>
      <c r="G22" s="76" t="n">
        <f aca="false">4*D22</f>
        <v>0</v>
      </c>
      <c r="H22" s="76" t="n">
        <f aca="false">4*E22</f>
        <v>104</v>
      </c>
      <c r="I22" s="76" t="n">
        <f aca="false">SUM(F22:H22)</f>
        <v>266</v>
      </c>
    </row>
    <row r="23" customFormat="false" ht="15" hidden="false" customHeight="false" outlineLevel="0" collapsed="false">
      <c r="A23" s="33" t="s">
        <v>132</v>
      </c>
      <c r="B23" s="72" t="s">
        <v>133</v>
      </c>
      <c r="C23" s="76" t="n">
        <v>0.5</v>
      </c>
      <c r="D23" s="76" t="n">
        <v>0</v>
      </c>
      <c r="E23" s="76" t="n">
        <v>50</v>
      </c>
      <c r="F23" s="76" t="n">
        <f aca="false">9*C23</f>
        <v>4.5</v>
      </c>
      <c r="G23" s="76" t="n">
        <f aca="false">4*D23</f>
        <v>0</v>
      </c>
      <c r="H23" s="76" t="n">
        <f aca="false">4*E23</f>
        <v>200</v>
      </c>
      <c r="I23" s="76" t="n">
        <f aca="false">SUM(F23:H23)</f>
        <v>204.5</v>
      </c>
    </row>
    <row r="24" customFormat="false" ht="15" hidden="false" customHeight="false" outlineLevel="0" collapsed="false">
      <c r="A24" s="33" t="s">
        <v>134</v>
      </c>
      <c r="B24" s="72" t="s">
        <v>135</v>
      </c>
      <c r="C24" s="76" t="n">
        <v>0</v>
      </c>
      <c r="D24" s="76" t="n">
        <v>0</v>
      </c>
      <c r="E24" s="76" t="n">
        <v>0</v>
      </c>
      <c r="F24" s="76" t="n">
        <f aca="false">9*C24</f>
        <v>0</v>
      </c>
      <c r="G24" s="76" t="n">
        <f aca="false">4*D24</f>
        <v>0</v>
      </c>
      <c r="H24" s="76" t="n">
        <f aca="false">4*E24</f>
        <v>0</v>
      </c>
      <c r="I24" s="76" t="n">
        <v>98</v>
      </c>
    </row>
    <row r="25" customFormat="false" ht="15" hidden="false" customHeight="false" outlineLevel="0" collapsed="false">
      <c r="A25" s="33" t="s">
        <v>136</v>
      </c>
      <c r="B25" s="72" t="s">
        <v>137</v>
      </c>
      <c r="C25" s="76" t="n">
        <v>0</v>
      </c>
      <c r="D25" s="76" t="n">
        <v>1</v>
      </c>
      <c r="E25" s="76" t="n">
        <v>1</v>
      </c>
      <c r="F25" s="76" t="n">
        <f aca="false">9*C25</f>
        <v>0</v>
      </c>
      <c r="G25" s="76" t="n">
        <f aca="false">4*D25</f>
        <v>4</v>
      </c>
      <c r="H25" s="76" t="n">
        <f aca="false">4*E25</f>
        <v>4</v>
      </c>
      <c r="I25" s="76" t="n">
        <f aca="false">SUM(F25:H25)</f>
        <v>8</v>
      </c>
    </row>
    <row r="26" customFormat="false" ht="15" hidden="false" customHeight="false" outlineLevel="0" collapsed="false">
      <c r="A26" s="33" t="s">
        <v>138</v>
      </c>
      <c r="B26" s="72" t="s">
        <v>118</v>
      </c>
      <c r="C26" s="76" t="n">
        <v>14</v>
      </c>
      <c r="D26" s="76" t="n">
        <v>0</v>
      </c>
      <c r="E26" s="76" t="n">
        <v>0</v>
      </c>
      <c r="F26" s="76" t="n">
        <f aca="false">9*C26</f>
        <v>126</v>
      </c>
      <c r="G26" s="76" t="n">
        <f aca="false">4*D26</f>
        <v>0</v>
      </c>
      <c r="H26" s="76" t="n">
        <f aca="false">4*E26</f>
        <v>0</v>
      </c>
      <c r="I26" s="76" t="n">
        <f aca="false">SUM(F26:H26)</f>
        <v>126</v>
      </c>
    </row>
    <row r="27" customFormat="false" ht="15" hidden="false" customHeight="false" outlineLevel="0" collapsed="false">
      <c r="A27" s="33" t="s">
        <v>139</v>
      </c>
      <c r="B27" s="72" t="s">
        <v>116</v>
      </c>
      <c r="C27" s="76" t="n">
        <v>1.5</v>
      </c>
      <c r="D27" s="76" t="n">
        <v>0</v>
      </c>
      <c r="E27" s="76" t="n">
        <v>0</v>
      </c>
      <c r="F27" s="76" t="n">
        <f aca="false">9*C27</f>
        <v>13.5</v>
      </c>
      <c r="G27" s="76" t="n">
        <f aca="false">4*D27</f>
        <v>0</v>
      </c>
      <c r="H27" s="76" t="n">
        <f aca="false">4*E27</f>
        <v>0</v>
      </c>
      <c r="I27" s="76" t="n">
        <f aca="false">SUM(F27:H27)</f>
        <v>13.5</v>
      </c>
    </row>
    <row r="28" customFormat="false" ht="15" hidden="false" customHeight="false" outlineLevel="0" collapsed="false">
      <c r="A28" s="33" t="s">
        <v>140</v>
      </c>
      <c r="B28" s="72" t="s">
        <v>116</v>
      </c>
      <c r="C28" s="76" t="n">
        <v>14</v>
      </c>
      <c r="D28" s="76" t="n">
        <v>3</v>
      </c>
      <c r="E28" s="76" t="n">
        <v>7</v>
      </c>
      <c r="F28" s="76" t="n">
        <f aca="false">9*C28</f>
        <v>126</v>
      </c>
      <c r="G28" s="76" t="n">
        <f aca="false">4*D28</f>
        <v>12</v>
      </c>
      <c r="H28" s="76" t="n">
        <f aca="false">4*E28</f>
        <v>28</v>
      </c>
      <c r="I28" s="76" t="n">
        <f aca="false">SUM(F28:H28)</f>
        <v>166</v>
      </c>
    </row>
    <row r="29" customFormat="false" ht="13.8" hidden="false" customHeight="false" outlineLevel="0" collapsed="false">
      <c r="A29" s="33" t="s">
        <v>98</v>
      </c>
      <c r="B29" s="72" t="s">
        <v>141</v>
      </c>
      <c r="C29" s="76" t="n">
        <v>0.3</v>
      </c>
      <c r="D29" s="76" t="n">
        <v>1.5</v>
      </c>
      <c r="E29" s="76" t="n">
        <v>0.4</v>
      </c>
      <c r="F29" s="76" t="n">
        <f aca="false">9*C29</f>
        <v>2.7</v>
      </c>
      <c r="G29" s="76" t="n">
        <f aca="false">4*D29</f>
        <v>6</v>
      </c>
      <c r="H29" s="76" t="n">
        <f aca="false">4*E29</f>
        <v>1.6</v>
      </c>
      <c r="I29" s="76" t="n">
        <f aca="false">SUM(F29:H29)</f>
        <v>10.3</v>
      </c>
    </row>
    <row r="30" customFormat="false" ht="15" hidden="false" customHeight="false" outlineLevel="0" collapsed="false">
      <c r="A30" s="33" t="s">
        <v>142</v>
      </c>
      <c r="B30" s="72" t="s">
        <v>143</v>
      </c>
      <c r="C30" s="76" t="n">
        <v>6</v>
      </c>
      <c r="D30" s="76" t="n">
        <v>0</v>
      </c>
      <c r="E30" s="76" t="n">
        <v>7</v>
      </c>
      <c r="F30" s="76" t="n">
        <f aca="false">9*C30</f>
        <v>54</v>
      </c>
      <c r="G30" s="76" t="n">
        <f aca="false">4*D30</f>
        <v>0</v>
      </c>
      <c r="H30" s="76" t="n">
        <f aca="false">4*E30</f>
        <v>28</v>
      </c>
      <c r="I30" s="76" t="n">
        <f aca="false">SUM(F30:H30)</f>
        <v>82</v>
      </c>
    </row>
    <row r="31" customFormat="false" ht="15" hidden="false" customHeight="false" outlineLevel="0" collapsed="false">
      <c r="A31" s="33" t="s">
        <v>144</v>
      </c>
      <c r="B31" s="72" t="s">
        <v>145</v>
      </c>
      <c r="C31" s="76" t="n">
        <v>7</v>
      </c>
      <c r="D31" s="76" t="n">
        <v>3</v>
      </c>
      <c r="E31" s="76" t="n">
        <v>1</v>
      </c>
      <c r="F31" s="76" t="n">
        <f aca="false">9*C31</f>
        <v>63</v>
      </c>
      <c r="G31" s="76" t="n">
        <f aca="false">4*D31</f>
        <v>12</v>
      </c>
      <c r="H31" s="76" t="n">
        <f aca="false">4*E31</f>
        <v>4</v>
      </c>
      <c r="I31" s="76" t="n">
        <f aca="false">SUM(F31:H31)</f>
        <v>79</v>
      </c>
    </row>
    <row r="32" customFormat="false" ht="15" hidden="false" customHeight="false" outlineLevel="0" collapsed="false">
      <c r="A32" s="33" t="s">
        <v>146</v>
      </c>
      <c r="B32" s="72" t="s">
        <v>147</v>
      </c>
      <c r="C32" s="76" t="n">
        <v>11</v>
      </c>
      <c r="D32" s="76" t="n">
        <v>0</v>
      </c>
      <c r="E32" s="76" t="n">
        <v>23</v>
      </c>
      <c r="F32" s="76" t="n">
        <f aca="false">9*C32</f>
        <v>99</v>
      </c>
      <c r="G32" s="76" t="n">
        <f aca="false">4*D32</f>
        <v>0</v>
      </c>
      <c r="H32" s="76" t="n">
        <f aca="false">4*E32</f>
        <v>92</v>
      </c>
      <c r="I32" s="76" t="n">
        <f aca="false">SUM(F32:H32)</f>
        <v>191</v>
      </c>
    </row>
    <row r="33" customFormat="false" ht="15" hidden="false" customHeight="false" outlineLevel="0" collapsed="false">
      <c r="A33" s="33" t="s">
        <v>148</v>
      </c>
      <c r="B33" s="72" t="s">
        <v>147</v>
      </c>
      <c r="C33" s="76" t="n">
        <v>5</v>
      </c>
      <c r="D33" s="76" t="n">
        <v>7</v>
      </c>
      <c r="E33" s="76" t="n">
        <v>16</v>
      </c>
      <c r="F33" s="76" t="n">
        <f aca="false">9*C33</f>
        <v>45</v>
      </c>
      <c r="G33" s="76" t="n">
        <f aca="false">4*D33</f>
        <v>28</v>
      </c>
      <c r="H33" s="76" t="n">
        <f aca="false">4*E33</f>
        <v>64</v>
      </c>
      <c r="I33" s="76" t="n">
        <f aca="false">SUM(F33:H33)</f>
        <v>137</v>
      </c>
    </row>
    <row r="34" customFormat="false" ht="15" hidden="false" customHeight="false" outlineLevel="0" collapsed="false">
      <c r="A34" s="33" t="s">
        <v>149</v>
      </c>
      <c r="B34" s="72" t="s">
        <v>116</v>
      </c>
      <c r="C34" s="76" t="n">
        <v>5</v>
      </c>
      <c r="D34" s="76" t="n">
        <v>0</v>
      </c>
      <c r="E34" s="76" t="n">
        <v>6</v>
      </c>
      <c r="F34" s="76" t="n">
        <f aca="false">9*C34</f>
        <v>45</v>
      </c>
      <c r="G34" s="76" t="n">
        <f aca="false">4*D34</f>
        <v>0</v>
      </c>
      <c r="H34" s="76" t="n">
        <f aca="false">4*E34</f>
        <v>24</v>
      </c>
      <c r="I34" s="76" t="n">
        <f aca="false">SUM(F34:H34)</f>
        <v>69</v>
      </c>
      <c r="J34" s="33" t="s">
        <v>114</v>
      </c>
    </row>
    <row r="35" customFormat="false" ht="15" hidden="false" customHeight="false" outlineLevel="0" collapsed="false">
      <c r="A35" s="33" t="s">
        <v>150</v>
      </c>
      <c r="B35" s="72" t="s">
        <v>151</v>
      </c>
      <c r="C35" s="76" t="n">
        <v>0.2</v>
      </c>
      <c r="D35" s="76" t="n">
        <v>2.4</v>
      </c>
      <c r="E35" s="76" t="n">
        <v>0.8</v>
      </c>
      <c r="F35" s="76" t="n">
        <f aca="false">9*C35</f>
        <v>1.8</v>
      </c>
      <c r="G35" s="76" t="n">
        <f aca="false">4*D35</f>
        <v>9.6</v>
      </c>
      <c r="H35" s="76" t="n">
        <f aca="false">4*E35</f>
        <v>3.2</v>
      </c>
      <c r="I35" s="76" t="n">
        <f aca="false">SUM(F35:H35)</f>
        <v>14.6</v>
      </c>
    </row>
    <row r="36" customFormat="false" ht="15" hidden="false" customHeight="false" outlineLevel="0" collapsed="false">
      <c r="A36" s="33" t="s">
        <v>152</v>
      </c>
      <c r="B36" s="72" t="s">
        <v>153</v>
      </c>
      <c r="C36" s="76" t="n">
        <v>0.2</v>
      </c>
      <c r="D36" s="76" t="n">
        <v>3.3</v>
      </c>
      <c r="E36" s="76" t="n">
        <v>1.1</v>
      </c>
      <c r="F36" s="76" t="n">
        <f aca="false">9*C36</f>
        <v>1.8</v>
      </c>
      <c r="G36" s="76" t="n">
        <f aca="false">4*D36</f>
        <v>13.2</v>
      </c>
      <c r="H36" s="76" t="n">
        <f aca="false">4*E36</f>
        <v>4.4</v>
      </c>
      <c r="I36" s="76" t="n">
        <f aca="false">SUM(F36:H36)</f>
        <v>19.4</v>
      </c>
    </row>
    <row r="37" customFormat="false" ht="15" hidden="false" customHeight="false" outlineLevel="0" collapsed="false">
      <c r="A37" s="33" t="s">
        <v>154</v>
      </c>
      <c r="B37" s="72" t="s">
        <v>141</v>
      </c>
      <c r="C37" s="76" t="n">
        <v>0.4</v>
      </c>
      <c r="D37" s="76" t="n">
        <v>4.8</v>
      </c>
      <c r="E37" s="76" t="n">
        <v>1.6</v>
      </c>
      <c r="F37" s="76" t="n">
        <f aca="false">9*C37</f>
        <v>3.6</v>
      </c>
      <c r="G37" s="76" t="n">
        <f aca="false">4*D37</f>
        <v>19.2</v>
      </c>
      <c r="H37" s="76" t="n">
        <f aca="false">4*E37</f>
        <v>6.4</v>
      </c>
      <c r="I37" s="76" t="n">
        <f aca="false">SUM(F37:H37)</f>
        <v>29.2</v>
      </c>
    </row>
    <row r="38" customFormat="false" ht="15" hidden="false" customHeight="false" outlineLevel="0" collapsed="false">
      <c r="A38" s="33" t="s">
        <v>155</v>
      </c>
      <c r="B38" s="72" t="s">
        <v>156</v>
      </c>
      <c r="C38" s="33" t="n">
        <v>0.5</v>
      </c>
      <c r="D38" s="33" t="n">
        <v>1</v>
      </c>
      <c r="E38" s="33" t="n">
        <v>12</v>
      </c>
      <c r="F38" s="33" t="n">
        <f aca="false">9*C38</f>
        <v>4.5</v>
      </c>
      <c r="G38" s="33" t="n">
        <f aca="false">4*D38</f>
        <v>4</v>
      </c>
      <c r="H38" s="33" t="n">
        <f aca="false">4*E38</f>
        <v>48</v>
      </c>
      <c r="I38" s="33" t="n">
        <f aca="false">SUM(F38:H38)</f>
        <v>56.5</v>
      </c>
    </row>
    <row r="39" customFormat="false" ht="15" hidden="false" customHeight="false" outlineLevel="0" collapsed="false">
      <c r="A39" s="33" t="s">
        <v>157</v>
      </c>
      <c r="B39" s="72" t="s">
        <v>158</v>
      </c>
      <c r="C39" s="33" t="n">
        <v>2</v>
      </c>
      <c r="D39" s="33" t="n">
        <v>0</v>
      </c>
      <c r="E39" s="33" t="n">
        <v>22</v>
      </c>
      <c r="F39" s="33" t="n">
        <f aca="false">9*C39</f>
        <v>18</v>
      </c>
      <c r="G39" s="33" t="n">
        <f aca="false">4*D39</f>
        <v>0</v>
      </c>
      <c r="H39" s="33" t="n">
        <f aca="false">4*E39</f>
        <v>88</v>
      </c>
      <c r="I39" s="33" t="n">
        <f aca="false">SUM(F39:H39)</f>
        <v>106</v>
      </c>
    </row>
    <row r="40" customFormat="false" ht="15" hidden="false" customHeight="false" outlineLevel="0" collapsed="false">
      <c r="A40" s="33" t="s">
        <v>159</v>
      </c>
      <c r="B40" s="72" t="s">
        <v>160</v>
      </c>
      <c r="C40" s="33" t="n">
        <v>5</v>
      </c>
      <c r="D40" s="33" t="n">
        <v>0</v>
      </c>
      <c r="E40" s="33" t="n">
        <v>25</v>
      </c>
      <c r="F40" s="33" t="n">
        <f aca="false">9*C40</f>
        <v>45</v>
      </c>
      <c r="G40" s="33" t="n">
        <f aca="false">4*D40</f>
        <v>0</v>
      </c>
      <c r="H40" s="33" t="n">
        <f aca="false">4*E40</f>
        <v>100</v>
      </c>
      <c r="I40" s="33" t="n">
        <f aca="false">SUM(F40:H40)</f>
        <v>145</v>
      </c>
    </row>
    <row r="41" customFormat="false" ht="15" hidden="false" customHeight="false" outlineLevel="0" collapsed="false">
      <c r="A41" s="33" t="s">
        <v>161</v>
      </c>
      <c r="B41" s="72" t="s">
        <v>162</v>
      </c>
      <c r="C41" s="76" t="n">
        <v>0.8</v>
      </c>
      <c r="D41" s="76" t="n">
        <v>0</v>
      </c>
      <c r="E41" s="76" t="n">
        <v>34</v>
      </c>
      <c r="F41" s="76" t="n">
        <f aca="false">9*C41</f>
        <v>7.2</v>
      </c>
      <c r="G41" s="76" t="n">
        <f aca="false">4*D41</f>
        <v>0</v>
      </c>
      <c r="H41" s="76" t="n">
        <f aca="false">4*E41</f>
        <v>136</v>
      </c>
      <c r="I41" s="76" t="n">
        <f aca="false">SUM(F41:H41)</f>
        <v>143.2</v>
      </c>
    </row>
    <row r="42" customFormat="false" ht="15" hidden="false" customHeight="false" outlineLevel="0" collapsed="false">
      <c r="A42" s="33" t="s">
        <v>163</v>
      </c>
      <c r="B42" s="72" t="s">
        <v>164</v>
      </c>
      <c r="C42" s="76" t="n">
        <v>0.5</v>
      </c>
      <c r="D42" s="76" t="n">
        <v>2</v>
      </c>
      <c r="E42" s="76" t="n">
        <v>10</v>
      </c>
      <c r="F42" s="76" t="n">
        <f aca="false">9*C42</f>
        <v>4.5</v>
      </c>
      <c r="G42" s="76" t="n">
        <f aca="false">4*D42</f>
        <v>8</v>
      </c>
      <c r="H42" s="76" t="n">
        <f aca="false">4*E42</f>
        <v>40</v>
      </c>
      <c r="I42" s="76" t="n">
        <f aca="false">SUM(F42:H42)</f>
        <v>52.5</v>
      </c>
    </row>
    <row r="43" customFormat="false" ht="15" hidden="false" customHeight="false" outlineLevel="0" collapsed="false">
      <c r="A43" s="33" t="s">
        <v>165</v>
      </c>
      <c r="B43" s="72" t="s">
        <v>166</v>
      </c>
      <c r="C43" s="33" t="n">
        <v>0.6</v>
      </c>
      <c r="D43" s="33" t="n">
        <v>4.9</v>
      </c>
      <c r="E43" s="33" t="n">
        <v>2.4</v>
      </c>
      <c r="F43" s="33" t="n">
        <f aca="false">9*C43</f>
        <v>5.4</v>
      </c>
      <c r="G43" s="33" t="n">
        <f aca="false">4*D43</f>
        <v>19.6</v>
      </c>
      <c r="H43" s="33" t="n">
        <f aca="false">4*E43</f>
        <v>9.6</v>
      </c>
      <c r="I43" s="33" t="n">
        <f aca="false">SUM(F43:H43)</f>
        <v>34.6</v>
      </c>
    </row>
  </sheetData>
  <autoFilter ref="A1:I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2" topLeftCell="A3" activePane="bottomLeft" state="frozen"/>
      <selection pane="topLeft" activeCell="A1" activeCellId="0" sqref="A1"/>
      <selection pane="bottomLeft" activeCell="J4" activeCellId="0" sqref="J4:O4"/>
    </sheetView>
  </sheetViews>
  <sheetFormatPr defaultRowHeight="15" zeroHeight="false" outlineLevelRow="0" outlineLevelCol="0"/>
  <cols>
    <col collapsed="false" customWidth="true" hidden="false" outlineLevel="0" max="1" min="1" style="80" width="10.71"/>
    <col collapsed="false" customWidth="true" hidden="false" outlineLevel="0" max="2" min="2" style="80" width="4.57"/>
    <col collapsed="false" customWidth="true" hidden="false" outlineLevel="0" max="3" min="3" style="80" width="7.29"/>
    <col collapsed="false" customWidth="true" hidden="false" outlineLevel="0" max="4" min="4" style="80" width="4.86"/>
    <col collapsed="false" customWidth="true" hidden="false" outlineLevel="0" max="5" min="5" style="80" width="5.43"/>
    <col collapsed="false" customWidth="true" hidden="false" outlineLevel="0" max="6" min="6" style="80" width="6.42"/>
    <col collapsed="false" customWidth="true" hidden="false" outlineLevel="0" max="7" min="7" style="80" width="7.29"/>
    <col collapsed="false" customWidth="true" hidden="false" outlineLevel="0" max="8" min="8" style="80" width="6.86"/>
    <col collapsed="false" customWidth="true" hidden="false" outlineLevel="0" max="9" min="9" style="80" width="11.29"/>
    <col collapsed="false" customWidth="true" hidden="false" outlineLevel="0" max="10" min="10" style="80" width="6.71"/>
    <col collapsed="false" customWidth="true" hidden="false" outlineLevel="0" max="11" min="11" style="80" width="7.86"/>
    <col collapsed="false" customWidth="true" hidden="false" outlineLevel="0" max="12" min="12" style="80" width="7.29"/>
    <col collapsed="false" customWidth="true" hidden="false" outlineLevel="0" max="13" min="13" style="80" width="6.57"/>
    <col collapsed="false" customWidth="true" hidden="false" outlineLevel="0" max="14" min="14" style="80" width="5.86"/>
    <col collapsed="false" customWidth="true" hidden="false" outlineLevel="0" max="15" min="15" style="80" width="7.29"/>
    <col collapsed="false" customWidth="true" hidden="false" outlineLevel="0" max="1025" min="16" style="80" width="11.57"/>
  </cols>
  <sheetData>
    <row r="1" customFormat="false" ht="13.9" hidden="false" customHeight="true" outlineLevel="0" collapsed="false">
      <c r="A1" s="81" t="s">
        <v>167</v>
      </c>
      <c r="B1" s="81"/>
      <c r="C1" s="81"/>
      <c r="D1" s="81"/>
    </row>
    <row r="2" customFormat="false" ht="45" hidden="false" customHeight="false" outlineLevel="0" collapsed="false">
      <c r="A2" s="82" t="str">
        <f aca="false">LossChart!A2</f>
        <v>Date</v>
      </c>
      <c r="B2" s="82" t="str">
        <f aca="false">LossChart!B2</f>
        <v>Day</v>
      </c>
      <c r="C2" s="82" t="s">
        <v>5</v>
      </c>
      <c r="D2" s="82" t="s">
        <v>168</v>
      </c>
      <c r="E2" s="82" t="s">
        <v>169</v>
      </c>
      <c r="F2" s="82" t="s">
        <v>170</v>
      </c>
      <c r="G2" s="82" t="s">
        <v>171</v>
      </c>
      <c r="H2" s="82" t="s">
        <v>172</v>
      </c>
      <c r="I2" s="82" t="s">
        <v>173</v>
      </c>
      <c r="J2" s="82" t="s">
        <v>174</v>
      </c>
      <c r="K2" s="82" t="s">
        <v>175</v>
      </c>
      <c r="L2" s="82" t="s">
        <v>176</v>
      </c>
      <c r="M2" s="82" t="s">
        <v>177</v>
      </c>
      <c r="N2" s="82" t="s">
        <v>178</v>
      </c>
      <c r="O2" s="82" t="s">
        <v>179</v>
      </c>
    </row>
    <row r="3" customFormat="false" ht="15" hidden="false" customHeight="false" outlineLevel="0" collapsed="false">
      <c r="A3" s="83" t="n">
        <f aca="false">LossChart!A3</f>
        <v>43031</v>
      </c>
      <c r="B3" s="80" t="n">
        <f aca="false">LossChart!B3</f>
        <v>1</v>
      </c>
      <c r="C3" s="84" t="n">
        <v>192.8</v>
      </c>
      <c r="D3" s="84" t="n">
        <v>27.8</v>
      </c>
      <c r="E3" s="84" t="n">
        <v>28</v>
      </c>
      <c r="F3" s="84" t="n">
        <v>36.9</v>
      </c>
      <c r="G3" s="84" t="n">
        <v>27.6</v>
      </c>
      <c r="H3" s="84" t="n">
        <v>2238</v>
      </c>
      <c r="I3" s="84" t="n">
        <v>0</v>
      </c>
      <c r="J3" s="85" t="n">
        <f aca="false">E3*$C3/100</f>
        <v>53.984</v>
      </c>
      <c r="K3" s="85" t="n">
        <f aca="false">F3*$C3/100</f>
        <v>71.1432</v>
      </c>
      <c r="L3" s="85" t="n">
        <f aca="false">G3*$C3/100</f>
        <v>53.2128</v>
      </c>
      <c r="M3" s="85" t="n">
        <v>0</v>
      </c>
      <c r="N3" s="85" t="n">
        <v>0</v>
      </c>
      <c r="O3" s="85" t="n">
        <v>0</v>
      </c>
    </row>
    <row r="4" customFormat="false" ht="13.8" hidden="false" customHeight="false" outlineLevel="0" collapsed="false">
      <c r="A4" s="83" t="n">
        <f aca="false">LossChart!A4</f>
        <v>43032</v>
      </c>
      <c r="B4" s="80" t="n">
        <f aca="false">LossChart!B4</f>
        <v>2</v>
      </c>
      <c r="C4" s="84" t="n">
        <v>191.4</v>
      </c>
      <c r="D4" s="84" t="n">
        <v>27.7</v>
      </c>
      <c r="E4" s="84"/>
      <c r="F4" s="84" t="n">
        <v>38</v>
      </c>
      <c r="G4" s="84" t="n">
        <v>27.8</v>
      </c>
      <c r="H4" s="84"/>
      <c r="I4" s="84"/>
      <c r="J4" s="85" t="n">
        <f aca="false">E4*$C4/100</f>
        <v>0</v>
      </c>
      <c r="K4" s="85" t="n">
        <f aca="false">F4*$C4/100</f>
        <v>72.732</v>
      </c>
      <c r="L4" s="85" t="n">
        <f aca="false">G4*$C4/100</f>
        <v>53.2092</v>
      </c>
      <c r="M4" s="85" t="n">
        <v>0</v>
      </c>
      <c r="N4" s="85" t="n">
        <v>0</v>
      </c>
      <c r="O4" s="85" t="n">
        <v>0</v>
      </c>
    </row>
    <row r="5" customFormat="false" ht="15" hidden="false" customHeight="false" outlineLevel="0" collapsed="false">
      <c r="A5" s="83" t="n">
        <f aca="false">LossChart!A5</f>
        <v>43033</v>
      </c>
      <c r="B5" s="80" t="n">
        <f aca="false">LossChart!B5</f>
        <v>3</v>
      </c>
      <c r="C5" s="84"/>
      <c r="D5" s="84"/>
      <c r="E5" s="84"/>
      <c r="F5" s="84"/>
      <c r="G5" s="84"/>
      <c r="H5" s="84"/>
      <c r="I5" s="84"/>
      <c r="J5" s="85"/>
      <c r="K5" s="85"/>
      <c r="L5" s="85"/>
      <c r="M5" s="85"/>
      <c r="N5" s="85"/>
      <c r="O5" s="85"/>
    </row>
    <row r="6" customFormat="false" ht="15" hidden="false" customHeight="false" outlineLevel="0" collapsed="false">
      <c r="A6" s="83" t="n">
        <f aca="false">LossChart!A6</f>
        <v>43034</v>
      </c>
      <c r="B6" s="80" t="n">
        <f aca="false">LossChart!B6</f>
        <v>4</v>
      </c>
      <c r="C6" s="84"/>
      <c r="D6" s="84"/>
      <c r="E6" s="84"/>
      <c r="F6" s="84"/>
      <c r="G6" s="84"/>
      <c r="H6" s="84"/>
      <c r="I6" s="84"/>
      <c r="J6" s="85"/>
      <c r="K6" s="85"/>
      <c r="L6" s="85"/>
      <c r="M6" s="85"/>
      <c r="N6" s="85"/>
      <c r="O6" s="85"/>
    </row>
    <row r="7" customFormat="false" ht="15" hidden="false" customHeight="false" outlineLevel="0" collapsed="false">
      <c r="A7" s="83" t="n">
        <f aca="false">LossChart!A7</f>
        <v>43035</v>
      </c>
      <c r="B7" s="80" t="n">
        <f aca="false">LossChart!B7</f>
        <v>5</v>
      </c>
      <c r="C7" s="84"/>
      <c r="D7" s="84"/>
      <c r="E7" s="84"/>
      <c r="F7" s="84"/>
      <c r="G7" s="84"/>
      <c r="H7" s="84"/>
      <c r="I7" s="84"/>
      <c r="J7" s="85"/>
      <c r="K7" s="85"/>
      <c r="L7" s="85"/>
      <c r="M7" s="85"/>
      <c r="N7" s="85"/>
      <c r="O7" s="85"/>
    </row>
    <row r="8" customFormat="false" ht="15" hidden="false" customHeight="false" outlineLevel="0" collapsed="false">
      <c r="A8" s="83" t="n">
        <f aca="false">LossChart!A8</f>
        <v>43036</v>
      </c>
      <c r="B8" s="80" t="n">
        <f aca="false">LossChart!B8</f>
        <v>6</v>
      </c>
      <c r="C8" s="84"/>
      <c r="D8" s="84"/>
      <c r="E8" s="84"/>
      <c r="F8" s="84"/>
      <c r="G8" s="84"/>
      <c r="H8" s="84"/>
      <c r="I8" s="84"/>
      <c r="J8" s="85"/>
      <c r="K8" s="85"/>
      <c r="L8" s="85"/>
      <c r="M8" s="85"/>
      <c r="N8" s="85"/>
      <c r="O8" s="85"/>
    </row>
    <row r="9" customFormat="false" ht="15" hidden="false" customHeight="false" outlineLevel="0" collapsed="false">
      <c r="A9" s="83" t="n">
        <f aca="false">LossChart!A9</f>
        <v>43037</v>
      </c>
      <c r="B9" s="80" t="n">
        <f aca="false">LossChart!B9</f>
        <v>7</v>
      </c>
      <c r="C9" s="84"/>
      <c r="D9" s="84"/>
      <c r="E9" s="84"/>
      <c r="F9" s="84"/>
      <c r="G9" s="84"/>
      <c r="H9" s="84"/>
      <c r="I9" s="84"/>
      <c r="J9" s="85"/>
      <c r="K9" s="85"/>
      <c r="L9" s="85"/>
      <c r="M9" s="85"/>
      <c r="N9" s="85"/>
      <c r="O9" s="85"/>
    </row>
    <row r="10" customFormat="false" ht="15" hidden="false" customHeight="false" outlineLevel="0" collapsed="false">
      <c r="A10" s="83" t="n">
        <f aca="false">LossChart!A10</f>
        <v>43038</v>
      </c>
      <c r="B10" s="80" t="n">
        <f aca="false">LossChart!B10</f>
        <v>8</v>
      </c>
      <c r="C10" s="84"/>
      <c r="D10" s="84"/>
      <c r="E10" s="84"/>
      <c r="F10" s="84"/>
      <c r="G10" s="84"/>
      <c r="H10" s="84"/>
      <c r="I10" s="84"/>
      <c r="J10" s="85"/>
      <c r="K10" s="85"/>
      <c r="L10" s="85"/>
      <c r="M10" s="85"/>
      <c r="N10" s="85"/>
      <c r="O10" s="85"/>
    </row>
    <row r="11" customFormat="false" ht="15" hidden="false" customHeight="false" outlineLevel="0" collapsed="false">
      <c r="A11" s="83" t="n">
        <f aca="false">LossChart!A11</f>
        <v>43039</v>
      </c>
      <c r="B11" s="80" t="n">
        <f aca="false">LossChart!B11</f>
        <v>9</v>
      </c>
      <c r="C11" s="84"/>
      <c r="D11" s="84"/>
      <c r="E11" s="84"/>
      <c r="F11" s="84"/>
      <c r="G11" s="84"/>
      <c r="H11" s="84"/>
      <c r="I11" s="84"/>
      <c r="J11" s="85"/>
      <c r="K11" s="85"/>
      <c r="L11" s="85"/>
      <c r="M11" s="85"/>
      <c r="N11" s="85"/>
      <c r="O11" s="85"/>
    </row>
    <row r="12" customFormat="false" ht="15" hidden="false" customHeight="false" outlineLevel="0" collapsed="false">
      <c r="A12" s="83" t="n">
        <f aca="false">LossChart!A12</f>
        <v>43040</v>
      </c>
      <c r="B12" s="80" t="n">
        <f aca="false">LossChart!B12</f>
        <v>10</v>
      </c>
      <c r="C12" s="86"/>
      <c r="D12" s="84"/>
      <c r="E12" s="84"/>
      <c r="F12" s="84"/>
      <c r="G12" s="84"/>
      <c r="H12" s="84"/>
      <c r="I12" s="84"/>
      <c r="J12" s="85"/>
      <c r="K12" s="85"/>
      <c r="L12" s="85"/>
      <c r="M12" s="85"/>
      <c r="N12" s="85"/>
      <c r="O12" s="85"/>
    </row>
    <row r="13" customFormat="false" ht="15" hidden="false" customHeight="false" outlineLevel="0" collapsed="false">
      <c r="A13" s="83" t="n">
        <f aca="false">LossChart!A13</f>
        <v>43041</v>
      </c>
      <c r="B13" s="80" t="n">
        <f aca="false">LossChart!B13</f>
        <v>11</v>
      </c>
      <c r="C13" s="86"/>
      <c r="D13" s="84"/>
      <c r="E13" s="84"/>
      <c r="F13" s="84"/>
      <c r="G13" s="84"/>
      <c r="H13" s="84"/>
      <c r="I13" s="84"/>
      <c r="J13" s="85"/>
      <c r="K13" s="85"/>
      <c r="L13" s="85"/>
      <c r="M13" s="85"/>
      <c r="N13" s="85"/>
      <c r="O13" s="85"/>
    </row>
    <row r="14" customFormat="false" ht="15" hidden="false" customHeight="false" outlineLevel="0" collapsed="false">
      <c r="A14" s="83" t="n">
        <f aca="false">LossChart!A14</f>
        <v>43042</v>
      </c>
      <c r="B14" s="80" t="n">
        <f aca="false">LossChart!B14</f>
        <v>12</v>
      </c>
      <c r="C14" s="86"/>
      <c r="D14" s="84"/>
      <c r="E14" s="84"/>
      <c r="F14" s="84"/>
      <c r="G14" s="84"/>
      <c r="H14" s="84"/>
      <c r="I14" s="84"/>
      <c r="J14" s="85"/>
      <c r="K14" s="85"/>
      <c r="L14" s="85"/>
      <c r="M14" s="85"/>
      <c r="N14" s="85"/>
      <c r="O14" s="85"/>
    </row>
    <row r="15" customFormat="false" ht="15" hidden="false" customHeight="false" outlineLevel="0" collapsed="false">
      <c r="A15" s="83" t="n">
        <f aca="false">LossChart!A15</f>
        <v>43043</v>
      </c>
      <c r="B15" s="80" t="n">
        <f aca="false">LossChart!B15</f>
        <v>13</v>
      </c>
      <c r="C15" s="86"/>
      <c r="D15" s="84"/>
      <c r="E15" s="84"/>
      <c r="F15" s="84"/>
      <c r="G15" s="84"/>
      <c r="H15" s="84"/>
      <c r="I15" s="84"/>
      <c r="J15" s="85"/>
      <c r="K15" s="85"/>
      <c r="L15" s="85"/>
      <c r="M15" s="85"/>
      <c r="N15" s="85"/>
      <c r="O15" s="85"/>
    </row>
    <row r="16" customFormat="false" ht="15" hidden="false" customHeight="false" outlineLevel="0" collapsed="false">
      <c r="A16" s="83" t="n">
        <f aca="false">LossChart!A16</f>
        <v>43044</v>
      </c>
      <c r="B16" s="80" t="n">
        <f aca="false">LossChart!B16</f>
        <v>14</v>
      </c>
      <c r="C16" s="86"/>
      <c r="D16" s="84"/>
      <c r="E16" s="84"/>
      <c r="F16" s="84"/>
      <c r="G16" s="84"/>
      <c r="H16" s="84"/>
      <c r="I16" s="84"/>
      <c r="J16" s="85"/>
      <c r="K16" s="85"/>
      <c r="L16" s="85"/>
      <c r="M16" s="85"/>
      <c r="N16" s="85"/>
      <c r="O16" s="85"/>
    </row>
    <row r="17" customFormat="false" ht="15" hidden="false" customHeight="false" outlineLevel="0" collapsed="false">
      <c r="A17" s="83" t="n">
        <f aca="false">LossChart!A17</f>
        <v>43045</v>
      </c>
      <c r="B17" s="80" t="n">
        <f aca="false">LossChart!B17</f>
        <v>15</v>
      </c>
      <c r="C17" s="86"/>
      <c r="D17" s="84"/>
      <c r="E17" s="84"/>
      <c r="F17" s="84"/>
      <c r="G17" s="84"/>
      <c r="H17" s="84"/>
      <c r="I17" s="84"/>
      <c r="J17" s="85"/>
      <c r="K17" s="85"/>
      <c r="L17" s="85"/>
      <c r="M17" s="85"/>
      <c r="N17" s="85"/>
      <c r="O17" s="85"/>
    </row>
    <row r="18" customFormat="false" ht="15" hidden="false" customHeight="false" outlineLevel="0" collapsed="false">
      <c r="A18" s="83" t="n">
        <f aca="false">LossChart!A18</f>
        <v>43046</v>
      </c>
      <c r="B18" s="80" t="n">
        <f aca="false">LossChart!B18</f>
        <v>16</v>
      </c>
      <c r="C18" s="84"/>
      <c r="D18" s="84"/>
      <c r="E18" s="84"/>
      <c r="F18" s="84"/>
      <c r="G18" s="84"/>
      <c r="H18" s="84"/>
      <c r="I18" s="84"/>
      <c r="J18" s="85"/>
      <c r="K18" s="85"/>
      <c r="L18" s="85"/>
      <c r="M18" s="85"/>
      <c r="N18" s="85"/>
      <c r="O18" s="85"/>
    </row>
    <row r="19" customFormat="false" ht="15" hidden="false" customHeight="false" outlineLevel="0" collapsed="false">
      <c r="A19" s="83" t="n">
        <f aca="false">LossChart!A19</f>
        <v>43047</v>
      </c>
      <c r="B19" s="80" t="n">
        <f aca="false">LossChart!B19</f>
        <v>17</v>
      </c>
      <c r="I19" s="84"/>
    </row>
    <row r="20" customFormat="false" ht="15" hidden="false" customHeight="false" outlineLevel="0" collapsed="false">
      <c r="A20" s="83" t="n">
        <f aca="false">LossChart!A20</f>
        <v>43048</v>
      </c>
      <c r="B20" s="80" t="n">
        <f aca="false">LossChart!B20</f>
        <v>18</v>
      </c>
      <c r="I20" s="84"/>
    </row>
    <row r="21" customFormat="false" ht="15" hidden="false" customHeight="false" outlineLevel="0" collapsed="false">
      <c r="A21" s="83" t="n">
        <f aca="false">LossChart!A21</f>
        <v>43049</v>
      </c>
      <c r="B21" s="80" t="n">
        <f aca="false">LossChart!B21</f>
        <v>19</v>
      </c>
      <c r="I21" s="84"/>
      <c r="J21" s="85"/>
      <c r="K21" s="85"/>
      <c r="L21" s="85"/>
      <c r="M21" s="85"/>
      <c r="N21" s="85"/>
      <c r="O21" s="85"/>
    </row>
    <row r="22" customFormat="false" ht="15" hidden="false" customHeight="false" outlineLevel="0" collapsed="false">
      <c r="A22" s="83" t="n">
        <f aca="false">LossChart!A22</f>
        <v>43050</v>
      </c>
      <c r="B22" s="80" t="n">
        <f aca="false">LossChart!B22</f>
        <v>20</v>
      </c>
      <c r="I22" s="84"/>
    </row>
    <row r="23" customFormat="false" ht="15" hidden="false" customHeight="false" outlineLevel="0" collapsed="false">
      <c r="A23" s="83" t="n">
        <f aca="false">LossChart!A23</f>
        <v>43051</v>
      </c>
      <c r="B23" s="80" t="n">
        <f aca="false">LossChart!B23</f>
        <v>21</v>
      </c>
      <c r="I23" s="84"/>
    </row>
    <row r="24" customFormat="false" ht="15" hidden="false" customHeight="false" outlineLevel="0" collapsed="false">
      <c r="A24" s="83" t="n">
        <f aca="false">LossChart!A24</f>
        <v>43052</v>
      </c>
      <c r="B24" s="80" t="n">
        <f aca="false">LossChart!B24</f>
        <v>22</v>
      </c>
      <c r="I24" s="84"/>
      <c r="J24" s="85"/>
      <c r="K24" s="85"/>
      <c r="L24" s="85"/>
      <c r="M24" s="85"/>
      <c r="N24" s="85"/>
      <c r="O24" s="85"/>
    </row>
    <row r="25" customFormat="false" ht="15" hidden="false" customHeight="false" outlineLevel="0" collapsed="false">
      <c r="A25" s="83" t="n">
        <f aca="false">LossChart!A25</f>
        <v>43053</v>
      </c>
      <c r="B25" s="80" t="n">
        <f aca="false">LossChart!B25</f>
        <v>23</v>
      </c>
      <c r="I25" s="84"/>
    </row>
    <row r="26" customFormat="false" ht="15" hidden="false" customHeight="false" outlineLevel="0" collapsed="false">
      <c r="A26" s="83" t="n">
        <f aca="false">LossChart!A26</f>
        <v>43054</v>
      </c>
      <c r="B26" s="80" t="n">
        <f aca="false">LossChart!B26</f>
        <v>24</v>
      </c>
      <c r="I26" s="84"/>
    </row>
    <row r="27" customFormat="false" ht="15" hidden="false" customHeight="false" outlineLevel="0" collapsed="false">
      <c r="A27" s="83" t="n">
        <f aca="false">LossChart!A27</f>
        <v>43055</v>
      </c>
      <c r="B27" s="80" t="n">
        <f aca="false">LossChart!B27</f>
        <v>25</v>
      </c>
      <c r="I27" s="84"/>
    </row>
    <row r="28" customFormat="false" ht="15" hidden="false" customHeight="false" outlineLevel="0" collapsed="false">
      <c r="A28" s="83" t="n">
        <f aca="false">LossChart!A28</f>
        <v>43056</v>
      </c>
      <c r="B28" s="80" t="n">
        <f aca="false">LossChart!B28</f>
        <v>26</v>
      </c>
      <c r="I28" s="84"/>
    </row>
    <row r="29" customFormat="false" ht="15" hidden="false" customHeight="false" outlineLevel="0" collapsed="false">
      <c r="A29" s="83" t="n">
        <f aca="false">LossChart!A29</f>
        <v>43057</v>
      </c>
      <c r="B29" s="80" t="n">
        <f aca="false">LossChart!B29</f>
        <v>27</v>
      </c>
      <c r="I29" s="84"/>
    </row>
    <row r="30" customFormat="false" ht="15" hidden="false" customHeight="false" outlineLevel="0" collapsed="false">
      <c r="A30" s="83" t="n">
        <f aca="false">LossChart!A30</f>
        <v>43058</v>
      </c>
      <c r="B30" s="80" t="n">
        <f aca="false">LossChart!B30</f>
        <v>28</v>
      </c>
      <c r="I30" s="84"/>
    </row>
    <row r="31" customFormat="false" ht="15" hidden="false" customHeight="false" outlineLevel="0" collapsed="false">
      <c r="A31" s="83" t="n">
        <f aca="false">LossChart!A31</f>
        <v>43059</v>
      </c>
      <c r="B31" s="80" t="n">
        <f aca="false">LossChart!B31</f>
        <v>29</v>
      </c>
      <c r="I31" s="84"/>
      <c r="J31" s="85"/>
      <c r="K31" s="85"/>
      <c r="L31" s="85"/>
      <c r="M31" s="85"/>
      <c r="N31" s="85"/>
      <c r="O31" s="85"/>
    </row>
    <row r="32" customFormat="false" ht="15" hidden="false" customHeight="false" outlineLevel="0" collapsed="false">
      <c r="A32" s="83" t="n">
        <f aca="false">LossChart!A32</f>
        <v>43060</v>
      </c>
      <c r="B32" s="80" t="n">
        <f aca="false">LossChart!B32</f>
        <v>30</v>
      </c>
      <c r="I32" s="84"/>
    </row>
    <row r="33" customFormat="false" ht="15" hidden="false" customHeight="false" outlineLevel="0" collapsed="false">
      <c r="A33" s="83" t="n">
        <f aca="false">LossChart!A33</f>
        <v>43061</v>
      </c>
      <c r="B33" s="80" t="n">
        <f aca="false">LossChart!B33</f>
        <v>31</v>
      </c>
      <c r="I33" s="84"/>
    </row>
    <row r="34" customFormat="false" ht="15" hidden="false" customHeight="false" outlineLevel="0" collapsed="false">
      <c r="A34" s="83" t="n">
        <f aca="false">LossChart!A34</f>
        <v>43062</v>
      </c>
      <c r="B34" s="80" t="n">
        <f aca="false">LossChart!B34</f>
        <v>32</v>
      </c>
      <c r="I34" s="84"/>
    </row>
    <row r="35" customFormat="false" ht="15" hidden="false" customHeight="false" outlineLevel="0" collapsed="false">
      <c r="A35" s="83" t="n">
        <f aca="false">LossChart!A35</f>
        <v>43063</v>
      </c>
      <c r="B35" s="80" t="n">
        <f aca="false">LossChart!B35</f>
        <v>33</v>
      </c>
      <c r="I35" s="84"/>
      <c r="J35" s="85"/>
      <c r="K35" s="85"/>
      <c r="L35" s="85"/>
      <c r="M35" s="85"/>
      <c r="N35" s="85"/>
      <c r="O35" s="85"/>
    </row>
    <row r="36" customFormat="false" ht="15" hidden="false" customHeight="false" outlineLevel="0" collapsed="false">
      <c r="A36" s="83" t="n">
        <f aca="false">LossChart!A36</f>
        <v>43064</v>
      </c>
      <c r="B36" s="80" t="n">
        <f aca="false">LossChart!B36</f>
        <v>34</v>
      </c>
      <c r="I36" s="84"/>
      <c r="J36" s="85"/>
      <c r="K36" s="85"/>
      <c r="L36" s="85"/>
      <c r="M36" s="85"/>
      <c r="N36" s="85"/>
      <c r="O36" s="85"/>
    </row>
    <row r="37" customFormat="false" ht="15" hidden="false" customHeight="false" outlineLevel="0" collapsed="false">
      <c r="A37" s="83" t="n">
        <f aca="false">LossChart!A37</f>
        <v>43065</v>
      </c>
      <c r="B37" s="80" t="n">
        <f aca="false">LossChart!B37</f>
        <v>35</v>
      </c>
      <c r="I37" s="84"/>
      <c r="J37" s="85"/>
      <c r="K37" s="85"/>
      <c r="L37" s="85"/>
      <c r="M37" s="85"/>
      <c r="N37" s="85"/>
      <c r="O37" s="85"/>
    </row>
    <row r="38" customFormat="false" ht="15" hidden="false" customHeight="false" outlineLevel="0" collapsed="false">
      <c r="A38" s="83" t="n">
        <f aca="false">LossChart!A38</f>
        <v>43066</v>
      </c>
      <c r="B38" s="80" t="n">
        <f aca="false">LossChart!B38</f>
        <v>36</v>
      </c>
      <c r="I38" s="84"/>
      <c r="J38" s="85"/>
      <c r="K38" s="85"/>
      <c r="L38" s="85"/>
      <c r="M38" s="85"/>
      <c r="N38" s="85"/>
      <c r="O38" s="85"/>
    </row>
    <row r="39" customFormat="false" ht="15" hidden="false" customHeight="false" outlineLevel="0" collapsed="false">
      <c r="A39" s="83" t="n">
        <f aca="false">LossChart!A39</f>
        <v>43067</v>
      </c>
      <c r="B39" s="80" t="n">
        <f aca="false">LossChart!B39</f>
        <v>37</v>
      </c>
      <c r="I39" s="84"/>
      <c r="J39" s="85"/>
      <c r="K39" s="85"/>
      <c r="L39" s="85"/>
      <c r="M39" s="85"/>
      <c r="N39" s="85"/>
      <c r="O39" s="85"/>
    </row>
    <row r="40" customFormat="false" ht="15" hidden="false" customHeight="false" outlineLevel="0" collapsed="false">
      <c r="A40" s="83" t="n">
        <f aca="false">LossChart!A40</f>
        <v>43068</v>
      </c>
      <c r="B40" s="80" t="n">
        <f aca="false">LossChart!B40</f>
        <v>38</v>
      </c>
      <c r="I40" s="84"/>
    </row>
    <row r="41" customFormat="false" ht="15" hidden="false" customHeight="false" outlineLevel="0" collapsed="false">
      <c r="A41" s="83" t="n">
        <f aca="false">LossChart!A41</f>
        <v>43069</v>
      </c>
      <c r="B41" s="80" t="n">
        <f aca="false">LossChart!B41</f>
        <v>39</v>
      </c>
      <c r="I41" s="84"/>
    </row>
    <row r="42" customFormat="false" ht="15" hidden="false" customHeight="false" outlineLevel="0" collapsed="false">
      <c r="A42" s="83" t="n">
        <f aca="false">LossChart!A42</f>
        <v>43070</v>
      </c>
      <c r="B42" s="80" t="n">
        <f aca="false">LossChart!B42</f>
        <v>40</v>
      </c>
      <c r="I42" s="84"/>
    </row>
    <row r="43" customFormat="false" ht="15" hidden="false" customHeight="false" outlineLevel="0" collapsed="false">
      <c r="A43" s="83" t="n">
        <f aca="false">LossChart!A43</f>
        <v>43071</v>
      </c>
      <c r="B43" s="80" t="n">
        <f aca="false">LossChart!B43</f>
        <v>41</v>
      </c>
      <c r="I43" s="84" t="n">
        <f aca="false">C43-$C$3</f>
        <v>-192.8</v>
      </c>
    </row>
    <row r="44" customFormat="false" ht="15" hidden="false" customHeight="false" outlineLevel="0" collapsed="false">
      <c r="A44" s="83" t="n">
        <f aca="false">LossChart!A44</f>
        <v>43072</v>
      </c>
      <c r="B44" s="80" t="n">
        <f aca="false">LossChart!B44</f>
        <v>42</v>
      </c>
      <c r="I44" s="84" t="n">
        <f aca="false">C44-$C$3</f>
        <v>-192.8</v>
      </c>
    </row>
    <row r="45" customFormat="false" ht="15" hidden="false" customHeight="false" outlineLevel="0" collapsed="false">
      <c r="A45" s="83" t="n">
        <f aca="false">LossChart!A45</f>
        <v>43073</v>
      </c>
      <c r="B45" s="80" t="n">
        <f aca="false">LossChart!B45</f>
        <v>43</v>
      </c>
      <c r="I45" s="84" t="n">
        <f aca="false">C45-$C$3</f>
        <v>-192.8</v>
      </c>
    </row>
    <row r="46" customFormat="false" ht="15" hidden="false" customHeight="false" outlineLevel="0" collapsed="false">
      <c r="A46" s="83" t="n">
        <f aca="false">LossChart!A46</f>
        <v>43074</v>
      </c>
      <c r="B46" s="80" t="n">
        <f aca="false">LossChart!B46</f>
        <v>44</v>
      </c>
      <c r="I46" s="84" t="n">
        <f aca="false">C46-$C$3</f>
        <v>-192.8</v>
      </c>
    </row>
    <row r="47" customFormat="false" ht="15" hidden="false" customHeight="false" outlineLevel="0" collapsed="false">
      <c r="A47" s="83" t="n">
        <f aca="false">LossChart!A47</f>
        <v>43075</v>
      </c>
      <c r="B47" s="80" t="n">
        <f aca="false">LossChart!B47</f>
        <v>45</v>
      </c>
      <c r="I47" s="84" t="n">
        <f aca="false">C47-$C$3</f>
        <v>-192.8</v>
      </c>
    </row>
    <row r="48" customFormat="false" ht="15" hidden="false" customHeight="false" outlineLevel="0" collapsed="false">
      <c r="A48" s="83" t="n">
        <f aca="false">LossChart!A48</f>
        <v>43076</v>
      </c>
      <c r="B48" s="80" t="n">
        <f aca="false">LossChart!B48</f>
        <v>46</v>
      </c>
      <c r="I48" s="84" t="n">
        <f aca="false">C48-$C$3</f>
        <v>-192.8</v>
      </c>
    </row>
    <row r="49" customFormat="false" ht="15" hidden="false" customHeight="false" outlineLevel="0" collapsed="false">
      <c r="A49" s="83" t="n">
        <f aca="false">LossChart!A49</f>
        <v>43077</v>
      </c>
      <c r="B49" s="80" t="n">
        <f aca="false">LossChart!B49</f>
        <v>47</v>
      </c>
      <c r="I49" s="84" t="n">
        <f aca="false">C49-$C$3</f>
        <v>-192.8</v>
      </c>
    </row>
    <row r="50" customFormat="false" ht="15" hidden="false" customHeight="false" outlineLevel="0" collapsed="false">
      <c r="A50" s="83" t="n">
        <f aca="false">LossChart!A50</f>
        <v>43078</v>
      </c>
      <c r="B50" s="80" t="n">
        <f aca="false">LossChart!B50</f>
        <v>48</v>
      </c>
      <c r="I50" s="84" t="n">
        <f aca="false">C50-$C$3</f>
        <v>-192.8</v>
      </c>
    </row>
    <row r="51" customFormat="false" ht="15" hidden="false" customHeight="false" outlineLevel="0" collapsed="false">
      <c r="A51" s="83" t="n">
        <f aca="false">LossChart!A51</f>
        <v>43079</v>
      </c>
      <c r="B51" s="80" t="n">
        <f aca="false">LossChart!B51</f>
        <v>49</v>
      </c>
      <c r="I51" s="84" t="n">
        <f aca="false">C51-$C$3</f>
        <v>-192.8</v>
      </c>
    </row>
    <row r="52" customFormat="false" ht="15" hidden="false" customHeight="false" outlineLevel="0" collapsed="false">
      <c r="A52" s="83" t="n">
        <f aca="false">LossChart!A52</f>
        <v>43080</v>
      </c>
      <c r="B52" s="80" t="n">
        <f aca="false">LossChart!B52</f>
        <v>50</v>
      </c>
      <c r="I52" s="84" t="n">
        <f aca="false">C52-$C$3</f>
        <v>-192.8</v>
      </c>
    </row>
    <row r="53" customFormat="false" ht="15" hidden="false" customHeight="false" outlineLevel="0" collapsed="false">
      <c r="A53" s="83" t="n">
        <f aca="false">LossChart!A53</f>
        <v>43081</v>
      </c>
      <c r="B53" s="80" t="n">
        <f aca="false">LossChart!B53</f>
        <v>51</v>
      </c>
      <c r="I53" s="84" t="n">
        <f aca="false">C53-$C$3</f>
        <v>-192.8</v>
      </c>
    </row>
    <row r="54" customFormat="false" ht="15" hidden="false" customHeight="false" outlineLevel="0" collapsed="false">
      <c r="A54" s="83" t="n">
        <f aca="false">LossChart!A54</f>
        <v>43082</v>
      </c>
      <c r="B54" s="80" t="n">
        <f aca="false">LossChart!B54</f>
        <v>52</v>
      </c>
      <c r="I54" s="84" t="n">
        <f aca="false">C54-$C$3</f>
        <v>-192.8</v>
      </c>
    </row>
    <row r="55" customFormat="false" ht="15" hidden="false" customHeight="false" outlineLevel="0" collapsed="false">
      <c r="A55" s="83" t="n">
        <f aca="false">LossChart!A55</f>
        <v>43083</v>
      </c>
      <c r="B55" s="80" t="n">
        <f aca="false">LossChart!B55</f>
        <v>53</v>
      </c>
      <c r="I55" s="84" t="n">
        <f aca="false">C55-$C$3</f>
        <v>-192.8</v>
      </c>
    </row>
    <row r="56" customFormat="false" ht="15" hidden="false" customHeight="false" outlineLevel="0" collapsed="false">
      <c r="A56" s="83" t="n">
        <f aca="false">LossChart!A56</f>
        <v>43084</v>
      </c>
      <c r="B56" s="80" t="n">
        <f aca="false">LossChart!B56</f>
        <v>54</v>
      </c>
      <c r="I56" s="84" t="n">
        <f aca="false">C56-$C$3</f>
        <v>-192.8</v>
      </c>
    </row>
    <row r="57" customFormat="false" ht="15" hidden="false" customHeight="false" outlineLevel="0" collapsed="false">
      <c r="A57" s="83" t="n">
        <f aca="false">LossChart!A57</f>
        <v>43085</v>
      </c>
      <c r="B57" s="80" t="n">
        <f aca="false">LossChart!B57</f>
        <v>55</v>
      </c>
      <c r="I57" s="84" t="n">
        <f aca="false">C57-$C$3</f>
        <v>-192.8</v>
      </c>
    </row>
    <row r="58" customFormat="false" ht="15" hidden="false" customHeight="false" outlineLevel="0" collapsed="false">
      <c r="A58" s="83" t="n">
        <f aca="false">LossChart!A58</f>
        <v>43086</v>
      </c>
      <c r="B58" s="80" t="n">
        <f aca="false">LossChart!B58</f>
        <v>56</v>
      </c>
      <c r="I58" s="84" t="n">
        <f aca="false">C58-$C$3</f>
        <v>-192.8</v>
      </c>
    </row>
    <row r="59" customFormat="false" ht="15" hidden="false" customHeight="false" outlineLevel="0" collapsed="false">
      <c r="A59" s="83" t="n">
        <f aca="false">LossChart!A59</f>
        <v>43087</v>
      </c>
      <c r="B59" s="80" t="n">
        <f aca="false">LossChart!B59</f>
        <v>57</v>
      </c>
      <c r="I59" s="84" t="n">
        <f aca="false">C59-$C$3</f>
        <v>-192.8</v>
      </c>
    </row>
    <row r="60" customFormat="false" ht="15" hidden="false" customHeight="false" outlineLevel="0" collapsed="false">
      <c r="A60" s="83" t="n">
        <f aca="false">LossChart!A60</f>
        <v>43088</v>
      </c>
      <c r="B60" s="80" t="n">
        <f aca="false">LossChart!B60</f>
        <v>58</v>
      </c>
      <c r="I60" s="84" t="n">
        <f aca="false">C60-$C$3</f>
        <v>-192.8</v>
      </c>
    </row>
    <row r="61" customFormat="false" ht="15" hidden="false" customHeight="false" outlineLevel="0" collapsed="false">
      <c r="A61" s="83" t="n">
        <f aca="false">LossChart!A61</f>
        <v>43089</v>
      </c>
      <c r="B61" s="80" t="n">
        <f aca="false">LossChart!B61</f>
        <v>59</v>
      </c>
      <c r="I61" s="84" t="n">
        <f aca="false">C61-$C$3</f>
        <v>-192.8</v>
      </c>
    </row>
    <row r="62" customFormat="false" ht="15" hidden="false" customHeight="false" outlineLevel="0" collapsed="false">
      <c r="A62" s="83" t="n">
        <f aca="false">LossChart!A62</f>
        <v>43090</v>
      </c>
      <c r="B62" s="80" t="n">
        <f aca="false">LossChart!B62</f>
        <v>60</v>
      </c>
      <c r="I62" s="84" t="n">
        <f aca="false">C62-$C$3</f>
        <v>-192.8</v>
      </c>
    </row>
    <row r="63" customFormat="false" ht="15" hidden="false" customHeight="false" outlineLevel="0" collapsed="false">
      <c r="A63" s="83" t="n">
        <f aca="false">LossChart!A63</f>
        <v>43091</v>
      </c>
      <c r="B63" s="80" t="n">
        <f aca="false">LossChart!B63</f>
        <v>61</v>
      </c>
      <c r="I63" s="84" t="n">
        <f aca="false">C63-$C$3</f>
        <v>-192.8</v>
      </c>
    </row>
    <row r="64" customFormat="false" ht="15" hidden="false" customHeight="false" outlineLevel="0" collapsed="false">
      <c r="A64" s="83" t="n">
        <f aca="false">LossChart!A64</f>
        <v>43092</v>
      </c>
      <c r="B64" s="80" t="n">
        <f aca="false">LossChart!B64</f>
        <v>62</v>
      </c>
      <c r="I64" s="84" t="n">
        <f aca="false">C64-$C$3</f>
        <v>-192.8</v>
      </c>
    </row>
    <row r="65" customFormat="false" ht="15" hidden="false" customHeight="false" outlineLevel="0" collapsed="false">
      <c r="A65" s="83" t="n">
        <f aca="false">LossChart!A65</f>
        <v>43093</v>
      </c>
      <c r="B65" s="80" t="n">
        <f aca="false">LossChart!B65</f>
        <v>63</v>
      </c>
      <c r="I65" s="84" t="n">
        <f aca="false">C65-$C$3</f>
        <v>-192.8</v>
      </c>
    </row>
    <row r="66" customFormat="false" ht="15" hidden="false" customHeight="false" outlineLevel="0" collapsed="false">
      <c r="A66" s="83" t="n">
        <f aca="false">LossChart!A66</f>
        <v>43094</v>
      </c>
      <c r="B66" s="80" t="n">
        <f aca="false">LossChart!B66</f>
        <v>64</v>
      </c>
      <c r="I66" s="84" t="n">
        <f aca="false">C66-$C$3</f>
        <v>-192.8</v>
      </c>
    </row>
    <row r="67" customFormat="false" ht="15" hidden="false" customHeight="false" outlineLevel="0" collapsed="false">
      <c r="A67" s="83" t="n">
        <f aca="false">LossChart!A67</f>
        <v>43095</v>
      </c>
      <c r="B67" s="80" t="n">
        <f aca="false">LossChart!B67</f>
        <v>65</v>
      </c>
      <c r="I67" s="84" t="n">
        <f aca="false">C67-$C$3</f>
        <v>-192.8</v>
      </c>
    </row>
    <row r="68" customFormat="false" ht="15" hidden="false" customHeight="false" outlineLevel="0" collapsed="false">
      <c r="A68" s="83" t="n">
        <f aca="false">LossChart!A68</f>
        <v>43096</v>
      </c>
      <c r="B68" s="80" t="n">
        <f aca="false">LossChart!B68</f>
        <v>66</v>
      </c>
      <c r="I68" s="84" t="n">
        <f aca="false">C68-$C$3</f>
        <v>-192.8</v>
      </c>
    </row>
    <row r="69" customFormat="false" ht="15" hidden="false" customHeight="false" outlineLevel="0" collapsed="false">
      <c r="A69" s="83" t="n">
        <f aca="false">LossChart!A69</f>
        <v>43097</v>
      </c>
      <c r="B69" s="80" t="n">
        <f aca="false">LossChart!B69</f>
        <v>67</v>
      </c>
      <c r="I69" s="84" t="n">
        <f aca="false">C69-$C$3</f>
        <v>-192.8</v>
      </c>
    </row>
    <row r="70" customFormat="false" ht="15" hidden="false" customHeight="false" outlineLevel="0" collapsed="false">
      <c r="A70" s="83" t="n">
        <f aca="false">LossChart!A70</f>
        <v>43098</v>
      </c>
      <c r="B70" s="80" t="n">
        <f aca="false">LossChart!B70</f>
        <v>68</v>
      </c>
      <c r="I70" s="84" t="n">
        <f aca="false">C70-$C$3</f>
        <v>-192.8</v>
      </c>
    </row>
    <row r="71" customFormat="false" ht="15" hidden="false" customHeight="false" outlineLevel="0" collapsed="false">
      <c r="A71" s="83" t="n">
        <f aca="false">LossChart!A71</f>
        <v>43099</v>
      </c>
      <c r="B71" s="80" t="n">
        <f aca="false">LossChart!B71</f>
        <v>69</v>
      </c>
      <c r="I71" s="84" t="n">
        <f aca="false">C71-$C$3</f>
        <v>-192.8</v>
      </c>
    </row>
    <row r="72" customFormat="false" ht="15" hidden="false" customHeight="false" outlineLevel="0" collapsed="false">
      <c r="A72" s="83" t="n">
        <f aca="false">LossChart!A72</f>
        <v>43100</v>
      </c>
      <c r="B72" s="80" t="n">
        <f aca="false">LossChart!B72</f>
        <v>70</v>
      </c>
      <c r="I72" s="84" t="n">
        <f aca="false">C72-$C$3</f>
        <v>-192.8</v>
      </c>
    </row>
    <row r="73" customFormat="false" ht="15" hidden="false" customHeight="false" outlineLevel="0" collapsed="false">
      <c r="A73" s="83" t="n">
        <f aca="false">LossChart!A73</f>
        <v>43101</v>
      </c>
      <c r="B73" s="80" t="n">
        <f aca="false">LossChart!B73</f>
        <v>71</v>
      </c>
      <c r="I73" s="84" t="n">
        <f aca="false">C73-$C$3</f>
        <v>-192.8</v>
      </c>
    </row>
    <row r="74" customFormat="false" ht="15" hidden="false" customHeight="false" outlineLevel="0" collapsed="false">
      <c r="A74" s="83" t="e">
        <f aca="false">losschart!#ref!</f>
        <v>#NAME?</v>
      </c>
      <c r="B74" s="80" t="e">
        <f aca="false">losschart!#ref!</f>
        <v>#NAME?</v>
      </c>
      <c r="I74" s="84" t="n">
        <f aca="false">C74-$C$3</f>
        <v>-192.8</v>
      </c>
    </row>
    <row r="75" customFormat="false" ht="15" hidden="false" customHeight="false" outlineLevel="0" collapsed="false">
      <c r="A75" s="83" t="e">
        <f aca="false">losschart!#ref!</f>
        <v>#NAME?</v>
      </c>
      <c r="B75" s="80" t="e">
        <f aca="false">losschart!#ref!</f>
        <v>#NAME?</v>
      </c>
      <c r="I75" s="84" t="n">
        <f aca="false">C75-$C$3</f>
        <v>-192.8</v>
      </c>
    </row>
    <row r="76" customFormat="false" ht="15" hidden="false" customHeight="false" outlineLevel="0" collapsed="false">
      <c r="A76" s="83" t="e">
        <f aca="false">losschart!#ref!</f>
        <v>#NAME?</v>
      </c>
      <c r="B76" s="80" t="e">
        <f aca="false">losschart!#ref!</f>
        <v>#NAME?</v>
      </c>
      <c r="I76" s="84" t="n">
        <f aca="false">C76-$C$3</f>
        <v>-192.8</v>
      </c>
    </row>
    <row r="77" customFormat="false" ht="15" hidden="false" customHeight="false" outlineLevel="0" collapsed="false">
      <c r="A77" s="83" t="e">
        <f aca="false">losschart!#ref!</f>
        <v>#NAME?</v>
      </c>
      <c r="B77" s="80" t="e">
        <f aca="false">losschart!#ref!</f>
        <v>#NAME?</v>
      </c>
      <c r="I77" s="84" t="n">
        <f aca="false">C77-$C$3</f>
        <v>-192.8</v>
      </c>
    </row>
    <row r="78" customFormat="false" ht="15" hidden="false" customHeight="false" outlineLevel="0" collapsed="false">
      <c r="A78" s="83" t="e">
        <f aca="false">losschart!#ref!</f>
        <v>#NAME?</v>
      </c>
      <c r="B78" s="80" t="e">
        <f aca="false">losschart!#ref!</f>
        <v>#NAME?</v>
      </c>
      <c r="I78" s="84" t="n">
        <f aca="false">C78-$C$3</f>
        <v>-192.8</v>
      </c>
    </row>
    <row r="79" customFormat="false" ht="15" hidden="false" customHeight="false" outlineLevel="0" collapsed="false">
      <c r="A79" s="83" t="e">
        <f aca="false">losschart!#ref!</f>
        <v>#NAME?</v>
      </c>
      <c r="B79" s="80" t="e">
        <f aca="false">losschart!#ref!</f>
        <v>#NAME?</v>
      </c>
      <c r="I79" s="84" t="n">
        <f aca="false">C79-$C$3</f>
        <v>-192.8</v>
      </c>
    </row>
    <row r="80" customFormat="false" ht="15" hidden="false" customHeight="false" outlineLevel="0" collapsed="false">
      <c r="A80" s="83" t="e">
        <f aca="false">losschart!#ref!</f>
        <v>#NAME?</v>
      </c>
      <c r="B80" s="80" t="e">
        <f aca="false">losschart!#ref!</f>
        <v>#NAME?</v>
      </c>
      <c r="I80" s="84" t="n">
        <f aca="false">C80-$C$3</f>
        <v>-192.8</v>
      </c>
    </row>
    <row r="81" customFormat="false" ht="15" hidden="false" customHeight="false" outlineLevel="0" collapsed="false">
      <c r="A81" s="83" t="e">
        <f aca="false">losschart!#ref!</f>
        <v>#NAME?</v>
      </c>
      <c r="B81" s="80" t="e">
        <f aca="false">losschart!#ref!</f>
        <v>#NAME?</v>
      </c>
      <c r="I81" s="84" t="n">
        <f aca="false">C81-$C$3</f>
        <v>-192.8</v>
      </c>
    </row>
    <row r="82" customFormat="false" ht="15" hidden="false" customHeight="false" outlineLevel="0" collapsed="false">
      <c r="A82" s="83" t="e">
        <f aca="false">losschart!#ref!</f>
        <v>#NAME?</v>
      </c>
      <c r="B82" s="80" t="e">
        <f aca="false">losschart!#ref!</f>
        <v>#NAME?</v>
      </c>
      <c r="I82" s="84" t="n">
        <f aca="false">C82-$C$3</f>
        <v>-192.8</v>
      </c>
    </row>
    <row r="83" customFormat="false" ht="15" hidden="false" customHeight="false" outlineLevel="0" collapsed="false">
      <c r="A83" s="83" t="e">
        <f aca="false">losschart!#ref!</f>
        <v>#NAME?</v>
      </c>
      <c r="B83" s="80" t="e">
        <f aca="false">losschart!#ref!</f>
        <v>#NAME?</v>
      </c>
      <c r="I83" s="84" t="n">
        <f aca="false">C83-$C$3</f>
        <v>-192.8</v>
      </c>
    </row>
    <row r="84" customFormat="false" ht="15" hidden="false" customHeight="false" outlineLevel="0" collapsed="false">
      <c r="A84" s="83" t="e">
        <f aca="false">losschart!#ref!</f>
        <v>#NAME?</v>
      </c>
      <c r="B84" s="80" t="e">
        <f aca="false">losschart!#ref!</f>
        <v>#NAME?</v>
      </c>
      <c r="I84" s="84" t="n">
        <f aca="false">C84-$C$3</f>
        <v>-192.8</v>
      </c>
    </row>
    <row r="85" customFormat="false" ht="15" hidden="false" customHeight="false" outlineLevel="0" collapsed="false">
      <c r="A85" s="83" t="e">
        <f aca="false">losschart!#ref!</f>
        <v>#NAME?</v>
      </c>
      <c r="B85" s="80" t="e">
        <f aca="false">losschart!#ref!</f>
        <v>#NAME?</v>
      </c>
      <c r="I85" s="84" t="n">
        <f aca="false">C85-$C$3</f>
        <v>-192.8</v>
      </c>
    </row>
    <row r="86" customFormat="false" ht="15" hidden="false" customHeight="false" outlineLevel="0" collapsed="false">
      <c r="A86" s="83" t="e">
        <f aca="false">losschart!#ref!</f>
        <v>#NAME?</v>
      </c>
      <c r="B86" s="80" t="e">
        <f aca="false">losschart!#ref!</f>
        <v>#NAME?</v>
      </c>
      <c r="I86" s="84" t="n">
        <f aca="false">C86-$C$3</f>
        <v>-192.8</v>
      </c>
    </row>
    <row r="87" customFormat="false" ht="15" hidden="false" customHeight="false" outlineLevel="0" collapsed="false">
      <c r="A87" s="83" t="e">
        <f aca="false">losschart!#ref!</f>
        <v>#NAME?</v>
      </c>
      <c r="B87" s="80" t="e">
        <f aca="false">losschart!#ref!</f>
        <v>#NAME?</v>
      </c>
      <c r="I87" s="84" t="n">
        <f aca="false">C87-$C$3</f>
        <v>-192.8</v>
      </c>
    </row>
    <row r="88" customFormat="false" ht="15" hidden="false" customHeight="false" outlineLevel="0" collapsed="false">
      <c r="A88" s="83" t="e">
        <f aca="false">losschart!#ref!</f>
        <v>#NAME?</v>
      </c>
      <c r="B88" s="80" t="e">
        <f aca="false">losschart!#ref!</f>
        <v>#NAME?</v>
      </c>
      <c r="I88" s="84" t="n">
        <f aca="false">C88-$C$3</f>
        <v>-192.8</v>
      </c>
    </row>
    <row r="89" customFormat="false" ht="15" hidden="false" customHeight="false" outlineLevel="0" collapsed="false">
      <c r="A89" s="83" t="e">
        <f aca="false">losschart!#ref!</f>
        <v>#NAME?</v>
      </c>
      <c r="B89" s="80" t="e">
        <f aca="false">losschart!#ref!</f>
        <v>#NAME?</v>
      </c>
      <c r="I89" s="84" t="n">
        <f aca="false">C89-$C$3</f>
        <v>-192.8</v>
      </c>
    </row>
    <row r="90" customFormat="false" ht="15" hidden="false" customHeight="false" outlineLevel="0" collapsed="false">
      <c r="A90" s="83" t="e">
        <f aca="false">losschart!#ref!</f>
        <v>#NAME?</v>
      </c>
      <c r="B90" s="80" t="e">
        <f aca="false">losschart!#ref!</f>
        <v>#NAME?</v>
      </c>
      <c r="I90" s="84" t="n">
        <f aca="false">C90-$C$3</f>
        <v>-192.8</v>
      </c>
    </row>
    <row r="91" customFormat="false" ht="15" hidden="false" customHeight="false" outlineLevel="0" collapsed="false">
      <c r="A91" s="83" t="e">
        <f aca="false">losschart!#ref!</f>
        <v>#NAME?</v>
      </c>
      <c r="B91" s="80" t="e">
        <f aca="false">losschart!#ref!</f>
        <v>#NAME?</v>
      </c>
      <c r="I91" s="84" t="n">
        <f aca="false">C91-$C$3</f>
        <v>-192.8</v>
      </c>
    </row>
    <row r="92" customFormat="false" ht="15" hidden="false" customHeight="false" outlineLevel="0" collapsed="false">
      <c r="A92" s="83" t="e">
        <f aca="false">losschart!#ref!</f>
        <v>#NAME?</v>
      </c>
      <c r="B92" s="80" t="e">
        <f aca="false">losschart!#ref!</f>
        <v>#NAME?</v>
      </c>
      <c r="I92" s="84" t="n">
        <f aca="false">C92-$C$3</f>
        <v>-192.8</v>
      </c>
    </row>
    <row r="93" customFormat="false" ht="15" hidden="false" customHeight="false" outlineLevel="0" collapsed="false">
      <c r="A93" s="83" t="e">
        <f aca="false">losschart!#ref!</f>
        <v>#NAME?</v>
      </c>
      <c r="B93" s="80" t="e">
        <f aca="false">losschart!#ref!</f>
        <v>#NAME?</v>
      </c>
      <c r="I93" s="84" t="n">
        <f aca="false">C93-$C$3</f>
        <v>-192.8</v>
      </c>
    </row>
    <row r="94" customFormat="false" ht="15" hidden="false" customHeight="false" outlineLevel="0" collapsed="false">
      <c r="A94" s="83" t="e">
        <f aca="false">losschart!#ref!</f>
        <v>#NAME?</v>
      </c>
      <c r="B94" s="80" t="e">
        <f aca="false">losschart!#ref!</f>
        <v>#NAME?</v>
      </c>
      <c r="I94" s="84" t="n">
        <f aca="false">C94-$C$3</f>
        <v>-192.8</v>
      </c>
    </row>
    <row r="95" customFormat="false" ht="15" hidden="false" customHeight="false" outlineLevel="0" collapsed="false">
      <c r="A95" s="83" t="e">
        <f aca="false">losschart!#ref!</f>
        <v>#NAME?</v>
      </c>
      <c r="B95" s="80" t="e">
        <f aca="false">losschart!#ref!</f>
        <v>#NAME?</v>
      </c>
      <c r="I95" s="84" t="n">
        <f aca="false">C95-$C$3</f>
        <v>-192.8</v>
      </c>
    </row>
    <row r="96" customFormat="false" ht="15" hidden="false" customHeight="false" outlineLevel="0" collapsed="false">
      <c r="A96" s="83" t="e">
        <f aca="false">losschart!#ref!</f>
        <v>#NAME?</v>
      </c>
      <c r="B96" s="80" t="e">
        <f aca="false">losschart!#ref!</f>
        <v>#NAME?</v>
      </c>
      <c r="I96" s="84" t="n">
        <f aca="false">C96-$C$3</f>
        <v>-192.8</v>
      </c>
    </row>
    <row r="97" customFormat="false" ht="15" hidden="false" customHeight="false" outlineLevel="0" collapsed="false">
      <c r="A97" s="83" t="e">
        <f aca="false">losschart!#ref!</f>
        <v>#NAME?</v>
      </c>
      <c r="B97" s="80" t="e">
        <f aca="false">losschart!#ref!</f>
        <v>#NAME?</v>
      </c>
      <c r="I97" s="84" t="n">
        <f aca="false">C97-$C$3</f>
        <v>-192.8</v>
      </c>
    </row>
    <row r="98" customFormat="false" ht="15" hidden="false" customHeight="false" outlineLevel="0" collapsed="false">
      <c r="A98" s="83" t="e">
        <f aca="false">losschart!#ref!</f>
        <v>#NAME?</v>
      </c>
      <c r="B98" s="80" t="e">
        <f aca="false">losschart!#ref!</f>
        <v>#NAME?</v>
      </c>
      <c r="I98" s="84" t="n">
        <f aca="false">C98-$C$3</f>
        <v>-192.8</v>
      </c>
    </row>
    <row r="99" customFormat="false" ht="15" hidden="false" customHeight="false" outlineLevel="0" collapsed="false">
      <c r="A99" s="83" t="e">
        <f aca="false">losschart!#ref!</f>
        <v>#NAME?</v>
      </c>
      <c r="B99" s="80" t="e">
        <f aca="false">losschart!#ref!</f>
        <v>#NAME?</v>
      </c>
      <c r="I99" s="84" t="n">
        <f aca="false">C99-$C$3</f>
        <v>-192.8</v>
      </c>
    </row>
    <row r="100" customFormat="false" ht="15" hidden="false" customHeight="false" outlineLevel="0" collapsed="false">
      <c r="A100" s="83" t="e">
        <f aca="false">losschart!#ref!</f>
        <v>#NAME?</v>
      </c>
      <c r="B100" s="80" t="e">
        <f aca="false">losschart!#ref!</f>
        <v>#NAME?</v>
      </c>
      <c r="I100" s="84" t="n">
        <f aca="false">C100-$C$3</f>
        <v>-192.8</v>
      </c>
    </row>
    <row r="101" customFormat="false" ht="15" hidden="false" customHeight="false" outlineLevel="0" collapsed="false">
      <c r="A101" s="83" t="e">
        <f aca="false">losschart!#ref!</f>
        <v>#NAME?</v>
      </c>
      <c r="B101" s="80" t="e">
        <f aca="false">losschart!#ref!</f>
        <v>#NAME?</v>
      </c>
      <c r="I101" s="84" t="n">
        <f aca="false">C101-$C$3</f>
        <v>-192.8</v>
      </c>
    </row>
    <row r="102" customFormat="false" ht="15" hidden="false" customHeight="false" outlineLevel="0" collapsed="false">
      <c r="A102" s="83" t="e">
        <f aca="false">losschart!#ref!</f>
        <v>#NAME?</v>
      </c>
      <c r="B102" s="80" t="e">
        <f aca="false">losschart!#ref!</f>
        <v>#NAME?</v>
      </c>
      <c r="I102" s="84" t="n">
        <f aca="false">C102-$C$3</f>
        <v>-192.8</v>
      </c>
    </row>
    <row r="103" customFormat="false" ht="15" hidden="false" customHeight="false" outlineLevel="0" collapsed="false">
      <c r="A103" s="83" t="e">
        <f aca="false">losschart!#ref!</f>
        <v>#NAME?</v>
      </c>
      <c r="B103" s="80" t="e">
        <f aca="false">losschart!#ref!</f>
        <v>#NAME?</v>
      </c>
      <c r="I103" s="84" t="n">
        <f aca="false">C103-$C$3</f>
        <v>-192.8</v>
      </c>
    </row>
    <row r="104" customFormat="false" ht="15" hidden="false" customHeight="false" outlineLevel="0" collapsed="false">
      <c r="A104" s="83" t="e">
        <f aca="false">losschart!#ref!</f>
        <v>#NAME?</v>
      </c>
      <c r="B104" s="80" t="e">
        <f aca="false">losschart!#ref!</f>
        <v>#NAME?</v>
      </c>
      <c r="I104" s="84" t="n">
        <f aca="false">C104-$C$3</f>
        <v>-192.8</v>
      </c>
    </row>
    <row r="105" customFormat="false" ht="15" hidden="false" customHeight="false" outlineLevel="0" collapsed="false">
      <c r="A105" s="83" t="e">
        <f aca="false">losschart!#ref!</f>
        <v>#NAME?</v>
      </c>
      <c r="B105" s="80" t="e">
        <f aca="false">losschart!#ref!</f>
        <v>#NAME?</v>
      </c>
      <c r="I105" s="84" t="n">
        <f aca="false">C105-$C$3</f>
        <v>-192.8</v>
      </c>
    </row>
    <row r="106" customFormat="false" ht="15" hidden="false" customHeight="false" outlineLevel="0" collapsed="false">
      <c r="A106" s="83" t="e">
        <f aca="false">losschart!#ref!</f>
        <v>#NAME?</v>
      </c>
      <c r="B106" s="80" t="e">
        <f aca="false">losschart!#ref!</f>
        <v>#NAME?</v>
      </c>
      <c r="I106" s="84" t="n">
        <f aca="false">C106-$C$3</f>
        <v>-192.8</v>
      </c>
    </row>
    <row r="107" customFormat="false" ht="15" hidden="false" customHeight="false" outlineLevel="0" collapsed="false">
      <c r="A107" s="83" t="e">
        <f aca="false">losschart!#ref!</f>
        <v>#NAME?</v>
      </c>
      <c r="B107" s="80" t="e">
        <f aca="false">losschart!#ref!</f>
        <v>#NAME?</v>
      </c>
      <c r="I107" s="84" t="n">
        <f aca="false">C107-$C$3</f>
        <v>-192.8</v>
      </c>
    </row>
    <row r="108" customFormat="false" ht="15" hidden="false" customHeight="false" outlineLevel="0" collapsed="false">
      <c r="A108" s="83" t="e">
        <f aca="false">losschart!#ref!</f>
        <v>#NAME?</v>
      </c>
      <c r="B108" s="80" t="e">
        <f aca="false">losschart!#ref!</f>
        <v>#NAME?</v>
      </c>
      <c r="I108" s="84" t="n">
        <f aca="false">C108-$C$3</f>
        <v>-192.8</v>
      </c>
    </row>
    <row r="109" customFormat="false" ht="15" hidden="false" customHeight="false" outlineLevel="0" collapsed="false">
      <c r="A109" s="83" t="e">
        <f aca="false">losschart!#ref!</f>
        <v>#NAME?</v>
      </c>
      <c r="B109" s="80" t="e">
        <f aca="false">losschart!#ref!</f>
        <v>#NAME?</v>
      </c>
      <c r="I109" s="84" t="n">
        <f aca="false">C109-$C$3</f>
        <v>-192.8</v>
      </c>
    </row>
    <row r="110" customFormat="false" ht="15" hidden="false" customHeight="false" outlineLevel="0" collapsed="false">
      <c r="A110" s="83" t="e">
        <f aca="false">losschart!#ref!</f>
        <v>#NAME?</v>
      </c>
      <c r="B110" s="80" t="e">
        <f aca="false">losschart!#ref!</f>
        <v>#NAME?</v>
      </c>
      <c r="I110" s="84" t="n">
        <f aca="false">C110-$C$3</f>
        <v>-192.8</v>
      </c>
    </row>
    <row r="111" customFormat="false" ht="15" hidden="false" customHeight="false" outlineLevel="0" collapsed="false">
      <c r="A111" s="83" t="e">
        <f aca="false">losschart!#ref!</f>
        <v>#NAME?</v>
      </c>
      <c r="B111" s="80" t="e">
        <f aca="false">losschart!#ref!</f>
        <v>#NAME?</v>
      </c>
      <c r="I111" s="84" t="n">
        <f aca="false">C111-$C$3</f>
        <v>-192.8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12813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/>
  <cp:lastPrinted>1601-01-01T00:00:00Z</cp:lastPrinted>
  <dcterms:modified xsi:type="dcterms:W3CDTF">2017-10-24T07:11:33Z</dcterms:modified>
  <cp:revision>188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