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FoodDB!$A$1:$I$20</definedName>
    <definedName function="false" hidden="false" localSheetId="8" name="df" vbProcedure="false">FoodDB!$A$1:$I$20</definedName>
    <definedName function="false" hidden="false" localSheetId="8" name="filter2" vbProcedure="false">FoodDB!$A$1:$I$20</definedName>
    <definedName function="false" hidden="false" localSheetId="8" name="filter5" vbProcedure="false">FoodDB!$A$1:$I$20</definedName>
    <definedName function="false" hidden="false" localSheetId="8" name="sdfsdf" vbProcedure="false">FoodDB!$A$1:$I$20</definedName>
    <definedName function="false" hidden="false" localSheetId="8" name="that" vbProcedure="false">FoodDB!$A$1:$I$20</definedName>
    <definedName function="false" hidden="false" localSheetId="8" name="this" vbProcedure="false">FoodDB!$A$1:$I$20</definedName>
    <definedName function="false" hidden="false" localSheetId="8" name="wer" vbProcedure="false">FoodDB!$A$1:$I$20</definedName>
    <definedName function="false" hidden="false" localSheetId="8" name="_FilterDatabase_0" vbProcedure="false">FoodDB!$A$1:$I$20</definedName>
    <definedName function="false" hidden="false" localSheetId="8" name="_FilterDatabase_0_0" vbProcedure="false">FoodDB!$A$1:$I$20</definedName>
    <definedName function="false" hidden="false" localSheetId="8" name="_FilterDatabase_0_0_0" vbProcedure="false">FoodDB!$A$1:$I$20</definedName>
    <definedName function="false" hidden="false" localSheetId="8" name="_FilterDatabase_0_0_0_0" vbProcedure="false">FoodDB!$A$1:$I$20</definedName>
    <definedName function="false" hidden="false" localSheetId="8" name="_FilterDatabase_0_0_0_0_0" vbProcedure="false">FoodDB!$A$1:$I$20</definedName>
    <definedName function="false" hidden="false" localSheetId="8" name="_xlnm._FilterDatabase" vbProcedure="false">FoodDB!$A$1:$I$20</definedName>
    <definedName function="false" hidden="false" localSheetId="8" name="_xlnm._FilterDatabase_0" vbProcedure="false">FoodDB!$A$1:$I$20</definedName>
    <definedName function="false" hidden="false" localSheetId="8" name="__xlnm._FilterDatabase" vbProcedure="false">FoodDB!$A$1:$I$20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<sst xmlns="http://schemas.openxmlformats.org/spreadsheetml/2006/main" count="2544" uniqueCount="177">
  <si>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</si>
  <si>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</si>
  <si>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</si>
  <si>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</si>
  <si>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</si>
  <si>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</si>
  <si>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</si>
  <si>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</si>
  <si>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</si>
  <si>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</si>
  <si>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</si>
  <si>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</si>
  <si>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</si>
  <si>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</si>
  <si>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</si>
  <si>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</si>
  <si>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</si>
  <si>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</si>
  <si>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</si>
  <si>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</si>
  <si>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</si>
  <si>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</si>
  <si>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</si>
  <si>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</si>
  <si>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</si>
  <si>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</si>
  <si>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</si>
  <si>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</si>
  <si>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</si>
  <si>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</si>
  <si>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</si>
  <si>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</si>
  <si>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</si>
  <si>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</si>
  <si>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</si>
  <si>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</si>
  <si>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</si>
  <si>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</si>
  <si>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</si>
  <si>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</si>
  <si>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</si>
  <si>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</si>
  <si>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</si>
  <si>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</si>
  <si>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</si>
  <si>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</si>
  <si>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</si>
  <si>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</si>
  <si>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</si>
  <si>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</si>
  <si>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</si>
  <si>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</si>
  <si>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</si>
  <si>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</si>
  <si>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</si>
  <si>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</si>
  <si>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</si>
  <si>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</si>
  <si>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</si>
  <si>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</si>
  <si>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</si>
  <si>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</si>
  <si>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</si>
  <si>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</si>
  <si>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</si>
  <si>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</si>
  <si>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</si>
  <si>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</si>
  <si>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</si>
  <si>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</si>
  <si>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</si>
  <si>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</si>
  <si>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</si>
  <si>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</si>
  <si>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</si>
  <si>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</si>
  <si>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</si>
  <si>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</si>
  <si>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</si>
  <si>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</si>
  <si>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</si>
  <si>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</si>
  <si>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</si>
  <si>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</si>
  <si>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</si>
  <si>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</si>
  <si>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</si>
  <si>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</si>
  <si>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</si>
  <si>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</si>
  <si>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</si>
  <si>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</si>
  <si>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</si>
  <si>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</si>
  <si>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</si>
  <si>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</si>
  <si>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</si>
  <si>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</si>
  <si>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</si>
  <si>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</si>
  <si>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</si>
  <si>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</si>
  <si>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</si>
  <si>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</si>
  <si>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</si>
  <si>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</si>
  <si>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</si>
  <si>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</si>
  <si>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</si>
  <si>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</si>
  <si>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</si>
  <si>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</si>
  <si>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</si>
  <si>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</si>
  <si>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</si>
  <si>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</si>
  <si>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</si>
  <si>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</si>
  <si>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</si>
  <si>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</si>
  <si>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</si>
  <si>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</si>
  <si>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</si>
  <si>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</si>
  <si>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</si>
  <si>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</si>
  <si>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</si>
  <si>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</si>
  <si>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</si>
  <si>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</si>
  <si>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Pepper</t>
  </si>
  <si>
    <t xml:space="preserve">Rao’s Marinara Sauce</t>
  </si>
  <si>
    <t xml:space="preserve">Tuna, seasoned in H2O</t>
  </si>
  <si>
    <t xml:space="preserve">Creatine</t>
  </si>
  <si>
    <t xml:space="preserve">Peanuts</t>
  </si>
  <si>
    <t xml:space="preserve">Cauliflower</t>
  </si>
  <si>
    <t xml:space="preserve">Sardines in Sriracha</t>
  </si>
  <si>
    <t xml:space="preserve">Tuna, White in H2O can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</si>
  <si>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</si>
  <si>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</si>
  <si>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</si>
  <si>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</si>
  <si>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</si>
  <si>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</si>
  <si>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</si>
  <si>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</si>
  <si>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oz</t>
  </si>
  <si>
    <t xml:space="preserve">1T</t>
  </si>
  <si>
    <t xml:space="preserve">1 med head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</si>
  <si>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</si>
  <si>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</si>
  <si>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</si>
  <si>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</si>
  <si>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</si>
  <si>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</si>
  <si>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Jack Daniels</t>
  </si>
  <si>
    <t xml:space="preserve">1 Shot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</si>
  <si>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</si>
  <si>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</si>
  <si>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</si>
  <si>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</si>
  <si>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</si>
  <si>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</si>
  <si>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</si>
  <si>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</si>
  <si>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</si>
  <si>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</si>
  <si>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large</t>
  </si>
  <si>
    <t xml:space="preserve">2.5oz</t>
  </si>
  <si>
    <t xml:space="preserve">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</si>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</sst>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38.75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1"/>
    <col collapsed="false" customWidth="true" hidden="false" outlineLevel="0" max="4" min="4" style="0" width="6.01"/>
    <col collapsed="false" customWidth="true" hidden="false" outlineLevel="0" max="5" min="5" style="0" width="6.87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1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66</v>
      </c>
      <c r="F2" s="40" t="s">
        <v>67</v>
      </c>
      <c r="G2" s="40" t="s">
        <v>175</v>
      </c>
      <c r="H2" s="44" t="s">
        <v>176</v>
      </c>
      <c r="I2" s="88"/>
      <c r="J2" s="112"/>
      <c r="K2" s="112"/>
      <c r="L2" s="112"/>
      <c r="M2" s="112"/>
      <c r="N2" s="112"/>
      <c r="O2" s="112"/>
      <c r="P2" s="112"/>
      <c r="Q2" s="112"/>
      <c r="S2" s="113"/>
      <c r="T2" s="113"/>
      <c r="U2" s="113"/>
      <c r="V2" s="113"/>
      <c r="W2" s="113"/>
      <c r="X2" s="113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4"/>
      <c r="K3" s="114"/>
      <c r="L3" s="114"/>
      <c r="M3" s="114"/>
      <c r="N3" s="115"/>
      <c r="O3" s="115"/>
      <c r="P3" s="115"/>
      <c r="Q3" s="115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6"/>
      <c r="K4" s="116"/>
      <c r="L4" s="116"/>
      <c r="M4" s="116"/>
      <c r="N4" s="115"/>
      <c r="O4" s="115"/>
      <c r="P4" s="115"/>
      <c r="Q4" s="115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6"/>
      <c r="K5" s="116"/>
      <c r="L5" s="116"/>
      <c r="M5" s="116"/>
      <c r="N5" s="115"/>
      <c r="O5" s="115"/>
      <c r="P5" s="115"/>
      <c r="Q5" s="115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6"/>
      <c r="K6" s="116"/>
      <c r="L6" s="116"/>
      <c r="M6" s="116"/>
      <c r="N6" s="115"/>
      <c r="O6" s="115"/>
      <c r="P6" s="115"/>
      <c r="Q6" s="115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7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9.3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26.6318134935812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149.157523167549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38.75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26.6318134935812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45.9025955288483</v>
      </c>
      <c r="C14" s="19" t="s">
        <v>43</v>
      </c>
      <c r="D14" s="19"/>
      <c r="E14" s="19"/>
      <c r="G14" s="1" t="n">
        <f aca="false">163.205*LOG10($B$11+$B$10-$B$9)</f>
        <v>304.828101233036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149.157523167549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119.32601853404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86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171.531151642682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78</v>
      </c>
      <c r="AB2" s="49" t="s">
        <v>5</v>
      </c>
      <c r="AC2" s="52" t="s">
        <v>79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149.157523167549</v>
      </c>
      <c r="E3" s="57" t="n">
        <f aca="false">C3-D3</f>
        <v>54.142476832451</v>
      </c>
      <c r="F3" s="58"/>
      <c r="G3" s="59" t="n">
        <f aca="false">C3*TDEE!$B$5</f>
        <v>2529.6625</v>
      </c>
      <c r="H3" s="56" t="n">
        <f aca="false">E3*31</f>
        <v>1678.41678180597</v>
      </c>
      <c r="I3" s="56" t="n">
        <f aca="false">G3-H3</f>
        <v>851.245718194033</v>
      </c>
      <c r="J3" s="60" t="n">
        <f aca="false">H3/3500</f>
        <v>0.479547651944563</v>
      </c>
      <c r="K3" s="56" t="n">
        <f aca="false">N3/9</f>
        <v>32.6601826730971</v>
      </c>
      <c r="L3" s="56" t="n">
        <v>20</v>
      </c>
      <c r="M3" s="56" t="n">
        <f aca="false">Protein_Amt!$B$6</f>
        <v>119.32601853404</v>
      </c>
      <c r="N3" s="56" t="n">
        <f aca="false">MAX(0,I3-(O3+P3))</f>
        <v>293.941644057874</v>
      </c>
      <c r="O3" s="56" t="n">
        <f aca="false">4*L3</f>
        <v>80</v>
      </c>
      <c r="P3" s="56" t="n">
        <f aca="false">4*M3</f>
        <v>477.304074136158</v>
      </c>
      <c r="Q3" s="57" t="n">
        <f aca="false">SUM(N3:P3)</f>
        <v>851.245718194033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-122.941644057874</v>
      </c>
      <c r="X3" s="62" t="n">
        <f aca="false">-O3+T3</f>
        <v>-28</v>
      </c>
      <c r="Y3" s="62" t="n">
        <f aca="false">-P3+U3</f>
        <v>-21.7040741361582</v>
      </c>
      <c r="Z3" s="63" t="n">
        <f aca="false">SUM(W3:Y3)</f>
        <v>-172.645718194033</v>
      </c>
      <c r="AA3" s="64" t="n">
        <f aca="false">MIN($H3,($H3+Z3))/3500</f>
        <v>0.430220303889124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202.869779696111</v>
      </c>
      <c r="D4" s="69" t="n">
        <f aca="false">$D$3</f>
        <v>149.157523167549</v>
      </c>
      <c r="E4" s="70" t="n">
        <f aca="false">C4-D4</f>
        <v>53.712256528562</v>
      </c>
      <c r="F4" s="58"/>
      <c r="G4" s="71" t="n">
        <f aca="false">C4*TDEE!$B$5</f>
        <v>2524.309267489</v>
      </c>
      <c r="H4" s="69" t="n">
        <f aca="false">$E4*31</f>
        <v>1665.07995238541</v>
      </c>
      <c r="I4" s="69" t="n">
        <f aca="false">$G4-$H4</f>
        <v>859.229315103592</v>
      </c>
      <c r="J4" s="60" t="n">
        <f aca="false">H4/3500</f>
        <v>0.475737129252974</v>
      </c>
      <c r="K4" s="69" t="n">
        <f aca="false">N4/9</f>
        <v>33.5472489963816</v>
      </c>
      <c r="L4" s="69" t="n">
        <v>20</v>
      </c>
      <c r="M4" s="56" t="n">
        <f aca="false">Protein_Amt!$B$6</f>
        <v>119.32601853404</v>
      </c>
      <c r="N4" s="69" t="n">
        <f aca="false">MAX(0,I4-(O4+P4))</f>
        <v>301.925240967434</v>
      </c>
      <c r="O4" s="69" t="n">
        <f aca="false">4*L4</f>
        <v>80</v>
      </c>
      <c r="P4" s="69" t="n">
        <f aca="false">4*M4</f>
        <v>477.304074136158</v>
      </c>
      <c r="Q4" s="70" t="n">
        <f aca="false">SUM(N4:P4)</f>
        <v>859.229315103592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-128.315240967434</v>
      </c>
      <c r="X4" s="74" t="n">
        <f aca="false">-O4+T4</f>
        <v>-80</v>
      </c>
      <c r="Y4" s="74" t="n">
        <f aca="false">-P4+U4</f>
        <v>-75.0640741361582</v>
      </c>
      <c r="Z4" s="75" t="n">
        <f aca="false">SUM(W4:Y4)</f>
        <v>-283.379315103592</v>
      </c>
      <c r="AA4" s="64" t="n">
        <f aca="false">MIN($H4,($H4+Z4))/3500</f>
        <v>0.394771610651946</v>
      </c>
      <c r="AB4" s="65" t="n">
        <f aca="false">Scale!C4</f>
        <v>200.2</v>
      </c>
      <c r="AC4" s="66" t="n">
        <f aca="false">C4-AB4</f>
        <v>2.66977969611091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202.475008085459</v>
      </c>
      <c r="D5" s="69" t="n">
        <f aca="false">$D$3</f>
        <v>149.157523167549</v>
      </c>
      <c r="E5" s="70" t="n">
        <f aca="false">C5-D5</f>
        <v>53.31748491791</v>
      </c>
      <c r="F5" s="58"/>
      <c r="G5" s="71" t="n">
        <f aca="false">C5*TDEE!$B$5</f>
        <v>2519.39712317256</v>
      </c>
      <c r="H5" s="69" t="n">
        <f aca="false">$E5*31</f>
        <v>1652.84203245519</v>
      </c>
      <c r="I5" s="69" t="n">
        <f aca="false">$G5-$H5</f>
        <v>866.55509071737</v>
      </c>
      <c r="J5" s="60" t="n">
        <f aca="false">H5/3500</f>
        <v>0.472240580701483</v>
      </c>
      <c r="K5" s="69" t="n">
        <f aca="false">N5/9</f>
        <v>34.361224064579</v>
      </c>
      <c r="L5" s="69" t="n">
        <v>20</v>
      </c>
      <c r="M5" s="56" t="n">
        <f aca="false">Protein_Amt!$B$6</f>
        <v>119.32601853404</v>
      </c>
      <c r="N5" s="69" t="n">
        <f aca="false">MAX(0,I5-(O5+P5))</f>
        <v>309.251016581211</v>
      </c>
      <c r="O5" s="69" t="n">
        <f aca="false">4*L5</f>
        <v>80</v>
      </c>
      <c r="P5" s="69" t="n">
        <f aca="false">4*M5</f>
        <v>477.304074136158</v>
      </c>
      <c r="Q5" s="70" t="n">
        <f aca="false">SUM(N5:P5)</f>
        <v>866.55509071737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398.4</v>
      </c>
      <c r="V5" s="73" t="n">
        <f aca="false">FoodLog!J17</f>
        <v>709</v>
      </c>
      <c r="W5" s="74" t="n">
        <f aca="false">-N5+S5</f>
        <v>-26.6510165812114</v>
      </c>
      <c r="X5" s="74" t="n">
        <f aca="false">-O5+T5</f>
        <v>-52</v>
      </c>
      <c r="Y5" s="74" t="n">
        <f aca="false">-P5+U5</f>
        <v>-78.9040741361583</v>
      </c>
      <c r="Z5" s="75" t="n">
        <f aca="false">SUM(W5:Y5)</f>
        <v>-157.55509071737</v>
      </c>
      <c r="AA5" s="64" t="n">
        <f aca="false">MIN($H5,($H5+Z5))/3500</f>
        <v>0.427224840496521</v>
      </c>
      <c r="AB5" s="65" t="n">
        <f aca="false">Scale!C5</f>
        <v>198.4</v>
      </c>
      <c r="AC5" s="66" t="n">
        <f aca="false">C5-AB5</f>
        <v>4.07500808545893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202.047783244962</v>
      </c>
      <c r="D6" s="69" t="n">
        <f aca="false">$D$3</f>
        <v>149.157523167549</v>
      </c>
      <c r="E6" s="70" t="n">
        <f aca="false">C6-D6</f>
        <v>52.890260077413</v>
      </c>
      <c r="F6" s="58"/>
      <c r="G6" s="71" t="n">
        <f aca="false">C6*TDEE!$B$5</f>
        <v>2514.0811632214</v>
      </c>
      <c r="H6" s="69" t="n">
        <f aca="false">$E6*31</f>
        <v>1639.5980623998</v>
      </c>
      <c r="I6" s="69" t="n">
        <f aca="false">$G6-$H6</f>
        <v>874.483100821594</v>
      </c>
      <c r="J6" s="60" t="n">
        <f aca="false">H6/3500</f>
        <v>0.468456589257086</v>
      </c>
      <c r="K6" s="69" t="n">
        <f aca="false">N6/9</f>
        <v>35.2421140761594</v>
      </c>
      <c r="L6" s="69" t="n">
        <v>20</v>
      </c>
      <c r="M6" s="56" t="n">
        <f aca="false">Protein_Amt!$B$6</f>
        <v>119.32601853404</v>
      </c>
      <c r="N6" s="69" t="n">
        <f aca="false">MAX(0,I6-(O6+P6))</f>
        <v>317.179026685435</v>
      </c>
      <c r="O6" s="69" t="n">
        <f aca="false">4*L6</f>
        <v>80</v>
      </c>
      <c r="P6" s="69" t="n">
        <f aca="false">4*M6</f>
        <v>477.304074136158</v>
      </c>
      <c r="Q6" s="70" t="n">
        <f aca="false">SUM(N6:P6)</f>
        <v>874.483100821594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558.24</v>
      </c>
      <c r="V6" s="73" t="n">
        <f aca="false">FoodLog!J24</f>
        <v>790.1</v>
      </c>
      <c r="W6" s="74" t="n">
        <f aca="false">-N6+S6</f>
        <v>-141.319026685435</v>
      </c>
      <c r="X6" s="74" t="n">
        <f aca="false">-O6+T6</f>
        <v>-24</v>
      </c>
      <c r="Y6" s="74" t="n">
        <f aca="false">-P6+U6</f>
        <v>80.9359258638418</v>
      </c>
      <c r="Z6" s="75" t="n">
        <f aca="false">SUM(W6:Y6)</f>
        <v>-84.3831008215935</v>
      </c>
      <c r="AA6" s="64" t="n">
        <f aca="false">MIN($H6,($H6+Z6))/3500</f>
        <v>0.444347131879488</v>
      </c>
      <c r="AB6" s="65" t="n">
        <f aca="false">Scale!C6</f>
        <v>199.4</v>
      </c>
      <c r="AC6" s="66" t="n">
        <f aca="false">C6-AB6</f>
        <v>2.6477832449624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201.603436113083</v>
      </c>
      <c r="D7" s="69" t="n">
        <f aca="false">$D$3</f>
        <v>149.157523167549</v>
      </c>
      <c r="E7" s="70" t="n">
        <f aca="false">C7-D7</f>
        <v>52.445912945534</v>
      </c>
      <c r="F7" s="58"/>
      <c r="G7" s="71" t="n">
        <f aca="false">C7*TDEE!$B$5</f>
        <v>2508.55215054802</v>
      </c>
      <c r="H7" s="69" t="n">
        <f aca="false">$E7*31</f>
        <v>1625.82330131154</v>
      </c>
      <c r="I7" s="69" t="n">
        <f aca="false">$G7-$H7</f>
        <v>882.728849236478</v>
      </c>
      <c r="J7" s="60" t="n">
        <f aca="false">H7/3500</f>
        <v>0.464520943231869</v>
      </c>
      <c r="K7" s="69" t="n">
        <f aca="false">N7/9</f>
        <v>36.15830834448</v>
      </c>
      <c r="L7" s="69" t="n">
        <v>20</v>
      </c>
      <c r="M7" s="56" t="n">
        <f aca="false">Protein_Amt!$B$6</f>
        <v>119.32601853404</v>
      </c>
      <c r="N7" s="69" t="n">
        <f aca="false">MAX(0,I7-(O7+P7))</f>
        <v>325.42477510032</v>
      </c>
      <c r="O7" s="69" t="n">
        <f aca="false">4*L7</f>
        <v>80</v>
      </c>
      <c r="P7" s="69" t="n">
        <f aca="false">4*M7</f>
        <v>477.304074136158</v>
      </c>
      <c r="Q7" s="70" t="n">
        <f aca="false">SUM(N7:P7)</f>
        <v>882.728849236478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542.948571428572</v>
      </c>
      <c r="V7" s="73" t="n">
        <f aca="false">FoodLog!J34</f>
        <v>837.425714285714</v>
      </c>
      <c r="W7" s="73" t="n">
        <f aca="false">FoodLog!G36</f>
        <v>89.8047751003199</v>
      </c>
      <c r="X7" s="73" t="n">
        <f aca="false">FoodLog!H36</f>
        <v>21.1428571428571</v>
      </c>
      <c r="Y7" s="73" t="n">
        <f aca="false">FoodLog!I36</f>
        <v>-65.6444972924132</v>
      </c>
      <c r="Z7" s="76" t="n">
        <f aca="false">FoodLog!J36</f>
        <v>45.3031349507639</v>
      </c>
      <c r="AA7" s="64" t="n">
        <f aca="false">MIN($H7,($H7+Z7))/3500</f>
        <v>0.464520943231868</v>
      </c>
      <c r="AB7" s="65" t="n">
        <f aca="false">Scale!C7</f>
        <v>200.3</v>
      </c>
      <c r="AC7" s="66" t="n">
        <f aca="false">C7-AB7</f>
        <v>1.30343611308291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201.138915169851</v>
      </c>
      <c r="D8" s="69" t="n">
        <f aca="false">$D$3</f>
        <v>149.157523167549</v>
      </c>
      <c r="E8" s="70" t="n">
        <f aca="false">C8-D8</f>
        <v>51.981392002302</v>
      </c>
      <c r="F8" s="58"/>
      <c r="G8" s="71" t="n">
        <f aca="false">C8*TDEE!$B$5</f>
        <v>2502.77211508044</v>
      </c>
      <c r="H8" s="69" t="n">
        <f aca="false">$E8*31</f>
        <v>1611.42315207135</v>
      </c>
      <c r="I8" s="69" t="n">
        <f aca="false">$G8-$H8</f>
        <v>891.348963009089</v>
      </c>
      <c r="J8" s="60" t="n">
        <f aca="false">H8/3500</f>
        <v>0.460406614877529</v>
      </c>
      <c r="K8" s="69" t="n">
        <f aca="false">N8/9</f>
        <v>37.116098763659</v>
      </c>
      <c r="L8" s="69" t="n">
        <v>20</v>
      </c>
      <c r="M8" s="56" t="n">
        <f aca="false">Protein_Amt!$B$6</f>
        <v>119.32601853404</v>
      </c>
      <c r="N8" s="69" t="n">
        <f aca="false">MAX(0,I8-(O8+P8))</f>
        <v>334.044888872931</v>
      </c>
      <c r="O8" s="69" t="n">
        <f aca="false">4*L8</f>
        <v>80</v>
      </c>
      <c r="P8" s="69" t="n">
        <f aca="false">4*M8</f>
        <v>477.304074136158</v>
      </c>
      <c r="Q8" s="70" t="n">
        <f aca="false">SUM(N8:P8)</f>
        <v>891.348963009089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549.12</v>
      </c>
      <c r="V8" s="72" t="n">
        <f aca="false">FoodLog!J44</f>
        <v>844.42</v>
      </c>
      <c r="W8" s="72" t="n">
        <f aca="false">FoodLog!G46</f>
        <v>95.5448888729311</v>
      </c>
      <c r="X8" s="72" t="n">
        <f aca="false">FoodLog!H46</f>
        <v>23.2</v>
      </c>
      <c r="Y8" s="72" t="n">
        <f aca="false">FoodLog!I46</f>
        <v>-71.8159258638418</v>
      </c>
      <c r="Z8" s="72" t="n">
        <f aca="false">FoodLog!J46</f>
        <v>46.9289630090894</v>
      </c>
      <c r="AA8" s="64" t="n">
        <f aca="false">MIN($H8,($H8+Z8))/3500</f>
        <v>0.460406614877529</v>
      </c>
      <c r="AB8" s="65" t="n">
        <f aca="false">Scale!C8</f>
        <v>200.4</v>
      </c>
      <c r="AC8" s="66" t="n">
        <f aca="false">C8-AB8</f>
        <v>0.738915169851055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200.678508554973</v>
      </c>
      <c r="D9" s="69" t="n">
        <f aca="false">$D$3</f>
        <v>149.157523167549</v>
      </c>
      <c r="E9" s="70" t="n">
        <f aca="false">C9-D9</f>
        <v>51.520985387424</v>
      </c>
      <c r="F9" s="58"/>
      <c r="G9" s="71" t="n">
        <f aca="false">C9*TDEE!$B$5</f>
        <v>2497.04327421272</v>
      </c>
      <c r="H9" s="69" t="n">
        <f aca="false">$E9*31</f>
        <v>1597.15054701015</v>
      </c>
      <c r="I9" s="69" t="n">
        <f aca="false">$G9-$H9</f>
        <v>899.892727202572</v>
      </c>
      <c r="J9" s="60" t="n">
        <f aca="false">H9/3500</f>
        <v>0.456328727717186</v>
      </c>
      <c r="K9" s="69" t="n">
        <f aca="false">N9/9</f>
        <v>38.0654058962682</v>
      </c>
      <c r="L9" s="69" t="n">
        <v>20</v>
      </c>
      <c r="M9" s="56" t="n">
        <f aca="false">Protein_Amt!$B$6</f>
        <v>119.32601853404</v>
      </c>
      <c r="N9" s="69" t="n">
        <f aca="false">MAX(0,I9-(O9+P9))</f>
        <v>342.588653066414</v>
      </c>
      <c r="O9" s="69" t="n">
        <f aca="false">4*L9</f>
        <v>80</v>
      </c>
      <c r="P9" s="69" t="n">
        <f aca="false">4*M9</f>
        <v>477.304074136158</v>
      </c>
      <c r="Q9" s="70" t="n">
        <f aca="false">SUM(N9:P9)</f>
        <v>899.892727202572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561.805714285714</v>
      </c>
      <c r="V9" s="72" t="n">
        <f aca="false">FoodLog!J56</f>
        <v>1027.77714285714</v>
      </c>
      <c r="W9" s="72" t="n">
        <f aca="false">FoodLog!G58</f>
        <v>-58.811346933586</v>
      </c>
      <c r="X9" s="72" t="n">
        <f aca="false">FoodLog!H58</f>
        <v>15.4285714285714</v>
      </c>
      <c r="Y9" s="72" t="n">
        <f aca="false">FoodLog!I58</f>
        <v>-84.501640149556</v>
      </c>
      <c r="Z9" s="72" t="n">
        <f aca="false">FoodLog!J58</f>
        <v>-127.884415654568</v>
      </c>
      <c r="AA9" s="64" t="n">
        <f aca="false">MIN($H9,($H9+Z9))/3500</f>
        <v>0.419790323244452</v>
      </c>
      <c r="AB9" s="65" t="n">
        <f aca="false">Scale!C9</f>
        <v>199.8</v>
      </c>
      <c r="AC9" s="66" t="n">
        <f aca="false">C9-AB9</f>
        <v>0.878508554973507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200.258718231729</v>
      </c>
      <c r="D10" s="69" t="n">
        <f aca="false">$D$3</f>
        <v>149.157523167549</v>
      </c>
      <c r="E10" s="70" t="n">
        <f aca="false">C10-D10</f>
        <v>51.1011950641796</v>
      </c>
      <c r="F10" s="58"/>
      <c r="G10" s="71" t="n">
        <f aca="false">C10*TDEE!$B$5</f>
        <v>2491.81982198165</v>
      </c>
      <c r="H10" s="69" t="n">
        <f aca="false">$E10*31</f>
        <v>1584.13704698957</v>
      </c>
      <c r="I10" s="69" t="n">
        <f aca="false">$G10-$H10</f>
        <v>907.682774992088</v>
      </c>
      <c r="J10" s="60" t="n">
        <f aca="false">H10/3500</f>
        <v>0.452610584854162</v>
      </c>
      <c r="K10" s="69" t="n">
        <f aca="false">N10/9</f>
        <v>38.93096676177</v>
      </c>
      <c r="L10" s="69" t="n">
        <v>20</v>
      </c>
      <c r="M10" s="56" t="n">
        <f aca="false">Protein_Amt!$B$6</f>
        <v>119.32601853404</v>
      </c>
      <c r="N10" s="69" t="n">
        <f aca="false">MAX(0,I10-(O10+P10))</f>
        <v>350.37870085593</v>
      </c>
      <c r="O10" s="69" t="n">
        <f aca="false">4*L10</f>
        <v>80</v>
      </c>
      <c r="P10" s="69" t="n">
        <f aca="false">4*M10</f>
        <v>477.304074136158</v>
      </c>
      <c r="Q10" s="70" t="n">
        <f aca="false">SUM(N10:P10)</f>
        <v>907.682774992088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503.84</v>
      </c>
      <c r="V10" s="72" t="n">
        <f aca="false">FoodLog!J68</f>
        <v>888.4</v>
      </c>
      <c r="W10" s="72" t="n">
        <f aca="false">FoodLog!G70</f>
        <v>9.81870085592999</v>
      </c>
      <c r="X10" s="72" t="n">
        <f aca="false">FoodLog!H70</f>
        <v>36</v>
      </c>
      <c r="Y10" s="72" t="n">
        <f aca="false">FoodLog!I70</f>
        <v>-26.535925863842</v>
      </c>
      <c r="Z10" s="72" t="n">
        <f aca="false">FoodLog!J70</f>
        <v>19.2827749920881</v>
      </c>
      <c r="AA10" s="64" t="n">
        <f aca="false">MIN($H10,($H10+Z10))/3500</f>
        <v>0.452610584854162</v>
      </c>
      <c r="AB10" s="65" t="n">
        <f aca="false">Scale!C10</f>
        <v>199.8</v>
      </c>
      <c r="AC10" s="66" t="n">
        <f aca="false">C10-AB10</f>
        <v>0.45871823172854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199.806107646874</v>
      </c>
      <c r="D11" s="69" t="n">
        <f aca="false">$D$3</f>
        <v>149.157523167549</v>
      </c>
      <c r="E11" s="70" t="n">
        <f aca="false">C11-D11</f>
        <v>50.6485844793254</v>
      </c>
      <c r="F11" s="58"/>
      <c r="G11" s="71" t="n">
        <f aca="false">C11*TDEE!$B$5</f>
        <v>2486.18798713852</v>
      </c>
      <c r="H11" s="69" t="n">
        <f aca="false">$E11*31</f>
        <v>1570.10611885909</v>
      </c>
      <c r="I11" s="69" t="n">
        <f aca="false">$G11-$H11</f>
        <v>916.081868279435</v>
      </c>
      <c r="J11" s="60" t="n">
        <f aca="false">H11/3500</f>
        <v>0.448601748245453</v>
      </c>
      <c r="K11" s="69" t="n">
        <f aca="false">N11/9</f>
        <v>39.864199349253</v>
      </c>
      <c r="L11" s="69" t="n">
        <v>20</v>
      </c>
      <c r="M11" s="56" t="n">
        <f aca="false">Protein_Amt!$B$6</f>
        <v>119.32601853404</v>
      </c>
      <c r="N11" s="69" t="n">
        <f aca="false">MAX(0,I11-(O11+P11))</f>
        <v>358.777794143277</v>
      </c>
      <c r="O11" s="69" t="n">
        <f aca="false">4*L11</f>
        <v>80</v>
      </c>
      <c r="P11" s="69" t="n">
        <f aca="false">4*M11</f>
        <v>477.304074136158</v>
      </c>
      <c r="Q11" s="70" t="n">
        <f aca="false">SUM(N11:P11)</f>
        <v>916.081868279435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502.514285714286</v>
      </c>
      <c r="V11" s="72" t="n">
        <f aca="false">FoodLog!J80</f>
        <v>1051.20285714286</v>
      </c>
      <c r="W11" s="72" t="n">
        <f aca="false">FoodLog!G82</f>
        <v>-110.482205856723</v>
      </c>
      <c r="X11" s="72" t="n">
        <f aca="false">FoodLog!H82</f>
        <v>0.571428571428598</v>
      </c>
      <c r="Y11" s="72" t="n">
        <f aca="false">FoodLog!I82</f>
        <v>-25.210211578128</v>
      </c>
      <c r="Z11" s="72" t="n">
        <f aca="false">FoodLog!J82</f>
        <v>-135.120988863425</v>
      </c>
      <c r="AA11" s="64" t="n">
        <f aca="false">MIN($H11,($H11+Z11))/3500</f>
        <v>0.409995751427332</v>
      </c>
      <c r="AB11" s="65" t="n">
        <f aca="false">Scale!C11</f>
        <v>198.4</v>
      </c>
      <c r="AC11" s="66" t="n">
        <f aca="false">C11-AB11</f>
        <v>1.40610764687438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199.396111895447</v>
      </c>
      <c r="D12" s="69" t="n">
        <f aca="false">$D$3</f>
        <v>149.157523167549</v>
      </c>
      <c r="E12" s="70" t="n">
        <f aca="false">C12-D12</f>
        <v>50.238588727898</v>
      </c>
      <c r="F12" s="58"/>
      <c r="G12" s="71" t="n">
        <f aca="false">C12*TDEE!$B$5</f>
        <v>2481.08640879349</v>
      </c>
      <c r="H12" s="69" t="n">
        <f aca="false">$E12*31</f>
        <v>1557.39625056484</v>
      </c>
      <c r="I12" s="69" t="n">
        <f aca="false">$G12-$H12</f>
        <v>923.690158228651</v>
      </c>
      <c r="J12" s="60" t="n">
        <f aca="false">H12/3500</f>
        <v>0.44497035730424</v>
      </c>
      <c r="K12" s="69" t="n">
        <f aca="false">N12/9</f>
        <v>40.7095648991658</v>
      </c>
      <c r="L12" s="69" t="n">
        <v>20</v>
      </c>
      <c r="M12" s="56" t="n">
        <f aca="false">Protein_Amt!$B$6</f>
        <v>119.32601853404</v>
      </c>
      <c r="N12" s="69" t="n">
        <f aca="false">MAX(0,I12-(O12+P12))</f>
        <v>366.386084092493</v>
      </c>
      <c r="O12" s="69" t="n">
        <f aca="false">4*L12</f>
        <v>80</v>
      </c>
      <c r="P12" s="69" t="n">
        <f aca="false">4*M12</f>
        <v>477.304074136158</v>
      </c>
      <c r="Q12" s="70" t="n">
        <f aca="false">SUM(N12:P12)</f>
        <v>923.690158228651</v>
      </c>
      <c r="S12" s="72" t="n">
        <f aca="false">VLOOKUP($A12,FoodLog!$A$1:$Z$443,12,0)</f>
        <v>493.92</v>
      </c>
      <c r="T12" s="72" t="n">
        <f aca="false">VLOOKUP($A12,FoodLog!$A$1:$Z$443,13,0)</f>
        <v>28</v>
      </c>
      <c r="U12" s="72" t="n">
        <f aca="false">VLOOKUP($A12,FoodLog!$A$1:$Z$443,14,0)</f>
        <v>469.6</v>
      </c>
      <c r="V12" s="72" t="n">
        <f aca="false">VLOOKUP($A12,FoodLog!$A$1:$Z$443,15,0)</f>
        <v>991.52</v>
      </c>
      <c r="W12" s="72" t="n">
        <f aca="false">VLOOKUP($A12,FoodLog!$A$1:$Z$443,20,0)</f>
        <v>-127.533915907507</v>
      </c>
      <c r="X12" s="72" t="n">
        <f aca="false">VLOOKUP($A12,FoodLog!$A$1:$Z$443,21,0)</f>
        <v>52</v>
      </c>
      <c r="Y12" s="72" t="n">
        <f aca="false">VLOOKUP($A12,FoodLog!$A$1:$Z$443,22,0)</f>
        <v>7.704074136158</v>
      </c>
      <c r="Z12" s="72" t="n">
        <f aca="false">VLOOKUP($A12,FoodLog!$A$1:$Z$443,23,0)</f>
        <v>-67.8298417713493</v>
      </c>
      <c r="AA12" s="64" t="n">
        <f aca="false">MIN($H12,($H12+Z12))/3500</f>
        <v>0.425590402512426</v>
      </c>
      <c r="AB12" s="66" t="n">
        <f aca="false">Scale!C12</f>
        <v>197.6</v>
      </c>
      <c r="AC12" s="66" t="n">
        <f aca="false">C12-AB12</f>
        <v>1.79611189544704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198.970521492935</v>
      </c>
      <c r="D13" s="69" t="n">
        <f aca="false">$D$3</f>
        <v>149.157523167549</v>
      </c>
      <c r="E13" s="70" t="n">
        <f aca="false">C13-D13</f>
        <v>49.8129983253856</v>
      </c>
      <c r="F13" s="58"/>
      <c r="G13" s="71" t="n">
        <f aca="false">C13*TDEE!$B$5</f>
        <v>2475.79078615898</v>
      </c>
      <c r="H13" s="69" t="n">
        <f aca="false">$E13*31</f>
        <v>1544.20294808695</v>
      </c>
      <c r="I13" s="69" t="n">
        <f aca="false">$G13-$H13</f>
        <v>931.587838072028</v>
      </c>
      <c r="J13" s="60" t="n">
        <f aca="false">H13/3500</f>
        <v>0.441200842310558</v>
      </c>
      <c r="K13" s="69" t="n">
        <f aca="false">N13/9</f>
        <v>41.5870848817633</v>
      </c>
      <c r="L13" s="69" t="n">
        <v>20</v>
      </c>
      <c r="M13" s="56" t="n">
        <f aca="false">Protein_Amt!$B$6</f>
        <v>119.32601853404</v>
      </c>
      <c r="N13" s="69" t="n">
        <f aca="false">MAX(0,I13-(O13+P13))</f>
        <v>374.28376393587</v>
      </c>
      <c r="O13" s="69" t="n">
        <f aca="false">4*L13</f>
        <v>80</v>
      </c>
      <c r="P13" s="69" t="n">
        <f aca="false">4*M13</f>
        <v>477.304074136158</v>
      </c>
      <c r="Q13" s="70" t="n">
        <f aca="false">SUM(N13:P13)</f>
        <v>931.587838072028</v>
      </c>
      <c r="S13" s="72" t="n">
        <f aca="false">VLOOKUP($A13,FoodLog!$A$1:$Z$443,12,0)</f>
        <v>402.12</v>
      </c>
      <c r="T13" s="72" t="n">
        <f aca="false">VLOOKUP($A13,FoodLog!$A$1:$Z$443,13,0)</f>
        <v>80.5714285714286</v>
      </c>
      <c r="U13" s="72" t="n">
        <f aca="false">VLOOKUP($A13,FoodLog!$A$1:$Z$443,14,0)</f>
        <v>455.405714285714</v>
      </c>
      <c r="V13" s="72" t="n">
        <f aca="false">VLOOKUP($A13,FoodLog!$A$1:$Z$443,15,0)</f>
        <v>938.097142857143</v>
      </c>
      <c r="W13" s="72" t="n">
        <f aca="false">VLOOKUP($A13,FoodLog!$A$1:$Z$443,16,0)</f>
        <v>-27.8362360641303</v>
      </c>
      <c r="X13" s="72" t="n">
        <f aca="false">VLOOKUP($A13,FoodLog!$A$1:$Z$443,17,0)</f>
        <v>-0.571428571428598</v>
      </c>
      <c r="Y13" s="72" t="n">
        <f aca="false">VLOOKUP($A13,FoodLog!$A$1:$Z$443,18,0)</f>
        <v>21.898359850444</v>
      </c>
      <c r="Z13" s="72" t="n">
        <f aca="false">VLOOKUP($A13,FoodLog!$A$1:$Z$443,19,0)</f>
        <v>-6.50930478511521</v>
      </c>
      <c r="AA13" s="64" t="n">
        <f aca="false">MIN($H13,($H13+Z13))/3500</f>
        <v>0.439341040943383</v>
      </c>
      <c r="AB13" s="66" t="n">
        <f aca="false">Scale!C13</f>
        <v>198</v>
      </c>
      <c r="AC13" s="66" t="n">
        <f aca="false">C13-AB13</f>
        <v>0.970521492934608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198.531180451991</v>
      </c>
      <c r="D14" s="69" t="n">
        <f aca="false">$D$3</f>
        <v>149.157523167549</v>
      </c>
      <c r="E14" s="70" t="n">
        <f aca="false">C14-D14</f>
        <v>49.3736572844422</v>
      </c>
      <c r="F14" s="58"/>
      <c r="G14" s="71" t="n">
        <f aca="false">C14*TDEE!$B$5</f>
        <v>2470.32406428989</v>
      </c>
      <c r="H14" s="69" t="n">
        <f aca="false">$E14*31</f>
        <v>1530.58337581771</v>
      </c>
      <c r="I14" s="69" t="n">
        <f aca="false">$G14-$H14</f>
        <v>939.740688472185</v>
      </c>
      <c r="J14" s="60" t="n">
        <f aca="false">H14/3500</f>
        <v>0.437309535947917</v>
      </c>
      <c r="K14" s="69" t="n">
        <f aca="false">N14/9</f>
        <v>42.4929571484475</v>
      </c>
      <c r="L14" s="69" t="n">
        <v>20</v>
      </c>
      <c r="M14" s="56" t="n">
        <f aca="false">Protein_Amt!$B$6</f>
        <v>119.32601853404</v>
      </c>
      <c r="N14" s="69" t="n">
        <f aca="false">MAX(0,I14-(O14+P14))</f>
        <v>382.436614336027</v>
      </c>
      <c r="O14" s="69" t="n">
        <f aca="false">4*L14</f>
        <v>80</v>
      </c>
      <c r="P14" s="69" t="n">
        <f aca="false">4*M14</f>
        <v>477.304074136158</v>
      </c>
      <c r="Q14" s="70" t="n">
        <f aca="false">SUM(N14:P14)</f>
        <v>939.740688472185</v>
      </c>
      <c r="S14" s="72" t="n">
        <f aca="false">VLOOKUP($A14,FoodLog!$A$1:$Z$443,12,0)</f>
        <v>462.6</v>
      </c>
      <c r="T14" s="72" t="n">
        <f aca="false">VLOOKUP($A14,FoodLog!$A$1:$Z$443,13,0)</f>
        <v>52.5714285714286</v>
      </c>
      <c r="U14" s="72" t="n">
        <f aca="false">VLOOKUP($A14,FoodLog!$A$1:$Z$443,14,0)</f>
        <v>498.285714285714</v>
      </c>
      <c r="V14" s="72" t="n">
        <f aca="false">VLOOKUP($A14,FoodLog!$A$1:$Z$443,15,0)</f>
        <v>1013.45714285714</v>
      </c>
      <c r="W14" s="72" t="n">
        <f aca="false">VLOOKUP($A14,FoodLog!$A$1:$Z$443,16,0)</f>
        <v>-80.1633856639727</v>
      </c>
      <c r="X14" s="72" t="n">
        <f aca="false">VLOOKUP($A14,FoodLog!$A$1:$Z$443,17,0)</f>
        <v>27.4285714285714</v>
      </c>
      <c r="Y14" s="72" t="n">
        <f aca="false">VLOOKUP($A14,FoodLog!$A$1:$Z$443,18,0)</f>
        <v>-20.981640149556</v>
      </c>
      <c r="Z14" s="72" t="n">
        <f aca="false">VLOOKUP($A14,FoodLog!$A$1:$Z$443,19,0)</f>
        <v>-73.7164543849545</v>
      </c>
      <c r="AA14" s="64" t="n">
        <f aca="false">MIN($H14,($H14+Z14))/3500</f>
        <v>0.41624769183793</v>
      </c>
      <c r="AB14" s="66" t="n">
        <f aca="false">Scale!C14</f>
        <v>198</v>
      </c>
      <c r="AC14" s="66" t="n">
        <f aca="false">C14-AB14</f>
        <v>0.531180451991219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198.114932760153</v>
      </c>
      <c r="D15" s="69" t="n">
        <f aca="false">$D$3</f>
        <v>149.157523167549</v>
      </c>
      <c r="E15" s="70" t="n">
        <f aca="false">C15-D15</f>
        <v>48.9574095926043</v>
      </c>
      <c r="F15" s="58"/>
      <c r="G15" s="71" t="n">
        <f aca="false">C15*TDEE!$B$5</f>
        <v>2465.14469303188</v>
      </c>
      <c r="H15" s="69" t="n">
        <f aca="false">$E15*31</f>
        <v>1517.67969737073</v>
      </c>
      <c r="I15" s="69" t="n">
        <f aca="false">$G15-$H15</f>
        <v>947.464995661149</v>
      </c>
      <c r="J15" s="60" t="n">
        <f aca="false">H15/3500</f>
        <v>0.433622770677352</v>
      </c>
      <c r="K15" s="69" t="n">
        <f aca="false">N15/9</f>
        <v>43.3512135027767</v>
      </c>
      <c r="L15" s="69" t="n">
        <v>20</v>
      </c>
      <c r="M15" s="56" t="n">
        <f aca="false">Protein_Amt!$B$6</f>
        <v>119.32601853404</v>
      </c>
      <c r="N15" s="69" t="n">
        <f aca="false">MAX(0,I15-(O15+P15))</f>
        <v>390.160921524991</v>
      </c>
      <c r="O15" s="69" t="n">
        <f aca="false">4*L15</f>
        <v>80</v>
      </c>
      <c r="P15" s="69" t="n">
        <f aca="false">4*M15</f>
        <v>477.304074136158</v>
      </c>
      <c r="Q15" s="70" t="n">
        <f aca="false">SUM(N15:P15)</f>
        <v>947.464995661149</v>
      </c>
      <c r="S15" s="72" t="n">
        <f aca="false">VLOOKUP($A15,FoodLog!$A$1:$Z$10011,12,0)</f>
        <v>469.35</v>
      </c>
      <c r="T15" s="72" t="n">
        <f aca="false">VLOOKUP($A15,FoodLog!$A$1:$Z$10011,13,0)</f>
        <v>60.5714285714286</v>
      </c>
      <c r="U15" s="72" t="n">
        <f aca="false">VLOOKUP($A15,FoodLog!$A$1:$Z$10011,14,0)</f>
        <v>518.285714285714</v>
      </c>
      <c r="V15" s="72" t="n">
        <f aca="false">VLOOKUP($A15,FoodLog!$A$1:$Z$10011,15,0)</f>
        <v>1048.20714285714</v>
      </c>
      <c r="W15" s="72" t="n">
        <f aca="false">VLOOKUP($A15,FoodLog!$A$1:$Z$10011,16,0)</f>
        <v>-79.1890784750095</v>
      </c>
      <c r="X15" s="72" t="n">
        <f aca="false">VLOOKUP($A15,FoodLog!$A$1:$Z$10011,17,0)</f>
        <v>19.4285714285714</v>
      </c>
      <c r="Y15" s="72" t="n">
        <f aca="false">VLOOKUP($A15,FoodLog!$A$1:$Z$10011,18,0)</f>
        <v>-40.981640149556</v>
      </c>
      <c r="Z15" s="72" t="n">
        <f aca="false">VLOOKUP($A15,FoodLog!$A$1:$Z$10011,19,0)</f>
        <v>-100.742147195991</v>
      </c>
      <c r="AA15" s="64" t="n">
        <f aca="false">MIN($H15,($H15+Z15))/3500</f>
        <v>0.404839300049926</v>
      </c>
      <c r="AB15" s="66" t="n">
        <f aca="false">Scale!C15</f>
        <v>198.8</v>
      </c>
      <c r="AC15" s="66" t="n">
        <f aca="false">C15-AB15</f>
        <v>-0.685067239846717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197.710093460103</v>
      </c>
      <c r="D16" s="69" t="n">
        <f aca="false">$D$3</f>
        <v>149.157523167549</v>
      </c>
      <c r="E16" s="70" t="n">
        <f aca="false">C16-D16</f>
        <v>48.5525702925544</v>
      </c>
      <c r="F16" s="58"/>
      <c r="G16" s="71" t="n">
        <f aca="false">C16*TDEE!$B$5</f>
        <v>2460.10727642656</v>
      </c>
      <c r="H16" s="69" t="n">
        <f aca="false">$E16*31</f>
        <v>1505.12967906919</v>
      </c>
      <c r="I16" s="69" t="n">
        <f aca="false">$G16-$H16</f>
        <v>954.977597357371</v>
      </c>
      <c r="J16" s="60" t="n">
        <f aca="false">H16/3500</f>
        <v>0.430037051162625</v>
      </c>
      <c r="K16" s="69" t="n">
        <f aca="false">N16/9</f>
        <v>44.1859470245792</v>
      </c>
      <c r="L16" s="69" t="n">
        <v>20</v>
      </c>
      <c r="M16" s="56" t="n">
        <f aca="false">Protein_Amt!$B$6</f>
        <v>119.32601853404</v>
      </c>
      <c r="N16" s="69" t="n">
        <f aca="false">MAX(0,I16-(O16+P16))</f>
        <v>397.673523221213</v>
      </c>
      <c r="O16" s="69" t="n">
        <f aca="false">4*L16</f>
        <v>80</v>
      </c>
      <c r="P16" s="69" t="n">
        <f aca="false">4*M16</f>
        <v>477.304074136158</v>
      </c>
      <c r="Q16" s="70" t="n">
        <f aca="false">SUM(N16:P16)</f>
        <v>954.977597357371</v>
      </c>
      <c r="S16" s="72" t="n">
        <f aca="false">VLOOKUP($A16,FoodLog!$A$1:$Z$10011,12,0)</f>
        <v>452.07</v>
      </c>
      <c r="T16" s="72" t="n">
        <f aca="false">VLOOKUP($A16,FoodLog!$A$1:$Z$10011,13,0)</f>
        <v>20</v>
      </c>
      <c r="U16" s="72" t="n">
        <f aca="false">VLOOKUP($A16,FoodLog!$A$1:$Z$10011,14,0)</f>
        <v>525.6</v>
      </c>
      <c r="V16" s="72" t="n">
        <f aca="false">VLOOKUP($A16,FoodLog!$A$1:$Z$10011,15,0)</f>
        <v>997.67</v>
      </c>
      <c r="W16" s="72" t="n">
        <f aca="false">VLOOKUP($A16,FoodLog!$A$1:$Z$10011,16,0)</f>
        <v>-54.3964767787871</v>
      </c>
      <c r="X16" s="72" t="n">
        <f aca="false">VLOOKUP($A16,FoodLog!$A$1:$Z$10011,17,0)</f>
        <v>60</v>
      </c>
      <c r="Y16" s="72" t="n">
        <f aca="false">VLOOKUP($A16,FoodLog!$A$1:$Z$10011,18,0)</f>
        <v>-48.295925863842</v>
      </c>
      <c r="Z16" s="72" t="n">
        <f aca="false">VLOOKUP($A16,FoodLog!$A$1:$Z$10011,19,0)</f>
        <v>-42.692402642629</v>
      </c>
      <c r="AA16" s="64" t="n">
        <f aca="false">MIN($H16,($H16+Z16))/3500</f>
        <v>0.417839221836159</v>
      </c>
      <c r="AB16" s="66" t="n">
        <f aca="false">Scale!C16</f>
        <v>198.6</v>
      </c>
      <c r="AC16" s="66" t="n">
        <f aca="false">C16-AB16</f>
        <v>-0.889906539896629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197.292254238267</v>
      </c>
      <c r="D17" s="69" t="n">
        <f aca="false">$D$3</f>
        <v>149.157523167549</v>
      </c>
      <c r="E17" s="70" t="n">
        <f aca="false">C17-D17</f>
        <v>48.1347310707182</v>
      </c>
      <c r="F17" s="58"/>
      <c r="G17" s="71" t="n">
        <f aca="false">C17*TDEE!$B$5</f>
        <v>2454.90810175608</v>
      </c>
      <c r="H17" s="69" t="n">
        <f aca="false">$E17*31</f>
        <v>1492.17666319227</v>
      </c>
      <c r="I17" s="69" t="n">
        <f aca="false">$G17-$H17</f>
        <v>962.731438563814</v>
      </c>
      <c r="J17" s="60" t="n">
        <f aca="false">H17/3500</f>
        <v>0.426336189483504</v>
      </c>
      <c r="K17" s="69" t="n">
        <f aca="false">N17/9</f>
        <v>45.0474849364062</v>
      </c>
      <c r="L17" s="69" t="n">
        <v>20</v>
      </c>
      <c r="M17" s="56" t="n">
        <f aca="false">Protein_Amt!$B$6</f>
        <v>119.32601853404</v>
      </c>
      <c r="N17" s="69" t="n">
        <f aca="false">MAX(0,I17-(O17+P17))</f>
        <v>405.427364427656</v>
      </c>
      <c r="O17" s="69" t="n">
        <f aca="false">4*L17</f>
        <v>80</v>
      </c>
      <c r="P17" s="69" t="n">
        <f aca="false">4*M17</f>
        <v>477.304074136158</v>
      </c>
      <c r="Q17" s="70" t="n">
        <f aca="false">SUM(N17:P17)</f>
        <v>962.731438563814</v>
      </c>
      <c r="S17" s="72" t="n">
        <f aca="false">VLOOKUP($A17,FoodLog!$A$1:$Z$10011,12,0)</f>
        <v>519.75</v>
      </c>
      <c r="T17" s="72" t="n">
        <f aca="false">VLOOKUP($A17,FoodLog!$A$1:$Z$10011,13,0)</f>
        <v>55.5428571428571</v>
      </c>
      <c r="U17" s="72" t="n">
        <f aca="false">VLOOKUP($A17,FoodLog!$A$1:$Z$10011,14,0)</f>
        <v>463.371428571429</v>
      </c>
      <c r="V17" s="72" t="n">
        <f aca="false">VLOOKUP($A17,FoodLog!$A$1:$Z$10011,15,0)</f>
        <v>1038.66428571429</v>
      </c>
      <c r="W17" s="72" t="n">
        <f aca="false">VLOOKUP($A17,FoodLog!$A$1:$Z$10011,16,0)</f>
        <v>-114.322635572344</v>
      </c>
      <c r="X17" s="72" t="n">
        <f aca="false">VLOOKUP($A17,FoodLog!$A$1:$Z$10011,17,0)</f>
        <v>24.4571428571429</v>
      </c>
      <c r="Y17" s="72" t="n">
        <f aca="false">VLOOKUP($A17,FoodLog!$A$1:$Z$10011,18,0)</f>
        <v>13.932645564729</v>
      </c>
      <c r="Z17" s="72" t="n">
        <f aca="false">VLOOKUP($A17,FoodLog!$A$1:$Z$10011,19,0)</f>
        <v>-75.9328471504757</v>
      </c>
      <c r="AA17" s="64" t="n">
        <f aca="false">MIN($H17,($H17+Z17))/3500</f>
        <v>0.404641090297654</v>
      </c>
      <c r="AB17" s="66" t="n">
        <f aca="false">Scale!C17</f>
        <v>198.2</v>
      </c>
      <c r="AC17" s="66" t="n">
        <f aca="false">C17-AB17</f>
        <v>-0.90774576173277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196.88761314797</v>
      </c>
      <c r="D18" s="69" t="n">
        <f aca="false">$D$3</f>
        <v>149.157523167549</v>
      </c>
      <c r="E18" s="70" t="n">
        <f aca="false">C18-D18</f>
        <v>47.7300899804206</v>
      </c>
      <c r="F18" s="58"/>
      <c r="G18" s="71" t="n">
        <f aca="false">C18*TDEE!$B$5</f>
        <v>2449.87315147529</v>
      </c>
      <c r="H18" s="69" t="n">
        <f aca="false">$E18*31</f>
        <v>1479.63278939304</v>
      </c>
      <c r="I18" s="69" t="n">
        <f aca="false">$G18-$H18</f>
        <v>970.240362082249</v>
      </c>
      <c r="J18" s="60" t="n">
        <f aca="false">H18/3500</f>
        <v>0.422752225540868</v>
      </c>
      <c r="K18" s="69" t="n">
        <f aca="false">N18/9</f>
        <v>45.8818097717879</v>
      </c>
      <c r="L18" s="69" t="n">
        <v>20</v>
      </c>
      <c r="M18" s="56" t="n">
        <f aca="false">Protein_Amt!$B$6</f>
        <v>119.32601853404</v>
      </c>
      <c r="N18" s="69" t="n">
        <f aca="false">MAX(0,I18-(O18+P18))</f>
        <v>412.936287946091</v>
      </c>
      <c r="O18" s="69" t="n">
        <f aca="false">4*L18</f>
        <v>80</v>
      </c>
      <c r="P18" s="69" t="n">
        <f aca="false">4*M18</f>
        <v>477.304074136158</v>
      </c>
      <c r="Q18" s="70" t="n">
        <f aca="false">SUM(N18:P18)</f>
        <v>970.240362082249</v>
      </c>
      <c r="S18" s="72" t="n">
        <f aca="false">VLOOKUP($A18,FoodLog!$A$1:$Z$10011,12,0)</f>
        <v>526.5</v>
      </c>
      <c r="T18" s="72" t="n">
        <f aca="false">VLOOKUP($A18,FoodLog!$A$1:$Z$10011,13,0)</f>
        <v>65.4857142857143</v>
      </c>
      <c r="U18" s="72" t="n">
        <f aca="false">VLOOKUP($A18,FoodLog!$A$1:$Z$10011,14,0)</f>
        <v>509.942857142857</v>
      </c>
      <c r="V18" s="72" t="n">
        <f aca="false">VLOOKUP($A18,FoodLog!$A$1:$Z$10011,15,0)</f>
        <v>1101.92857142857</v>
      </c>
      <c r="W18" s="72" t="n">
        <f aca="false">VLOOKUP($A18,FoodLog!$A$1:$Z$10011,16,0)</f>
        <v>-113.563712053909</v>
      </c>
      <c r="X18" s="72" t="n">
        <f aca="false">VLOOKUP($A18,FoodLog!$A$1:$Z$10011,17,0)</f>
        <v>14.5142857142857</v>
      </c>
      <c r="Y18" s="72" t="n">
        <f aca="false">VLOOKUP($A18,FoodLog!$A$1:$Z$10011,18,0)</f>
        <v>-32.638783006699</v>
      </c>
      <c r="Z18" s="72" t="n">
        <f aca="false">VLOOKUP($A18,FoodLog!$A$1:$Z$10011,19,0)</f>
        <v>-131.688209346321</v>
      </c>
      <c r="AA18" s="64" t="n">
        <f aca="false">MIN($H18,($H18+Z18))/3500</f>
        <v>0.385127022870491</v>
      </c>
      <c r="AB18" s="65" t="n">
        <f aca="false">Scale!C18</f>
        <v>197.2</v>
      </c>
      <c r="AC18" s="66" t="n">
        <f aca="false">C18-AB18</f>
        <v>-0.312386852030414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196.502486125099</v>
      </c>
      <c r="D19" s="69" t="n">
        <f aca="false">$D$3</f>
        <v>149.157523167549</v>
      </c>
      <c r="E19" s="70" t="n">
        <f aca="false">C19-D19</f>
        <v>47.3449629575501</v>
      </c>
      <c r="F19" s="58"/>
      <c r="G19" s="71" t="n">
        <f aca="false">C19*TDEE!$B$5</f>
        <v>2445.08101479308</v>
      </c>
      <c r="H19" s="69" t="n">
        <f aca="false">$E19*31</f>
        <v>1467.69385168405</v>
      </c>
      <c r="I19" s="69" t="n">
        <f aca="false">$G19-$H19</f>
        <v>977.387163109029</v>
      </c>
      <c r="J19" s="60" t="n">
        <f aca="false">H19/3500</f>
        <v>0.419341100481158</v>
      </c>
      <c r="K19" s="69" t="n">
        <f aca="false">N19/9</f>
        <v>46.6758987747635</v>
      </c>
      <c r="L19" s="69" t="n">
        <v>20</v>
      </c>
      <c r="M19" s="56" t="n">
        <f aca="false">Protein_Amt!$B$6</f>
        <v>119.32601853404</v>
      </c>
      <c r="N19" s="69" t="n">
        <f aca="false">MAX(0,I19-(O19+P19))</f>
        <v>420.083088972871</v>
      </c>
      <c r="O19" s="69" t="n">
        <f aca="false">4*L19</f>
        <v>80</v>
      </c>
      <c r="P19" s="69" t="n">
        <f aca="false">4*M19</f>
        <v>477.304074136158</v>
      </c>
      <c r="Q19" s="70" t="n">
        <f aca="false">SUM(N19:P19)</f>
        <v>977.387163109029</v>
      </c>
      <c r="S19" s="72" t="n">
        <f aca="false">VLOOKUP($A19,FoodLog!$A$1:$Z$10011,12,0)</f>
        <v>483.48</v>
      </c>
      <c r="T19" s="72" t="n">
        <f aca="false">VLOOKUP($A19,FoodLog!$A$1:$Z$10011,13,0)</f>
        <v>43.7142857142857</v>
      </c>
      <c r="U19" s="72" t="n">
        <f aca="false">VLOOKUP($A19,FoodLog!$A$1:$Z$10011,14,0)</f>
        <v>530.177142857143</v>
      </c>
      <c r="V19" s="72" t="n">
        <f aca="false">VLOOKUP($A19,FoodLog!$A$1:$Z$10011,15,0)</f>
        <v>1057.37142857143</v>
      </c>
      <c r="W19" s="72" t="n">
        <f aca="false">VLOOKUP($A19,FoodLog!$A$1:$Z$10011,16,0)</f>
        <v>-63.3969110271287</v>
      </c>
      <c r="X19" s="72" t="n">
        <f aca="false">VLOOKUP($A19,FoodLog!$A$1:$Z$10011,17,0)</f>
        <v>36.2857142857143</v>
      </c>
      <c r="Y19" s="72" t="n">
        <f aca="false">VLOOKUP($A19,FoodLog!$A$1:$Z$10011,18,0)</f>
        <v>-52.873068720985</v>
      </c>
      <c r="Z19" s="72" t="n">
        <f aca="false">VLOOKUP($A19,FoodLog!$A$1:$Z$10011,19,0)</f>
        <v>-79.9842654624006</v>
      </c>
      <c r="AA19" s="64" t="n">
        <f aca="false">MIN($H19,($H19+Z19))/3500</f>
        <v>0.396488453206187</v>
      </c>
      <c r="AB19" s="65" t="n">
        <f aca="false">Scale!C19</f>
        <v>197.8</v>
      </c>
      <c r="AC19" s="66" t="n">
        <f aca="false">C19-AB19</f>
        <v>-1.29751387490091</v>
      </c>
    </row>
    <row r="20" customFormat="false" ht="1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196.105997671893</v>
      </c>
      <c r="D20" s="69" t="n">
        <f aca="false">$D$3</f>
        <v>149.157523167549</v>
      </c>
      <c r="E20" s="70" t="n">
        <f aca="false">C20-D20</f>
        <v>46.9484745043439</v>
      </c>
      <c r="F20" s="58"/>
      <c r="G20" s="71" t="n">
        <f aca="false">C20*TDEE!$B$5</f>
        <v>2440.14750779968</v>
      </c>
      <c r="H20" s="69" t="n">
        <f aca="false">$E20*31</f>
        <v>1455.40270963466</v>
      </c>
      <c r="I20" s="69" t="n">
        <f aca="false">$G20-$H20</f>
        <v>984.744798165019</v>
      </c>
      <c r="J20" s="60" t="n">
        <f aca="false">H20/3500</f>
        <v>0.415829345609903</v>
      </c>
      <c r="K20" s="69" t="n">
        <f aca="false">N20/9</f>
        <v>47.4934137809846</v>
      </c>
      <c r="L20" s="69" t="n">
        <v>20</v>
      </c>
      <c r="M20" s="56" t="n">
        <f aca="false">Protein_Amt!$B$6</f>
        <v>119.32601853404</v>
      </c>
      <c r="N20" s="69" t="n">
        <f aca="false">MAX(0,I20-(O20+P20))</f>
        <v>427.440724028861</v>
      </c>
      <c r="O20" s="69" t="n">
        <f aca="false">4*L20</f>
        <v>80</v>
      </c>
      <c r="P20" s="69" t="n">
        <f aca="false">4*M20</f>
        <v>477.304074136158</v>
      </c>
      <c r="Q20" s="70" t="n">
        <f aca="false">SUM(N20:P20)</f>
        <v>984.744798165019</v>
      </c>
      <c r="S20" s="72" t="n">
        <f aca="false">VLOOKUP($A20,FoodLog!$A$1:$Z$10011,12,0)</f>
        <v>504.9</v>
      </c>
      <c r="T20" s="72" t="n">
        <f aca="false">VLOOKUP($A20,FoodLog!$A$1:$Z$10011,13,0)</f>
        <v>51.7142857142857</v>
      </c>
      <c r="U20" s="72" t="n">
        <f aca="false">VLOOKUP($A20,FoodLog!$A$1:$Z$10011,14,0)</f>
        <v>487.857142857143</v>
      </c>
      <c r="V20" s="72" t="n">
        <f aca="false">VLOOKUP($A20,FoodLog!$A$1:$Z$10011,15,0)</f>
        <v>1044.47142857143</v>
      </c>
      <c r="W20" s="72" t="n">
        <f aca="false">VLOOKUP($A20,FoodLog!$A$1:$Z$10011,16,0)</f>
        <v>-77.4592759711389</v>
      </c>
      <c r="X20" s="72" t="n">
        <f aca="false">VLOOKUP($A20,FoodLog!$A$1:$Z$10011,17,0)</f>
        <v>28.2857142857143</v>
      </c>
      <c r="Y20" s="72" t="n">
        <f aca="false">VLOOKUP($A20,FoodLog!$A$1:$Z$10011,18,0)</f>
        <v>-10.553068720985</v>
      </c>
      <c r="Z20" s="72" t="n">
        <f aca="false">VLOOKUP($A20,FoodLog!$A$1:$Z$10011,19,0)</f>
        <v>-59.7266304064108</v>
      </c>
      <c r="AA20" s="64" t="n">
        <f aca="false">MIN($H20,($H20+Z20))/3500</f>
        <v>0.398764594065214</v>
      </c>
      <c r="AB20" s="65" t="n">
        <f aca="false">Scale!C20</f>
        <v>197.8</v>
      </c>
      <c r="AC20" s="66" t="n">
        <f aca="false">C20-AB20</f>
        <v>-1.6940023281071</v>
      </c>
    </row>
    <row r="21" customFormat="false" ht="1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195.707233077828</v>
      </c>
      <c r="D21" s="69" t="n">
        <f aca="false">$D$3</f>
        <v>149.157523167549</v>
      </c>
      <c r="E21" s="70" t="n">
        <f aca="false">C21-D21</f>
        <v>46.5497099102787</v>
      </c>
      <c r="F21" s="58"/>
      <c r="G21" s="71" t="n">
        <f aca="false">C21*TDEE!$B$5</f>
        <v>2435.18567877885</v>
      </c>
      <c r="H21" s="69" t="n">
        <f aca="false">$E21*31</f>
        <v>1443.04100721864</v>
      </c>
      <c r="I21" s="69" t="n">
        <f aca="false">$G21-$H21</f>
        <v>992.144671560212</v>
      </c>
      <c r="J21" s="60" t="n">
        <f aca="false">H21/3500</f>
        <v>0.412297430633897</v>
      </c>
      <c r="K21" s="69" t="n">
        <f aca="false">N21/9</f>
        <v>48.315621936006</v>
      </c>
      <c r="L21" s="69" t="n">
        <v>20</v>
      </c>
      <c r="M21" s="56" t="n">
        <f aca="false">Protein_Amt!$B$6</f>
        <v>119.32601853404</v>
      </c>
      <c r="N21" s="69" t="n">
        <f aca="false">MAX(0,I21-(O21+P21))</f>
        <v>434.840597424054</v>
      </c>
      <c r="O21" s="69" t="n">
        <f aca="false">4*L21</f>
        <v>80</v>
      </c>
      <c r="P21" s="69" t="n">
        <f aca="false">4*M21</f>
        <v>477.304074136158</v>
      </c>
      <c r="Q21" s="70" t="n">
        <f aca="false">SUM(N21:P21)</f>
        <v>992.144671560212</v>
      </c>
      <c r="S21" s="72" t="n">
        <f aca="false">VLOOKUP($A21,FoodLog!$A$1:$Z$10011,12,0)</f>
        <v>504.9</v>
      </c>
      <c r="T21" s="72" t="n">
        <f aca="false">VLOOKUP($A21,FoodLog!$A$1:$Z$10011,13,0)</f>
        <v>51.7142857142857</v>
      </c>
      <c r="U21" s="72" t="n">
        <f aca="false">VLOOKUP($A21,FoodLog!$A$1:$Z$10011,14,0)</f>
        <v>487.857142857143</v>
      </c>
      <c r="V21" s="72" t="n">
        <f aca="false">VLOOKUP($A21,FoodLog!$A$1:$Z$10011,15,0)</f>
        <v>1044.47142857143</v>
      </c>
      <c r="W21" s="72" t="n">
        <f aca="false">VLOOKUP($A21,FoodLog!$A$1:$Z$10011,16,0)</f>
        <v>-70.0594025759457</v>
      </c>
      <c r="X21" s="72" t="n">
        <f aca="false">VLOOKUP($A21,FoodLog!$A$1:$Z$10011,17,0)</f>
        <v>28.2857142857143</v>
      </c>
      <c r="Y21" s="72" t="n">
        <f aca="false">VLOOKUP($A21,FoodLog!$A$1:$Z$10011,18,0)</f>
        <v>-10.553068720985</v>
      </c>
      <c r="Z21" s="72" t="n">
        <f aca="false">VLOOKUP($A21,FoodLog!$A$1:$Z$10011,19,0)</f>
        <v>-52.3267570112175</v>
      </c>
      <c r="AA21" s="64" t="n">
        <f aca="false">MIN($H21,($H21+Z21))/3500</f>
        <v>0.397346928630692</v>
      </c>
      <c r="AB21" s="65" t="n">
        <f aca="false">Scale!C21</f>
        <v>197</v>
      </c>
      <c r="AC21" s="66" t="n">
        <f aca="false">C21-AB21</f>
        <v>-1.29276692217232</v>
      </c>
    </row>
    <row r="22" customFormat="false" ht="1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195.309886149197</v>
      </c>
      <c r="D22" s="69" t="n">
        <f aca="false">$D$3</f>
        <v>149.157523167549</v>
      </c>
      <c r="E22" s="70" t="n">
        <f aca="false">C22-D22</f>
        <v>46.152362981648</v>
      </c>
      <c r="F22" s="58"/>
      <c r="G22" s="71" t="n">
        <f aca="false">C22*TDEE!$B$5</f>
        <v>2430.24148977321</v>
      </c>
      <c r="H22" s="69" t="n">
        <f aca="false">$E22*31</f>
        <v>1430.72325243109</v>
      </c>
      <c r="I22" s="69" t="n">
        <f aca="false">$G22-$H22</f>
        <v>999.518237342121</v>
      </c>
      <c r="J22" s="60" t="n">
        <f aca="false">H22/3500</f>
        <v>0.408778072123168</v>
      </c>
      <c r="K22" s="69" t="n">
        <f aca="false">N22/9</f>
        <v>49.1349070228847</v>
      </c>
      <c r="L22" s="69" t="n">
        <v>20</v>
      </c>
      <c r="M22" s="56" t="n">
        <f aca="false">Protein_Amt!$B$6</f>
        <v>119.32601853404</v>
      </c>
      <c r="N22" s="69" t="n">
        <f aca="false">MAX(0,I22-(O22+P22))</f>
        <v>442.214163205963</v>
      </c>
      <c r="O22" s="69" t="n">
        <f aca="false">4*L22</f>
        <v>80</v>
      </c>
      <c r="P22" s="69" t="n">
        <f aca="false">4*M22</f>
        <v>477.304074136158</v>
      </c>
      <c r="Q22" s="70" t="n">
        <f aca="false">SUM(N22:P22)</f>
        <v>999.518237342121</v>
      </c>
      <c r="S22" s="72" t="n">
        <f aca="false">VLOOKUP($A22,FoodLog!$A$1:$Z$10011,12,0)</f>
        <v>426.6</v>
      </c>
      <c r="T22" s="72" t="n">
        <f aca="false">VLOOKUP($A22,FoodLog!$A$1:$Z$10011,13,0)</f>
        <v>70.95</v>
      </c>
      <c r="U22" s="72" t="n">
        <f aca="false">VLOOKUP($A22,FoodLog!$A$1:$Z$10011,14,0)</f>
        <v>511.6</v>
      </c>
      <c r="V22" s="72" t="n">
        <f aca="false">VLOOKUP($A22,FoodLog!$A$1:$Z$10011,15,0)</f>
        <v>1009.15</v>
      </c>
      <c r="W22" s="72" t="n">
        <f aca="false">VLOOKUP($A22,FoodLog!$A$1:$Z$10011,16,0)</f>
        <v>15.6141632059627</v>
      </c>
      <c r="X22" s="72" t="n">
        <f aca="false">VLOOKUP($A22,FoodLog!$A$1:$Z$10011,17,0)</f>
        <v>9.05</v>
      </c>
      <c r="Y22" s="72" t="n">
        <f aca="false">VLOOKUP($A22,FoodLog!$A$1:$Z$10011,18,0)</f>
        <v>-34.295925863842</v>
      </c>
      <c r="Z22" s="72" t="n">
        <f aca="false">VLOOKUP($A22,FoodLog!$A$1:$Z$10011,19,0)</f>
        <v>-9.63176265787922</v>
      </c>
      <c r="AA22" s="64" t="n">
        <f aca="false">MIN($H22,($H22+Z22))/3500</f>
        <v>0.406026139935203</v>
      </c>
      <c r="AB22" s="65" t="n">
        <f aca="false">Scale!C22</f>
        <v>197.2</v>
      </c>
      <c r="AC22" s="66" t="n">
        <f aca="false">C22-AB22</f>
        <v>-1.890113850803</v>
      </c>
    </row>
    <row r="23" customFormat="false" ht="1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194.903860009262</v>
      </c>
      <c r="D23" s="69" t="n">
        <f aca="false">$D$3</f>
        <v>149.157523167549</v>
      </c>
      <c r="E23" s="70" t="n">
        <f aca="false">C23-D23</f>
        <v>45.7463368417128</v>
      </c>
      <c r="F23" s="58"/>
      <c r="G23" s="71" t="n">
        <f aca="false">C23*TDEE!$B$5</f>
        <v>2425.18930531569</v>
      </c>
      <c r="H23" s="69" t="n">
        <f aca="false">$E23*31</f>
        <v>1418.1364420931</v>
      </c>
      <c r="I23" s="69" t="n">
        <f aca="false">$G23-$H23</f>
        <v>1007.05286322259</v>
      </c>
      <c r="J23" s="60" t="n">
        <f aca="false">H23/3500</f>
        <v>0.405181840598028</v>
      </c>
      <c r="K23" s="69" t="n">
        <f aca="false">N23/9</f>
        <v>49.9720876762704</v>
      </c>
      <c r="L23" s="69" t="n">
        <v>20</v>
      </c>
      <c r="M23" s="56" t="n">
        <f aca="false">Protein_Amt!$B$6</f>
        <v>119.32601853404</v>
      </c>
      <c r="N23" s="69" t="n">
        <f aca="false">MAX(0,I23-(O23+P23))</f>
        <v>449.748789086434</v>
      </c>
      <c r="O23" s="69" t="n">
        <f aca="false">4*L23</f>
        <v>80</v>
      </c>
      <c r="P23" s="69" t="n">
        <f aca="false">4*M23</f>
        <v>477.304074136158</v>
      </c>
      <c r="Q23" s="70" t="n">
        <f aca="false">SUM(N23:P23)</f>
        <v>1007.05286322259</v>
      </c>
      <c r="S23" s="72" t="n">
        <f aca="false">VLOOKUP($A23,FoodLog!$A$1:$Z$10011,12,0)</f>
        <v>605.7</v>
      </c>
      <c r="T23" s="72" t="n">
        <f aca="false">VLOOKUP($A23,FoodLog!$A$1:$Z$10011,13,0)</f>
        <v>64.8514285714286</v>
      </c>
      <c r="U23" s="72" t="n">
        <f aca="false">VLOOKUP($A23,FoodLog!$A$1:$Z$10011,14,0)</f>
        <v>482.285714285714</v>
      </c>
      <c r="V23" s="72" t="n">
        <f aca="false">VLOOKUP($A23,FoodLog!$A$1:$Z$10011,15,0)</f>
        <v>1152.83714285714</v>
      </c>
      <c r="W23" s="72" t="n">
        <f aca="false">VLOOKUP($A23,FoodLog!$A$1:$Z$10011,16,0)</f>
        <v>-155.951210913566</v>
      </c>
      <c r="X23" s="72" t="n">
        <f aca="false">VLOOKUP($A23,FoodLog!$A$1:$Z$10011,17,0)</f>
        <v>15.1485714285714</v>
      </c>
      <c r="Y23" s="72" t="n">
        <f aca="false">VLOOKUP($A23,FoodLog!$A$1:$Z$10011,18,0)</f>
        <v>-4.98164014955597</v>
      </c>
      <c r="Z23" s="72" t="n">
        <f aca="false">VLOOKUP($A23,FoodLog!$A$1:$Z$10011,19,0)</f>
        <v>-145.784279634548</v>
      </c>
      <c r="AA23" s="64" t="n">
        <f aca="false">MIN($H23,($H23+Z23))/3500</f>
        <v>0.363529189273871</v>
      </c>
      <c r="AB23" s="65" t="n">
        <f aca="false">Scale!C23</f>
        <v>197.2</v>
      </c>
      <c r="AC23" s="66" t="n">
        <f aca="false">C23-AB23</f>
        <v>-2.2961399907382</v>
      </c>
    </row>
    <row r="24" customFormat="false" ht="1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194.540330819988</v>
      </c>
      <c r="D24" s="69" t="n">
        <f aca="false">$D$3</f>
        <v>149.157523167549</v>
      </c>
      <c r="E24" s="70" t="n">
        <f aca="false">C24-D24</f>
        <v>45.3828076524389</v>
      </c>
      <c r="F24" s="58"/>
      <c r="G24" s="71" t="n">
        <f aca="false">C24*TDEE!$B$5</f>
        <v>2420.66591054067</v>
      </c>
      <c r="H24" s="69" t="n">
        <f aca="false">$E24*31</f>
        <v>1406.86703722561</v>
      </c>
      <c r="I24" s="69" t="n">
        <f aca="false">$G24-$H24</f>
        <v>1013.79887331506</v>
      </c>
      <c r="J24" s="60" t="n">
        <f aca="false">H24/3500</f>
        <v>0.401962010635888</v>
      </c>
      <c r="K24" s="69" t="n">
        <f aca="false">N24/9</f>
        <v>50.7216443532115</v>
      </c>
      <c r="L24" s="69" t="n">
        <v>20</v>
      </c>
      <c r="M24" s="56" t="n">
        <f aca="false">Protein_Amt!$B$6</f>
        <v>119.32601853404</v>
      </c>
      <c r="N24" s="69" t="n">
        <f aca="false">MAX(0,I24-(O24+P24))</f>
        <v>456.494799178904</v>
      </c>
      <c r="O24" s="69" t="n">
        <f aca="false">4*L24</f>
        <v>80</v>
      </c>
      <c r="P24" s="69" t="n">
        <f aca="false">4*M24</f>
        <v>477.304074136158</v>
      </c>
      <c r="Q24" s="70" t="n">
        <f aca="false">SUM(N24:P24)</f>
        <v>1013.79887331506</v>
      </c>
      <c r="S24" s="72" t="n">
        <f aca="false">VLOOKUP($A24,FoodLog!$A$1:$Z$10011,12,0)</f>
        <v>391.5</v>
      </c>
      <c r="T24" s="72" t="n">
        <f aca="false">VLOOKUP($A24,FoodLog!$A$1:$Z$10011,13,0)</f>
        <v>82.0571428571429</v>
      </c>
      <c r="U24" s="72" t="n">
        <f aca="false">VLOOKUP($A24,FoodLog!$A$1:$Z$10011,14,0)</f>
        <v>455.628571428571</v>
      </c>
      <c r="V24" s="72" t="n">
        <f aca="false">VLOOKUP($A24,FoodLog!$A$1:$Z$10011,15,0)</f>
        <v>929.185714285714</v>
      </c>
      <c r="W24" s="72" t="n">
        <f aca="false">VLOOKUP($A24,FoodLog!$A$1:$Z$10011,16,0)</f>
        <v>64.9947991789036</v>
      </c>
      <c r="X24" s="72" t="n">
        <f aca="false">VLOOKUP($A24,FoodLog!$A$1:$Z$10011,17,0)</f>
        <v>-2.05714285714291</v>
      </c>
      <c r="Y24" s="72" t="n">
        <f aca="false">VLOOKUP($A24,FoodLog!$A$1:$Z$10011,18,0)</f>
        <v>21.675502707587</v>
      </c>
      <c r="Z24" s="72" t="n">
        <f aca="false">VLOOKUP($A24,FoodLog!$A$1:$Z$10011,19,0)</f>
        <v>84.6131590293477</v>
      </c>
      <c r="AA24" s="64" t="n">
        <f aca="false">MIN($H24,($H24+Z24))/3500</f>
        <v>0.401962010635888</v>
      </c>
      <c r="AB24" s="65" t="n">
        <f aca="false">Scale!C24</f>
        <v>194.8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194.138368809352</v>
      </c>
      <c r="D25" s="69" t="n">
        <f aca="false">$D$3</f>
        <v>149.157523167549</v>
      </c>
      <c r="E25" s="70" t="n">
        <f aca="false">C25-D25</f>
        <v>44.9808456418031</v>
      </c>
      <c r="F25" s="58"/>
      <c r="G25" s="71" t="n">
        <f aca="false">C25*TDEE!$B$5</f>
        <v>2415.66429605601</v>
      </c>
      <c r="H25" s="69" t="n">
        <f aca="false">$E25*31</f>
        <v>1394.40621489589</v>
      </c>
      <c r="I25" s="69" t="n">
        <f aca="false">$G25-$H25</f>
        <v>1021.25808116012</v>
      </c>
      <c r="J25" s="60" t="n">
        <f aca="false">H25/3500</f>
        <v>0.398401775684541</v>
      </c>
      <c r="K25" s="69" t="n">
        <f aca="false">N25/9</f>
        <v>51.5504452248847</v>
      </c>
      <c r="L25" s="69" t="n">
        <v>20</v>
      </c>
      <c r="M25" s="56" t="n">
        <f aca="false">Protein_Amt!$B$6</f>
        <v>119.32601853404</v>
      </c>
      <c r="N25" s="69" t="n">
        <f aca="false">MAX(0,I25-(O25+P25))</f>
        <v>463.954007023962</v>
      </c>
      <c r="O25" s="69" t="n">
        <f aca="false">4*L25</f>
        <v>80</v>
      </c>
      <c r="P25" s="69" t="n">
        <f aca="false">4*M25</f>
        <v>477.304074136158</v>
      </c>
      <c r="Q25" s="70" t="n">
        <f aca="false">SUM(N25:P25)</f>
        <v>1021.25808116012</v>
      </c>
      <c r="S25" s="72" t="n">
        <f aca="false">VLOOKUP($A25,FoodLog!$A$1:$Z$10011,12,0)</f>
        <v>177.75</v>
      </c>
      <c r="T25" s="72" t="n">
        <f aca="false">VLOOKUP($A25,FoodLog!$A$1:$Z$10011,13,0)</f>
        <v>12</v>
      </c>
      <c r="U25" s="72" t="n">
        <f aca="false">VLOOKUP($A25,FoodLog!$A$1:$Z$10011,14,0)</f>
        <v>820</v>
      </c>
      <c r="V25" s="72" t="n">
        <f aca="false">VLOOKUP($A25,FoodLog!$A$1:$Z$10011,15,0)</f>
        <v>1009.75</v>
      </c>
      <c r="W25" s="72" t="n">
        <f aca="false">VLOOKUP($A25,FoodLog!$A$1:$Z$10011,16,0)</f>
        <v>286.204007023962</v>
      </c>
      <c r="X25" s="72" t="n">
        <f aca="false">VLOOKUP($A25,FoodLog!$A$1:$Z$10011,17,0)</f>
        <v>68</v>
      </c>
      <c r="Y25" s="72" t="n">
        <f aca="false">VLOOKUP($A25,FoodLog!$A$1:$Z$10011,18,0)</f>
        <v>-342.695925863842</v>
      </c>
      <c r="Z25" s="72" t="n">
        <f aca="false">VLOOKUP($A25,FoodLog!$A$1:$Z$10011,19,0)</f>
        <v>11.5080811601201</v>
      </c>
      <c r="AA25" s="64" t="n">
        <f aca="false">MIN($H25,($H25+Z25))/3500</f>
        <v>0.398401775684541</v>
      </c>
      <c r="AB25" s="65" t="n">
        <f aca="false">Scale!C25</f>
        <v>195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193.739967033668</v>
      </c>
      <c r="D26" s="69" t="n">
        <f aca="false">$D$3</f>
        <v>149.157523167549</v>
      </c>
      <c r="E26" s="70" t="n">
        <f aca="false">C26-D26</f>
        <v>44.5824438661185</v>
      </c>
      <c r="F26" s="58"/>
      <c r="G26" s="71" t="n">
        <f aca="false">C26*TDEE!$B$5</f>
        <v>2410.70698158537</v>
      </c>
      <c r="H26" s="69" t="n">
        <f aca="false">$E26*31</f>
        <v>1382.05575984967</v>
      </c>
      <c r="I26" s="69" t="n">
        <f aca="false">$G26-$H26</f>
        <v>1028.65122173569</v>
      </c>
      <c r="J26" s="60" t="n">
        <f aca="false">H26/3500</f>
        <v>0.394873074242764</v>
      </c>
      <c r="K26" s="69" t="n">
        <f aca="false">N26/9</f>
        <v>52.3719052888372</v>
      </c>
      <c r="L26" s="69" t="n">
        <v>20</v>
      </c>
      <c r="M26" s="56" t="n">
        <f aca="false">Protein_Amt!$B$6</f>
        <v>119.32601853404</v>
      </c>
      <c r="N26" s="69" t="n">
        <f aca="false">MAX(0,I26-(O26+P26))</f>
        <v>471.347147599535</v>
      </c>
      <c r="O26" s="69" t="n">
        <f aca="false">4*L26</f>
        <v>80</v>
      </c>
      <c r="P26" s="69" t="n">
        <f aca="false">4*M26</f>
        <v>477.304074136158</v>
      </c>
      <c r="Q26" s="70" t="n">
        <f aca="false">SUM(N26:P26)</f>
        <v>1028.65122173569</v>
      </c>
      <c r="S26" s="72" t="n">
        <f aca="false">VLOOKUP($A26,FoodLog!$A$1:$Z$10011,12,0)</f>
        <v>1836</v>
      </c>
      <c r="T26" s="72" t="n">
        <f aca="false">VLOOKUP($A26,FoodLog!$A$1:$Z$10011,13,0)</f>
        <v>32</v>
      </c>
      <c r="U26" s="72" t="n">
        <f aca="false">VLOOKUP($A26,FoodLog!$A$1:$Z$10011,14,0)</f>
        <v>112</v>
      </c>
      <c r="V26" s="72" t="n">
        <f aca="false">VLOOKUP($A26,FoodLog!$A$1:$Z$10011,15,0)</f>
        <v>1980</v>
      </c>
      <c r="W26" s="72" t="n">
        <f aca="false">VLOOKUP($A26,FoodLog!$A$1:$Z$10011,16,0)</f>
        <v>-1364.65285240047</v>
      </c>
      <c r="X26" s="72" t="n">
        <f aca="false">VLOOKUP($A26,FoodLog!$A$1:$Z$10011,17,0)</f>
        <v>48</v>
      </c>
      <c r="Y26" s="72" t="n">
        <f aca="false">VLOOKUP($A26,FoodLog!$A$1:$Z$10011,18,0)</f>
        <v>365.304074136158</v>
      </c>
      <c r="Z26" s="72" t="n">
        <f aca="false">VLOOKUP($A26,FoodLog!$A$1:$Z$10011,19,0)</f>
        <v>-951.348778264307</v>
      </c>
      <c r="AA26" s="64" t="n">
        <f aca="false">MIN($H26,($H26+Z26))/3500</f>
        <v>0.123059137595819</v>
      </c>
      <c r="AB26" s="65" t="n">
        <f aca="false">Scale!C26</f>
        <v>196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193.616907896072</v>
      </c>
      <c r="D27" s="69" t="n">
        <f aca="false">$D$3</f>
        <v>149.157523167549</v>
      </c>
      <c r="E27" s="70" t="n">
        <f aca="false">C27-D27</f>
        <v>44.4593847285227</v>
      </c>
      <c r="F27" s="58"/>
      <c r="G27" s="71" t="n">
        <f aca="false">C27*TDEE!$B$5</f>
        <v>2409.17575637308</v>
      </c>
      <c r="H27" s="69" t="n">
        <f aca="false">$E27*31</f>
        <v>1378.2409265842</v>
      </c>
      <c r="I27" s="69" t="n">
        <f aca="false">$G27-$H27</f>
        <v>1030.93482978887</v>
      </c>
      <c r="J27" s="60" t="n">
        <f aca="false">H27/3500</f>
        <v>0.393783121881201</v>
      </c>
      <c r="K27" s="69" t="n">
        <f aca="false">N27/9</f>
        <v>52.6256395169685</v>
      </c>
      <c r="L27" s="69" t="n">
        <v>20</v>
      </c>
      <c r="M27" s="56" t="n">
        <f aca="false">Protein_Amt!$B$6</f>
        <v>119.32601853404</v>
      </c>
      <c r="N27" s="69" t="n">
        <f aca="false">MAX(0,I27-(O27+P27))</f>
        <v>473.630755652716</v>
      </c>
      <c r="O27" s="69" t="n">
        <f aca="false">4*L27</f>
        <v>80</v>
      </c>
      <c r="P27" s="69" t="n">
        <f aca="false">4*M27</f>
        <v>477.304074136158</v>
      </c>
      <c r="Q27" s="70" t="n">
        <f aca="false">SUM(N27:P27)</f>
        <v>1030.93482978887</v>
      </c>
      <c r="S27" s="72" t="n">
        <f aca="false">VLOOKUP($A27,FoodLog!$A$1:$Z$10011,12,0)</f>
        <v>1836</v>
      </c>
      <c r="T27" s="72" t="n">
        <f aca="false">VLOOKUP($A27,FoodLog!$A$1:$Z$10011,13,0)</f>
        <v>32</v>
      </c>
      <c r="U27" s="72" t="n">
        <f aca="false">VLOOKUP($A27,FoodLog!$A$1:$Z$10011,14,0)</f>
        <v>112</v>
      </c>
      <c r="V27" s="72" t="n">
        <f aca="false">VLOOKUP($A27,FoodLog!$A$1:$Z$10011,15,0)</f>
        <v>1980</v>
      </c>
      <c r="W27" s="72" t="n">
        <f aca="false">VLOOKUP($A27,FoodLog!$A$1:$Z$10011,16,0)</f>
        <v>-1362.36924434728</v>
      </c>
      <c r="X27" s="72" t="n">
        <f aca="false">VLOOKUP($A27,FoodLog!$A$1:$Z$10011,17,0)</f>
        <v>48</v>
      </c>
      <c r="Y27" s="72" t="n">
        <f aca="false">VLOOKUP($A27,FoodLog!$A$1:$Z$10011,18,0)</f>
        <v>365.304074136158</v>
      </c>
      <c r="Z27" s="72" t="n">
        <f aca="false">VLOOKUP($A27,FoodLog!$A$1:$Z$10011,19,0)</f>
        <v>-949.065170211126</v>
      </c>
      <c r="AA27" s="64" t="n">
        <f aca="false">MIN($H27,($H27+Z27))/3500</f>
        <v>0.122621644678022</v>
      </c>
      <c r="AB27" s="65" t="n">
        <f aca="false">Scale!C27</f>
        <v>197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193.494286251394</v>
      </c>
      <c r="D28" s="69" t="n">
        <f aca="false">$D$3</f>
        <v>149.157523167549</v>
      </c>
      <c r="E28" s="70" t="n">
        <f aca="false">C28-D28</f>
        <v>44.3367630838447</v>
      </c>
      <c r="F28" s="58"/>
      <c r="G28" s="71" t="n">
        <f aca="false">C28*TDEE!$B$5</f>
        <v>2407.64997488646</v>
      </c>
      <c r="H28" s="69" t="n">
        <f aca="false">$E28*31</f>
        <v>1374.43965559919</v>
      </c>
      <c r="I28" s="69" t="n">
        <f aca="false">$G28-$H28</f>
        <v>1033.21031928727</v>
      </c>
      <c r="J28" s="60" t="n">
        <f aca="false">H28/3500</f>
        <v>0.39269704445691</v>
      </c>
      <c r="K28" s="69" t="n">
        <f aca="false">N28/9</f>
        <v>52.8784716834569</v>
      </c>
      <c r="L28" s="69" t="n">
        <v>20</v>
      </c>
      <c r="M28" s="56" t="n">
        <f aca="false">Protein_Amt!$B$6</f>
        <v>119.32601853404</v>
      </c>
      <c r="N28" s="69" t="n">
        <f aca="false">MAX(0,I28-(O28+P28))</f>
        <v>475.906245151112</v>
      </c>
      <c r="O28" s="69" t="n">
        <f aca="false">4*L28</f>
        <v>80</v>
      </c>
      <c r="P28" s="69" t="n">
        <f aca="false">4*M28</f>
        <v>477.304074136158</v>
      </c>
      <c r="Q28" s="70" t="n">
        <f aca="false">SUM(N28:P28)</f>
        <v>1033.21031928727</v>
      </c>
      <c r="S28" s="72" t="n">
        <f aca="false">VLOOKUP($A28,FoodLog!$A$1:$Z$10011,12,0)</f>
        <v>1851.75</v>
      </c>
      <c r="T28" s="72" t="n">
        <f aca="false">VLOOKUP($A28,FoodLog!$A$1:$Z$10011,13,0)</f>
        <v>44</v>
      </c>
      <c r="U28" s="72" t="n">
        <f aca="false">VLOOKUP($A28,FoodLog!$A$1:$Z$10011,14,0)</f>
        <v>312</v>
      </c>
      <c r="V28" s="72" t="n">
        <f aca="false">VLOOKUP($A28,FoodLog!$A$1:$Z$10011,15,0)</f>
        <v>2207.75</v>
      </c>
      <c r="W28" s="72" t="n">
        <f aca="false">VLOOKUP($A28,FoodLog!$A$1:$Z$10011,16,0)</f>
        <v>-1375.84375484889</v>
      </c>
      <c r="X28" s="72" t="n">
        <f aca="false">VLOOKUP($A28,FoodLog!$A$1:$Z$10011,17,0)</f>
        <v>36</v>
      </c>
      <c r="Y28" s="72" t="n">
        <f aca="false">VLOOKUP($A28,FoodLog!$A$1:$Z$10011,18,0)</f>
        <v>165.304074136158</v>
      </c>
      <c r="Z28" s="72" t="n">
        <f aca="false">VLOOKUP($A28,FoodLog!$A$1:$Z$10011,19,0)</f>
        <v>-1174.53968071273</v>
      </c>
      <c r="AA28" s="64" t="n">
        <f aca="false">MIN($H28,($H28+Z28))/3500</f>
        <v>0.0571142785389874</v>
      </c>
      <c r="AB28" s="65" t="n">
        <f aca="false">Scale!C28</f>
        <v>198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193.437171972855</v>
      </c>
      <c r="D29" s="69" t="n">
        <f aca="false">$D$3</f>
        <v>149.157523167549</v>
      </c>
      <c r="E29" s="70" t="n">
        <f aca="false">C29-D29</f>
        <v>44.2796488053057</v>
      </c>
      <c r="F29" s="58"/>
      <c r="G29" s="71" t="n">
        <f aca="false">C29*TDEE!$B$5</f>
        <v>2406.93930175003</v>
      </c>
      <c r="H29" s="69" t="n">
        <f aca="false">$E29*31</f>
        <v>1372.66911296448</v>
      </c>
      <c r="I29" s="69" t="n">
        <f aca="false">$G29-$H29</f>
        <v>1034.27018878556</v>
      </c>
      <c r="J29" s="60" t="n">
        <f aca="false">H29/3500</f>
        <v>0.392191175132708</v>
      </c>
      <c r="K29" s="69" t="n">
        <f aca="false">N29/9</f>
        <v>52.9962349610443</v>
      </c>
      <c r="L29" s="69" t="n">
        <v>20</v>
      </c>
      <c r="M29" s="56" t="n">
        <f aca="false">Protein_Amt!$B$6</f>
        <v>119.32601853404</v>
      </c>
      <c r="N29" s="69" t="n">
        <f aca="false">MAX(0,I29-(O29+P29))</f>
        <v>476.966114649399</v>
      </c>
      <c r="O29" s="69" t="n">
        <f aca="false">4*L29</f>
        <v>80</v>
      </c>
      <c r="P29" s="69" t="n">
        <f aca="false">4*M29</f>
        <v>477.304074136158</v>
      </c>
      <c r="Q29" s="70" t="n">
        <f aca="false">SUM(N29:P29)</f>
        <v>1034.27018878556</v>
      </c>
      <c r="S29" s="72" t="n">
        <f aca="false">VLOOKUP($A29,FoodLog!$A$1:$Z$10011,12,0)</f>
        <v>364.95</v>
      </c>
      <c r="T29" s="72" t="n">
        <f aca="false">VLOOKUP($A29,FoodLog!$A$1:$Z$10011,13,0)</f>
        <v>148</v>
      </c>
      <c r="U29" s="72" t="n">
        <f aca="false">VLOOKUP($A29,FoodLog!$A$1:$Z$10011,14,0)</f>
        <v>508</v>
      </c>
      <c r="V29" s="72" t="n">
        <f aca="false">VLOOKUP($A29,FoodLog!$A$1:$Z$10011,15,0)</f>
        <v>1020.95</v>
      </c>
      <c r="W29" s="72" t="n">
        <f aca="false">VLOOKUP($A29,FoodLog!$A$1:$Z$10011,16,0)</f>
        <v>112.016114649399</v>
      </c>
      <c r="X29" s="72" t="n">
        <f aca="false">VLOOKUP($A29,FoodLog!$A$1:$Z$10011,17,0)</f>
        <v>-68</v>
      </c>
      <c r="Y29" s="72" t="n">
        <f aca="false">VLOOKUP($A29,FoodLog!$A$1:$Z$10011,18,0)</f>
        <v>-30.695925863842</v>
      </c>
      <c r="Z29" s="72" t="n">
        <f aca="false">VLOOKUP($A29,FoodLog!$A$1:$Z$10011,19,0)</f>
        <v>13.3201887855566</v>
      </c>
      <c r="AA29" s="64" t="n">
        <f aca="false">MIN($H29,($H29+Z29))/3500</f>
        <v>0.392191175132708</v>
      </c>
      <c r="AB29" s="65" t="n">
        <f aca="false">Scale!C29</f>
        <v>199.8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193.044980797722</v>
      </c>
      <c r="D30" s="69" t="n">
        <f aca="false">$D$3</f>
        <v>149.157523167549</v>
      </c>
      <c r="E30" s="70" t="n">
        <f aca="false">C30-D30</f>
        <v>43.887457630173</v>
      </c>
      <c r="F30" s="58"/>
      <c r="G30" s="71" t="n">
        <f aca="false">C30*TDEE!$B$5</f>
        <v>2402.05926580038</v>
      </c>
      <c r="H30" s="69" t="n">
        <f aca="false">$E30*31</f>
        <v>1360.51118653536</v>
      </c>
      <c r="I30" s="69" t="n">
        <f aca="false">$G30-$H30</f>
        <v>1041.54807926502</v>
      </c>
      <c r="J30" s="60" t="n">
        <f aca="false">H30/3500</f>
        <v>0.388717481867247</v>
      </c>
      <c r="K30" s="69" t="n">
        <f aca="false">N30/9</f>
        <v>53.8048894587623</v>
      </c>
      <c r="L30" s="69" t="n">
        <v>20</v>
      </c>
      <c r="M30" s="56" t="n">
        <f aca="false">Protein_Amt!$B$6</f>
        <v>119.32601853404</v>
      </c>
      <c r="N30" s="69" t="n">
        <f aca="false">MAX(0,I30-(O30+P30))</f>
        <v>484.244005128861</v>
      </c>
      <c r="O30" s="69" t="n">
        <f aca="false">4*L30</f>
        <v>80</v>
      </c>
      <c r="P30" s="69" t="n">
        <f aca="false">4*M30</f>
        <v>477.304074136158</v>
      </c>
      <c r="Q30" s="70" t="n">
        <f aca="false">SUM(N30:P30)</f>
        <v>1041.54807926502</v>
      </c>
      <c r="S30" s="72" t="n">
        <f aca="false">VLOOKUP($A30,FoodLog!$A$1:$Z$10011,12,0)</f>
        <v>445.95</v>
      </c>
      <c r="T30" s="72" t="n">
        <f aca="false">VLOOKUP($A30,FoodLog!$A$1:$Z$10011,13,0)</f>
        <v>88</v>
      </c>
      <c r="U30" s="72" t="n">
        <f aca="false">VLOOKUP($A30,FoodLog!$A$1:$Z$10011,14,0)</f>
        <v>500</v>
      </c>
      <c r="V30" s="72" t="n">
        <f aca="false">VLOOKUP($A30,FoodLog!$A$1:$Z$10011,15,0)</f>
        <v>1033.95</v>
      </c>
      <c r="W30" s="72" t="n">
        <f aca="false">VLOOKUP($A30,FoodLog!$A$1:$Z$10011,16,0)</f>
        <v>38.2940051288609</v>
      </c>
      <c r="X30" s="72" t="n">
        <f aca="false">VLOOKUP($A30,FoodLog!$A$1:$Z$10011,17,0)</f>
        <v>-8</v>
      </c>
      <c r="Y30" s="72" t="n">
        <f aca="false">VLOOKUP($A30,FoodLog!$A$1:$Z$10011,18,0)</f>
        <v>-22.695925863842</v>
      </c>
      <c r="Z30" s="72" t="n">
        <f aca="false">VLOOKUP($A30,FoodLog!$A$1:$Z$10011,19,0)</f>
        <v>7.5980792650189</v>
      </c>
      <c r="AA30" s="64" t="n">
        <f aca="false">MIN($H30,($H30+Z30))/3500</f>
        <v>0.388717481867247</v>
      </c>
      <c r="AB30" s="65" t="n">
        <f aca="false">Scale!C30</f>
        <v>197.4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192.656263315855</v>
      </c>
      <c r="D31" s="69" t="n">
        <f aca="false">$D$3</f>
        <v>149.157523167549</v>
      </c>
      <c r="E31" s="70" t="n">
        <f aca="false">C31-D31</f>
        <v>43.4987401483058</v>
      </c>
      <c r="F31" s="58"/>
      <c r="G31" s="71" t="n">
        <f aca="false">C31*TDEE!$B$5</f>
        <v>2397.22245302628</v>
      </c>
      <c r="H31" s="69" t="n">
        <f aca="false">$E31*31</f>
        <v>1348.46094459748</v>
      </c>
      <c r="I31" s="69" t="n">
        <f aca="false">$G31-$H31</f>
        <v>1048.76150842881</v>
      </c>
      <c r="J31" s="60" t="n">
        <f aca="false">H31/3500</f>
        <v>0.385274555599279</v>
      </c>
      <c r="K31" s="69" t="n">
        <f aca="false">N31/9</f>
        <v>54.606381588072</v>
      </c>
      <c r="L31" s="69" t="n">
        <v>20</v>
      </c>
      <c r="M31" s="56" t="n">
        <f aca="false">Protein_Amt!$B$6</f>
        <v>119.32601853404</v>
      </c>
      <c r="N31" s="69" t="n">
        <f aca="false">MAX(0,I31-(O31+P31))</f>
        <v>491.457434292648</v>
      </c>
      <c r="O31" s="69" t="n">
        <f aca="false">4*L31</f>
        <v>80</v>
      </c>
      <c r="P31" s="69" t="n">
        <f aca="false">4*M31</f>
        <v>477.304074136158</v>
      </c>
      <c r="Q31" s="70" t="n">
        <f aca="false">SUM(N31:P31)</f>
        <v>1048.76150842881</v>
      </c>
      <c r="S31" s="72" t="n">
        <f aca="false">VLOOKUP($A31,FoodLog!$A$1:$Z$10011,12,0)</f>
        <v>494.55</v>
      </c>
      <c r="T31" s="72" t="n">
        <f aca="false">VLOOKUP($A31,FoodLog!$A$1:$Z$10011,13,0)</f>
        <v>79.4285714285714</v>
      </c>
      <c r="U31" s="72" t="n">
        <f aca="false">VLOOKUP($A31,FoodLog!$A$1:$Z$10011,14,0)</f>
        <v>495.714285714286</v>
      </c>
      <c r="V31" s="72" t="n">
        <f aca="false">VLOOKUP($A31,FoodLog!$A$1:$Z$10011,15,0)</f>
        <v>1069.69285714286</v>
      </c>
      <c r="W31" s="72" t="n">
        <f aca="false">VLOOKUP($A31,FoodLog!$A$1:$Z$10011,16,0)</f>
        <v>-3.09256570735175</v>
      </c>
      <c r="X31" s="72" t="n">
        <f aca="false">VLOOKUP($A31,FoodLog!$A$1:$Z$10011,17,0)</f>
        <v>0.571428571428598</v>
      </c>
      <c r="Y31" s="72" t="n">
        <f aca="false">VLOOKUP($A31,FoodLog!$A$1:$Z$10011,18,0)</f>
        <v>-18.410211578128</v>
      </c>
      <c r="Z31" s="72" t="n">
        <f aca="false">VLOOKUP($A31,FoodLog!$A$1:$Z$10011,19,0)</f>
        <v>-20.9313487140537</v>
      </c>
      <c r="AA31" s="64" t="n">
        <f aca="false">MIN($H31,($H31+Z31))/3500</f>
        <v>0.379294170252407</v>
      </c>
      <c r="AB31" s="65" t="n">
        <f aca="false">Scale!C31</f>
        <v>194.4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192.276969145602</v>
      </c>
      <c r="D32" s="69" t="n">
        <f aca="false">$D$3</f>
        <v>149.157523167549</v>
      </c>
      <c r="E32" s="70" t="n">
        <f aca="false">C32-D32</f>
        <v>43.1194459780534</v>
      </c>
      <c r="F32" s="58"/>
      <c r="G32" s="71" t="n">
        <f aca="false">C32*TDEE!$B$5</f>
        <v>2392.50289454642</v>
      </c>
      <c r="H32" s="69" t="n">
        <f aca="false">$E32*31</f>
        <v>1336.70282531965</v>
      </c>
      <c r="I32" s="69" t="n">
        <f aca="false">$G32-$H32</f>
        <v>1055.80006922677</v>
      </c>
      <c r="J32" s="60" t="n">
        <f aca="false">H32/3500</f>
        <v>0.381915092948473</v>
      </c>
      <c r="K32" s="69" t="n">
        <f aca="false">N32/9</f>
        <v>55.3884438989566</v>
      </c>
      <c r="L32" s="69" t="n">
        <v>20</v>
      </c>
      <c r="M32" s="56" t="n">
        <f aca="false">Protein_Amt!$B$6</f>
        <v>119.32601853404</v>
      </c>
      <c r="N32" s="69" t="n">
        <f aca="false">MAX(0,I32-(O32+P32))</f>
        <v>498.49599509061</v>
      </c>
      <c r="O32" s="69" t="n">
        <f aca="false">4*L32</f>
        <v>80</v>
      </c>
      <c r="P32" s="69" t="n">
        <f aca="false">4*M32</f>
        <v>477.304074136158</v>
      </c>
      <c r="Q32" s="70" t="n">
        <f aca="false">SUM(N32:P32)</f>
        <v>1055.80006922677</v>
      </c>
      <c r="S32" s="72" t="n">
        <f aca="false">VLOOKUP($A32,FoodLog!$A$1:$Z$10011,12,0)</f>
        <v>562.32</v>
      </c>
      <c r="T32" s="72" t="n">
        <f aca="false">VLOOKUP($A32,FoodLog!$A$1:$Z$10011,13,0)</f>
        <v>100.8</v>
      </c>
      <c r="U32" s="72" t="n">
        <f aca="false">VLOOKUP($A32,FoodLog!$A$1:$Z$10011,14,0)</f>
        <v>457.28</v>
      </c>
      <c r="V32" s="72" t="n">
        <f aca="false">VLOOKUP($A32,FoodLog!$A$1:$Z$10011,15,0)</f>
        <v>1120.4</v>
      </c>
      <c r="W32" s="72" t="n">
        <f aca="false">VLOOKUP($A32,FoodLog!$A$1:$Z$10011,16,0)</f>
        <v>-63.8240049093905</v>
      </c>
      <c r="X32" s="72" t="n">
        <f aca="false">VLOOKUP($A32,FoodLog!$A$1:$Z$10011,17,0)</f>
        <v>-20.8</v>
      </c>
      <c r="Y32" s="72" t="n">
        <f aca="false">VLOOKUP($A32,FoodLog!$A$1:$Z$10011,18,0)</f>
        <v>20.024074136158</v>
      </c>
      <c r="Z32" s="72" t="n">
        <f aca="false">VLOOKUP($A32,FoodLog!$A$1:$Z$10011,19,0)</f>
        <v>-64.5999307732325</v>
      </c>
      <c r="AA32" s="64" t="n">
        <f aca="false">MIN($H32,($H32+Z32))/3500</f>
        <v>0.363457969870406</v>
      </c>
      <c r="AB32" s="65" t="n">
        <f aca="false">Scale!C32</f>
        <v>195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191.913511175732</v>
      </c>
      <c r="D33" s="69" t="n">
        <f aca="false">$D$3</f>
        <v>149.157523167549</v>
      </c>
      <c r="E33" s="70" t="n">
        <f aca="false">C33-D33</f>
        <v>42.755988008183</v>
      </c>
      <c r="F33" s="58"/>
      <c r="G33" s="71" t="n">
        <f aca="false">C33*TDEE!$B$5</f>
        <v>2387.98038595465</v>
      </c>
      <c r="H33" s="69" t="n">
        <f aca="false">$E33*31</f>
        <v>1325.43562825367</v>
      </c>
      <c r="I33" s="69" t="n">
        <f aca="false">$G33-$H33</f>
        <v>1062.54475770098</v>
      </c>
      <c r="J33" s="60" t="n">
        <f aca="false">H33/3500</f>
        <v>0.378695893786763</v>
      </c>
      <c r="K33" s="69" t="n">
        <f aca="false">N33/9</f>
        <v>56.1378537294245</v>
      </c>
      <c r="L33" s="69" t="n">
        <v>20</v>
      </c>
      <c r="M33" s="56" t="n">
        <f aca="false">Protein_Amt!$B$6</f>
        <v>119.32601853404</v>
      </c>
      <c r="N33" s="69" t="n">
        <f aca="false">MAX(0,I33-(O33+P33))</f>
        <v>505.24068356482</v>
      </c>
      <c r="O33" s="69" t="n">
        <f aca="false">4*L33</f>
        <v>80</v>
      </c>
      <c r="P33" s="69" t="n">
        <f aca="false">4*M33</f>
        <v>477.304074136158</v>
      </c>
      <c r="Q33" s="70" t="n">
        <f aca="false">SUM(N33:P33)</f>
        <v>1062.54475770098</v>
      </c>
      <c r="S33" s="72" t="n">
        <f aca="false">VLOOKUP($A33,FoodLog!$A$1:$Z$10011,12,0)</f>
        <v>507.06</v>
      </c>
      <c r="T33" s="72" t="n">
        <f aca="false">VLOOKUP($A33,FoodLog!$A$1:$Z$10011,13,0)</f>
        <v>56.8</v>
      </c>
      <c r="U33" s="72" t="n">
        <f aca="false">VLOOKUP($A33,FoodLog!$A$1:$Z$10011,14,0)</f>
        <v>535.84</v>
      </c>
      <c r="V33" s="72" t="n">
        <f aca="false">VLOOKUP($A33,FoodLog!$A$1:$Z$10011,15,0)</f>
        <v>1099.7</v>
      </c>
      <c r="W33" s="72" t="n">
        <f aca="false">VLOOKUP($A33,FoodLog!$A$1:$Z$10011,16,0)</f>
        <v>-1.81931643517993</v>
      </c>
      <c r="X33" s="72" t="n">
        <f aca="false">VLOOKUP($A33,FoodLog!$A$1:$Z$10011,17,0)</f>
        <v>23.2</v>
      </c>
      <c r="Y33" s="72" t="n">
        <f aca="false">VLOOKUP($A33,FoodLog!$A$1:$Z$10011,18,0)</f>
        <v>-58.535925863842</v>
      </c>
      <c r="Z33" s="72" t="n">
        <f aca="false">VLOOKUP($A33,FoodLog!$A$1:$Z$10011,19,0)</f>
        <v>-37.1552422990219</v>
      </c>
      <c r="AA33" s="64" t="n">
        <f aca="false">MIN($H33,($H33+Z33))/3500</f>
        <v>0.368080110272757</v>
      </c>
      <c r="AB33" s="65" t="n">
        <f aca="false">Scale!C33</f>
        <v>196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191.545431065459</v>
      </c>
      <c r="D34" s="69" t="n">
        <f aca="false">$D$3</f>
        <v>149.157523167549</v>
      </c>
      <c r="E34" s="70" t="n">
        <f aca="false">C34-D34</f>
        <v>42.3879078979102</v>
      </c>
      <c r="F34" s="58"/>
      <c r="G34" s="71" t="n">
        <f aca="false">C34*TDEE!$B$5</f>
        <v>2383.40036405621</v>
      </c>
      <c r="H34" s="69" t="n">
        <f aca="false">$E34*31</f>
        <v>1314.02514483522</v>
      </c>
      <c r="I34" s="69" t="n">
        <f aca="false">$G34-$H34</f>
        <v>1069.37521922099</v>
      </c>
      <c r="J34" s="60" t="n">
        <f aca="false">H34/3500</f>
        <v>0.375435755667205</v>
      </c>
      <c r="K34" s="69" t="n">
        <f aca="false">N34/9</f>
        <v>56.8967938983151</v>
      </c>
      <c r="L34" s="69" t="n">
        <v>20</v>
      </c>
      <c r="M34" s="56" t="n">
        <f aca="false">Protein_Amt!$B$6</f>
        <v>119.32601853404</v>
      </c>
      <c r="N34" s="69" t="n">
        <f aca="false">MAX(0,I34-(O34+P34))</f>
        <v>512.071145084836</v>
      </c>
      <c r="O34" s="69" t="n">
        <f aca="false">4*L34</f>
        <v>80</v>
      </c>
      <c r="P34" s="69" t="n">
        <f aca="false">4*M34</f>
        <v>477.304074136158</v>
      </c>
      <c r="Q34" s="70" t="n">
        <f aca="false">SUM(N34:P34)</f>
        <v>1069.37521922099</v>
      </c>
      <c r="S34" s="72" t="n">
        <f aca="false">VLOOKUP($A34,FoodLog!$A$1:$Z$10011,12,0)</f>
        <v>573.3</v>
      </c>
      <c r="T34" s="72" t="n">
        <f aca="false">VLOOKUP($A34,FoodLog!$A$1:$Z$10011,13,0)</f>
        <v>96.1714285714286</v>
      </c>
      <c r="U34" s="72" t="n">
        <f aca="false">VLOOKUP($A34,FoodLog!$A$1:$Z$10011,14,0)</f>
        <v>507.885714285714</v>
      </c>
      <c r="V34" s="72" t="n">
        <f aca="false">VLOOKUP($A34,FoodLog!$A$1:$Z$10011,15,0)</f>
        <v>1177.35714285714</v>
      </c>
      <c r="W34" s="72" t="n">
        <f aca="false">VLOOKUP($A34,FoodLog!$A$1:$Z$10011,16,0)</f>
        <v>-61.2288549151644</v>
      </c>
      <c r="X34" s="72" t="n">
        <f aca="false">VLOOKUP($A34,FoodLog!$A$1:$Z$10011,17,0)</f>
        <v>-16.1714285714286</v>
      </c>
      <c r="Y34" s="72" t="n">
        <f aca="false">VLOOKUP($A34,FoodLog!$A$1:$Z$10011,18,0)</f>
        <v>-30.581640149556</v>
      </c>
      <c r="Z34" s="72" t="n">
        <f aca="false">VLOOKUP($A34,FoodLog!$A$1:$Z$10011,19,0)</f>
        <v>-107.981923636146</v>
      </c>
      <c r="AA34" s="64" t="n">
        <f aca="false">MIN($H34,($H34+Z34))/3500</f>
        <v>0.344583777485448</v>
      </c>
      <c r="AB34" s="65" t="n">
        <f aca="false">Scale!C34</f>
        <v>196.7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191.200847287974</v>
      </c>
      <c r="D35" s="69" t="n">
        <f aca="false">$D$3</f>
        <v>149.157523167549</v>
      </c>
      <c r="E35" s="70" t="n">
        <f aca="false">C35-D35</f>
        <v>42.0433241204248</v>
      </c>
      <c r="F35" s="58"/>
      <c r="G35" s="71" t="n">
        <f aca="false">C35*TDEE!$B$5</f>
        <v>2379.11270709599</v>
      </c>
      <c r="H35" s="69" t="n">
        <f aca="false">$E35*31</f>
        <v>1303.34304773317</v>
      </c>
      <c r="I35" s="69" t="n">
        <f aca="false">$G35-$H35</f>
        <v>1075.76965936282</v>
      </c>
      <c r="J35" s="60" t="n">
        <f aca="false">H35/3500</f>
        <v>0.372383727923762</v>
      </c>
      <c r="K35" s="69" t="n">
        <f aca="false">N35/9</f>
        <v>57.6072872474068</v>
      </c>
      <c r="L35" s="69" t="n">
        <v>20</v>
      </c>
      <c r="M35" s="56" t="n">
        <f aca="false">Protein_Amt!$B$6</f>
        <v>119.32601853404</v>
      </c>
      <c r="N35" s="69" t="n">
        <f aca="false">MAX(0,I35-(O35+P35))</f>
        <v>518.465585226662</v>
      </c>
      <c r="O35" s="69" t="n">
        <f aca="false">4*L35</f>
        <v>80</v>
      </c>
      <c r="P35" s="69" t="n">
        <f aca="false">4*M35</f>
        <v>477.304074136158</v>
      </c>
      <c r="Q35" s="70" t="n">
        <f aca="false">SUM(N35:P35)</f>
        <v>1075.76965936282</v>
      </c>
      <c r="S35" s="72" t="n">
        <f aca="false">VLOOKUP($A35,FoodLog!$A$1:$Z$10011,12,0)</f>
        <v>0</v>
      </c>
      <c r="T35" s="72" t="n">
        <f aca="false">VLOOKUP($A35,FoodLog!$A$1:$Z$10011,13,0)</f>
        <v>0</v>
      </c>
      <c r="U35" s="72" t="n">
        <f aca="false">VLOOKUP($A35,FoodLog!$A$1:$Z$10011,14,0)</f>
        <v>0</v>
      </c>
      <c r="V35" s="72" t="n">
        <f aca="false">VLOOKUP($A35,FoodLog!$A$1:$Z$10011,15,0)</f>
        <v>0</v>
      </c>
      <c r="W35" s="72" t="n">
        <f aca="false">VLOOKUP($A35,FoodLog!$A$1:$Z$10011,16,0)</f>
        <v>518.465585226662</v>
      </c>
      <c r="X35" s="72" t="n">
        <f aca="false">VLOOKUP($A35,FoodLog!$A$1:$Z$10011,17,0)</f>
        <v>80</v>
      </c>
      <c r="Y35" s="72" t="n">
        <f aca="false">VLOOKUP($A35,FoodLog!$A$1:$Z$10011,18,0)</f>
        <v>477.304074136158</v>
      </c>
      <c r="Z35" s="72" t="n">
        <f aca="false">VLOOKUP($A35,FoodLog!$A$1:$Z$10011,19,0)</f>
        <v>1075.76965936282</v>
      </c>
      <c r="AA35" s="64" t="n">
        <f aca="false">MIN($H35,($H35+Z35))/3500</f>
        <v>0.372383727923762</v>
      </c>
      <c r="AB35" s="65" t="n">
        <f aca="false">Scale!C35</f>
        <v>194.4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190.82846356005</v>
      </c>
      <c r="D36" s="69" t="n">
        <f aca="false">$D$3</f>
        <v>149.157523167549</v>
      </c>
      <c r="E36" s="70" t="n">
        <f aca="false">C36-D36</f>
        <v>41.670940392501</v>
      </c>
      <c r="F36" s="58"/>
      <c r="G36" s="71" t="n">
        <f aca="false">C36*TDEE!$B$5</f>
        <v>2374.47913527041</v>
      </c>
      <c r="H36" s="69" t="n">
        <f aca="false">$E36*31</f>
        <v>1291.79915216753</v>
      </c>
      <c r="I36" s="69" t="n">
        <f aca="false">$G36-$H36</f>
        <v>1082.67998310288</v>
      </c>
      <c r="J36" s="60" t="n">
        <f aca="false">H36/3500</f>
        <v>0.369085472047866</v>
      </c>
      <c r="K36" s="69" t="n">
        <f aca="false">N36/9</f>
        <v>58.3751009963028</v>
      </c>
      <c r="L36" s="69" t="n">
        <v>20</v>
      </c>
      <c r="M36" s="56" t="n">
        <f aca="false">Protein_Amt!$B$6</f>
        <v>119.32601853404</v>
      </c>
      <c r="N36" s="69" t="n">
        <f aca="false">MAX(0,I36-(O36+P36))</f>
        <v>525.375908966725</v>
      </c>
      <c r="O36" s="69" t="n">
        <f aca="false">4*L36</f>
        <v>80</v>
      </c>
      <c r="P36" s="69" t="n">
        <f aca="false">4*M36</f>
        <v>477.304074136158</v>
      </c>
      <c r="Q36" s="70" t="n">
        <f aca="false">SUM(N36:P36)</f>
        <v>1082.67998310288</v>
      </c>
      <c r="S36" s="72" t="n">
        <f aca="false">VLOOKUP($A36,FoodLog!$A$1:$Z$10011,12,0)</f>
        <v>0</v>
      </c>
      <c r="T36" s="72" t="n">
        <f aca="false">VLOOKUP($A36,FoodLog!$A$1:$Z$10011,13,0)</f>
        <v>0</v>
      </c>
      <c r="U36" s="72" t="n">
        <f aca="false">VLOOKUP($A36,FoodLog!$A$1:$Z$10011,14,0)</f>
        <v>0</v>
      </c>
      <c r="V36" s="72" t="n">
        <f aca="false">VLOOKUP($A36,FoodLog!$A$1:$Z$10011,15,0)</f>
        <v>0</v>
      </c>
      <c r="W36" s="72" t="n">
        <f aca="false">VLOOKUP($A36,FoodLog!$A$1:$Z$10011,16,0)</f>
        <v>525.375908966725</v>
      </c>
      <c r="X36" s="72" t="n">
        <f aca="false">VLOOKUP($A36,FoodLog!$A$1:$Z$10011,17,0)</f>
        <v>80</v>
      </c>
      <c r="Y36" s="72" t="n">
        <f aca="false">VLOOKUP($A36,FoodLog!$A$1:$Z$10011,18,0)</f>
        <v>477.304074136158</v>
      </c>
      <c r="Z36" s="72" t="n">
        <f aca="false">VLOOKUP($A36,FoodLog!$A$1:$Z$10011,19,0)</f>
        <v>1082.67998310288</v>
      </c>
      <c r="AA36" s="64" t="n">
        <f aca="false">MIN($H36,($H36+Z36))/3500</f>
        <v>0.369085472047866</v>
      </c>
      <c r="AB36" s="65" t="n">
        <f aca="false">Scale!C36</f>
        <v>0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190.459378088002</v>
      </c>
      <c r="D37" s="69" t="n">
        <f aca="false">$D$3</f>
        <v>149.157523167549</v>
      </c>
      <c r="E37" s="70" t="n">
        <f aca="false">C37-D37</f>
        <v>41.3018549204531</v>
      </c>
      <c r="F37" s="58"/>
      <c r="G37" s="71" t="n">
        <f aca="false">C37*TDEE!$B$5</f>
        <v>2369.88660365244</v>
      </c>
      <c r="H37" s="69" t="n">
        <f aca="false">$E37*31</f>
        <v>1280.35750253405</v>
      </c>
      <c r="I37" s="69" t="n">
        <f aca="false">$G37-$H37</f>
        <v>1089.52910111839</v>
      </c>
      <c r="J37" s="60" t="n">
        <f aca="false">H37/3500</f>
        <v>0.365816429295442</v>
      </c>
      <c r="K37" s="69" t="n">
        <f aca="false">N37/9</f>
        <v>59.1361141091371</v>
      </c>
      <c r="L37" s="69" t="n">
        <v>20</v>
      </c>
      <c r="M37" s="56" t="n">
        <f aca="false">Protein_Amt!$B$6</f>
        <v>119.32601853404</v>
      </c>
      <c r="N37" s="69" t="n">
        <f aca="false">MAX(0,I37-(O37+P37))</f>
        <v>532.225026982234</v>
      </c>
      <c r="O37" s="69" t="n">
        <f aca="false">4*L37</f>
        <v>80</v>
      </c>
      <c r="P37" s="69" t="n">
        <f aca="false">4*M37</f>
        <v>477.304074136158</v>
      </c>
      <c r="Q37" s="70" t="n">
        <f aca="false">SUM(N37:P37)</f>
        <v>1089.52910111839</v>
      </c>
      <c r="S37" s="72" t="n">
        <f aca="false">VLOOKUP($A37,FoodLog!$A$1:$Z$10011,12,0)</f>
        <v>0</v>
      </c>
      <c r="T37" s="72" t="n">
        <f aca="false">VLOOKUP($A37,FoodLog!$A$1:$Z$10011,13,0)</f>
        <v>0</v>
      </c>
      <c r="U37" s="72" t="n">
        <f aca="false">VLOOKUP($A37,FoodLog!$A$1:$Z$10011,14,0)</f>
        <v>0</v>
      </c>
      <c r="V37" s="72" t="n">
        <f aca="false">VLOOKUP($A37,FoodLog!$A$1:$Z$10011,15,0)</f>
        <v>0</v>
      </c>
      <c r="W37" s="72" t="n">
        <f aca="false">VLOOKUP($A37,FoodLog!$A$1:$Z$10011,16,0)</f>
        <v>532.225026982234</v>
      </c>
      <c r="X37" s="72" t="n">
        <f aca="false">VLOOKUP($A37,FoodLog!$A$1:$Z$10011,17,0)</f>
        <v>80</v>
      </c>
      <c r="Y37" s="72" t="n">
        <f aca="false">VLOOKUP($A37,FoodLog!$A$1:$Z$10011,18,0)</f>
        <v>477.304074136158</v>
      </c>
      <c r="Z37" s="72" t="n">
        <f aca="false">VLOOKUP($A37,FoodLog!$A$1:$Z$10011,19,0)</f>
        <v>1089.52910111839</v>
      </c>
      <c r="AA37" s="64" t="n">
        <f aca="false">MIN($H37,($H37+Z37))/3500</f>
        <v>0.365816429295442</v>
      </c>
      <c r="AB37" s="65" t="n">
        <f aca="false">Scale!C37</f>
        <v>0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190.093561658707</v>
      </c>
      <c r="D38" s="69" t="n">
        <f aca="false">$D$3</f>
        <v>149.157523167549</v>
      </c>
      <c r="E38" s="70" t="n">
        <f aca="false">C38-D38</f>
        <v>40.9360384911577</v>
      </c>
      <c r="F38" s="58"/>
      <c r="G38" s="71" t="n">
        <f aca="false">C38*TDEE!$B$5</f>
        <v>2365.33474874308</v>
      </c>
      <c r="H38" s="69" t="n">
        <f aca="false">$E38*31</f>
        <v>1269.01719322589</v>
      </c>
      <c r="I38" s="69" t="n">
        <f aca="false">$G38-$H38</f>
        <v>1096.31755551719</v>
      </c>
      <c r="J38" s="60" t="n">
        <f aca="false">H38/3500</f>
        <v>0.362576340921682</v>
      </c>
      <c r="K38" s="69" t="n">
        <f aca="false">N38/9</f>
        <v>59.890386820115</v>
      </c>
      <c r="L38" s="69" t="n">
        <v>20</v>
      </c>
      <c r="M38" s="56" t="n">
        <f aca="false">Protein_Amt!$B$6</f>
        <v>119.32601853404</v>
      </c>
      <c r="N38" s="69" t="n">
        <f aca="false">MAX(0,I38-(O38+P38))</f>
        <v>539.013481381035</v>
      </c>
      <c r="O38" s="69" t="n">
        <f aca="false">4*L38</f>
        <v>80</v>
      </c>
      <c r="P38" s="69" t="n">
        <f aca="false">4*M38</f>
        <v>477.304074136158</v>
      </c>
      <c r="Q38" s="70" t="n">
        <f aca="false">SUM(N38:P38)</f>
        <v>1096.31755551719</v>
      </c>
      <c r="S38" s="72" t="n">
        <f aca="false">VLOOKUP($A38,FoodLog!$A$1:$Z$10011,12,0)</f>
        <v>0</v>
      </c>
      <c r="T38" s="72" t="n">
        <f aca="false">VLOOKUP($A38,FoodLog!$A$1:$Z$10011,13,0)</f>
        <v>0</v>
      </c>
      <c r="U38" s="72" t="n">
        <f aca="false">VLOOKUP($A38,FoodLog!$A$1:$Z$10011,14,0)</f>
        <v>0</v>
      </c>
      <c r="V38" s="72" t="n">
        <f aca="false">VLOOKUP($A38,FoodLog!$A$1:$Z$10011,15,0)</f>
        <v>0</v>
      </c>
      <c r="W38" s="72" t="n">
        <f aca="false">VLOOKUP($A38,FoodLog!$A$1:$Z$10011,16,0)</f>
        <v>539.013481381035</v>
      </c>
      <c r="X38" s="72" t="n">
        <f aca="false">VLOOKUP($A38,FoodLog!$A$1:$Z$10011,17,0)</f>
        <v>80</v>
      </c>
      <c r="Y38" s="72" t="n">
        <f aca="false">VLOOKUP($A38,FoodLog!$A$1:$Z$10011,18,0)</f>
        <v>477.304074136158</v>
      </c>
      <c r="Z38" s="72" t="n">
        <f aca="false">VLOOKUP($A38,FoodLog!$A$1:$Z$10011,19,0)</f>
        <v>1096.31755551719</v>
      </c>
      <c r="AA38" s="64" t="n">
        <f aca="false">MIN($H38,($H38+Z38))/3500</f>
        <v>0.362576340921682</v>
      </c>
      <c r="AB38" s="65" t="n">
        <f aca="false">Scale!C38</f>
        <v>0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189.730985317785</v>
      </c>
      <c r="D39" s="69" t="n">
        <f aca="false">$D$3</f>
        <v>149.157523167549</v>
      </c>
      <c r="E39" s="70" t="n">
        <f aca="false">C39-D39</f>
        <v>40.573462150236</v>
      </c>
      <c r="F39" s="58"/>
      <c r="G39" s="71" t="n">
        <f aca="false">C39*TDEE!$B$5</f>
        <v>2360.82321026292</v>
      </c>
      <c r="H39" s="69" t="n">
        <f aca="false">$E39*31</f>
        <v>1257.77732665732</v>
      </c>
      <c r="I39" s="69" t="n">
        <f aca="false">$G39-$H39</f>
        <v>1103.0458836056</v>
      </c>
      <c r="J39" s="60" t="n">
        <f aca="false">H39/3500</f>
        <v>0.359364950473519</v>
      </c>
      <c r="K39" s="69" t="n">
        <f aca="false">N39/9</f>
        <v>60.6379788299384</v>
      </c>
      <c r="L39" s="69" t="n">
        <v>20</v>
      </c>
      <c r="M39" s="56" t="n">
        <f aca="false">Protein_Amt!$B$6</f>
        <v>119.32601853404</v>
      </c>
      <c r="N39" s="69" t="n">
        <f aca="false">MAX(0,I39-(O39+P39))</f>
        <v>545.741809469446</v>
      </c>
      <c r="O39" s="69" t="n">
        <f aca="false">4*L39</f>
        <v>80</v>
      </c>
      <c r="P39" s="69" t="n">
        <f aca="false">4*M39</f>
        <v>477.304074136158</v>
      </c>
      <c r="Q39" s="70" t="n">
        <f aca="false">SUM(N39:P39)</f>
        <v>1103.0458836056</v>
      </c>
      <c r="S39" s="72" t="n">
        <f aca="false">VLOOKUP($A39,FoodLog!$A$1:$Z$10011,12,0)</f>
        <v>0</v>
      </c>
      <c r="T39" s="72" t="n">
        <f aca="false">VLOOKUP($A39,FoodLog!$A$1:$Z$10011,13,0)</f>
        <v>0</v>
      </c>
      <c r="U39" s="72" t="n">
        <f aca="false">VLOOKUP($A39,FoodLog!$A$1:$Z$10011,14,0)</f>
        <v>0</v>
      </c>
      <c r="V39" s="72" t="n">
        <f aca="false">VLOOKUP($A39,FoodLog!$A$1:$Z$10011,15,0)</f>
        <v>0</v>
      </c>
      <c r="W39" s="72" t="n">
        <f aca="false">VLOOKUP($A39,FoodLog!$A$1:$Z$10011,16,0)</f>
        <v>545.741809469446</v>
      </c>
      <c r="X39" s="72" t="n">
        <f aca="false">VLOOKUP($A39,FoodLog!$A$1:$Z$10011,17,0)</f>
        <v>80</v>
      </c>
      <c r="Y39" s="72" t="n">
        <f aca="false">VLOOKUP($A39,FoodLog!$A$1:$Z$10011,18,0)</f>
        <v>477.304074136158</v>
      </c>
      <c r="Z39" s="72" t="n">
        <f aca="false">VLOOKUP($A39,FoodLog!$A$1:$Z$10011,19,0)</f>
        <v>1103.0458836056</v>
      </c>
      <c r="AA39" s="64" t="n">
        <f aca="false">MIN($H39,($H39+Z39))/3500</f>
        <v>0.359364950473519</v>
      </c>
      <c r="AB39" s="65" t="n">
        <f aca="false">Scale!C39</f>
        <v>0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189.371620367311</v>
      </c>
      <c r="D40" s="69" t="n">
        <f aca="false">$D$3</f>
        <v>149.157523167549</v>
      </c>
      <c r="E40" s="70" t="n">
        <f aca="false">C40-D40</f>
        <v>40.2140971997625</v>
      </c>
      <c r="F40" s="58"/>
      <c r="G40" s="71" t="n">
        <f aca="false">C40*TDEE!$B$5</f>
        <v>2356.35163112358</v>
      </c>
      <c r="H40" s="69" t="n">
        <f aca="false">$E40*31</f>
        <v>1246.63701319264</v>
      </c>
      <c r="I40" s="69" t="n">
        <f aca="false">$G40-$H40</f>
        <v>1109.71461793095</v>
      </c>
      <c r="J40" s="60" t="n">
        <f aca="false">H40/3500</f>
        <v>0.356182003769325</v>
      </c>
      <c r="K40" s="69" t="n">
        <f aca="false">N40/9</f>
        <v>61.378949310532</v>
      </c>
      <c r="L40" s="69" t="n">
        <v>20</v>
      </c>
      <c r="M40" s="56" t="n">
        <f aca="false">Protein_Amt!$B$6</f>
        <v>119.32601853404</v>
      </c>
      <c r="N40" s="69" t="n">
        <f aca="false">MAX(0,I40-(O40+P40))</f>
        <v>552.410543794788</v>
      </c>
      <c r="O40" s="69" t="n">
        <f aca="false">4*L40</f>
        <v>80</v>
      </c>
      <c r="P40" s="69" t="n">
        <f aca="false">4*M40</f>
        <v>477.304074136158</v>
      </c>
      <c r="Q40" s="70" t="n">
        <f aca="false">SUM(N40:P40)</f>
        <v>1109.71461793095</v>
      </c>
      <c r="S40" s="72" t="n">
        <f aca="false">VLOOKUP($A40,FoodLog!$A$1:$Z$10011,12,0)</f>
        <v>0</v>
      </c>
      <c r="T40" s="72" t="n">
        <f aca="false">VLOOKUP($A40,FoodLog!$A$1:$Z$10011,13,0)</f>
        <v>0</v>
      </c>
      <c r="U40" s="72" t="n">
        <f aca="false">VLOOKUP($A40,FoodLog!$A$1:$Z$10011,14,0)</f>
        <v>0</v>
      </c>
      <c r="V40" s="72" t="n">
        <f aca="false">VLOOKUP($A40,FoodLog!$A$1:$Z$10011,15,0)</f>
        <v>0</v>
      </c>
      <c r="W40" s="72" t="n">
        <f aca="false">VLOOKUP($A40,FoodLog!$A$1:$Z$10011,16,0)</f>
        <v>552.410543794788</v>
      </c>
      <c r="X40" s="72" t="n">
        <f aca="false">VLOOKUP($A40,FoodLog!$A$1:$Z$10011,17,0)</f>
        <v>80</v>
      </c>
      <c r="Y40" s="72" t="n">
        <f aca="false">VLOOKUP($A40,FoodLog!$A$1:$Z$10011,18,0)</f>
        <v>477.304074136158</v>
      </c>
      <c r="Z40" s="72" t="n">
        <f aca="false">VLOOKUP($A40,FoodLog!$A$1:$Z$10011,19,0)</f>
        <v>1109.71461793095</v>
      </c>
      <c r="AA40" s="64" t="n">
        <f aca="false">MIN($H40,($H40+Z40))/3500</f>
        <v>0.356182003769325</v>
      </c>
      <c r="AB40" s="65" t="n">
        <f aca="false">Scale!C40</f>
        <v>0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189.015438363542</v>
      </c>
      <c r="D41" s="69" t="n">
        <f aca="false">$D$3</f>
        <v>149.157523167549</v>
      </c>
      <c r="E41" s="70" t="n">
        <f aca="false">C41-D41</f>
        <v>39.8579151959931</v>
      </c>
      <c r="F41" s="58"/>
      <c r="G41" s="71" t="n">
        <f aca="false">C41*TDEE!$B$5</f>
        <v>2351.91965739948</v>
      </c>
      <c r="H41" s="69" t="n">
        <f aca="false">$E41*31</f>
        <v>1235.59537107579</v>
      </c>
      <c r="I41" s="69" t="n">
        <f aca="false">$G41-$H41</f>
        <v>1116.32428632369</v>
      </c>
      <c r="J41" s="60" t="n">
        <f aca="false">H41/3500</f>
        <v>0.353027248878796</v>
      </c>
      <c r="K41" s="69" t="n">
        <f aca="false">N41/9</f>
        <v>62.113356909726</v>
      </c>
      <c r="L41" s="69" t="n">
        <v>20</v>
      </c>
      <c r="M41" s="56" t="n">
        <f aca="false">Protein_Amt!$B$6</f>
        <v>119.32601853404</v>
      </c>
      <c r="N41" s="69" t="n">
        <f aca="false">MAX(0,I41-(O41+P41))</f>
        <v>559.020212187534</v>
      </c>
      <c r="O41" s="69" t="n">
        <f aca="false">4*L41</f>
        <v>80</v>
      </c>
      <c r="P41" s="69" t="n">
        <f aca="false">4*M41</f>
        <v>477.304074136158</v>
      </c>
      <c r="Q41" s="70" t="n">
        <f aca="false">SUM(N41:P41)</f>
        <v>1116.32428632369</v>
      </c>
      <c r="S41" s="72" t="n">
        <f aca="false">VLOOKUP($A41,FoodLog!$A$1:$Z$10011,12,0)</f>
        <v>0</v>
      </c>
      <c r="T41" s="72" t="n">
        <f aca="false">VLOOKUP($A41,FoodLog!$A$1:$Z$10011,13,0)</f>
        <v>0</v>
      </c>
      <c r="U41" s="72" t="n">
        <f aca="false">VLOOKUP($A41,FoodLog!$A$1:$Z$10011,14,0)</f>
        <v>0</v>
      </c>
      <c r="V41" s="72" t="n">
        <f aca="false">VLOOKUP($A41,FoodLog!$A$1:$Z$10011,15,0)</f>
        <v>0</v>
      </c>
      <c r="W41" s="72" t="n">
        <f aca="false">VLOOKUP($A41,FoodLog!$A$1:$Z$10011,16,0)</f>
        <v>559.020212187534</v>
      </c>
      <c r="X41" s="72" t="n">
        <f aca="false">VLOOKUP($A41,FoodLog!$A$1:$Z$10011,17,0)</f>
        <v>80</v>
      </c>
      <c r="Y41" s="72" t="n">
        <f aca="false">VLOOKUP($A41,FoodLog!$A$1:$Z$10011,18,0)</f>
        <v>477.304074136158</v>
      </c>
      <c r="Z41" s="72" t="n">
        <f aca="false">VLOOKUP($A41,FoodLog!$A$1:$Z$10011,19,0)</f>
        <v>1116.32428632369</v>
      </c>
      <c r="AA41" s="64" t="n">
        <f aca="false">MIN($H41,($H41+Z41))/3500</f>
        <v>0.353027248878796</v>
      </c>
      <c r="AB41" s="65" t="n">
        <f aca="false">Scale!C41</f>
        <v>0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188.662411114663</v>
      </c>
      <c r="D42" s="69" t="n">
        <f aca="false">$D$3</f>
        <v>149.157523167549</v>
      </c>
      <c r="E42" s="70" t="n">
        <f aca="false">C42-D42</f>
        <v>39.5048879471144</v>
      </c>
      <c r="F42" s="58"/>
      <c r="G42" s="71" t="n">
        <f aca="false">C42*TDEE!$B$5</f>
        <v>2347.52693829979</v>
      </c>
      <c r="H42" s="69" t="n">
        <f aca="false">$E42*31</f>
        <v>1224.65152636054</v>
      </c>
      <c r="I42" s="69" t="n">
        <f aca="false">$G42-$H42</f>
        <v>1122.87541193925</v>
      </c>
      <c r="J42" s="60" t="n">
        <f aca="false">H42/3500</f>
        <v>0.349900436103013</v>
      </c>
      <c r="K42" s="69" t="n">
        <f aca="false">N42/9</f>
        <v>62.8412597558986</v>
      </c>
      <c r="L42" s="69" t="n">
        <v>20</v>
      </c>
      <c r="M42" s="56" t="n">
        <f aca="false">Protein_Amt!$B$6</f>
        <v>119.32601853404</v>
      </c>
      <c r="N42" s="69" t="n">
        <f aca="false">MAX(0,I42-(O42+P42))</f>
        <v>565.571337803087</v>
      </c>
      <c r="O42" s="69" t="n">
        <f aca="false">4*L42</f>
        <v>80</v>
      </c>
      <c r="P42" s="69" t="n">
        <f aca="false">4*M42</f>
        <v>477.304074136158</v>
      </c>
      <c r="Q42" s="70" t="n">
        <f aca="false">SUM(N42:P42)</f>
        <v>1122.87541193925</v>
      </c>
      <c r="S42" s="72" t="n">
        <f aca="false">VLOOKUP($A42,FoodLog!$A$1:$Z$10011,12,0)</f>
        <v>0</v>
      </c>
      <c r="T42" s="72" t="n">
        <f aca="false">VLOOKUP($A42,FoodLog!$A$1:$Z$10011,13,0)</f>
        <v>0</v>
      </c>
      <c r="U42" s="72" t="n">
        <f aca="false">VLOOKUP($A42,FoodLog!$A$1:$Z$10011,14,0)</f>
        <v>0</v>
      </c>
      <c r="V42" s="72" t="n">
        <f aca="false">VLOOKUP($A42,FoodLog!$A$1:$Z$10011,15,0)</f>
        <v>0</v>
      </c>
      <c r="W42" s="72" t="n">
        <f aca="false">VLOOKUP($A42,FoodLog!$A$1:$Z$10011,16,0)</f>
        <v>565.571337803087</v>
      </c>
      <c r="X42" s="72" t="n">
        <f aca="false">VLOOKUP($A42,FoodLog!$A$1:$Z$10011,17,0)</f>
        <v>80</v>
      </c>
      <c r="Y42" s="72" t="n">
        <f aca="false">VLOOKUP($A42,FoodLog!$A$1:$Z$10011,18,0)</f>
        <v>477.304074136158</v>
      </c>
      <c r="Z42" s="72" t="n">
        <f aca="false">VLOOKUP($A42,FoodLog!$A$1:$Z$10011,19,0)</f>
        <v>1122.87541193925</v>
      </c>
      <c r="AA42" s="64" t="n">
        <f aca="false">MIN($H42,($H42+Z42))/3500</f>
        <v>0.349900436103013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188.31251067856</v>
      </c>
      <c r="D43" s="69" t="n">
        <f aca="false">$D$3</f>
        <v>149.157523167549</v>
      </c>
      <c r="E43" s="70" t="n">
        <f aca="false">C43-D43</f>
        <v>39.1549875110113</v>
      </c>
      <c r="F43" s="58"/>
      <c r="G43" s="71" t="n">
        <f aca="false">C43*TDEE!$B$5</f>
        <v>2343.1731261407</v>
      </c>
      <c r="H43" s="69" t="n">
        <f aca="false">$E43*31</f>
        <v>1213.80461284135</v>
      </c>
      <c r="I43" s="69" t="n">
        <f aca="false">$G43-$H43</f>
        <v>1129.36851329935</v>
      </c>
      <c r="J43" s="60" t="n">
        <f aca="false">H43/3500</f>
        <v>0.346801317954672</v>
      </c>
      <c r="K43" s="69" t="n">
        <f aca="false">N43/9</f>
        <v>63.5627154625765</v>
      </c>
      <c r="L43" s="69" t="n">
        <v>20</v>
      </c>
      <c r="M43" s="56" t="n">
        <f aca="false">Protein_Amt!$B$6</f>
        <v>119.32601853404</v>
      </c>
      <c r="N43" s="69" t="n">
        <f aca="false">MAX(0,I43-(O43+P43))</f>
        <v>572.064439163188</v>
      </c>
      <c r="O43" s="69" t="n">
        <f aca="false">4*L43</f>
        <v>80</v>
      </c>
      <c r="P43" s="69" t="n">
        <f aca="false">4*M43</f>
        <v>477.304074136158</v>
      </c>
      <c r="Q43" s="70" t="n">
        <f aca="false">SUM(N43:P43)</f>
        <v>1129.36851329935</v>
      </c>
      <c r="S43" s="72" t="n">
        <f aca="false">VLOOKUP($A43,FoodLog!$A$1:$Z$10011,12,0)</f>
        <v>0</v>
      </c>
      <c r="T43" s="72" t="n">
        <f aca="false">VLOOKUP($A43,FoodLog!$A$1:$Z$10011,13,0)</f>
        <v>0</v>
      </c>
      <c r="U43" s="72" t="n">
        <f aca="false">VLOOKUP($A43,FoodLog!$A$1:$Z$10011,14,0)</f>
        <v>0</v>
      </c>
      <c r="V43" s="72" t="n">
        <f aca="false">VLOOKUP($A43,FoodLog!$A$1:$Z$10011,15,0)</f>
        <v>0</v>
      </c>
      <c r="W43" s="72" t="n">
        <f aca="false">VLOOKUP($A43,FoodLog!$A$1:$Z$10011,16,0)</f>
        <v>572.064439163188</v>
      </c>
      <c r="X43" s="72" t="n">
        <f aca="false">VLOOKUP($A43,FoodLog!$A$1:$Z$10011,17,0)</f>
        <v>80</v>
      </c>
      <c r="Y43" s="72" t="n">
        <f aca="false">VLOOKUP($A43,FoodLog!$A$1:$Z$10011,18,0)</f>
        <v>477.304074136158</v>
      </c>
      <c r="Z43" s="72" t="n">
        <f aca="false">VLOOKUP($A43,FoodLog!$A$1:$Z$10011,19,0)</f>
        <v>1129.36851329935</v>
      </c>
      <c r="AA43" s="64" t="n">
        <f aca="false">MIN($H43,($H43+Z43))/3500</f>
        <v>0.346801317954672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187.965709360606</v>
      </c>
      <c r="D44" s="69" t="n">
        <f aca="false">$D$3</f>
        <v>149.157523167549</v>
      </c>
      <c r="E44" s="70" t="n">
        <f aca="false">C44-D44</f>
        <v>38.8081861930567</v>
      </c>
      <c r="F44" s="58"/>
      <c r="G44" s="71" t="n">
        <f aca="false">C44*TDEE!$B$5</f>
        <v>2338.85787631787</v>
      </c>
      <c r="H44" s="69" t="n">
        <f aca="false">$E44*31</f>
        <v>1203.05377198476</v>
      </c>
      <c r="I44" s="69" t="n">
        <f aca="false">$G44-$H44</f>
        <v>1135.80410433312</v>
      </c>
      <c r="J44" s="60" t="n">
        <f aca="false">H44/3500</f>
        <v>0.343729649138502</v>
      </c>
      <c r="K44" s="69" t="n">
        <f aca="false">N44/9</f>
        <v>64.2777811329953</v>
      </c>
      <c r="L44" s="69" t="n">
        <v>20</v>
      </c>
      <c r="M44" s="56" t="n">
        <f aca="false">Protein_Amt!$B$6</f>
        <v>119.32601853404</v>
      </c>
      <c r="N44" s="69" t="n">
        <f aca="false">MAX(0,I44-(O44+P44))</f>
        <v>578.500030196958</v>
      </c>
      <c r="O44" s="69" t="n">
        <f aca="false">4*L44</f>
        <v>80</v>
      </c>
      <c r="P44" s="69" t="n">
        <f aca="false">4*M44</f>
        <v>477.304074136158</v>
      </c>
      <c r="Q44" s="70" t="n">
        <f aca="false">SUM(N44:P44)</f>
        <v>1135.80410433312</v>
      </c>
      <c r="S44" s="72" t="n">
        <f aca="false">VLOOKUP($A44,FoodLog!$A$1:$Z$10011,12,0)</f>
        <v>0</v>
      </c>
      <c r="T44" s="72" t="n">
        <f aca="false">VLOOKUP($A44,FoodLog!$A$1:$Z$10011,13,0)</f>
        <v>0</v>
      </c>
      <c r="U44" s="72" t="n">
        <f aca="false">VLOOKUP($A44,FoodLog!$A$1:$Z$10011,14,0)</f>
        <v>0</v>
      </c>
      <c r="V44" s="72" t="n">
        <f aca="false">VLOOKUP($A44,FoodLog!$A$1:$Z$10011,15,0)</f>
        <v>0</v>
      </c>
      <c r="W44" s="72" t="n">
        <f aca="false">VLOOKUP($A44,FoodLog!$A$1:$Z$10011,16,0)</f>
        <v>578.500030196958</v>
      </c>
      <c r="X44" s="72" t="n">
        <f aca="false">VLOOKUP($A44,FoodLog!$A$1:$Z$10011,17,0)</f>
        <v>80</v>
      </c>
      <c r="Y44" s="72" t="n">
        <f aca="false">VLOOKUP($A44,FoodLog!$A$1:$Z$10011,18,0)</f>
        <v>477.304074136158</v>
      </c>
      <c r="Z44" s="72" t="n">
        <f aca="false">VLOOKUP($A44,FoodLog!$A$1:$Z$10011,19,0)</f>
        <v>1135.80410433312</v>
      </c>
      <c r="AA44" s="64" t="n">
        <f aca="false">MIN($H44,($H44+Z44))/3500</f>
        <v>0.343729649138502</v>
      </c>
      <c r="AB44" s="65" t="n">
        <f aca="false">Scale!C44</f>
        <v>0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187.621979711467</v>
      </c>
      <c r="D45" s="69" t="n">
        <f aca="false">$D$3</f>
        <v>149.157523167549</v>
      </c>
      <c r="E45" s="70" t="n">
        <f aca="false">C45-D45</f>
        <v>38.4644565439181</v>
      </c>
      <c r="F45" s="58"/>
      <c r="G45" s="71" t="n">
        <f aca="false">C45*TDEE!$B$5</f>
        <v>2334.58084727919</v>
      </c>
      <c r="H45" s="69" t="n">
        <f aca="false">$E45*31</f>
        <v>1192.39815286146</v>
      </c>
      <c r="I45" s="69" t="n">
        <f aca="false">$G45-$H45</f>
        <v>1142.18269441773</v>
      </c>
      <c r="J45" s="60" t="n">
        <f aca="false">H45/3500</f>
        <v>0.340685186531846</v>
      </c>
      <c r="K45" s="69" t="n">
        <f aca="false">N45/9</f>
        <v>64.9865133646189</v>
      </c>
      <c r="L45" s="69" t="n">
        <v>20</v>
      </c>
      <c r="M45" s="56" t="n">
        <f aca="false">Protein_Amt!$B$6</f>
        <v>119.32601853404</v>
      </c>
      <c r="N45" s="69" t="n">
        <f aca="false">MAX(0,I45-(O45+P45))</f>
        <v>584.87862028157</v>
      </c>
      <c r="O45" s="69" t="n">
        <f aca="false">4*L45</f>
        <v>80</v>
      </c>
      <c r="P45" s="69" t="n">
        <f aca="false">4*M45</f>
        <v>477.304074136158</v>
      </c>
      <c r="Q45" s="70" t="n">
        <f aca="false">SUM(N45:P45)</f>
        <v>1142.18269441773</v>
      </c>
      <c r="S45" s="72" t="n">
        <f aca="false">VLOOKUP($A45,FoodLog!$A$1:$Z$10011,12,0)</f>
        <v>0</v>
      </c>
      <c r="T45" s="72" t="n">
        <f aca="false">VLOOKUP($A45,FoodLog!$A$1:$Z$10011,13,0)</f>
        <v>0</v>
      </c>
      <c r="U45" s="72" t="n">
        <f aca="false">VLOOKUP($A45,FoodLog!$A$1:$Z$10011,14,0)</f>
        <v>0</v>
      </c>
      <c r="V45" s="72" t="n">
        <f aca="false">VLOOKUP($A45,FoodLog!$A$1:$Z$10011,15,0)</f>
        <v>0</v>
      </c>
      <c r="W45" s="72" t="n">
        <f aca="false">VLOOKUP($A45,FoodLog!$A$1:$Z$10011,16,0)</f>
        <v>584.87862028157</v>
      </c>
      <c r="X45" s="72" t="n">
        <f aca="false">VLOOKUP($A45,FoodLog!$A$1:$Z$10011,17,0)</f>
        <v>80</v>
      </c>
      <c r="Y45" s="72" t="n">
        <f aca="false">VLOOKUP($A45,FoodLog!$A$1:$Z$10011,18,0)</f>
        <v>477.304074136158</v>
      </c>
      <c r="Z45" s="72" t="n">
        <f aca="false">VLOOKUP($A45,FoodLog!$A$1:$Z$10011,19,0)</f>
        <v>1142.18269441773</v>
      </c>
      <c r="AA45" s="64" t="n">
        <f aca="false">MIN($H45,($H45+Z45))/3500</f>
        <v>0.340685186531846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187.281294524935</v>
      </c>
      <c r="D46" s="69" t="n">
        <f aca="false">$D$3</f>
        <v>149.157523167549</v>
      </c>
      <c r="E46" s="70" t="n">
        <f aca="false">C46-D46</f>
        <v>38.1237713573863</v>
      </c>
      <c r="F46" s="58"/>
      <c r="G46" s="71" t="n">
        <f aca="false">C46*TDEE!$B$5</f>
        <v>2330.34170049771</v>
      </c>
      <c r="H46" s="69" t="n">
        <f aca="false">$E46*31</f>
        <v>1181.83691207898</v>
      </c>
      <c r="I46" s="69" t="n">
        <f aca="false">$G46-$H46</f>
        <v>1148.50478841873</v>
      </c>
      <c r="J46" s="60" t="n">
        <f aca="false">H46/3500</f>
        <v>0.337667689165421</v>
      </c>
      <c r="K46" s="69" t="n">
        <f aca="false">N46/9</f>
        <v>65.6889682536196</v>
      </c>
      <c r="L46" s="69" t="n">
        <v>20</v>
      </c>
      <c r="M46" s="56" t="n">
        <f aca="false">Protein_Amt!$B$6</f>
        <v>119.32601853404</v>
      </c>
      <c r="N46" s="69" t="n">
        <f aca="false">MAX(0,I46-(O46+P46))</f>
        <v>591.200714282576</v>
      </c>
      <c r="O46" s="69" t="n">
        <f aca="false">4*L46</f>
        <v>80</v>
      </c>
      <c r="P46" s="69" t="n">
        <f aca="false">4*M46</f>
        <v>477.304074136158</v>
      </c>
      <c r="Q46" s="70" t="n">
        <f aca="false">SUM(N46:P46)</f>
        <v>1148.50478841873</v>
      </c>
      <c r="S46" s="72" t="n">
        <f aca="false">VLOOKUP($A46,FoodLog!$A$1:$Z$10011,12,0)</f>
        <v>0</v>
      </c>
      <c r="T46" s="72" t="n">
        <f aca="false">VLOOKUP($A46,FoodLog!$A$1:$Z$10011,13,0)</f>
        <v>0</v>
      </c>
      <c r="U46" s="72" t="n">
        <f aca="false">VLOOKUP($A46,FoodLog!$A$1:$Z$10011,14,0)</f>
        <v>0</v>
      </c>
      <c r="V46" s="72" t="n">
        <f aca="false">VLOOKUP($A46,FoodLog!$A$1:$Z$10011,15,0)</f>
        <v>0</v>
      </c>
      <c r="W46" s="72" t="n">
        <f aca="false">VLOOKUP($A46,FoodLog!$A$1:$Z$10011,16,0)</f>
        <v>591.200714282576</v>
      </c>
      <c r="X46" s="72" t="n">
        <f aca="false">VLOOKUP($A46,FoodLog!$A$1:$Z$10011,17,0)</f>
        <v>80</v>
      </c>
      <c r="Y46" s="72" t="n">
        <f aca="false">VLOOKUP($A46,FoodLog!$A$1:$Z$10011,18,0)</f>
        <v>477.304074136158</v>
      </c>
      <c r="Z46" s="72" t="n">
        <f aca="false">VLOOKUP($A46,FoodLog!$A$1:$Z$10011,19,0)</f>
        <v>1148.50478841873</v>
      </c>
      <c r="AA46" s="64" t="n">
        <f aca="false">MIN($H46,($H46+Z46))/3500</f>
        <v>0.337667689165421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186.94362683577</v>
      </c>
      <c r="D47" s="69" t="n">
        <f aca="false">$D$3</f>
        <v>149.157523167549</v>
      </c>
      <c r="E47" s="70" t="n">
        <f aca="false">C47-D47</f>
        <v>37.7861036682209</v>
      </c>
      <c r="F47" s="58"/>
      <c r="G47" s="71" t="n">
        <f aca="false">C47*TDEE!$B$5</f>
        <v>2326.14010044486</v>
      </c>
      <c r="H47" s="69" t="n">
        <f aca="false">$E47*31</f>
        <v>1171.36921371485</v>
      </c>
      <c r="I47" s="69" t="n">
        <f aca="false">$G47-$H47</f>
        <v>1154.77088673002</v>
      </c>
      <c r="J47" s="60" t="n">
        <f aca="false">H47/3500</f>
        <v>0.334676918204242</v>
      </c>
      <c r="K47" s="69" t="n">
        <f aca="false">N47/9</f>
        <v>66.3852013993177</v>
      </c>
      <c r="L47" s="69" t="n">
        <v>20</v>
      </c>
      <c r="M47" s="56" t="n">
        <f aca="false">Protein_Amt!$B$6</f>
        <v>119.32601853404</v>
      </c>
      <c r="N47" s="69" t="n">
        <f aca="false">MAX(0,I47-(O47+P47))</f>
        <v>597.466812593859</v>
      </c>
      <c r="O47" s="69" t="n">
        <f aca="false">4*L47</f>
        <v>80</v>
      </c>
      <c r="P47" s="69" t="n">
        <f aca="false">4*M47</f>
        <v>477.304074136158</v>
      </c>
      <c r="Q47" s="70" t="n">
        <f aca="false">SUM(N47:P47)</f>
        <v>1154.77088673002</v>
      </c>
      <c r="S47" s="72" t="n">
        <f aca="false">VLOOKUP($A47,FoodLog!$A$1:$Z$10011,12,0)</f>
        <v>0</v>
      </c>
      <c r="T47" s="72" t="n">
        <f aca="false">VLOOKUP($A47,FoodLog!$A$1:$Z$10011,13,0)</f>
        <v>0</v>
      </c>
      <c r="U47" s="72" t="n">
        <f aca="false">VLOOKUP($A47,FoodLog!$A$1:$Z$10011,14,0)</f>
        <v>0</v>
      </c>
      <c r="V47" s="72" t="n">
        <f aca="false">VLOOKUP($A47,FoodLog!$A$1:$Z$10011,15,0)</f>
        <v>0</v>
      </c>
      <c r="W47" s="72" t="n">
        <f aca="false">VLOOKUP($A47,FoodLog!$A$1:$Z$10011,16,0)</f>
        <v>597.466812593859</v>
      </c>
      <c r="X47" s="72" t="n">
        <f aca="false">VLOOKUP($A47,FoodLog!$A$1:$Z$10011,17,0)</f>
        <v>80</v>
      </c>
      <c r="Y47" s="72" t="n">
        <f aca="false">VLOOKUP($A47,FoodLog!$A$1:$Z$10011,18,0)</f>
        <v>477.304074136158</v>
      </c>
      <c r="Z47" s="72" t="n">
        <f aca="false">VLOOKUP($A47,FoodLog!$A$1:$Z$10011,19,0)</f>
        <v>1154.77088673002</v>
      </c>
      <c r="AA47" s="64" t="n">
        <f aca="false">MIN($H47,($H47+Z47))/3500</f>
        <v>0.334676918204242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186.608949917566</v>
      </c>
      <c r="D48" s="69" t="n">
        <f aca="false">$D$3</f>
        <v>149.157523167549</v>
      </c>
      <c r="E48" s="70" t="n">
        <f aca="false">C48-D48</f>
        <v>37.4514267500166</v>
      </c>
      <c r="F48" s="58"/>
      <c r="G48" s="71" t="n">
        <f aca="false">C48*TDEE!$B$5</f>
        <v>2321.97571456392</v>
      </c>
      <c r="H48" s="69" t="n">
        <f aca="false">$E48*31</f>
        <v>1160.99422925052</v>
      </c>
      <c r="I48" s="69" t="n">
        <f aca="false">$G48-$H48</f>
        <v>1160.9814853134</v>
      </c>
      <c r="J48" s="60" t="n">
        <f aca="false">H48/3500</f>
        <v>0.331712636928719</v>
      </c>
      <c r="K48" s="69" t="n">
        <f aca="false">N48/9</f>
        <v>67.0752679085825</v>
      </c>
      <c r="L48" s="69" t="n">
        <v>20</v>
      </c>
      <c r="M48" s="56" t="n">
        <f aca="false">Protein_Amt!$B$6</f>
        <v>119.32601853404</v>
      </c>
      <c r="N48" s="69" t="n">
        <f aca="false">MAX(0,I48-(O48+P48))</f>
        <v>603.677411177243</v>
      </c>
      <c r="O48" s="69" t="n">
        <f aca="false">4*L48</f>
        <v>80</v>
      </c>
      <c r="P48" s="69" t="n">
        <f aca="false">4*M48</f>
        <v>477.304074136158</v>
      </c>
      <c r="Q48" s="70" t="n">
        <f aca="false">SUM(N48:P48)</f>
        <v>1160.9814853134</v>
      </c>
      <c r="S48" s="72" t="n">
        <f aca="false">VLOOKUP($A48,FoodLog!$A$1:$Z$10011,12,0)</f>
        <v>0</v>
      </c>
      <c r="T48" s="72" t="n">
        <f aca="false">VLOOKUP($A48,FoodLog!$A$1:$Z$10011,13,0)</f>
        <v>0</v>
      </c>
      <c r="U48" s="72" t="n">
        <f aca="false">VLOOKUP($A48,FoodLog!$A$1:$Z$10011,14,0)</f>
        <v>0</v>
      </c>
      <c r="V48" s="72" t="n">
        <f aca="false">VLOOKUP($A48,FoodLog!$A$1:$Z$10011,15,0)</f>
        <v>0</v>
      </c>
      <c r="W48" s="72" t="n">
        <f aca="false">VLOOKUP($A48,FoodLog!$A$1:$Z$10011,16,0)</f>
        <v>603.677411177243</v>
      </c>
      <c r="X48" s="72" t="n">
        <f aca="false">VLOOKUP($A48,FoodLog!$A$1:$Z$10011,17,0)</f>
        <v>80</v>
      </c>
      <c r="Y48" s="72" t="n">
        <f aca="false">VLOOKUP($A48,FoodLog!$A$1:$Z$10011,18,0)</f>
        <v>477.304074136158</v>
      </c>
      <c r="Z48" s="72" t="n">
        <f aca="false">VLOOKUP($A48,FoodLog!$A$1:$Z$10011,19,0)</f>
        <v>1160.9814853134</v>
      </c>
      <c r="AA48" s="64" t="n">
        <f aca="false">MIN($H48,($H48+Z48))/3500</f>
        <v>0.331712636928719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186.277237280637</v>
      </c>
      <c r="D49" s="69" t="n">
        <f aca="false">$D$3</f>
        <v>149.157523167549</v>
      </c>
      <c r="E49" s="70" t="n">
        <f aca="false">C49-D49</f>
        <v>37.1197141130879</v>
      </c>
      <c r="F49" s="58"/>
      <c r="G49" s="71" t="n">
        <f aca="false">C49*TDEE!$B$5</f>
        <v>2317.84821324363</v>
      </c>
      <c r="H49" s="69" t="n">
        <f aca="false">$E49*31</f>
        <v>1150.71113750572</v>
      </c>
      <c r="I49" s="69" t="n">
        <f aca="false">$G49-$H49</f>
        <v>1167.1370757379</v>
      </c>
      <c r="J49" s="60" t="n">
        <f aca="false">H49/3500</f>
        <v>0.328774610715921</v>
      </c>
      <c r="K49" s="69" t="n">
        <f aca="false">N49/9</f>
        <v>67.7592224001938</v>
      </c>
      <c r="L49" s="69" t="n">
        <v>20</v>
      </c>
      <c r="M49" s="56" t="n">
        <f aca="false">Protein_Amt!$B$6</f>
        <v>119.32601853404</v>
      </c>
      <c r="N49" s="69" t="n">
        <f aca="false">MAX(0,I49-(O49+P49))</f>
        <v>609.833001601744</v>
      </c>
      <c r="O49" s="69" t="n">
        <f aca="false">4*L49</f>
        <v>80</v>
      </c>
      <c r="P49" s="69" t="n">
        <f aca="false">4*M49</f>
        <v>477.304074136158</v>
      </c>
      <c r="Q49" s="70" t="n">
        <f aca="false">SUM(N49:P49)</f>
        <v>1167.1370757379</v>
      </c>
      <c r="S49" s="72" t="n">
        <f aca="false">VLOOKUP($A49,FoodLog!$A$1:$Z$10011,12,0)</f>
        <v>0</v>
      </c>
      <c r="T49" s="72" t="n">
        <f aca="false">VLOOKUP($A49,FoodLog!$A$1:$Z$10011,13,0)</f>
        <v>0</v>
      </c>
      <c r="U49" s="72" t="n">
        <f aca="false">VLOOKUP($A49,FoodLog!$A$1:$Z$10011,14,0)</f>
        <v>0</v>
      </c>
      <c r="V49" s="72" t="n">
        <f aca="false">VLOOKUP($A49,FoodLog!$A$1:$Z$10011,15,0)</f>
        <v>0</v>
      </c>
      <c r="W49" s="72" t="n">
        <f aca="false">VLOOKUP($A49,FoodLog!$A$1:$Z$10011,16,0)</f>
        <v>609.833001601744</v>
      </c>
      <c r="X49" s="72" t="n">
        <f aca="false">VLOOKUP($A49,FoodLog!$A$1:$Z$10011,17,0)</f>
        <v>80</v>
      </c>
      <c r="Y49" s="72" t="n">
        <f aca="false">VLOOKUP($A49,FoodLog!$A$1:$Z$10011,18,0)</f>
        <v>477.304074136158</v>
      </c>
      <c r="Z49" s="72" t="n">
        <f aca="false">VLOOKUP($A49,FoodLog!$A$1:$Z$10011,19,0)</f>
        <v>1167.1370757379</v>
      </c>
      <c r="AA49" s="64" t="n">
        <f aca="false">MIN($H49,($H49+Z49))/3500</f>
        <v>0.328774610715921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185.948462669921</v>
      </c>
      <c r="D50" s="69" t="n">
        <f aca="false">$D$3</f>
        <v>149.157523167549</v>
      </c>
      <c r="E50" s="70" t="n">
        <f aca="false">C50-D50</f>
        <v>36.790939502372</v>
      </c>
      <c r="F50" s="58"/>
      <c r="G50" s="71" t="n">
        <f aca="false">C50*TDEE!$B$5</f>
        <v>2313.75726979217</v>
      </c>
      <c r="H50" s="69" t="n">
        <f aca="false">$E50*31</f>
        <v>1140.51912457353</v>
      </c>
      <c r="I50" s="69" t="n">
        <f aca="false">$G50-$H50</f>
        <v>1173.23814521864</v>
      </c>
      <c r="J50" s="60" t="n">
        <f aca="false">H50/3500</f>
        <v>0.325862607021009</v>
      </c>
      <c r="K50" s="69" t="n">
        <f aca="false">N50/9</f>
        <v>68.4371190091651</v>
      </c>
      <c r="L50" s="69" t="n">
        <v>20</v>
      </c>
      <c r="M50" s="56" t="n">
        <f aca="false">Protein_Amt!$B$6</f>
        <v>119.32601853404</v>
      </c>
      <c r="N50" s="69" t="n">
        <f aca="false">MAX(0,I50-(O50+P50))</f>
        <v>615.934071082486</v>
      </c>
      <c r="O50" s="69" t="n">
        <f aca="false">4*L50</f>
        <v>80</v>
      </c>
      <c r="P50" s="69" t="n">
        <f aca="false">4*M50</f>
        <v>477.304074136158</v>
      </c>
      <c r="Q50" s="70" t="n">
        <f aca="false">SUM(N50:P50)</f>
        <v>1173.23814521864</v>
      </c>
      <c r="S50" s="72" t="n">
        <f aca="false">VLOOKUP($A50,FoodLog!$A$1:$Z$10011,12,0)</f>
        <v>0</v>
      </c>
      <c r="T50" s="72" t="n">
        <f aca="false">VLOOKUP($A50,FoodLog!$A$1:$Z$10011,13,0)</f>
        <v>0</v>
      </c>
      <c r="U50" s="72" t="n">
        <f aca="false">VLOOKUP($A50,FoodLog!$A$1:$Z$10011,14,0)</f>
        <v>0</v>
      </c>
      <c r="V50" s="72" t="n">
        <f aca="false">VLOOKUP($A50,FoodLog!$A$1:$Z$10011,15,0)</f>
        <v>0</v>
      </c>
      <c r="W50" s="72" t="n">
        <f aca="false">VLOOKUP($A50,FoodLog!$A$1:$Z$10011,16,0)</f>
        <v>615.934071082486</v>
      </c>
      <c r="X50" s="72" t="n">
        <f aca="false">VLOOKUP($A50,FoodLog!$A$1:$Z$10011,17,0)</f>
        <v>80</v>
      </c>
      <c r="Y50" s="72" t="n">
        <f aca="false">VLOOKUP($A50,FoodLog!$A$1:$Z$10011,18,0)</f>
        <v>477.304074136158</v>
      </c>
      <c r="Z50" s="72" t="n">
        <f aca="false">VLOOKUP($A50,FoodLog!$A$1:$Z$10011,19,0)</f>
        <v>1173.23814521864</v>
      </c>
      <c r="AA50" s="64" t="n">
        <f aca="false">MIN($H50,($H50+Z50))/3500</f>
        <v>0.325862607021009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185.6226000629</v>
      </c>
      <c r="D51" s="69" t="n">
        <f aca="false">$D$3</f>
        <v>149.157523167549</v>
      </c>
      <c r="E51" s="70" t="n">
        <f aca="false">C51-D51</f>
        <v>36.465076895351</v>
      </c>
      <c r="F51" s="58"/>
      <c r="G51" s="71" t="n">
        <f aca="false">C51*TDEE!$B$5</f>
        <v>2309.70256041129</v>
      </c>
      <c r="H51" s="69" t="n">
        <f aca="false">$E51*31</f>
        <v>1130.41738375588</v>
      </c>
      <c r="I51" s="69" t="n">
        <f aca="false">$G51-$H51</f>
        <v>1179.28517665541</v>
      </c>
      <c r="J51" s="60" t="n">
        <f aca="false">H51/3500</f>
        <v>0.322976395358823</v>
      </c>
      <c r="K51" s="69" t="n">
        <f aca="false">N51/9</f>
        <v>69.1090113910284</v>
      </c>
      <c r="L51" s="69" t="n">
        <v>20</v>
      </c>
      <c r="M51" s="56" t="n">
        <f aca="false">Protein_Amt!$B$6</f>
        <v>119.32601853404</v>
      </c>
      <c r="N51" s="69" t="n">
        <f aca="false">MAX(0,I51-(O51+P51))</f>
        <v>621.981102519255</v>
      </c>
      <c r="O51" s="69" t="n">
        <f aca="false">4*L51</f>
        <v>80</v>
      </c>
      <c r="P51" s="69" t="n">
        <f aca="false">4*M51</f>
        <v>477.304074136158</v>
      </c>
      <c r="Q51" s="70" t="n">
        <f aca="false">SUM(N51:P51)</f>
        <v>1179.28517665541</v>
      </c>
      <c r="S51" s="72" t="n">
        <f aca="false">VLOOKUP($A51,FoodLog!$A$1:$Z$10011,12,0)</f>
        <v>0</v>
      </c>
      <c r="T51" s="72" t="n">
        <f aca="false">VLOOKUP($A51,FoodLog!$A$1:$Z$10011,13,0)</f>
        <v>0</v>
      </c>
      <c r="U51" s="72" t="n">
        <f aca="false">VLOOKUP($A51,FoodLog!$A$1:$Z$10011,14,0)</f>
        <v>0</v>
      </c>
      <c r="V51" s="72" t="n">
        <f aca="false">VLOOKUP($A51,FoodLog!$A$1:$Z$10011,15,0)</f>
        <v>0</v>
      </c>
      <c r="W51" s="72" t="n">
        <f aca="false">VLOOKUP($A51,FoodLog!$A$1:$Z$10011,16,0)</f>
        <v>621.981102519255</v>
      </c>
      <c r="X51" s="72" t="n">
        <f aca="false">VLOOKUP($A51,FoodLog!$A$1:$Z$10011,17,0)</f>
        <v>80</v>
      </c>
      <c r="Y51" s="72" t="n">
        <f aca="false">VLOOKUP($A51,FoodLog!$A$1:$Z$10011,18,0)</f>
        <v>477.304074136158</v>
      </c>
      <c r="Z51" s="72" t="n">
        <f aca="false">VLOOKUP($A51,FoodLog!$A$1:$Z$10011,19,0)</f>
        <v>1179.28517665541</v>
      </c>
      <c r="AA51" s="64" t="n">
        <f aca="false">MIN($H51,($H51+Z51))/3500</f>
        <v>0.322976395358823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185.299623667541</v>
      </c>
      <c r="D52" s="69" t="n">
        <f aca="false">$D$3</f>
        <v>149.157523167549</v>
      </c>
      <c r="E52" s="70" t="n">
        <f aca="false">C52-D52</f>
        <v>36.1421004999921</v>
      </c>
      <c r="F52" s="58"/>
      <c r="G52" s="71" t="n">
        <f aca="false">C52*TDEE!$B$5</f>
        <v>2305.68376417064</v>
      </c>
      <c r="H52" s="69" t="n">
        <f aca="false">$E52*31</f>
        <v>1120.40511549976</v>
      </c>
      <c r="I52" s="69" t="n">
        <f aca="false">$G52-$H52</f>
        <v>1185.27864867089</v>
      </c>
      <c r="J52" s="60" t="n">
        <f aca="false">H52/3500</f>
        <v>0.320115747285645</v>
      </c>
      <c r="K52" s="69" t="n">
        <f aca="false">N52/9</f>
        <v>69.7749527260809</v>
      </c>
      <c r="L52" s="69" t="n">
        <v>20</v>
      </c>
      <c r="M52" s="56" t="n">
        <f aca="false">Protein_Amt!$B$6</f>
        <v>119.32601853404</v>
      </c>
      <c r="N52" s="69" t="n">
        <f aca="false">MAX(0,I52-(O52+P52))</f>
        <v>627.974574534728</v>
      </c>
      <c r="O52" s="69" t="n">
        <f aca="false">4*L52</f>
        <v>80</v>
      </c>
      <c r="P52" s="69" t="n">
        <f aca="false">4*M52</f>
        <v>477.304074136158</v>
      </c>
      <c r="Q52" s="70" t="n">
        <f aca="false">SUM(N52:P52)</f>
        <v>1185.27864867089</v>
      </c>
      <c r="S52" s="72" t="n">
        <f aca="false">VLOOKUP($A52,FoodLog!$A$1:$Z$10011,12,0)</f>
        <v>0</v>
      </c>
      <c r="T52" s="72" t="n">
        <f aca="false">VLOOKUP($A52,FoodLog!$A$1:$Z$10011,13,0)</f>
        <v>0</v>
      </c>
      <c r="U52" s="72" t="n">
        <f aca="false">VLOOKUP($A52,FoodLog!$A$1:$Z$10011,14,0)</f>
        <v>0</v>
      </c>
      <c r="V52" s="72" t="n">
        <f aca="false">VLOOKUP($A52,FoodLog!$A$1:$Z$10011,15,0)</f>
        <v>0</v>
      </c>
      <c r="W52" s="72" t="n">
        <f aca="false">VLOOKUP($A52,FoodLog!$A$1:$Z$10011,16,0)</f>
        <v>627.974574534728</v>
      </c>
      <c r="X52" s="72" t="n">
        <f aca="false">VLOOKUP($A52,FoodLog!$A$1:$Z$10011,17,0)</f>
        <v>80</v>
      </c>
      <c r="Y52" s="72" t="n">
        <f aca="false">VLOOKUP($A52,FoodLog!$A$1:$Z$10011,18,0)</f>
        <v>477.304074136158</v>
      </c>
      <c r="Z52" s="72" t="n">
        <f aca="false">VLOOKUP($A52,FoodLog!$A$1:$Z$10011,19,0)</f>
        <v>1185.27864867089</v>
      </c>
      <c r="AA52" s="64" t="n">
        <f aca="false">MIN($H52,($H52+Z52))/3500</f>
        <v>0.320115747285645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184.979507920255</v>
      </c>
      <c r="D53" s="69" t="n">
        <f aca="false">$D$3</f>
        <v>149.157523167549</v>
      </c>
      <c r="E53" s="70" t="n">
        <f aca="false">C53-D53</f>
        <v>35.8219847527065</v>
      </c>
      <c r="F53" s="58"/>
      <c r="G53" s="71" t="n">
        <f aca="false">C53*TDEE!$B$5</f>
        <v>2301.70056298241</v>
      </c>
      <c r="H53" s="69" t="n">
        <f aca="false">$E53*31</f>
        <v>1110.4815273339</v>
      </c>
      <c r="I53" s="69" t="n">
        <f aca="false">$G53-$H53</f>
        <v>1191.21903564851</v>
      </c>
      <c r="J53" s="60" t="n">
        <f aca="false">H53/3500</f>
        <v>0.317280436381114</v>
      </c>
      <c r="K53" s="69" t="n">
        <f aca="false">N53/9</f>
        <v>70.4349957235944</v>
      </c>
      <c r="L53" s="69" t="n">
        <v>20</v>
      </c>
      <c r="M53" s="56" t="n">
        <f aca="false">Protein_Amt!$B$6</f>
        <v>119.32601853404</v>
      </c>
      <c r="N53" s="69" t="n">
        <f aca="false">MAX(0,I53-(O53+P53))</f>
        <v>633.914961512349</v>
      </c>
      <c r="O53" s="69" t="n">
        <f aca="false">4*L53</f>
        <v>80</v>
      </c>
      <c r="P53" s="69" t="n">
        <f aca="false">4*M53</f>
        <v>477.304074136158</v>
      </c>
      <c r="Q53" s="70" t="n">
        <f aca="false">SUM(N53:P53)</f>
        <v>1191.21903564851</v>
      </c>
      <c r="S53" s="72" t="n">
        <f aca="false">VLOOKUP($A53,FoodLog!$A$1:$Z$10011,12,0)</f>
        <v>0</v>
      </c>
      <c r="T53" s="72" t="n">
        <f aca="false">VLOOKUP($A53,FoodLog!$A$1:$Z$10011,13,0)</f>
        <v>0</v>
      </c>
      <c r="U53" s="72" t="n">
        <f aca="false">VLOOKUP($A53,FoodLog!$A$1:$Z$10011,14,0)</f>
        <v>0</v>
      </c>
      <c r="V53" s="72" t="n">
        <f aca="false">VLOOKUP($A53,FoodLog!$A$1:$Z$10011,15,0)</f>
        <v>0</v>
      </c>
      <c r="W53" s="72" t="n">
        <f aca="false">VLOOKUP($A53,FoodLog!$A$1:$Z$10011,16,0)</f>
        <v>633.914961512349</v>
      </c>
      <c r="X53" s="72" t="n">
        <f aca="false">VLOOKUP($A53,FoodLog!$A$1:$Z$10011,17,0)</f>
        <v>80</v>
      </c>
      <c r="Y53" s="72" t="n">
        <f aca="false">VLOOKUP($A53,FoodLog!$A$1:$Z$10011,18,0)</f>
        <v>477.304074136158</v>
      </c>
      <c r="Z53" s="72" t="n">
        <f aca="false">VLOOKUP($A53,FoodLog!$A$1:$Z$10011,19,0)</f>
        <v>1191.21903564851</v>
      </c>
      <c r="AA53" s="64" t="n">
        <f aca="false">MIN($H53,($H53+Z53))/3500</f>
        <v>0.317280436381114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184.662227483874</v>
      </c>
      <c r="D54" s="69" t="n">
        <f aca="false">$D$3</f>
        <v>149.157523167549</v>
      </c>
      <c r="E54" s="70" t="n">
        <f aca="false">C54-D54</f>
        <v>35.5047043163254</v>
      </c>
      <c r="F54" s="58"/>
      <c r="G54" s="71" t="n">
        <f aca="false">C54*TDEE!$B$5</f>
        <v>2297.75264157613</v>
      </c>
      <c r="H54" s="69" t="n">
        <f aca="false">$E54*31</f>
        <v>1100.64583380609</v>
      </c>
      <c r="I54" s="69" t="n">
        <f aca="false">$G54-$H54</f>
        <v>1197.10680777004</v>
      </c>
      <c r="J54" s="60" t="n">
        <f aca="false">H54/3500</f>
        <v>0.31447023823031</v>
      </c>
      <c r="K54" s="69" t="n">
        <f aca="false">N54/9</f>
        <v>71.089192625987</v>
      </c>
      <c r="L54" s="69" t="n">
        <v>20</v>
      </c>
      <c r="M54" s="56" t="n">
        <f aca="false">Protein_Amt!$B$6</f>
        <v>119.32601853404</v>
      </c>
      <c r="N54" s="69" t="n">
        <f aca="false">MAX(0,I54-(O54+P54))</f>
        <v>639.802733633883</v>
      </c>
      <c r="O54" s="69" t="n">
        <f aca="false">4*L54</f>
        <v>80</v>
      </c>
      <c r="P54" s="69" t="n">
        <f aca="false">4*M54</f>
        <v>477.304074136158</v>
      </c>
      <c r="Q54" s="70" t="n">
        <f aca="false">SUM(N54:P54)</f>
        <v>1197.10680777004</v>
      </c>
      <c r="S54" s="72" t="n">
        <f aca="false">VLOOKUP($A54,FoodLog!$A$1:$Z$10011,12,0)</f>
        <v>0</v>
      </c>
      <c r="T54" s="72" t="n">
        <f aca="false">VLOOKUP($A54,FoodLog!$A$1:$Z$10011,13,0)</f>
        <v>0</v>
      </c>
      <c r="U54" s="72" t="n">
        <f aca="false">VLOOKUP($A54,FoodLog!$A$1:$Z$10011,14,0)</f>
        <v>0</v>
      </c>
      <c r="V54" s="72" t="n">
        <f aca="false">VLOOKUP($A54,FoodLog!$A$1:$Z$10011,15,0)</f>
        <v>0</v>
      </c>
      <c r="W54" s="72" t="n">
        <f aca="false">VLOOKUP($A54,FoodLog!$A$1:$Z$10011,16,0)</f>
        <v>639.802733633883</v>
      </c>
      <c r="X54" s="72" t="n">
        <f aca="false">VLOOKUP($A54,FoodLog!$A$1:$Z$10011,17,0)</f>
        <v>80</v>
      </c>
      <c r="Y54" s="72" t="n">
        <f aca="false">VLOOKUP($A54,FoodLog!$A$1:$Z$10011,18,0)</f>
        <v>477.304074136158</v>
      </c>
      <c r="Z54" s="72" t="n">
        <f aca="false">VLOOKUP($A54,FoodLog!$A$1:$Z$10011,19,0)</f>
        <v>1197.10680777004</v>
      </c>
      <c r="AA54" s="64" t="n">
        <f aca="false">MIN($H54,($H54+Z54))/3500</f>
        <v>0.31447023823031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184.347757245644</v>
      </c>
      <c r="D55" s="69" t="n">
        <f aca="false">$D$3</f>
        <v>149.157523167549</v>
      </c>
      <c r="E55" s="70" t="n">
        <f aca="false">C55-D55</f>
        <v>35.190234078095</v>
      </c>
      <c r="F55" s="58"/>
      <c r="G55" s="71" t="n">
        <f aca="false">C55*TDEE!$B$5</f>
        <v>2293.83968747373</v>
      </c>
      <c r="H55" s="69" t="n">
        <f aca="false">$E55*31</f>
        <v>1090.89725642095</v>
      </c>
      <c r="I55" s="69" t="n">
        <f aca="false">$G55-$H55</f>
        <v>1202.94243105278</v>
      </c>
      <c r="J55" s="60" t="n">
        <f aca="false">H55/3500</f>
        <v>0.311684930405985</v>
      </c>
      <c r="K55" s="69" t="n">
        <f aca="false">N55/9</f>
        <v>71.7375952129584</v>
      </c>
      <c r="L55" s="69" t="n">
        <v>20</v>
      </c>
      <c r="M55" s="56" t="n">
        <f aca="false">Protein_Amt!$B$6</f>
        <v>119.32601853404</v>
      </c>
      <c r="N55" s="69" t="n">
        <f aca="false">MAX(0,I55-(O55+P55))</f>
        <v>645.638356916626</v>
      </c>
      <c r="O55" s="69" t="n">
        <f aca="false">4*L55</f>
        <v>80</v>
      </c>
      <c r="P55" s="69" t="n">
        <f aca="false">4*M55</f>
        <v>477.304074136158</v>
      </c>
      <c r="Q55" s="70" t="n">
        <f aca="false">SUM(N55:P55)</f>
        <v>1202.94243105278</v>
      </c>
      <c r="S55" s="72" t="n">
        <f aca="false">VLOOKUP($A55,FoodLog!$A$1:$Z$10011,12,0)</f>
        <v>0</v>
      </c>
      <c r="T55" s="72" t="n">
        <f aca="false">VLOOKUP($A55,FoodLog!$A$1:$Z$10011,13,0)</f>
        <v>0</v>
      </c>
      <c r="U55" s="72" t="n">
        <f aca="false">VLOOKUP($A55,FoodLog!$A$1:$Z$10011,14,0)</f>
        <v>0</v>
      </c>
      <c r="V55" s="72" t="n">
        <f aca="false">VLOOKUP($A55,FoodLog!$A$1:$Z$10011,15,0)</f>
        <v>0</v>
      </c>
      <c r="W55" s="72" t="n">
        <f aca="false">VLOOKUP($A55,FoodLog!$A$1:$Z$10011,16,0)</f>
        <v>645.638356916626</v>
      </c>
      <c r="X55" s="72" t="n">
        <f aca="false">VLOOKUP($A55,FoodLog!$A$1:$Z$10011,17,0)</f>
        <v>80</v>
      </c>
      <c r="Y55" s="72" t="n">
        <f aca="false">VLOOKUP($A55,FoodLog!$A$1:$Z$10011,18,0)</f>
        <v>477.304074136158</v>
      </c>
      <c r="Z55" s="72" t="n">
        <f aca="false">VLOOKUP($A55,FoodLog!$A$1:$Z$10011,19,0)</f>
        <v>1202.94243105278</v>
      </c>
      <c r="AA55" s="64" t="n">
        <f aca="false">MIN($H55,($H55+Z55))/3500</f>
        <v>0.311684930405985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184.036072315238</v>
      </c>
      <c r="D56" s="69" t="n">
        <f aca="false">$D$3</f>
        <v>149.157523167549</v>
      </c>
      <c r="E56" s="70" t="n">
        <f aca="false">C56-D56</f>
        <v>34.8785491476891</v>
      </c>
      <c r="F56" s="58"/>
      <c r="G56" s="71" t="n">
        <f aca="false">C56*TDEE!$B$5</f>
        <v>2289.96139096481</v>
      </c>
      <c r="H56" s="69" t="n">
        <f aca="false">$E56*31</f>
        <v>1081.23502357836</v>
      </c>
      <c r="I56" s="69" t="n">
        <f aca="false">$G56-$H56</f>
        <v>1208.72636738645</v>
      </c>
      <c r="J56" s="60" t="n">
        <f aca="false">H56/3500</f>
        <v>0.30892429245096</v>
      </c>
      <c r="K56" s="69" t="n">
        <f aca="false">N56/9</f>
        <v>72.3802548055881</v>
      </c>
      <c r="L56" s="69" t="n">
        <v>20</v>
      </c>
      <c r="M56" s="56" t="n">
        <f aca="false">Protein_Amt!$B$6</f>
        <v>119.32601853404</v>
      </c>
      <c r="N56" s="69" t="n">
        <f aca="false">MAX(0,I56-(O56+P56))</f>
        <v>651.422293250293</v>
      </c>
      <c r="O56" s="69" t="n">
        <f aca="false">4*L56</f>
        <v>80</v>
      </c>
      <c r="P56" s="69" t="n">
        <f aca="false">4*M56</f>
        <v>477.304074136158</v>
      </c>
      <c r="Q56" s="70" t="n">
        <f aca="false">SUM(N56:P56)</f>
        <v>1208.72636738645</v>
      </c>
      <c r="S56" s="72" t="n">
        <f aca="false">VLOOKUP($A56,FoodLog!$A$1:$Z$10011,12,0)</f>
        <v>0</v>
      </c>
      <c r="T56" s="72" t="n">
        <f aca="false">VLOOKUP($A56,FoodLog!$A$1:$Z$10011,13,0)</f>
        <v>0</v>
      </c>
      <c r="U56" s="72" t="n">
        <f aca="false">VLOOKUP($A56,FoodLog!$A$1:$Z$10011,14,0)</f>
        <v>0</v>
      </c>
      <c r="V56" s="72" t="n">
        <f aca="false">VLOOKUP($A56,FoodLog!$A$1:$Z$10011,15,0)</f>
        <v>0</v>
      </c>
      <c r="W56" s="72" t="n">
        <f aca="false">VLOOKUP($A56,FoodLog!$A$1:$Z$10011,16,0)</f>
        <v>651.422293250293</v>
      </c>
      <c r="X56" s="72" t="n">
        <f aca="false">VLOOKUP($A56,FoodLog!$A$1:$Z$10011,17,0)</f>
        <v>80</v>
      </c>
      <c r="Y56" s="72" t="n">
        <f aca="false">VLOOKUP($A56,FoodLog!$A$1:$Z$10011,18,0)</f>
        <v>477.304074136158</v>
      </c>
      <c r="Z56" s="72" t="n">
        <f aca="false">VLOOKUP($A56,FoodLog!$A$1:$Z$10011,19,0)</f>
        <v>1208.72636738645</v>
      </c>
      <c r="AA56" s="64" t="n">
        <f aca="false">MIN($H56,($H56+Z56))/3500</f>
        <v>0.30892429245096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183.727148022787</v>
      </c>
      <c r="D57" s="69" t="n">
        <f aca="false">$D$3</f>
        <v>149.157523167549</v>
      </c>
      <c r="E57" s="70" t="n">
        <f aca="false">C57-D57</f>
        <v>34.5696248552381</v>
      </c>
      <c r="F57" s="58"/>
      <c r="G57" s="71" t="n">
        <f aca="false">C57*TDEE!$B$5</f>
        <v>2286.11744508211</v>
      </c>
      <c r="H57" s="69" t="n">
        <f aca="false">$E57*31</f>
        <v>1071.65837051238</v>
      </c>
      <c r="I57" s="69" t="n">
        <f aca="false">$G57-$H57</f>
        <v>1214.45907456973</v>
      </c>
      <c r="J57" s="60" t="n">
        <f aca="false">H57/3500</f>
        <v>0.30618810586068</v>
      </c>
      <c r="K57" s="69" t="n">
        <f aca="false">N57/9</f>
        <v>73.0172222703973</v>
      </c>
      <c r="L57" s="69" t="n">
        <v>20</v>
      </c>
      <c r="M57" s="56" t="n">
        <f aca="false">Protein_Amt!$B$6</f>
        <v>119.32601853404</v>
      </c>
      <c r="N57" s="69" t="n">
        <f aca="false">MAX(0,I57-(O57+P57))</f>
        <v>657.155000433576</v>
      </c>
      <c r="O57" s="69" t="n">
        <f aca="false">4*L57</f>
        <v>80</v>
      </c>
      <c r="P57" s="69" t="n">
        <f aca="false">4*M57</f>
        <v>477.304074136158</v>
      </c>
      <c r="Q57" s="70" t="n">
        <f aca="false">SUM(N57:P57)</f>
        <v>1214.45907456973</v>
      </c>
      <c r="S57" s="72" t="n">
        <f aca="false">VLOOKUP($A57,FoodLog!$A$1:$Z$10011,12,0)</f>
        <v>0</v>
      </c>
      <c r="T57" s="72" t="n">
        <f aca="false">VLOOKUP($A57,FoodLog!$A$1:$Z$10011,13,0)</f>
        <v>0</v>
      </c>
      <c r="U57" s="72" t="n">
        <f aca="false">VLOOKUP($A57,FoodLog!$A$1:$Z$10011,14,0)</f>
        <v>0</v>
      </c>
      <c r="V57" s="72" t="n">
        <f aca="false">VLOOKUP($A57,FoodLog!$A$1:$Z$10011,15,0)</f>
        <v>0</v>
      </c>
      <c r="W57" s="72" t="n">
        <f aca="false">VLOOKUP($A57,FoodLog!$A$1:$Z$10011,16,0)</f>
        <v>657.155000433576</v>
      </c>
      <c r="X57" s="72" t="n">
        <f aca="false">VLOOKUP($A57,FoodLog!$A$1:$Z$10011,17,0)</f>
        <v>80</v>
      </c>
      <c r="Y57" s="72" t="n">
        <f aca="false">VLOOKUP($A57,FoodLog!$A$1:$Z$10011,18,0)</f>
        <v>477.304074136158</v>
      </c>
      <c r="Z57" s="72" t="n">
        <f aca="false">VLOOKUP($A57,FoodLog!$A$1:$Z$10011,19,0)</f>
        <v>1214.45907456973</v>
      </c>
      <c r="AA57" s="64" t="n">
        <f aca="false">MIN($H57,($H57+Z57))/3500</f>
        <v>0.30618810586068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183.420959916926</v>
      </c>
      <c r="D58" s="69" t="n">
        <f aca="false">$D$3</f>
        <v>149.157523167549</v>
      </c>
      <c r="E58" s="70" t="n">
        <f aca="false">C58-D58</f>
        <v>34.2634367493774</v>
      </c>
      <c r="F58" s="58"/>
      <c r="G58" s="71" t="n">
        <f aca="false">C58*TDEE!$B$5</f>
        <v>2282.30754557724</v>
      </c>
      <c r="H58" s="69" t="n">
        <f aca="false">$E58*31</f>
        <v>1062.1665392307</v>
      </c>
      <c r="I58" s="69" t="n">
        <f aca="false">$G58-$H58</f>
        <v>1220.14100634654</v>
      </c>
      <c r="J58" s="60" t="n">
        <f aca="false">H58/3500</f>
        <v>0.303476154065914</v>
      </c>
      <c r="K58" s="69" t="n">
        <f aca="false">N58/9</f>
        <v>73.6485480233754</v>
      </c>
      <c r="L58" s="69" t="n">
        <v>20</v>
      </c>
      <c r="M58" s="56" t="n">
        <f aca="false">Protein_Amt!$B$6</f>
        <v>119.32601853404</v>
      </c>
      <c r="N58" s="69" t="n">
        <f aca="false">MAX(0,I58-(O58+P58))</f>
        <v>662.836932210378</v>
      </c>
      <c r="O58" s="69" t="n">
        <f aca="false">4*L58</f>
        <v>80</v>
      </c>
      <c r="P58" s="69" t="n">
        <f aca="false">4*M58</f>
        <v>477.304074136158</v>
      </c>
      <c r="Q58" s="70" t="n">
        <f aca="false">SUM(N58:P58)</f>
        <v>1220.14100634654</v>
      </c>
      <c r="S58" s="72" t="n">
        <f aca="false">VLOOKUP($A58,FoodLog!$A$1:$Z$10011,12,0)</f>
        <v>0</v>
      </c>
      <c r="T58" s="72" t="n">
        <f aca="false">VLOOKUP($A58,FoodLog!$A$1:$Z$10011,13,0)</f>
        <v>0</v>
      </c>
      <c r="U58" s="72" t="n">
        <f aca="false">VLOOKUP($A58,FoodLog!$A$1:$Z$10011,14,0)</f>
        <v>0</v>
      </c>
      <c r="V58" s="72" t="n">
        <f aca="false">VLOOKUP($A58,FoodLog!$A$1:$Z$10011,15,0)</f>
        <v>0</v>
      </c>
      <c r="W58" s="72" t="n">
        <f aca="false">VLOOKUP($A58,FoodLog!$A$1:$Z$10011,16,0)</f>
        <v>662.836932210378</v>
      </c>
      <c r="X58" s="72" t="n">
        <f aca="false">VLOOKUP($A58,FoodLog!$A$1:$Z$10011,17,0)</f>
        <v>80</v>
      </c>
      <c r="Y58" s="72" t="n">
        <f aca="false">VLOOKUP($A58,FoodLog!$A$1:$Z$10011,18,0)</f>
        <v>477.304074136158</v>
      </c>
      <c r="Z58" s="72" t="n">
        <f aca="false">VLOOKUP($A58,FoodLog!$A$1:$Z$10011,19,0)</f>
        <v>1220.14100634654</v>
      </c>
      <c r="AA58" s="64" t="n">
        <f aca="false">MIN($H58,($H58+Z58))/3500</f>
        <v>0.303476154065914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183.11748376286</v>
      </c>
      <c r="D59" s="69" t="n">
        <f aca="false">$D$3</f>
        <v>149.157523167549</v>
      </c>
      <c r="E59" s="70" t="n">
        <f aca="false">C59-D59</f>
        <v>33.9599605953115</v>
      </c>
      <c r="F59" s="58"/>
      <c r="G59" s="71" t="n">
        <f aca="false">C59*TDEE!$B$5</f>
        <v>2278.53139089654</v>
      </c>
      <c r="H59" s="69" t="n">
        <f aca="false">$E59*31</f>
        <v>1052.75877845466</v>
      </c>
      <c r="I59" s="69" t="n">
        <f aca="false">$G59-$H59</f>
        <v>1225.77261244189</v>
      </c>
      <c r="J59" s="60" t="n">
        <f aca="false">H59/3500</f>
        <v>0.300788222415616</v>
      </c>
      <c r="K59" s="69" t="n">
        <f aca="false">N59/9</f>
        <v>74.2742820339699</v>
      </c>
      <c r="L59" s="69" t="n">
        <v>20</v>
      </c>
      <c r="M59" s="56" t="n">
        <f aca="false">Protein_Amt!$B$6</f>
        <v>119.32601853404</v>
      </c>
      <c r="N59" s="69" t="n">
        <f aca="false">MAX(0,I59-(O59+P59))</f>
        <v>668.468538305729</v>
      </c>
      <c r="O59" s="69" t="n">
        <f aca="false">4*L59</f>
        <v>80</v>
      </c>
      <c r="P59" s="69" t="n">
        <f aca="false">4*M59</f>
        <v>477.304074136158</v>
      </c>
      <c r="Q59" s="70" t="n">
        <f aca="false">SUM(N59:P59)</f>
        <v>1225.77261244189</v>
      </c>
      <c r="S59" s="72" t="n">
        <f aca="false">VLOOKUP($A59,FoodLog!$A$1:$Z$10011,12,0)</f>
        <v>0</v>
      </c>
      <c r="T59" s="72" t="n">
        <f aca="false">VLOOKUP($A59,FoodLog!$A$1:$Z$10011,13,0)</f>
        <v>0</v>
      </c>
      <c r="U59" s="72" t="n">
        <f aca="false">VLOOKUP($A59,FoodLog!$A$1:$Z$10011,14,0)</f>
        <v>0</v>
      </c>
      <c r="V59" s="72" t="n">
        <f aca="false">VLOOKUP($A59,FoodLog!$A$1:$Z$10011,15,0)</f>
        <v>0</v>
      </c>
      <c r="W59" s="72" t="n">
        <f aca="false">VLOOKUP($A59,FoodLog!$A$1:$Z$10011,16,0)</f>
        <v>668.468538305729</v>
      </c>
      <c r="X59" s="72" t="n">
        <f aca="false">VLOOKUP($A59,FoodLog!$A$1:$Z$10011,17,0)</f>
        <v>80</v>
      </c>
      <c r="Y59" s="72" t="n">
        <f aca="false">VLOOKUP($A59,FoodLog!$A$1:$Z$10011,18,0)</f>
        <v>477.304074136158</v>
      </c>
      <c r="Z59" s="72" t="n">
        <f aca="false">VLOOKUP($A59,FoodLog!$A$1:$Z$10011,19,0)</f>
        <v>1225.77261244189</v>
      </c>
      <c r="AA59" s="64" t="n">
        <f aca="false">MIN($H59,($H59+Z59))/3500</f>
        <v>0.300788222415616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182.816695540445</v>
      </c>
      <c r="D60" s="69" t="n">
        <f aca="false">$D$3</f>
        <v>149.157523167549</v>
      </c>
      <c r="E60" s="70" t="n">
        <f aca="false">C60-D60</f>
        <v>33.6591723728959</v>
      </c>
      <c r="F60" s="58"/>
      <c r="G60" s="71" t="n">
        <f aca="false">C60*TDEE!$B$5</f>
        <v>2274.78868215731</v>
      </c>
      <c r="H60" s="69" t="n">
        <f aca="false">$E60*31</f>
        <v>1043.43434355977</v>
      </c>
      <c r="I60" s="69" t="n">
        <f aca="false">$G60-$H60</f>
        <v>1231.35433859754</v>
      </c>
      <c r="J60" s="60" t="n">
        <f aca="false">H60/3500</f>
        <v>0.298124098159935</v>
      </c>
      <c r="K60" s="69" t="n">
        <f aca="false">N60/9</f>
        <v>74.8944738290421</v>
      </c>
      <c r="L60" s="69" t="n">
        <v>20</v>
      </c>
      <c r="M60" s="56" t="n">
        <f aca="false">Protein_Amt!$B$6</f>
        <v>119.32601853404</v>
      </c>
      <c r="N60" s="69" t="n">
        <f aca="false">MAX(0,I60-(O60+P60))</f>
        <v>674.050264461379</v>
      </c>
      <c r="O60" s="69" t="n">
        <f aca="false">4*L60</f>
        <v>80</v>
      </c>
      <c r="P60" s="69" t="n">
        <f aca="false">4*M60</f>
        <v>477.304074136158</v>
      </c>
      <c r="Q60" s="70" t="n">
        <f aca="false">SUM(N60:P60)</f>
        <v>1231.35433859754</v>
      </c>
      <c r="S60" s="72" t="n">
        <f aca="false">VLOOKUP($A60,FoodLog!$A$1:$Z$10011,12,0)</f>
        <v>0</v>
      </c>
      <c r="T60" s="72" t="n">
        <f aca="false">VLOOKUP($A60,FoodLog!$A$1:$Z$10011,13,0)</f>
        <v>0</v>
      </c>
      <c r="U60" s="72" t="n">
        <f aca="false">VLOOKUP($A60,FoodLog!$A$1:$Z$10011,14,0)</f>
        <v>0</v>
      </c>
      <c r="V60" s="72" t="n">
        <f aca="false">VLOOKUP($A60,FoodLog!$A$1:$Z$10011,15,0)</f>
        <v>0</v>
      </c>
      <c r="W60" s="72" t="n">
        <f aca="false">VLOOKUP($A60,FoodLog!$A$1:$Z$10011,16,0)</f>
        <v>674.050264461379</v>
      </c>
      <c r="X60" s="72" t="n">
        <f aca="false">VLOOKUP($A60,FoodLog!$A$1:$Z$10011,17,0)</f>
        <v>80</v>
      </c>
      <c r="Y60" s="72" t="n">
        <f aca="false">VLOOKUP($A60,FoodLog!$A$1:$Z$10011,18,0)</f>
        <v>477.304074136158</v>
      </c>
      <c r="Z60" s="72" t="n">
        <f aca="false">VLOOKUP($A60,FoodLog!$A$1:$Z$10011,19,0)</f>
        <v>1231.35433859754</v>
      </c>
      <c r="AA60" s="64" t="n">
        <f aca="false">MIN($H60,($H60+Z60))/3500</f>
        <v>0.298124098159935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182.518571442285</v>
      </c>
      <c r="D61" s="69" t="n">
        <f aca="false">$D$3</f>
        <v>149.157523167549</v>
      </c>
      <c r="E61" s="70" t="n">
        <f aca="false">C61-D61</f>
        <v>33.3610482747359</v>
      </c>
      <c r="F61" s="58"/>
      <c r="G61" s="71" t="n">
        <f aca="false">C61*TDEE!$B$5</f>
        <v>2271.07912312405</v>
      </c>
      <c r="H61" s="69" t="n">
        <f aca="false">$E61*31</f>
        <v>1034.19249651681</v>
      </c>
      <c r="I61" s="69" t="n">
        <f aca="false">$G61-$H61</f>
        <v>1236.88662660724</v>
      </c>
      <c r="J61" s="60" t="n">
        <f aca="false">H61/3500</f>
        <v>0.295483570433375</v>
      </c>
      <c r="K61" s="69" t="n">
        <f aca="false">N61/9</f>
        <v>75.5091724967864</v>
      </c>
      <c r="L61" s="69" t="n">
        <v>20</v>
      </c>
      <c r="M61" s="56" t="n">
        <f aca="false">Protein_Amt!$B$6</f>
        <v>119.32601853404</v>
      </c>
      <c r="N61" s="69" t="n">
        <f aca="false">MAX(0,I61-(O61+P61))</f>
        <v>679.582552471078</v>
      </c>
      <c r="O61" s="69" t="n">
        <f aca="false">4*L61</f>
        <v>80</v>
      </c>
      <c r="P61" s="69" t="n">
        <f aca="false">4*M61</f>
        <v>477.304074136158</v>
      </c>
      <c r="Q61" s="70" t="n">
        <f aca="false">SUM(N61:P61)</f>
        <v>1236.88662660724</v>
      </c>
      <c r="S61" s="72" t="n">
        <f aca="false">VLOOKUP($A61,FoodLog!$A$1:$Z$10011,12,0)</f>
        <v>0</v>
      </c>
      <c r="T61" s="72" t="n">
        <f aca="false">VLOOKUP($A61,FoodLog!$A$1:$Z$10011,13,0)</f>
        <v>0</v>
      </c>
      <c r="U61" s="72" t="n">
        <f aca="false">VLOOKUP($A61,FoodLog!$A$1:$Z$10011,14,0)</f>
        <v>0</v>
      </c>
      <c r="V61" s="72" t="n">
        <f aca="false">VLOOKUP($A61,FoodLog!$A$1:$Z$10011,15,0)</f>
        <v>0</v>
      </c>
      <c r="W61" s="72" t="n">
        <f aca="false">VLOOKUP($A61,FoodLog!$A$1:$Z$10011,16,0)</f>
        <v>679.582552471078</v>
      </c>
      <c r="X61" s="72" t="n">
        <f aca="false">VLOOKUP($A61,FoodLog!$A$1:$Z$10011,17,0)</f>
        <v>80</v>
      </c>
      <c r="Y61" s="72" t="n">
        <f aca="false">VLOOKUP($A61,FoodLog!$A$1:$Z$10011,18,0)</f>
        <v>477.304074136158</v>
      </c>
      <c r="Z61" s="72" t="n">
        <f aca="false">VLOOKUP($A61,FoodLog!$A$1:$Z$10011,19,0)</f>
        <v>1236.88662660724</v>
      </c>
      <c r="AA61" s="64" t="n">
        <f aca="false">MIN($H61,($H61+Z61))/3500</f>
        <v>0.295483570433375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182.223087871852</v>
      </c>
      <c r="D62" s="69" t="n">
        <f aca="false">$D$3</f>
        <v>149.157523167549</v>
      </c>
      <c r="E62" s="70" t="n">
        <f aca="false">C62-D62</f>
        <v>33.0655647043026</v>
      </c>
      <c r="F62" s="58"/>
      <c r="G62" s="71" t="n">
        <f aca="false">C62*TDEE!$B$5</f>
        <v>2267.40242018509</v>
      </c>
      <c r="H62" s="69" t="n">
        <f aca="false">$E62*31</f>
        <v>1025.03250583338</v>
      </c>
      <c r="I62" s="69" t="n">
        <f aca="false">$G62-$H62</f>
        <v>1242.36991435171</v>
      </c>
      <c r="J62" s="60" t="n">
        <f aca="false">H62/3500</f>
        <v>0.292866430238108</v>
      </c>
      <c r="K62" s="69" t="n">
        <f aca="false">N62/9</f>
        <v>76.1184266906165</v>
      </c>
      <c r="L62" s="69" t="n">
        <v>20</v>
      </c>
      <c r="M62" s="56" t="n">
        <f aca="false">Protein_Amt!$B$6</f>
        <v>119.32601853404</v>
      </c>
      <c r="N62" s="69" t="n">
        <f aca="false">MAX(0,I62-(O62+P62))</f>
        <v>685.065840215548</v>
      </c>
      <c r="O62" s="69" t="n">
        <f aca="false">4*L62</f>
        <v>80</v>
      </c>
      <c r="P62" s="69" t="n">
        <f aca="false">4*M62</f>
        <v>477.304074136158</v>
      </c>
      <c r="Q62" s="70" t="n">
        <f aca="false">SUM(N62:P62)</f>
        <v>1242.36991435171</v>
      </c>
      <c r="S62" s="72" t="n">
        <f aca="false">VLOOKUP($A62,FoodLog!$A$1:$Z$10011,12,0)</f>
        <v>0</v>
      </c>
      <c r="T62" s="72" t="n">
        <f aca="false">VLOOKUP($A62,FoodLog!$A$1:$Z$10011,13,0)</f>
        <v>0</v>
      </c>
      <c r="U62" s="72" t="n">
        <f aca="false">VLOOKUP($A62,FoodLog!$A$1:$Z$10011,14,0)</f>
        <v>0</v>
      </c>
      <c r="V62" s="72" t="n">
        <f aca="false">VLOOKUP($A62,FoodLog!$A$1:$Z$10011,15,0)</f>
        <v>0</v>
      </c>
      <c r="W62" s="72" t="n">
        <f aca="false">VLOOKUP($A62,FoodLog!$A$1:$Z$10011,16,0)</f>
        <v>685.065840215548</v>
      </c>
      <c r="X62" s="72" t="n">
        <f aca="false">VLOOKUP($A62,FoodLog!$A$1:$Z$10011,17,0)</f>
        <v>80</v>
      </c>
      <c r="Y62" s="72" t="n">
        <f aca="false">VLOOKUP($A62,FoodLog!$A$1:$Z$10011,18,0)</f>
        <v>477.304074136158</v>
      </c>
      <c r="Z62" s="72" t="n">
        <f aca="false">VLOOKUP($A62,FoodLog!$A$1:$Z$10011,19,0)</f>
        <v>1242.36991435171</v>
      </c>
      <c r="AA62" s="64" t="n">
        <f aca="false">MIN($H62,($H62+Z62))/3500</f>
        <v>0.292866430238108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181.930221441613</v>
      </c>
      <c r="D63" s="69" t="n">
        <f aca="false">$D$3</f>
        <v>149.157523167549</v>
      </c>
      <c r="E63" s="70" t="n">
        <f aca="false">C63-D63</f>
        <v>32.7726982740645</v>
      </c>
      <c r="F63" s="58"/>
      <c r="G63" s="71" t="n">
        <f aca="false">C63*TDEE!$B$5</f>
        <v>2263.7582823293</v>
      </c>
      <c r="H63" s="69" t="n">
        <f aca="false">$E63*31</f>
        <v>1015.953646496</v>
      </c>
      <c r="I63" s="69" t="n">
        <f aca="false">$G63-$H63</f>
        <v>1247.8046358333</v>
      </c>
      <c r="J63" s="60" t="n">
        <f aca="false">H63/3500</f>
        <v>0.290272470427428</v>
      </c>
      <c r="K63" s="69" t="n">
        <f aca="false">N63/9</f>
        <v>76.7222846330155</v>
      </c>
      <c r="L63" s="69" t="n">
        <v>20</v>
      </c>
      <c r="M63" s="56" t="n">
        <f aca="false">Protein_Amt!$B$6</f>
        <v>119.32601853404</v>
      </c>
      <c r="N63" s="69" t="n">
        <f aca="false">MAX(0,I63-(O63+P63))</f>
        <v>690.500561697139</v>
      </c>
      <c r="O63" s="69" t="n">
        <f aca="false">4*L63</f>
        <v>80</v>
      </c>
      <c r="P63" s="69" t="n">
        <f aca="false">4*M63</f>
        <v>477.304074136158</v>
      </c>
      <c r="Q63" s="70" t="n">
        <f aca="false">SUM(N63:P63)</f>
        <v>1247.8046358333</v>
      </c>
      <c r="S63" s="72" t="n">
        <f aca="false">VLOOKUP($A63,FoodLog!$A$1:$Z$10011,12,0)</f>
        <v>0</v>
      </c>
      <c r="T63" s="72" t="n">
        <f aca="false">VLOOKUP($A63,FoodLog!$A$1:$Z$10011,13,0)</f>
        <v>0</v>
      </c>
      <c r="U63" s="72" t="n">
        <f aca="false">VLOOKUP($A63,FoodLog!$A$1:$Z$10011,14,0)</f>
        <v>0</v>
      </c>
      <c r="V63" s="72" t="n">
        <f aca="false">VLOOKUP($A63,FoodLog!$A$1:$Z$10011,15,0)</f>
        <v>0</v>
      </c>
      <c r="W63" s="72" t="n">
        <f aca="false">VLOOKUP($A63,FoodLog!$A$1:$Z$10011,16,0)</f>
        <v>690.500561697139</v>
      </c>
      <c r="X63" s="72" t="n">
        <f aca="false">VLOOKUP($A63,FoodLog!$A$1:$Z$10011,17,0)</f>
        <v>80</v>
      </c>
      <c r="Y63" s="72" t="n">
        <f aca="false">VLOOKUP($A63,FoodLog!$A$1:$Z$10011,18,0)</f>
        <v>477.304074136158</v>
      </c>
      <c r="Z63" s="72" t="n">
        <f aca="false">VLOOKUP($A63,FoodLog!$A$1:$Z$10011,19,0)</f>
        <v>1247.8046358333</v>
      </c>
      <c r="AA63" s="64" t="n">
        <f aca="false">MIN($H63,($H63+Z63))/3500</f>
        <v>0.290272470427428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181.639948971186</v>
      </c>
      <c r="D64" s="69" t="n">
        <f aca="false">$D$3</f>
        <v>149.157523167549</v>
      </c>
      <c r="E64" s="70" t="n">
        <f aca="false">C64-D64</f>
        <v>32.482425803637</v>
      </c>
      <c r="F64" s="58"/>
      <c r="G64" s="71" t="n">
        <f aca="false">C64*TDEE!$B$5</f>
        <v>2260.14642112308</v>
      </c>
      <c r="H64" s="69" t="n">
        <f aca="false">$E64*31</f>
        <v>1006.95519991275</v>
      </c>
      <c r="I64" s="69" t="n">
        <f aca="false">$G64-$H64</f>
        <v>1253.19122121034</v>
      </c>
      <c r="J64" s="60" t="n">
        <f aca="false">H64/3500</f>
        <v>0.287701485689357</v>
      </c>
      <c r="K64" s="69" t="n">
        <f aca="false">N64/9</f>
        <v>77.3207941193532</v>
      </c>
      <c r="L64" s="69" t="n">
        <v>20</v>
      </c>
      <c r="M64" s="56" t="n">
        <f aca="false">Protein_Amt!$B$6</f>
        <v>119.32601853404</v>
      </c>
      <c r="N64" s="69" t="n">
        <f aca="false">MAX(0,I64-(O64+P64))</f>
        <v>695.887147074179</v>
      </c>
      <c r="O64" s="69" t="n">
        <f aca="false">4*L64</f>
        <v>80</v>
      </c>
      <c r="P64" s="69" t="n">
        <f aca="false">4*M64</f>
        <v>477.304074136158</v>
      </c>
      <c r="Q64" s="70" t="n">
        <f aca="false">SUM(N64:P64)</f>
        <v>1253.19122121034</v>
      </c>
      <c r="S64" s="72" t="n">
        <f aca="false">VLOOKUP($A64,FoodLog!$A$1:$Z$10011,12,0)</f>
        <v>0</v>
      </c>
      <c r="T64" s="72" t="n">
        <f aca="false">VLOOKUP($A64,FoodLog!$A$1:$Z$10011,13,0)</f>
        <v>0</v>
      </c>
      <c r="U64" s="72" t="n">
        <f aca="false">VLOOKUP($A64,FoodLog!$A$1:$Z$10011,14,0)</f>
        <v>0</v>
      </c>
      <c r="V64" s="72" t="n">
        <f aca="false">VLOOKUP($A64,FoodLog!$A$1:$Z$10011,15,0)</f>
        <v>0</v>
      </c>
      <c r="W64" s="72" t="n">
        <f aca="false">VLOOKUP($A64,FoodLog!$A$1:$Z$10011,16,0)</f>
        <v>695.887147074179</v>
      </c>
      <c r="X64" s="72" t="n">
        <f aca="false">VLOOKUP($A64,FoodLog!$A$1:$Z$10011,17,0)</f>
        <v>80</v>
      </c>
      <c r="Y64" s="72" t="n">
        <f aca="false">VLOOKUP($A64,FoodLog!$A$1:$Z$10011,18,0)</f>
        <v>477.304074136158</v>
      </c>
      <c r="Z64" s="72" t="n">
        <f aca="false">VLOOKUP($A64,FoodLog!$A$1:$Z$10011,19,0)</f>
        <v>1253.19122121034</v>
      </c>
      <c r="AA64" s="64" t="n">
        <f aca="false">MIN($H64,($H64+Z64))/3500</f>
        <v>0.287701485689357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181.352247485497</v>
      </c>
      <c r="D65" s="69" t="n">
        <f aca="false">$D$3</f>
        <v>149.157523167549</v>
      </c>
      <c r="E65" s="70" t="n">
        <f aca="false">C65-D65</f>
        <v>32.1947243179477</v>
      </c>
      <c r="F65" s="58"/>
      <c r="G65" s="71" t="n">
        <f aca="false">C65*TDEE!$B$5</f>
        <v>2256.56655068756</v>
      </c>
      <c r="H65" s="69" t="n">
        <f aca="false">$E65*31</f>
        <v>998.036453856378</v>
      </c>
      <c r="I65" s="69" t="n">
        <f aca="false">$G65-$H65</f>
        <v>1258.53009683118</v>
      </c>
      <c r="J65" s="60" t="n">
        <f aca="false">H65/3500</f>
        <v>0.285153272530394</v>
      </c>
      <c r="K65" s="69" t="n">
        <f aca="false">N65/9</f>
        <v>77.9140025216691</v>
      </c>
      <c r="L65" s="69" t="n">
        <v>20</v>
      </c>
      <c r="M65" s="56" t="n">
        <f aca="false">Protein_Amt!$B$6</f>
        <v>119.32601853404</v>
      </c>
      <c r="N65" s="69" t="n">
        <f aca="false">MAX(0,I65-(O65+P65))</f>
        <v>701.226022695022</v>
      </c>
      <c r="O65" s="69" t="n">
        <f aca="false">4*L65</f>
        <v>80</v>
      </c>
      <c r="P65" s="69" t="n">
        <f aca="false">4*M65</f>
        <v>477.304074136158</v>
      </c>
      <c r="Q65" s="70" t="n">
        <f aca="false">SUM(N65:P65)</f>
        <v>1258.53009683118</v>
      </c>
      <c r="S65" s="72" t="n">
        <f aca="false">VLOOKUP($A65,FoodLog!$A$1:$Z$10011,12,0)</f>
        <v>0</v>
      </c>
      <c r="T65" s="72" t="n">
        <f aca="false">VLOOKUP($A65,FoodLog!$A$1:$Z$10011,13,0)</f>
        <v>0</v>
      </c>
      <c r="U65" s="72" t="n">
        <f aca="false">VLOOKUP($A65,FoodLog!$A$1:$Z$10011,14,0)</f>
        <v>0</v>
      </c>
      <c r="V65" s="72" t="n">
        <f aca="false">VLOOKUP($A65,FoodLog!$A$1:$Z$10011,15,0)</f>
        <v>0</v>
      </c>
      <c r="W65" s="72" t="n">
        <f aca="false">VLOOKUP($A65,FoodLog!$A$1:$Z$10011,16,0)</f>
        <v>701.226022695022</v>
      </c>
      <c r="X65" s="72" t="n">
        <f aca="false">VLOOKUP($A65,FoodLog!$A$1:$Z$10011,17,0)</f>
        <v>80</v>
      </c>
      <c r="Y65" s="72" t="n">
        <f aca="false">VLOOKUP($A65,FoodLog!$A$1:$Z$10011,18,0)</f>
        <v>477.304074136158</v>
      </c>
      <c r="Z65" s="72" t="n">
        <f aca="false">VLOOKUP($A65,FoodLog!$A$1:$Z$10011,19,0)</f>
        <v>1258.53009683118</v>
      </c>
      <c r="AA65" s="64" t="n">
        <f aca="false">MIN($H65,($H65+Z65))/3500</f>
        <v>0.285153272530394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181.067094212966</v>
      </c>
      <c r="D66" s="69" t="n">
        <f aca="false">$D$3</f>
        <v>149.157523167549</v>
      </c>
      <c r="E66" s="70" t="n">
        <f aca="false">C66-D66</f>
        <v>31.9095710454173</v>
      </c>
      <c r="F66" s="58"/>
      <c r="G66" s="71" t="n">
        <f aca="false">C66*TDEE!$B$5</f>
        <v>2253.01838767589</v>
      </c>
      <c r="H66" s="69" t="n">
        <f aca="false">$E66*31</f>
        <v>989.196702407936</v>
      </c>
      <c r="I66" s="69" t="n">
        <f aca="false">$G66-$H66</f>
        <v>1263.82168526795</v>
      </c>
      <c r="J66" s="60" t="n">
        <f aca="false">H66/3500</f>
        <v>0.28262762925941</v>
      </c>
      <c r="K66" s="69" t="n">
        <f aca="false">N66/9</f>
        <v>78.5019567924216</v>
      </c>
      <c r="L66" s="69" t="n">
        <v>20</v>
      </c>
      <c r="M66" s="56" t="n">
        <f aca="false">Protein_Amt!$B$6</f>
        <v>119.32601853404</v>
      </c>
      <c r="N66" s="69" t="n">
        <f aca="false">MAX(0,I66-(O66+P66))</f>
        <v>706.517611131794</v>
      </c>
      <c r="O66" s="69" t="n">
        <f aca="false">4*L66</f>
        <v>80</v>
      </c>
      <c r="P66" s="69" t="n">
        <f aca="false">4*M66</f>
        <v>477.304074136158</v>
      </c>
      <c r="Q66" s="70" t="n">
        <f aca="false">SUM(N66:P66)</f>
        <v>1263.82168526795</v>
      </c>
      <c r="S66" s="72" t="n">
        <f aca="false">VLOOKUP($A66,FoodLog!$A$1:$Z$10011,12,0)</f>
        <v>0</v>
      </c>
      <c r="T66" s="72" t="n">
        <f aca="false">VLOOKUP($A66,FoodLog!$A$1:$Z$10011,13,0)</f>
        <v>0</v>
      </c>
      <c r="U66" s="72" t="n">
        <f aca="false">VLOOKUP($A66,FoodLog!$A$1:$Z$10011,14,0)</f>
        <v>0</v>
      </c>
      <c r="V66" s="72" t="n">
        <f aca="false">VLOOKUP($A66,FoodLog!$A$1:$Z$10011,15,0)</f>
        <v>0</v>
      </c>
      <c r="W66" s="72" t="n">
        <f aca="false">VLOOKUP($A66,FoodLog!$A$1:$Z$10011,16,0)</f>
        <v>706.517611131794</v>
      </c>
      <c r="X66" s="72" t="n">
        <f aca="false">VLOOKUP($A66,FoodLog!$A$1:$Z$10011,17,0)</f>
        <v>80</v>
      </c>
      <c r="Y66" s="72" t="n">
        <f aca="false">VLOOKUP($A66,FoodLog!$A$1:$Z$10011,18,0)</f>
        <v>477.304074136158</v>
      </c>
      <c r="Z66" s="72" t="n">
        <f aca="false">VLOOKUP($A66,FoodLog!$A$1:$Z$10011,19,0)</f>
        <v>1263.82168526795</v>
      </c>
      <c r="AA66" s="64" t="n">
        <f aca="false">MIN($H66,($H66+Z66))/3500</f>
        <v>0.28262762925941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180.784466583707</v>
      </c>
      <c r="D67" s="69" t="n">
        <f aca="false">$D$3</f>
        <v>149.157523167549</v>
      </c>
      <c r="E67" s="70" t="n">
        <f aca="false">C67-D67</f>
        <v>31.6269434161579</v>
      </c>
      <c r="F67" s="58"/>
      <c r="G67" s="71" t="n">
        <f aca="false">C67*TDEE!$B$5</f>
        <v>2249.50165125089</v>
      </c>
      <c r="H67" s="69" t="n">
        <f aca="false">$E67*31</f>
        <v>980.435245900894</v>
      </c>
      <c r="I67" s="69" t="n">
        <f aca="false">$G67-$H67</f>
        <v>1269.06640535</v>
      </c>
      <c r="J67" s="60" t="n">
        <f aca="false">H67/3500</f>
        <v>0.280124355971684</v>
      </c>
      <c r="K67" s="69" t="n">
        <f aca="false">N67/9</f>
        <v>79.0847034682046</v>
      </c>
      <c r="L67" s="69" t="n">
        <v>20</v>
      </c>
      <c r="M67" s="56" t="n">
        <f aca="false">Protein_Amt!$B$6</f>
        <v>119.32601853404</v>
      </c>
      <c r="N67" s="69" t="n">
        <f aca="false">MAX(0,I67-(O67+P67))</f>
        <v>711.762331213841</v>
      </c>
      <c r="O67" s="69" t="n">
        <f aca="false">4*L67</f>
        <v>80</v>
      </c>
      <c r="P67" s="69" t="n">
        <f aca="false">4*M67</f>
        <v>477.304074136158</v>
      </c>
      <c r="Q67" s="70" t="n">
        <f aca="false">SUM(N67:P67)</f>
        <v>1269.06640535</v>
      </c>
      <c r="S67" s="72" t="n">
        <f aca="false">VLOOKUP($A67,FoodLog!$A$1:$Z$10011,12,0)</f>
        <v>0</v>
      </c>
      <c r="T67" s="72" t="n">
        <f aca="false">VLOOKUP($A67,FoodLog!$A$1:$Z$10011,13,0)</f>
        <v>0</v>
      </c>
      <c r="U67" s="72" t="n">
        <f aca="false">VLOOKUP($A67,FoodLog!$A$1:$Z$10011,14,0)</f>
        <v>0</v>
      </c>
      <c r="V67" s="72" t="n">
        <f aca="false">VLOOKUP($A67,FoodLog!$A$1:$Z$10011,15,0)</f>
        <v>0</v>
      </c>
      <c r="W67" s="72" t="n">
        <f aca="false">VLOOKUP($A67,FoodLog!$A$1:$Z$10011,16,0)</f>
        <v>711.762331213841</v>
      </c>
      <c r="X67" s="72" t="n">
        <f aca="false">VLOOKUP($A67,FoodLog!$A$1:$Z$10011,17,0)</f>
        <v>80</v>
      </c>
      <c r="Y67" s="72" t="n">
        <f aca="false">VLOOKUP($A67,FoodLog!$A$1:$Z$10011,18,0)</f>
        <v>477.304074136158</v>
      </c>
      <c r="Z67" s="72" t="n">
        <f aca="false">VLOOKUP($A67,FoodLog!$A$1:$Z$10011,19,0)</f>
        <v>1269.06640535</v>
      </c>
      <c r="AA67" s="64" t="n">
        <f aca="false">MIN($H67,($H67+Z67))/3500</f>
        <v>0.280124355971684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180.504342227735</v>
      </c>
      <c r="D68" s="69" t="n">
        <f aca="false">$D$3</f>
        <v>149.157523167549</v>
      </c>
      <c r="E68" s="70" t="n">
        <f aca="false">C68-D68</f>
        <v>31.3468190601862</v>
      </c>
      <c r="F68" s="58"/>
      <c r="G68" s="71" t="n">
        <f aca="false">C68*TDEE!$B$5</f>
        <v>2246.01606306281</v>
      </c>
      <c r="H68" s="69" t="n">
        <f aca="false">$E68*31</f>
        <v>971.751390865772</v>
      </c>
      <c r="I68" s="69" t="n">
        <f aca="false">$G68-$H68</f>
        <v>1274.26467219703</v>
      </c>
      <c r="J68" s="60" t="n">
        <f aca="false">H68/3500</f>
        <v>0.277643254533078</v>
      </c>
      <c r="K68" s="69" t="n">
        <f aca="false">N68/9</f>
        <v>79.6622886734306</v>
      </c>
      <c r="L68" s="69" t="n">
        <v>20</v>
      </c>
      <c r="M68" s="56" t="n">
        <f aca="false">Protein_Amt!$B$6</f>
        <v>119.32601853404</v>
      </c>
      <c r="N68" s="69" t="n">
        <f aca="false">MAX(0,I68-(O68+P68))</f>
        <v>716.960598060876</v>
      </c>
      <c r="O68" s="69" t="n">
        <f aca="false">4*L68</f>
        <v>80</v>
      </c>
      <c r="P68" s="69" t="n">
        <f aca="false">4*M68</f>
        <v>477.304074136158</v>
      </c>
      <c r="Q68" s="70" t="n">
        <f aca="false">SUM(N68:P68)</f>
        <v>1274.26467219703</v>
      </c>
      <c r="S68" s="72" t="n">
        <f aca="false">VLOOKUP($A68,FoodLog!$A$1:$Z$10011,12,0)</f>
        <v>0</v>
      </c>
      <c r="T68" s="72" t="n">
        <f aca="false">VLOOKUP($A68,FoodLog!$A$1:$Z$10011,13,0)</f>
        <v>0</v>
      </c>
      <c r="U68" s="72" t="n">
        <f aca="false">VLOOKUP($A68,FoodLog!$A$1:$Z$10011,14,0)</f>
        <v>0</v>
      </c>
      <c r="V68" s="72" t="n">
        <f aca="false">VLOOKUP($A68,FoodLog!$A$1:$Z$10011,15,0)</f>
        <v>0</v>
      </c>
      <c r="W68" s="72" t="n">
        <f aca="false">VLOOKUP($A68,FoodLog!$A$1:$Z$10011,16,0)</f>
        <v>716.960598060876</v>
      </c>
      <c r="X68" s="72" t="n">
        <f aca="false">VLOOKUP($A68,FoodLog!$A$1:$Z$10011,17,0)</f>
        <v>80</v>
      </c>
      <c r="Y68" s="72" t="n">
        <f aca="false">VLOOKUP($A68,FoodLog!$A$1:$Z$10011,18,0)</f>
        <v>477.304074136158</v>
      </c>
      <c r="Z68" s="72" t="n">
        <f aca="false">VLOOKUP($A68,FoodLog!$A$1:$Z$10011,19,0)</f>
        <v>1274.26467219703</v>
      </c>
      <c r="AA68" s="64" t="n">
        <f aca="false">MIN($H68,($H68+Z68))/3500</f>
        <v>0.277643254533078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180.226698973202</v>
      </c>
      <c r="D69" s="69" t="n">
        <f aca="false">$D$3</f>
        <v>149.157523167549</v>
      </c>
      <c r="E69" s="70" t="n">
        <f aca="false">C69-D69</f>
        <v>31.0691758056531</v>
      </c>
      <c r="F69" s="58"/>
      <c r="G69" s="71" t="n">
        <f aca="false">C69*TDEE!$B$5</f>
        <v>2242.56134722724</v>
      </c>
      <c r="H69" s="69" t="n">
        <f aca="false">$E69*31</f>
        <v>963.144449975247</v>
      </c>
      <c r="I69" s="69" t="n">
        <f aca="false">$G69-$H69</f>
        <v>1279.41689725199</v>
      </c>
      <c r="J69" s="60" t="n">
        <f aca="false">H69/3500</f>
        <v>0.275184128564356</v>
      </c>
      <c r="K69" s="69" t="n">
        <f aca="false">N69/9</f>
        <v>80.2347581239819</v>
      </c>
      <c r="L69" s="69" t="n">
        <v>20</v>
      </c>
      <c r="M69" s="56" t="n">
        <f aca="false">Protein_Amt!$B$6</f>
        <v>119.32601853404</v>
      </c>
      <c r="N69" s="69" t="n">
        <f aca="false">MAX(0,I69-(O69+P69))</f>
        <v>722.112823115837</v>
      </c>
      <c r="O69" s="69" t="n">
        <f aca="false">4*L69</f>
        <v>80</v>
      </c>
      <c r="P69" s="69" t="n">
        <f aca="false">4*M69</f>
        <v>477.304074136158</v>
      </c>
      <c r="Q69" s="70" t="n">
        <f aca="false">SUM(N69:P69)</f>
        <v>1279.41689725199</v>
      </c>
      <c r="S69" s="72" t="n">
        <f aca="false">VLOOKUP($A69,FoodLog!$A$1:$Z$10011,12,0)</f>
        <v>0</v>
      </c>
      <c r="T69" s="72" t="n">
        <f aca="false">VLOOKUP($A69,FoodLog!$A$1:$Z$10011,13,0)</f>
        <v>0</v>
      </c>
      <c r="U69" s="72" t="n">
        <f aca="false">VLOOKUP($A69,FoodLog!$A$1:$Z$10011,14,0)</f>
        <v>0</v>
      </c>
      <c r="V69" s="72" t="n">
        <f aca="false">VLOOKUP($A69,FoodLog!$A$1:$Z$10011,15,0)</f>
        <v>0</v>
      </c>
      <c r="W69" s="72" t="n">
        <f aca="false">VLOOKUP($A69,FoodLog!$A$1:$Z$10011,16,0)</f>
        <v>722.112823115837</v>
      </c>
      <c r="X69" s="72" t="n">
        <f aca="false">VLOOKUP($A69,FoodLog!$A$1:$Z$10011,17,0)</f>
        <v>80</v>
      </c>
      <c r="Y69" s="72" t="n">
        <f aca="false">VLOOKUP($A69,FoodLog!$A$1:$Z$10011,18,0)</f>
        <v>477.304074136158</v>
      </c>
      <c r="Z69" s="72" t="n">
        <f aca="false">VLOOKUP($A69,FoodLog!$A$1:$Z$10011,19,0)</f>
        <v>1279.41689725199</v>
      </c>
      <c r="AA69" s="64" t="n">
        <f aca="false">MIN($H69,($H69+Z69))/3500</f>
        <v>0.275184128564356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179.951514844638</v>
      </c>
      <c r="D70" s="69" t="n">
        <f aca="false">$D$3</f>
        <v>149.157523167549</v>
      </c>
      <c r="E70" s="70" t="n">
        <f aca="false">C70-D70</f>
        <v>30.7939916770888</v>
      </c>
      <c r="F70" s="58"/>
      <c r="G70" s="71" t="n">
        <f aca="false">C70*TDEE!$B$5</f>
        <v>2239.13723030336</v>
      </c>
      <c r="H70" s="69" t="n">
        <f aca="false">$E70*31</f>
        <v>954.613741989752</v>
      </c>
      <c r="I70" s="69" t="n">
        <f aca="false">$G70-$H70</f>
        <v>1284.52348831361</v>
      </c>
      <c r="J70" s="60" t="n">
        <f aca="false">H70/3500</f>
        <v>0.272746783425643</v>
      </c>
      <c r="K70" s="69" t="n">
        <f aca="false">N70/9</f>
        <v>80.8021571308281</v>
      </c>
      <c r="L70" s="69" t="n">
        <v>20</v>
      </c>
      <c r="M70" s="56" t="n">
        <f aca="false">Protein_Amt!$B$6</f>
        <v>119.32601853404</v>
      </c>
      <c r="N70" s="69" t="n">
        <f aca="false">MAX(0,I70-(O70+P70))</f>
        <v>727.219414177453</v>
      </c>
      <c r="O70" s="69" t="n">
        <f aca="false">4*L70</f>
        <v>80</v>
      </c>
      <c r="P70" s="69" t="n">
        <f aca="false">4*M70</f>
        <v>477.304074136158</v>
      </c>
      <c r="Q70" s="70" t="n">
        <f aca="false">SUM(N70:P70)</f>
        <v>1284.52348831361</v>
      </c>
      <c r="S70" s="72" t="n">
        <f aca="false">VLOOKUP($A70,FoodLog!$A$1:$Z$10011,12,0)</f>
        <v>0</v>
      </c>
      <c r="T70" s="72" t="n">
        <f aca="false">VLOOKUP($A70,FoodLog!$A$1:$Z$10011,13,0)</f>
        <v>0</v>
      </c>
      <c r="U70" s="72" t="n">
        <f aca="false">VLOOKUP($A70,FoodLog!$A$1:$Z$10011,14,0)</f>
        <v>0</v>
      </c>
      <c r="V70" s="72" t="n">
        <f aca="false">VLOOKUP($A70,FoodLog!$A$1:$Z$10011,15,0)</f>
        <v>0</v>
      </c>
      <c r="W70" s="72" t="n">
        <f aca="false">VLOOKUP($A70,FoodLog!$A$1:$Z$10011,16,0)</f>
        <v>727.219414177453</v>
      </c>
      <c r="X70" s="72" t="n">
        <f aca="false">VLOOKUP($A70,FoodLog!$A$1:$Z$10011,17,0)</f>
        <v>80</v>
      </c>
      <c r="Y70" s="72" t="n">
        <f aca="false">VLOOKUP($A70,FoodLog!$A$1:$Z$10011,18,0)</f>
        <v>477.304074136158</v>
      </c>
      <c r="Z70" s="72" t="n">
        <f aca="false">VLOOKUP($A70,FoodLog!$A$1:$Z$10011,19,0)</f>
        <v>1284.52348831361</v>
      </c>
      <c r="AA70" s="64" t="n">
        <f aca="false">MIN($H70,($H70+Z70))/3500</f>
        <v>0.272746783425643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179.678768061212</v>
      </c>
      <c r="D71" s="69" t="n">
        <f aca="false">$D$3</f>
        <v>149.157523167549</v>
      </c>
      <c r="E71" s="70" t="n">
        <f aca="false">C71-D71</f>
        <v>30.5212448936631</v>
      </c>
      <c r="F71" s="58"/>
      <c r="G71" s="71" t="n">
        <f aca="false">C71*TDEE!$B$5</f>
        <v>2235.74344127224</v>
      </c>
      <c r="H71" s="69" t="n">
        <f aca="false">$E71*31</f>
        <v>946.158591703557</v>
      </c>
      <c r="I71" s="69" t="n">
        <f aca="false">$G71-$H71</f>
        <v>1289.58484956868</v>
      </c>
      <c r="J71" s="60" t="n">
        <f aca="false">H71/3500</f>
        <v>0.270331026201016</v>
      </c>
      <c r="K71" s="69" t="n">
        <f aca="false">N71/9</f>
        <v>81.3645306036138</v>
      </c>
      <c r="L71" s="69" t="n">
        <v>20</v>
      </c>
      <c r="M71" s="56" t="n">
        <f aca="false">Protein_Amt!$B$6</f>
        <v>119.32601853404</v>
      </c>
      <c r="N71" s="69" t="n">
        <f aca="false">MAX(0,I71-(O71+P71))</f>
        <v>732.280775432524</v>
      </c>
      <c r="O71" s="69" t="n">
        <f aca="false">4*L71</f>
        <v>80</v>
      </c>
      <c r="P71" s="69" t="n">
        <f aca="false">4*M71</f>
        <v>477.304074136158</v>
      </c>
      <c r="Q71" s="70" t="n">
        <f aca="false">SUM(N71:P71)</f>
        <v>1289.58484956868</v>
      </c>
      <c r="S71" s="72" t="n">
        <f aca="false">VLOOKUP($A71,FoodLog!$A$1:$Z$10011,12,0)</f>
        <v>0</v>
      </c>
      <c r="T71" s="72" t="n">
        <f aca="false">VLOOKUP($A71,FoodLog!$A$1:$Z$10011,13,0)</f>
        <v>0</v>
      </c>
      <c r="U71" s="72" t="n">
        <f aca="false">VLOOKUP($A71,FoodLog!$A$1:$Z$10011,14,0)</f>
        <v>0</v>
      </c>
      <c r="V71" s="72" t="n">
        <f aca="false">VLOOKUP($A71,FoodLog!$A$1:$Z$10011,15,0)</f>
        <v>0</v>
      </c>
      <c r="W71" s="72" t="n">
        <f aca="false">VLOOKUP($A71,FoodLog!$A$1:$Z$10011,16,0)</f>
        <v>732.280775432524</v>
      </c>
      <c r="X71" s="72" t="n">
        <f aca="false">VLOOKUP($A71,FoodLog!$A$1:$Z$10011,17,0)</f>
        <v>80</v>
      </c>
      <c r="Y71" s="72" t="n">
        <f aca="false">VLOOKUP($A71,FoodLog!$A$1:$Z$10011,18,0)</f>
        <v>477.304074136158</v>
      </c>
      <c r="Z71" s="72" t="n">
        <f aca="false">VLOOKUP($A71,FoodLog!$A$1:$Z$10011,19,0)</f>
        <v>1289.58484956868</v>
      </c>
      <c r="AA71" s="64" t="n">
        <f aca="false">MIN($H71,($H71+Z71))/3500</f>
        <v>0.270331026201016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179.408437035011</v>
      </c>
      <c r="D72" s="69" t="n">
        <f aca="false">$D$3</f>
        <v>149.157523167549</v>
      </c>
      <c r="E72" s="70" t="n">
        <f aca="false">C72-D72</f>
        <v>30.2509138674621</v>
      </c>
      <c r="F72" s="58"/>
      <c r="G72" s="71" t="n">
        <f aca="false">C72*TDEE!$B$5</f>
        <v>2232.37971151539</v>
      </c>
      <c r="H72" s="69" t="n">
        <f aca="false">$E72*31</f>
        <v>937.778329891326</v>
      </c>
      <c r="I72" s="69" t="n">
        <f aca="false">$G72-$H72</f>
        <v>1294.60138162407</v>
      </c>
      <c r="J72" s="60" t="n">
        <f aca="false">H72/3500</f>
        <v>0.267936665683236</v>
      </c>
      <c r="K72" s="69" t="n">
        <f aca="false">N72/9</f>
        <v>81.921923054212</v>
      </c>
      <c r="L72" s="69" t="n">
        <v>20</v>
      </c>
      <c r="M72" s="56" t="n">
        <f aca="false">Protein_Amt!$B$6</f>
        <v>119.32601853404</v>
      </c>
      <c r="N72" s="69" t="n">
        <f aca="false">MAX(0,I72-(O72+P72))</f>
        <v>737.297307487908</v>
      </c>
      <c r="O72" s="69" t="n">
        <f aca="false">4*L72</f>
        <v>80</v>
      </c>
      <c r="P72" s="69" t="n">
        <f aca="false">4*M72</f>
        <v>477.304074136158</v>
      </c>
      <c r="Q72" s="70" t="n">
        <f aca="false">SUM(N72:P72)</f>
        <v>1294.60138162407</v>
      </c>
      <c r="S72" s="72" t="n">
        <f aca="false">VLOOKUP($A72,FoodLog!$A$1:$Z$10011,12,0)</f>
        <v>0</v>
      </c>
      <c r="T72" s="72" t="n">
        <f aca="false">VLOOKUP($A72,FoodLog!$A$1:$Z$10011,13,0)</f>
        <v>0</v>
      </c>
      <c r="U72" s="72" t="n">
        <f aca="false">VLOOKUP($A72,FoodLog!$A$1:$Z$10011,14,0)</f>
        <v>0</v>
      </c>
      <c r="V72" s="72" t="n">
        <f aca="false">VLOOKUP($A72,FoodLog!$A$1:$Z$10011,15,0)</f>
        <v>0</v>
      </c>
      <c r="W72" s="72" t="n">
        <f aca="false">VLOOKUP($A72,FoodLog!$A$1:$Z$10011,16,0)</f>
        <v>737.297307487908</v>
      </c>
      <c r="X72" s="72" t="n">
        <f aca="false">VLOOKUP($A72,FoodLog!$A$1:$Z$10011,17,0)</f>
        <v>80</v>
      </c>
      <c r="Y72" s="72" t="n">
        <f aca="false">VLOOKUP($A72,FoodLog!$A$1:$Z$10011,18,0)</f>
        <v>477.304074136158</v>
      </c>
      <c r="Z72" s="72" t="n">
        <f aca="false">VLOOKUP($A72,FoodLog!$A$1:$Z$10011,19,0)</f>
        <v>1294.60138162407</v>
      </c>
      <c r="AA72" s="64" t="n">
        <f aca="false">MIN($H72,($H72+Z72))/3500</f>
        <v>0.267936665683236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179.140500369328</v>
      </c>
      <c r="D73" s="69" t="n">
        <f aca="false">$D$3</f>
        <v>149.157523167549</v>
      </c>
      <c r="E73" s="70" t="n">
        <f aca="false">C73-D73</f>
        <v>29.9829772017789</v>
      </c>
      <c r="F73" s="58"/>
      <c r="G73" s="71" t="n">
        <f aca="false">C73*TDEE!$B$5</f>
        <v>2229.04577479353</v>
      </c>
      <c r="H73" s="69" t="n">
        <f aca="false">$E73*31</f>
        <v>929.472293255145</v>
      </c>
      <c r="I73" s="69" t="n">
        <f aca="false">$G73-$H73</f>
        <v>1299.57348153839</v>
      </c>
      <c r="J73" s="60" t="n">
        <f aca="false">H73/3500</f>
        <v>0.265563512358613</v>
      </c>
      <c r="K73" s="69" t="n">
        <f aca="false">N73/9</f>
        <v>82.4743786002477</v>
      </c>
      <c r="L73" s="69" t="n">
        <v>20</v>
      </c>
      <c r="M73" s="56" t="n">
        <f aca="false">Protein_Amt!$B$6</f>
        <v>119.32601853404</v>
      </c>
      <c r="N73" s="69" t="n">
        <f aca="false">MAX(0,I73-(O73+P73))</f>
        <v>742.269407402229</v>
      </c>
      <c r="O73" s="69" t="n">
        <f aca="false">4*L73</f>
        <v>80</v>
      </c>
      <c r="P73" s="69" t="n">
        <f aca="false">4*M73</f>
        <v>477.304074136158</v>
      </c>
      <c r="Q73" s="70" t="n">
        <f aca="false">SUM(N73:P73)</f>
        <v>1299.57348153839</v>
      </c>
      <c r="S73" s="72" t="n">
        <f aca="false">VLOOKUP($A73,FoodLog!$A$1:$Z$10011,12,0)</f>
        <v>0</v>
      </c>
      <c r="T73" s="72" t="n">
        <f aca="false">VLOOKUP($A73,FoodLog!$A$1:$Z$10011,13,0)</f>
        <v>0</v>
      </c>
      <c r="U73" s="72" t="n">
        <f aca="false">VLOOKUP($A73,FoodLog!$A$1:$Z$10011,14,0)</f>
        <v>0</v>
      </c>
      <c r="V73" s="72" t="n">
        <f aca="false">VLOOKUP($A73,FoodLog!$A$1:$Z$10011,15,0)</f>
        <v>0</v>
      </c>
      <c r="W73" s="72" t="n">
        <f aca="false">VLOOKUP($A73,FoodLog!$A$1:$Z$10011,16,0)</f>
        <v>742.269407402229</v>
      </c>
      <c r="X73" s="72" t="n">
        <f aca="false">VLOOKUP($A73,FoodLog!$A$1:$Z$10011,17,0)</f>
        <v>80</v>
      </c>
      <c r="Y73" s="72" t="n">
        <f aca="false">VLOOKUP($A73,FoodLog!$A$1:$Z$10011,18,0)</f>
        <v>477.304074136158</v>
      </c>
      <c r="Z73" s="72" t="n">
        <f aca="false">VLOOKUP($A73,FoodLog!$A$1:$Z$10011,19,0)</f>
        <v>1299.57348153839</v>
      </c>
      <c r="AA73" s="64" t="n">
        <f aca="false">MIN($H73,($H73+Z73))/3500</f>
        <v>0.265563512358613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178.874936856969</v>
      </c>
      <c r="D74" s="69" t="n">
        <f aca="false">$D$3</f>
        <v>149.157523167549</v>
      </c>
      <c r="E74" s="70" t="n">
        <f aca="false">C74-D74</f>
        <v>29.7174136894203</v>
      </c>
      <c r="F74" s="58"/>
      <c r="G74" s="71" t="n">
        <f aca="false">C74*TDEE!$B$5</f>
        <v>2225.7413672255</v>
      </c>
      <c r="H74" s="69" t="n">
        <f aca="false">$E74*31</f>
        <v>921.239824372028</v>
      </c>
      <c r="I74" s="69" t="n">
        <f aca="false">$G74-$H74</f>
        <v>1304.50154285347</v>
      </c>
      <c r="J74" s="60" t="n">
        <f aca="false">H74/3500</f>
        <v>0.263211378392008</v>
      </c>
      <c r="K74" s="69" t="n">
        <f aca="false">N74/9</f>
        <v>83.02194096859</v>
      </c>
      <c r="L74" s="69" t="n">
        <v>20</v>
      </c>
      <c r="M74" s="56" t="n">
        <f aca="false">Protein_Amt!$B$6</f>
        <v>119.32601853404</v>
      </c>
      <c r="N74" s="69" t="n">
        <f aca="false">MAX(0,I74-(O74+P74))</f>
        <v>747.19746871731</v>
      </c>
      <c r="O74" s="69" t="n">
        <f aca="false">4*L74</f>
        <v>80</v>
      </c>
      <c r="P74" s="69" t="n">
        <f aca="false">4*M74</f>
        <v>477.304074136158</v>
      </c>
      <c r="Q74" s="70" t="n">
        <f aca="false">SUM(N74:P74)</f>
        <v>1304.50154285347</v>
      </c>
      <c r="S74" s="72" t="n">
        <f aca="false">VLOOKUP($A74,FoodLog!$A$1:$Z$10011,12,0)</f>
        <v>0</v>
      </c>
      <c r="T74" s="72" t="n">
        <f aca="false">VLOOKUP($A74,FoodLog!$A$1:$Z$10011,13,0)</f>
        <v>0</v>
      </c>
      <c r="U74" s="72" t="n">
        <f aca="false">VLOOKUP($A74,FoodLog!$A$1:$Z$10011,14,0)</f>
        <v>0</v>
      </c>
      <c r="V74" s="72" t="n">
        <f aca="false">VLOOKUP($A74,FoodLog!$A$1:$Z$10011,15,0)</f>
        <v>0</v>
      </c>
      <c r="W74" s="72" t="n">
        <f aca="false">VLOOKUP($A74,FoodLog!$A$1:$Z$10011,16,0)</f>
        <v>747.19746871731</v>
      </c>
      <c r="X74" s="72" t="n">
        <f aca="false">VLOOKUP($A74,FoodLog!$A$1:$Z$10011,17,0)</f>
        <v>80</v>
      </c>
      <c r="Y74" s="72" t="n">
        <f aca="false">VLOOKUP($A74,FoodLog!$A$1:$Z$10011,18,0)</f>
        <v>477.304074136158</v>
      </c>
      <c r="Z74" s="72" t="n">
        <f aca="false">VLOOKUP($A74,FoodLog!$A$1:$Z$10011,19,0)</f>
        <v>1304.50154285347</v>
      </c>
      <c r="AA74" s="64" t="n">
        <f aca="false">MIN($H74,($H74+Z74))/3500</f>
        <v>0.263211378392008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178.611725478577</v>
      </c>
      <c r="D75" s="69" t="n">
        <f aca="false">$D$3</f>
        <v>149.157523167549</v>
      </c>
      <c r="E75" s="70" t="n">
        <f aca="false">C75-D75</f>
        <v>29.4542023110282</v>
      </c>
      <c r="F75" s="58"/>
      <c r="G75" s="71" t="n">
        <f aca="false">C75*TDEE!$B$5</f>
        <v>2222.46622726735</v>
      </c>
      <c r="H75" s="69" t="n">
        <f aca="false">$E75*31</f>
        <v>913.080271641875</v>
      </c>
      <c r="I75" s="69" t="n">
        <f aca="false">$G75-$H75</f>
        <v>1309.38595562547</v>
      </c>
      <c r="J75" s="60" t="n">
        <f aca="false">H75/3500</f>
        <v>0.260880077611964</v>
      </c>
      <c r="K75" s="69" t="n">
        <f aca="false">N75/9</f>
        <v>83.5646534988126</v>
      </c>
      <c r="L75" s="69" t="n">
        <v>20</v>
      </c>
      <c r="M75" s="56" t="n">
        <f aca="false">Protein_Amt!$B$6</f>
        <v>119.32601853404</v>
      </c>
      <c r="N75" s="69" t="n">
        <f aca="false">MAX(0,I75-(O75+P75))</f>
        <v>752.081881489313</v>
      </c>
      <c r="O75" s="69" t="n">
        <f aca="false">4*L75</f>
        <v>80</v>
      </c>
      <c r="P75" s="69" t="n">
        <f aca="false">4*M75</f>
        <v>477.304074136158</v>
      </c>
      <c r="Q75" s="70" t="n">
        <f aca="false">SUM(N75:P75)</f>
        <v>1309.38595562547</v>
      </c>
      <c r="S75" s="72" t="n">
        <f aca="false">VLOOKUP($A75,FoodLog!$A$1:$Z$10011,12,0)</f>
        <v>0</v>
      </c>
      <c r="T75" s="72" t="n">
        <f aca="false">VLOOKUP($A75,FoodLog!$A$1:$Z$10011,13,0)</f>
        <v>0</v>
      </c>
      <c r="U75" s="72" t="n">
        <f aca="false">VLOOKUP($A75,FoodLog!$A$1:$Z$10011,14,0)</f>
        <v>0</v>
      </c>
      <c r="V75" s="72" t="n">
        <f aca="false">VLOOKUP($A75,FoodLog!$A$1:$Z$10011,15,0)</f>
        <v>0</v>
      </c>
      <c r="W75" s="72" t="n">
        <f aca="false">VLOOKUP($A75,FoodLog!$A$1:$Z$10011,16,0)</f>
        <v>752.081881489313</v>
      </c>
      <c r="X75" s="72" t="n">
        <f aca="false">VLOOKUP($A75,FoodLog!$A$1:$Z$10011,17,0)</f>
        <v>80</v>
      </c>
      <c r="Y75" s="72" t="n">
        <f aca="false">VLOOKUP($A75,FoodLog!$A$1:$Z$10011,18,0)</f>
        <v>477.304074136158</v>
      </c>
      <c r="Z75" s="72" t="n">
        <f aca="false">VLOOKUP($A75,FoodLog!$A$1:$Z$10011,19,0)</f>
        <v>1309.38595562547</v>
      </c>
      <c r="AA75" s="64" t="n">
        <f aca="false">MIN($H75,($H75+Z75))/3500</f>
        <v>0.260880077611964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178.350845400965</v>
      </c>
      <c r="D76" s="69" t="n">
        <f aca="false">$D$3</f>
        <v>149.157523167549</v>
      </c>
      <c r="E76" s="70" t="n">
        <f aca="false">C76-D76</f>
        <v>29.1933222334163</v>
      </c>
      <c r="F76" s="58"/>
      <c r="G76" s="71" t="n">
        <f aca="false">C76*TDEE!$B$5</f>
        <v>2219.22009569168</v>
      </c>
      <c r="H76" s="69" t="n">
        <f aca="false">$E76*31</f>
        <v>904.992989235904</v>
      </c>
      <c r="I76" s="69" t="n">
        <f aca="false">$G76-$H76</f>
        <v>1314.22710645578</v>
      </c>
      <c r="J76" s="60" t="n">
        <f aca="false">H76/3500</f>
        <v>0.258569425495973</v>
      </c>
      <c r="K76" s="69" t="n">
        <f aca="false">N76/9</f>
        <v>84.1025591466247</v>
      </c>
      <c r="L76" s="69" t="n">
        <v>20</v>
      </c>
      <c r="M76" s="56" t="n">
        <f aca="false">Protein_Amt!$B$6</f>
        <v>119.32601853404</v>
      </c>
      <c r="N76" s="69" t="n">
        <f aca="false">MAX(0,I76-(O76+P76))</f>
        <v>756.923032319623</v>
      </c>
      <c r="O76" s="69" t="n">
        <f aca="false">4*L76</f>
        <v>80</v>
      </c>
      <c r="P76" s="69" t="n">
        <f aca="false">4*M76</f>
        <v>477.304074136158</v>
      </c>
      <c r="Q76" s="70" t="n">
        <f aca="false">SUM(N76:P76)</f>
        <v>1314.22710645578</v>
      </c>
      <c r="S76" s="72" t="n">
        <f aca="false">VLOOKUP($A76,FoodLog!$A$1:$Z$10011,12,0)</f>
        <v>0</v>
      </c>
      <c r="T76" s="72" t="n">
        <f aca="false">VLOOKUP($A76,FoodLog!$A$1:$Z$10011,13,0)</f>
        <v>0</v>
      </c>
      <c r="U76" s="72" t="n">
        <f aca="false">VLOOKUP($A76,FoodLog!$A$1:$Z$10011,14,0)</f>
        <v>0</v>
      </c>
      <c r="V76" s="72" t="n">
        <f aca="false">VLOOKUP($A76,FoodLog!$A$1:$Z$10011,15,0)</f>
        <v>0</v>
      </c>
      <c r="W76" s="72" t="n">
        <f aca="false">VLOOKUP($A76,FoodLog!$A$1:$Z$10011,16,0)</f>
        <v>756.923032319623</v>
      </c>
      <c r="X76" s="72" t="n">
        <f aca="false">VLOOKUP($A76,FoodLog!$A$1:$Z$10011,17,0)</f>
        <v>80</v>
      </c>
      <c r="Y76" s="72" t="n">
        <f aca="false">VLOOKUP($A76,FoodLog!$A$1:$Z$10011,18,0)</f>
        <v>477.304074136158</v>
      </c>
      <c r="Z76" s="72" t="n">
        <f aca="false">VLOOKUP($A76,FoodLog!$A$1:$Z$10011,19,0)</f>
        <v>1314.22710645578</v>
      </c>
      <c r="AA76" s="64" t="n">
        <f aca="false">MIN($H76,($H76+Z76))/3500</f>
        <v>0.258569425495973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178.092275975469</v>
      </c>
      <c r="D77" s="69" t="n">
        <f aca="false">$D$3</f>
        <v>149.157523167549</v>
      </c>
      <c r="E77" s="70" t="n">
        <f aca="false">C77-D77</f>
        <v>28.9347528079203</v>
      </c>
      <c r="F77" s="58"/>
      <c r="G77" s="71" t="n">
        <f aca="false">C77*TDEE!$B$5</f>
        <v>2216.00271556712</v>
      </c>
      <c r="H77" s="69" t="n">
        <f aca="false">$E77*31</f>
        <v>896.977337045529</v>
      </c>
      <c r="I77" s="69" t="n">
        <f aca="false">$G77-$H77</f>
        <v>1319.02537852159</v>
      </c>
      <c r="J77" s="60" t="n">
        <f aca="false">H77/3500</f>
        <v>0.256279239155865</v>
      </c>
      <c r="K77" s="69" t="n">
        <f aca="false">N77/9</f>
        <v>84.6357004872705</v>
      </c>
      <c r="L77" s="69" t="n">
        <v>20</v>
      </c>
      <c r="M77" s="56" t="n">
        <f aca="false">Protein_Amt!$B$6</f>
        <v>119.32601853404</v>
      </c>
      <c r="N77" s="69" t="n">
        <f aca="false">MAX(0,I77-(O77+P77))</f>
        <v>761.721304385434</v>
      </c>
      <c r="O77" s="69" t="n">
        <f aca="false">4*L77</f>
        <v>80</v>
      </c>
      <c r="P77" s="69" t="n">
        <f aca="false">4*M77</f>
        <v>477.304074136158</v>
      </c>
      <c r="Q77" s="70" t="n">
        <f aca="false">SUM(N77:P77)</f>
        <v>1319.02537852159</v>
      </c>
      <c r="S77" s="72" t="n">
        <f aca="false">VLOOKUP($A77,FoodLog!$A$1:$Z$10011,12,0)</f>
        <v>0</v>
      </c>
      <c r="T77" s="72" t="n">
        <f aca="false">VLOOKUP($A77,FoodLog!$A$1:$Z$10011,13,0)</f>
        <v>0</v>
      </c>
      <c r="U77" s="72" t="n">
        <f aca="false">VLOOKUP($A77,FoodLog!$A$1:$Z$10011,14,0)</f>
        <v>0</v>
      </c>
      <c r="V77" s="72" t="n">
        <f aca="false">VLOOKUP($A77,FoodLog!$A$1:$Z$10011,15,0)</f>
        <v>0</v>
      </c>
      <c r="W77" s="72" t="n">
        <f aca="false">VLOOKUP($A77,FoodLog!$A$1:$Z$10011,16,0)</f>
        <v>761.721304385434</v>
      </c>
      <c r="X77" s="72" t="n">
        <f aca="false">VLOOKUP($A77,FoodLog!$A$1:$Z$10011,17,0)</f>
        <v>80</v>
      </c>
      <c r="Y77" s="72" t="n">
        <f aca="false">VLOOKUP($A77,FoodLog!$A$1:$Z$10011,18,0)</f>
        <v>477.304074136158</v>
      </c>
      <c r="Z77" s="72" t="n">
        <f aca="false">VLOOKUP($A77,FoodLog!$A$1:$Z$10011,19,0)</f>
        <v>1319.02537852159</v>
      </c>
      <c r="AA77" s="64" t="n">
        <f aca="false">MIN($H77,($H77+Z77))/3500</f>
        <v>0.256279239155865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177.835996736313</v>
      </c>
      <c r="D78" s="69" t="n">
        <f aca="false">$D$3</f>
        <v>149.157523167549</v>
      </c>
      <c r="E78" s="70" t="n">
        <f aca="false">C78-D78</f>
        <v>28.6784735687644</v>
      </c>
      <c r="F78" s="58"/>
      <c r="G78" s="71" t="n">
        <f aca="false">C78*TDEE!$B$5</f>
        <v>2212.81383223795</v>
      </c>
      <c r="H78" s="69" t="n">
        <f aca="false">$E78*31</f>
        <v>889.032680631697</v>
      </c>
      <c r="I78" s="69" t="n">
        <f aca="false">$G78-$H78</f>
        <v>1323.78115160625</v>
      </c>
      <c r="J78" s="60" t="n">
        <f aca="false">H78/3500</f>
        <v>0.254009337323342</v>
      </c>
      <c r="K78" s="69" t="n">
        <f aca="false">N78/9</f>
        <v>85.1641197188991</v>
      </c>
      <c r="L78" s="69" t="n">
        <v>20</v>
      </c>
      <c r="M78" s="56" t="n">
        <f aca="false">Protein_Amt!$B$6</f>
        <v>119.32601853404</v>
      </c>
      <c r="N78" s="69" t="n">
        <f aca="false">MAX(0,I78-(O78+P78))</f>
        <v>766.477077470092</v>
      </c>
      <c r="O78" s="69" t="n">
        <f aca="false">4*L78</f>
        <v>80</v>
      </c>
      <c r="P78" s="69" t="n">
        <f aca="false">4*M78</f>
        <v>477.304074136158</v>
      </c>
      <c r="Q78" s="70" t="n">
        <f aca="false">SUM(N78:P78)</f>
        <v>1323.78115160625</v>
      </c>
      <c r="S78" s="72" t="n">
        <f aca="false">VLOOKUP($A78,FoodLog!$A$1:$Z$10011,12,0)</f>
        <v>0</v>
      </c>
      <c r="T78" s="72" t="n">
        <f aca="false">VLOOKUP($A78,FoodLog!$A$1:$Z$10011,13,0)</f>
        <v>0</v>
      </c>
      <c r="U78" s="72" t="n">
        <f aca="false">VLOOKUP($A78,FoodLog!$A$1:$Z$10011,14,0)</f>
        <v>0</v>
      </c>
      <c r="V78" s="72" t="n">
        <f aca="false">VLOOKUP($A78,FoodLog!$A$1:$Z$10011,15,0)</f>
        <v>0</v>
      </c>
      <c r="W78" s="72" t="n">
        <f aca="false">VLOOKUP($A78,FoodLog!$A$1:$Z$10011,16,0)</f>
        <v>766.477077470092</v>
      </c>
      <c r="X78" s="72" t="n">
        <f aca="false">VLOOKUP($A78,FoodLog!$A$1:$Z$10011,17,0)</f>
        <v>80</v>
      </c>
      <c r="Y78" s="72" t="n">
        <f aca="false">VLOOKUP($A78,FoodLog!$A$1:$Z$10011,18,0)</f>
        <v>477.304074136158</v>
      </c>
      <c r="Z78" s="72" t="n">
        <f aca="false">VLOOKUP($A78,FoodLog!$A$1:$Z$10011,19,0)</f>
        <v>1323.78115160625</v>
      </c>
      <c r="AA78" s="64" t="n">
        <f aca="false">MIN($H78,($H78+Z78))/3500</f>
        <v>0.254009337323342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177.58198739899</v>
      </c>
      <c r="D79" s="69" t="n">
        <f aca="false">$D$3</f>
        <v>149.157523167549</v>
      </c>
      <c r="E79" s="70" t="n">
        <f aca="false">C79-D79</f>
        <v>28.4244642314411</v>
      </c>
      <c r="F79" s="58"/>
      <c r="G79" s="71" t="n">
        <f aca="false">C79*TDEE!$B$5</f>
        <v>2209.65319330397</v>
      </c>
      <c r="H79" s="69" t="n">
        <f aca="false">$E79*31</f>
        <v>881.158391174673</v>
      </c>
      <c r="I79" s="69" t="n">
        <f aca="false">$G79-$H79</f>
        <v>1328.4948021293</v>
      </c>
      <c r="J79" s="60" t="n">
        <f aca="false">H79/3500</f>
        <v>0.251759540335621</v>
      </c>
      <c r="K79" s="69" t="n">
        <f aca="false">N79/9</f>
        <v>85.6878586659047</v>
      </c>
      <c r="L79" s="69" t="n">
        <v>20</v>
      </c>
      <c r="M79" s="56" t="n">
        <f aca="false">Protein_Amt!$B$6</f>
        <v>119.32601853404</v>
      </c>
      <c r="N79" s="69" t="n">
        <f aca="false">MAX(0,I79-(O79+P79))</f>
        <v>771.190727993143</v>
      </c>
      <c r="O79" s="69" t="n">
        <f aca="false">4*L79</f>
        <v>80</v>
      </c>
      <c r="P79" s="69" t="n">
        <f aca="false">4*M79</f>
        <v>477.304074136158</v>
      </c>
      <c r="Q79" s="70" t="n">
        <f aca="false">SUM(N79:P79)</f>
        <v>1328.4948021293</v>
      </c>
      <c r="S79" s="72" t="n">
        <f aca="false">VLOOKUP($A79,FoodLog!$A$1:$Z$10011,12,0)</f>
        <v>0</v>
      </c>
      <c r="T79" s="72" t="n">
        <f aca="false">VLOOKUP($A79,FoodLog!$A$1:$Z$10011,13,0)</f>
        <v>0</v>
      </c>
      <c r="U79" s="72" t="n">
        <f aca="false">VLOOKUP($A79,FoodLog!$A$1:$Z$10011,14,0)</f>
        <v>0</v>
      </c>
      <c r="V79" s="72" t="n">
        <f aca="false">VLOOKUP($A79,FoodLog!$A$1:$Z$10011,15,0)</f>
        <v>0</v>
      </c>
      <c r="W79" s="72" t="n">
        <f aca="false">VLOOKUP($A79,FoodLog!$A$1:$Z$10011,16,0)</f>
        <v>771.190727993143</v>
      </c>
      <c r="X79" s="72" t="n">
        <f aca="false">VLOOKUP($A79,FoodLog!$A$1:$Z$10011,17,0)</f>
        <v>80</v>
      </c>
      <c r="Y79" s="72" t="n">
        <f aca="false">VLOOKUP($A79,FoodLog!$A$1:$Z$10011,18,0)</f>
        <v>477.304074136158</v>
      </c>
      <c r="Z79" s="72" t="n">
        <f aca="false">VLOOKUP($A79,FoodLog!$A$1:$Z$10011,19,0)</f>
        <v>1328.4948021293</v>
      </c>
      <c r="AA79" s="64" t="n">
        <f aca="false">MIN($H79,($H79+Z79))/3500</f>
        <v>0.251759540335621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177.330227858654</v>
      </c>
      <c r="D80" s="69" t="n">
        <f aca="false">$D$3</f>
        <v>149.157523167549</v>
      </c>
      <c r="E80" s="70" t="n">
        <f aca="false">C80-D80</f>
        <v>28.1727046911055</v>
      </c>
      <c r="F80" s="58"/>
      <c r="G80" s="71" t="n">
        <f aca="false">C80*TDEE!$B$5</f>
        <v>2206.52054860056</v>
      </c>
      <c r="H80" s="69" t="n">
        <f aca="false">$E80*31</f>
        <v>873.353845424269</v>
      </c>
      <c r="I80" s="69" t="n">
        <f aca="false">$G80-$H80</f>
        <v>1333.16670317629</v>
      </c>
      <c r="J80" s="60" t="n">
        <f aca="false">H80/3500</f>
        <v>0.24952967012122</v>
      </c>
      <c r="K80" s="69" t="n">
        <f aca="false">N80/9</f>
        <v>86.2069587822369</v>
      </c>
      <c r="L80" s="69" t="n">
        <v>20</v>
      </c>
      <c r="M80" s="56" t="n">
        <f aca="false">Protein_Amt!$B$6</f>
        <v>119.32601853404</v>
      </c>
      <c r="N80" s="69" t="n">
        <f aca="false">MAX(0,I80-(O80+P80))</f>
        <v>775.862629040132</v>
      </c>
      <c r="O80" s="69" t="n">
        <f aca="false">4*L80</f>
        <v>80</v>
      </c>
      <c r="P80" s="69" t="n">
        <f aca="false">4*M80</f>
        <v>477.304074136158</v>
      </c>
      <c r="Q80" s="70" t="n">
        <f aca="false">SUM(N80:P80)</f>
        <v>1333.16670317629</v>
      </c>
      <c r="S80" s="72" t="n">
        <f aca="false">VLOOKUP($A80,FoodLog!$A$1:$Z$10011,12,0)</f>
        <v>0</v>
      </c>
      <c r="T80" s="72" t="n">
        <f aca="false">VLOOKUP($A80,FoodLog!$A$1:$Z$10011,13,0)</f>
        <v>0</v>
      </c>
      <c r="U80" s="72" t="n">
        <f aca="false">VLOOKUP($A80,FoodLog!$A$1:$Z$10011,14,0)</f>
        <v>0</v>
      </c>
      <c r="V80" s="72" t="n">
        <f aca="false">VLOOKUP($A80,FoodLog!$A$1:$Z$10011,15,0)</f>
        <v>0</v>
      </c>
      <c r="W80" s="72" t="n">
        <f aca="false">VLOOKUP($A80,FoodLog!$A$1:$Z$10011,16,0)</f>
        <v>775.862629040132</v>
      </c>
      <c r="X80" s="72" t="n">
        <f aca="false">VLOOKUP($A80,FoodLog!$A$1:$Z$10011,17,0)</f>
        <v>80</v>
      </c>
      <c r="Y80" s="72" t="n">
        <f aca="false">VLOOKUP($A80,FoodLog!$A$1:$Z$10011,18,0)</f>
        <v>477.304074136158</v>
      </c>
      <c r="Z80" s="72" t="n">
        <f aca="false">VLOOKUP($A80,FoodLog!$A$1:$Z$10011,19,0)</f>
        <v>1333.16670317629</v>
      </c>
      <c r="AA80" s="64" t="n">
        <f aca="false">MIN($H80,($H80+Z80))/3500</f>
        <v>0.24952967012122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177.080698188533</v>
      </c>
      <c r="D81" s="69" t="n">
        <f aca="false">$D$3</f>
        <v>149.157523167549</v>
      </c>
      <c r="E81" s="70" t="n">
        <f aca="false">C81-D81</f>
        <v>27.9231750209842</v>
      </c>
      <c r="F81" s="58"/>
      <c r="G81" s="71" t="n">
        <f aca="false">C81*TDEE!$B$5</f>
        <v>2203.4156501788</v>
      </c>
      <c r="H81" s="69" t="n">
        <f aca="false">$E81*31</f>
        <v>865.618425650512</v>
      </c>
      <c r="I81" s="69" t="n">
        <f aca="false">$G81-$H81</f>
        <v>1337.79722452829</v>
      </c>
      <c r="J81" s="60" t="n">
        <f aca="false">H81/3500</f>
        <v>0.24731955018586</v>
      </c>
      <c r="K81" s="69" t="n">
        <f aca="false">N81/9</f>
        <v>86.7214611546815</v>
      </c>
      <c r="L81" s="69" t="n">
        <v>20</v>
      </c>
      <c r="M81" s="56" t="n">
        <f aca="false">Protein_Amt!$B$6</f>
        <v>119.32601853404</v>
      </c>
      <c r="N81" s="69" t="n">
        <f aca="false">MAX(0,I81-(O81+P81))</f>
        <v>780.493150392134</v>
      </c>
      <c r="O81" s="69" t="n">
        <f aca="false">4*L81</f>
        <v>80</v>
      </c>
      <c r="P81" s="69" t="n">
        <f aca="false">4*M81</f>
        <v>477.304074136158</v>
      </c>
      <c r="Q81" s="70" t="n">
        <f aca="false">SUM(N81:P81)</f>
        <v>1337.79722452829</v>
      </c>
      <c r="S81" s="72" t="n">
        <f aca="false">VLOOKUP($A81,FoodLog!$A$1:$Z$10011,12,0)</f>
        <v>0</v>
      </c>
      <c r="T81" s="72" t="n">
        <f aca="false">VLOOKUP($A81,FoodLog!$A$1:$Z$10011,13,0)</f>
        <v>0</v>
      </c>
      <c r="U81" s="72" t="n">
        <f aca="false">VLOOKUP($A81,FoodLog!$A$1:$Z$10011,14,0)</f>
        <v>0</v>
      </c>
      <c r="V81" s="72" t="n">
        <f aca="false">VLOOKUP($A81,FoodLog!$A$1:$Z$10011,15,0)</f>
        <v>0</v>
      </c>
      <c r="W81" s="72" t="n">
        <f aca="false">VLOOKUP($A81,FoodLog!$A$1:$Z$10011,16,0)</f>
        <v>780.493150392134</v>
      </c>
      <c r="X81" s="72" t="n">
        <f aca="false">VLOOKUP($A81,FoodLog!$A$1:$Z$10011,17,0)</f>
        <v>80</v>
      </c>
      <c r="Y81" s="72" t="n">
        <f aca="false">VLOOKUP($A81,FoodLog!$A$1:$Z$10011,18,0)</f>
        <v>477.304074136158</v>
      </c>
      <c r="Z81" s="72" t="n">
        <f aca="false">VLOOKUP($A81,FoodLog!$A$1:$Z$10011,19,0)</f>
        <v>1337.79722452829</v>
      </c>
      <c r="AA81" s="64" t="n">
        <f aca="false">MIN($H81,($H81+Z81))/3500</f>
        <v>0.24731955018586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176.833378638347</v>
      </c>
      <c r="D82" s="69" t="n">
        <f aca="false">$D$3</f>
        <v>149.157523167549</v>
      </c>
      <c r="E82" s="70" t="n">
        <f aca="false">C82-D82</f>
        <v>27.6758554707984</v>
      </c>
      <c r="F82" s="58"/>
      <c r="G82" s="71" t="n">
        <f aca="false">C82*TDEE!$B$5</f>
        <v>2200.33825228593</v>
      </c>
      <c r="H82" s="69" t="n">
        <f aca="false">$E82*31</f>
        <v>857.95151959475</v>
      </c>
      <c r="I82" s="69" t="n">
        <f aca="false">$G82-$H82</f>
        <v>1342.38673269118</v>
      </c>
      <c r="J82" s="60" t="n">
        <f aca="false">H82/3500</f>
        <v>0.2451290055985</v>
      </c>
      <c r="K82" s="69" t="n">
        <f aca="false">N82/9</f>
        <v>87.2314065061131</v>
      </c>
      <c r="L82" s="69" t="n">
        <v>20</v>
      </c>
      <c r="M82" s="56" t="n">
        <f aca="false">Protein_Amt!$B$6</f>
        <v>119.32601853404</v>
      </c>
      <c r="N82" s="69" t="n">
        <f aca="false">MAX(0,I82-(O82+P82))</f>
        <v>785.082658555018</v>
      </c>
      <c r="O82" s="69" t="n">
        <f aca="false">4*L82</f>
        <v>80</v>
      </c>
      <c r="P82" s="69" t="n">
        <f aca="false">4*M82</f>
        <v>477.304074136158</v>
      </c>
      <c r="Q82" s="70" t="n">
        <f aca="false">SUM(N82:P82)</f>
        <v>1342.38673269118</v>
      </c>
      <c r="S82" s="72" t="n">
        <f aca="false">VLOOKUP($A82,FoodLog!$A$1:$Z$10011,12,0)</f>
        <v>0</v>
      </c>
      <c r="T82" s="72" t="n">
        <f aca="false">VLOOKUP($A82,FoodLog!$A$1:$Z$10011,13,0)</f>
        <v>0</v>
      </c>
      <c r="U82" s="72" t="n">
        <f aca="false">VLOOKUP($A82,FoodLog!$A$1:$Z$10011,14,0)</f>
        <v>0</v>
      </c>
      <c r="V82" s="72" t="n">
        <f aca="false">VLOOKUP($A82,FoodLog!$A$1:$Z$10011,15,0)</f>
        <v>0</v>
      </c>
      <c r="W82" s="72" t="n">
        <f aca="false">VLOOKUP($A82,FoodLog!$A$1:$Z$10011,16,0)</f>
        <v>785.082658555018</v>
      </c>
      <c r="X82" s="72" t="n">
        <f aca="false">VLOOKUP($A82,FoodLog!$A$1:$Z$10011,17,0)</f>
        <v>80</v>
      </c>
      <c r="Y82" s="72" t="n">
        <f aca="false">VLOOKUP($A82,FoodLog!$A$1:$Z$10011,18,0)</f>
        <v>477.304074136158</v>
      </c>
      <c r="Z82" s="72" t="n">
        <f aca="false">VLOOKUP($A82,FoodLog!$A$1:$Z$10011,19,0)</f>
        <v>1342.38673269118</v>
      </c>
      <c r="AA82" s="64" t="n">
        <f aca="false">MIN($H82,($H82+Z82))/3500</f>
        <v>0.2451290055985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176.588249632749</v>
      </c>
      <c r="D83" s="69" t="n">
        <f aca="false">$D$3</f>
        <v>149.157523167549</v>
      </c>
      <c r="E83" s="70" t="n">
        <f aca="false">C83-D83</f>
        <v>27.4307264651999</v>
      </c>
      <c r="F83" s="58"/>
      <c r="G83" s="71" t="n">
        <f aca="false">C83*TDEE!$B$5</f>
        <v>2197.28811134581</v>
      </c>
      <c r="H83" s="69" t="n">
        <f aca="false">$E83*31</f>
        <v>850.352520421196</v>
      </c>
      <c r="I83" s="69" t="n">
        <f aca="false">$G83-$H83</f>
        <v>1346.93559092462</v>
      </c>
      <c r="J83" s="60" t="n">
        <f aca="false">H83/3500</f>
        <v>0.242957862977485</v>
      </c>
      <c r="K83" s="69" t="n">
        <f aca="false">N83/9</f>
        <v>87.7368351987176</v>
      </c>
      <c r="L83" s="69" t="n">
        <v>20</v>
      </c>
      <c r="M83" s="56" t="n">
        <f aca="false">Protein_Amt!$B$6</f>
        <v>119.32601853404</v>
      </c>
      <c r="N83" s="69" t="n">
        <f aca="false">MAX(0,I83-(O83+P83))</f>
        <v>789.631516788459</v>
      </c>
      <c r="O83" s="69" t="n">
        <f aca="false">4*L83</f>
        <v>80</v>
      </c>
      <c r="P83" s="69" t="n">
        <f aca="false">4*M83</f>
        <v>477.304074136158</v>
      </c>
      <c r="Q83" s="70" t="n">
        <f aca="false">SUM(N83:P83)</f>
        <v>1346.93559092462</v>
      </c>
      <c r="S83" s="72" t="n">
        <f aca="false">VLOOKUP($A83,FoodLog!$A$1:$Z$10011,12,0)</f>
        <v>0</v>
      </c>
      <c r="T83" s="72" t="n">
        <f aca="false">VLOOKUP($A83,FoodLog!$A$1:$Z$10011,13,0)</f>
        <v>0</v>
      </c>
      <c r="U83" s="72" t="n">
        <f aca="false">VLOOKUP($A83,FoodLog!$A$1:$Z$10011,14,0)</f>
        <v>0</v>
      </c>
      <c r="V83" s="72" t="n">
        <f aca="false">VLOOKUP($A83,FoodLog!$A$1:$Z$10011,15,0)</f>
        <v>0</v>
      </c>
      <c r="W83" s="72" t="n">
        <f aca="false">VLOOKUP($A83,FoodLog!$A$1:$Z$10011,16,0)</f>
        <v>789.631516788459</v>
      </c>
      <c r="X83" s="72" t="n">
        <f aca="false">VLOOKUP($A83,FoodLog!$A$1:$Z$10011,17,0)</f>
        <v>80</v>
      </c>
      <c r="Y83" s="72" t="n">
        <f aca="false">VLOOKUP($A83,FoodLog!$A$1:$Z$10011,18,0)</f>
        <v>477.304074136158</v>
      </c>
      <c r="Z83" s="72" t="n">
        <f aca="false">VLOOKUP($A83,FoodLog!$A$1:$Z$10011,19,0)</f>
        <v>1346.93559092462</v>
      </c>
      <c r="AA83" s="64" t="n">
        <f aca="false">MIN($H83,($H83+Z83))/3500</f>
        <v>0.242957862977485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176.345291769771</v>
      </c>
      <c r="D84" s="69" t="n">
        <f aca="false">$D$3</f>
        <v>149.157523167549</v>
      </c>
      <c r="E84" s="70" t="n">
        <f aca="false">C84-D84</f>
        <v>27.1877686022224</v>
      </c>
      <c r="F84" s="58"/>
      <c r="G84" s="71" t="n">
        <f aca="false">C84*TDEE!$B$5</f>
        <v>2194.26498593974</v>
      </c>
      <c r="H84" s="69" t="n">
        <f aca="false">$E84*31</f>
        <v>842.820826668895</v>
      </c>
      <c r="I84" s="69" t="n">
        <f aca="false">$G84-$H84</f>
        <v>1351.44415927085</v>
      </c>
      <c r="J84" s="60" t="n">
        <f aca="false">H84/3500</f>
        <v>0.240805950476827</v>
      </c>
      <c r="K84" s="69" t="n">
        <f aca="false">N84/9</f>
        <v>88.2377872371877</v>
      </c>
      <c r="L84" s="69" t="n">
        <v>20</v>
      </c>
      <c r="M84" s="56" t="n">
        <f aca="false">Protein_Amt!$B$6</f>
        <v>119.32601853404</v>
      </c>
      <c r="N84" s="69" t="n">
        <f aca="false">MAX(0,I84-(O84+P84))</f>
        <v>794.140085134689</v>
      </c>
      <c r="O84" s="69" t="n">
        <f aca="false">4*L84</f>
        <v>80</v>
      </c>
      <c r="P84" s="69" t="n">
        <f aca="false">4*M84</f>
        <v>477.304074136158</v>
      </c>
      <c r="Q84" s="70" t="n">
        <f aca="false">SUM(N84:P84)</f>
        <v>1351.44415927085</v>
      </c>
      <c r="S84" s="72" t="n">
        <f aca="false">VLOOKUP($A84,FoodLog!$A$1:$Z$10011,12,0)</f>
        <v>0</v>
      </c>
      <c r="T84" s="72" t="n">
        <f aca="false">VLOOKUP($A84,FoodLog!$A$1:$Z$10011,13,0)</f>
        <v>0</v>
      </c>
      <c r="U84" s="72" t="n">
        <f aca="false">VLOOKUP($A84,FoodLog!$A$1:$Z$10011,14,0)</f>
        <v>0</v>
      </c>
      <c r="V84" s="72" t="n">
        <f aca="false">VLOOKUP($A84,FoodLog!$A$1:$Z$10011,15,0)</f>
        <v>0</v>
      </c>
      <c r="W84" s="72" t="n">
        <f aca="false">VLOOKUP($A84,FoodLog!$A$1:$Z$10011,16,0)</f>
        <v>794.140085134689</v>
      </c>
      <c r="X84" s="72" t="n">
        <f aca="false">VLOOKUP($A84,FoodLog!$A$1:$Z$10011,17,0)</f>
        <v>80</v>
      </c>
      <c r="Y84" s="72" t="n">
        <f aca="false">VLOOKUP($A84,FoodLog!$A$1:$Z$10011,18,0)</f>
        <v>477.304074136158</v>
      </c>
      <c r="Z84" s="72" t="n">
        <f aca="false">VLOOKUP($A84,FoodLog!$A$1:$Z$10011,19,0)</f>
        <v>1351.44415927085</v>
      </c>
      <c r="AA84" s="64" t="n">
        <f aca="false">MIN($H84,($H84+Z84))/3500</f>
        <v>0.240805950476827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176.104485819295</v>
      </c>
      <c r="D85" s="69" t="n">
        <f aca="false">$D$3</f>
        <v>149.157523167549</v>
      </c>
      <c r="E85" s="70" t="n">
        <f aca="false">C85-D85</f>
        <v>26.9469626517456</v>
      </c>
      <c r="F85" s="58"/>
      <c r="G85" s="71" t="n">
        <f aca="false">C85*TDEE!$B$5</f>
        <v>2191.26863678727</v>
      </c>
      <c r="H85" s="69" t="n">
        <f aca="false">$E85*31</f>
        <v>835.355842204113</v>
      </c>
      <c r="I85" s="69" t="n">
        <f aca="false">$G85-$H85</f>
        <v>1355.91279458316</v>
      </c>
      <c r="J85" s="60" t="n">
        <f aca="false">H85/3500</f>
        <v>0.238673097772604</v>
      </c>
      <c r="K85" s="69" t="n">
        <f aca="false">N85/9</f>
        <v>88.7343022718886</v>
      </c>
      <c r="L85" s="69" t="n">
        <v>20</v>
      </c>
      <c r="M85" s="56" t="n">
        <f aca="false">Protein_Amt!$B$6</f>
        <v>119.32601853404</v>
      </c>
      <c r="N85" s="69" t="n">
        <f aca="false">MAX(0,I85-(O85+P85))</f>
        <v>798.608720446997</v>
      </c>
      <c r="O85" s="69" t="n">
        <f aca="false">4*L85</f>
        <v>80</v>
      </c>
      <c r="P85" s="69" t="n">
        <f aca="false">4*M85</f>
        <v>477.304074136158</v>
      </c>
      <c r="Q85" s="70" t="n">
        <f aca="false">SUM(N85:P85)</f>
        <v>1355.91279458316</v>
      </c>
      <c r="S85" s="72" t="n">
        <f aca="false">VLOOKUP($A85,FoodLog!$A$1:$Z$10011,12,0)</f>
        <v>0</v>
      </c>
      <c r="T85" s="72" t="n">
        <f aca="false">VLOOKUP($A85,FoodLog!$A$1:$Z$10011,13,0)</f>
        <v>0</v>
      </c>
      <c r="U85" s="72" t="n">
        <f aca="false">VLOOKUP($A85,FoodLog!$A$1:$Z$10011,14,0)</f>
        <v>0</v>
      </c>
      <c r="V85" s="72" t="n">
        <f aca="false">VLOOKUP($A85,FoodLog!$A$1:$Z$10011,15,0)</f>
        <v>0</v>
      </c>
      <c r="W85" s="72" t="n">
        <f aca="false">VLOOKUP($A85,FoodLog!$A$1:$Z$10011,16,0)</f>
        <v>798.608720446997</v>
      </c>
      <c r="X85" s="72" t="n">
        <f aca="false">VLOOKUP($A85,FoodLog!$A$1:$Z$10011,17,0)</f>
        <v>80</v>
      </c>
      <c r="Y85" s="72" t="n">
        <f aca="false">VLOOKUP($A85,FoodLog!$A$1:$Z$10011,18,0)</f>
        <v>477.304074136158</v>
      </c>
      <c r="Z85" s="72" t="n">
        <f aca="false">VLOOKUP($A85,FoodLog!$A$1:$Z$10011,19,0)</f>
        <v>1355.91279458316</v>
      </c>
      <c r="AA85" s="64" t="n">
        <f aca="false">MIN($H85,($H85+Z85))/3500</f>
        <v>0.238673097772604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175.865812721522</v>
      </c>
      <c r="D86" s="77" t="n">
        <f aca="false">$D$3</f>
        <v>149.157523167549</v>
      </c>
      <c r="E86" s="78" t="n">
        <f aca="false">C86-D86</f>
        <v>26.708289553973</v>
      </c>
      <c r="F86" s="79"/>
      <c r="G86" s="80" t="n">
        <f aca="false">C86*TDEE!$B$5</f>
        <v>2188.29882672729</v>
      </c>
      <c r="H86" s="69" t="n">
        <f aca="false">$E86*31</f>
        <v>827.956976173162</v>
      </c>
      <c r="I86" s="69" t="n">
        <f aca="false">$G86-$H86</f>
        <v>1360.34185055412</v>
      </c>
      <c r="J86" s="60" t="n">
        <f aca="false">H86/3500</f>
        <v>0.236559136049475</v>
      </c>
      <c r="K86" s="77" t="n">
        <f aca="false">N86/9</f>
        <v>89.2264196019962</v>
      </c>
      <c r="L86" s="77" t="n">
        <v>20</v>
      </c>
      <c r="M86" s="56" t="n">
        <f aca="false">Protein_Amt!$B$6</f>
        <v>119.32601853404</v>
      </c>
      <c r="N86" s="69" t="n">
        <f aca="false">MAX(0,I86-(O86+P86))</f>
        <v>803.037776417966</v>
      </c>
      <c r="O86" s="77" t="n">
        <f aca="false">4*L86</f>
        <v>80</v>
      </c>
      <c r="P86" s="77" t="n">
        <f aca="false">4*M86</f>
        <v>477.304074136158</v>
      </c>
      <c r="Q86" s="70" t="n">
        <f aca="false">SUM(N86:P86)</f>
        <v>1360.34185055412</v>
      </c>
      <c r="S86" s="72" t="n">
        <f aca="false">VLOOKUP($A86,FoodLog!$A$1:$Z$10011,12,0)</f>
        <v>0</v>
      </c>
      <c r="T86" s="72" t="n">
        <f aca="false">VLOOKUP($A86,FoodLog!$A$1:$Z$10011,13,0)</f>
        <v>0</v>
      </c>
      <c r="U86" s="72" t="n">
        <f aca="false">VLOOKUP($A86,FoodLog!$A$1:$Z$10011,14,0)</f>
        <v>0</v>
      </c>
      <c r="V86" s="72" t="n">
        <f aca="false">VLOOKUP($A86,FoodLog!$A$1:$Z$10011,15,0)</f>
        <v>0</v>
      </c>
      <c r="W86" s="72" t="n">
        <f aca="false">VLOOKUP($A86,FoodLog!$A$1:$Z$10011,16,0)</f>
        <v>803.037776417966</v>
      </c>
      <c r="X86" s="72" t="n">
        <f aca="false">VLOOKUP($A86,FoodLog!$A$1:$Z$10011,17,0)</f>
        <v>80</v>
      </c>
      <c r="Y86" s="72" t="n">
        <f aca="false">VLOOKUP($A86,FoodLog!$A$1:$Z$10011,18,0)</f>
        <v>477.304074136158</v>
      </c>
      <c r="Z86" s="72" t="n">
        <f aca="false">VLOOKUP($A86,FoodLog!$A$1:$Z$10011,19,0)</f>
        <v>1360.34185055412</v>
      </c>
      <c r="AA86" s="64" t="n">
        <f aca="false">MIN($H86,($H86+Z86))/3500</f>
        <v>0.236559136049475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175.629253585473</v>
      </c>
      <c r="D87" s="77" t="n">
        <f aca="false">$D$3</f>
        <v>149.157523167549</v>
      </c>
      <c r="E87" s="78" t="n">
        <f aca="false">C87-D87</f>
        <v>26.4717304179235</v>
      </c>
      <c r="F87" s="79"/>
      <c r="G87" s="80" t="n">
        <f aca="false">C87*TDEE!$B$5</f>
        <v>2185.35532069927</v>
      </c>
      <c r="H87" s="69" t="n">
        <f aca="false">$E87*31</f>
        <v>820.623642955629</v>
      </c>
      <c r="I87" s="69" t="n">
        <f aca="false">$G87-$H87</f>
        <v>1364.73167774364</v>
      </c>
      <c r="J87" s="60" t="n">
        <f aca="false">H87/3500</f>
        <v>0.234463897987322</v>
      </c>
      <c r="K87" s="77" t="n">
        <f aca="false">N87/9</f>
        <v>89.2697337341643</v>
      </c>
      <c r="L87" s="77" t="n">
        <v>21</v>
      </c>
      <c r="M87" s="56" t="n">
        <f aca="false">Protein_Amt!$B$6</f>
        <v>119.32601853404</v>
      </c>
      <c r="N87" s="69" t="n">
        <f aca="false">MAX(0,I87-(O87+P87))</f>
        <v>803.427603607478</v>
      </c>
      <c r="O87" s="77" t="n">
        <f aca="false">4*L87</f>
        <v>84</v>
      </c>
      <c r="P87" s="77" t="n">
        <f aca="false">4*M87</f>
        <v>477.304074136158</v>
      </c>
      <c r="Q87" s="70" t="n">
        <f aca="false">SUM(N87:P87)</f>
        <v>1364.73167774364</v>
      </c>
      <c r="S87" s="72" t="n">
        <f aca="false">VLOOKUP($A87,FoodLog!$A$1:$Z$10011,12,0)</f>
        <v>0</v>
      </c>
      <c r="T87" s="72" t="n">
        <f aca="false">VLOOKUP($A87,FoodLog!$A$1:$Z$10011,13,0)</f>
        <v>0</v>
      </c>
      <c r="U87" s="72" t="n">
        <f aca="false">VLOOKUP($A87,FoodLog!$A$1:$Z$10011,14,0)</f>
        <v>0</v>
      </c>
      <c r="V87" s="72" t="n">
        <f aca="false">VLOOKUP($A87,FoodLog!$A$1:$Z$10011,15,0)</f>
        <v>0</v>
      </c>
      <c r="W87" s="72" t="n">
        <f aca="false">VLOOKUP($A87,FoodLog!$A$1:$Z$10011,16,0)</f>
        <v>803.427603607478</v>
      </c>
      <c r="X87" s="72" t="n">
        <f aca="false">VLOOKUP($A87,FoodLog!$A$1:$Z$10011,17,0)</f>
        <v>84</v>
      </c>
      <c r="Y87" s="72" t="n">
        <f aca="false">VLOOKUP($A87,FoodLog!$A$1:$Z$10011,18,0)</f>
        <v>477.304074136158</v>
      </c>
      <c r="Z87" s="72" t="n">
        <f aca="false">VLOOKUP($A87,FoodLog!$A$1:$Z$10011,19,0)</f>
        <v>1364.73167774364</v>
      </c>
      <c r="AA87" s="64" t="n">
        <f aca="false">MIN($H87,($H87+Z87))/3500</f>
        <v>0.234463897987322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175.394789687485</v>
      </c>
      <c r="D88" s="77" t="n">
        <f aca="false">$D$3</f>
        <v>149.157523167549</v>
      </c>
      <c r="E88" s="78" t="n">
        <f aca="false">C88-D88</f>
        <v>26.2372665199362</v>
      </c>
      <c r="F88" s="79"/>
      <c r="G88" s="80" t="n">
        <f aca="false">C88*TDEE!$B$5</f>
        <v>2182.43788572463</v>
      </c>
      <c r="H88" s="69" t="n">
        <f aca="false">$E88*31</f>
        <v>813.355262118022</v>
      </c>
      <c r="I88" s="69" t="n">
        <f aca="false">$G88-$H88</f>
        <v>1369.08262360661</v>
      </c>
      <c r="J88" s="60" t="n">
        <f aca="false">H88/3500</f>
        <v>0.232387217748006</v>
      </c>
      <c r="K88" s="77" t="n">
        <f aca="false">N88/9</f>
        <v>89.3087277189394</v>
      </c>
      <c r="L88" s="77" t="n">
        <v>22</v>
      </c>
      <c r="M88" s="56" t="n">
        <f aca="false">Protein_Amt!$B$6</f>
        <v>119.32601853404</v>
      </c>
      <c r="N88" s="69" t="n">
        <f aca="false">MAX(0,I88-(O88+P88))</f>
        <v>803.778549470455</v>
      </c>
      <c r="O88" s="77" t="n">
        <f aca="false">4*L88</f>
        <v>88</v>
      </c>
      <c r="P88" s="77" t="n">
        <f aca="false">4*M88</f>
        <v>477.304074136158</v>
      </c>
      <c r="Q88" s="70" t="n">
        <f aca="false">SUM(N88:P88)</f>
        <v>1369.08262360661</v>
      </c>
      <c r="S88" s="72" t="n">
        <f aca="false">VLOOKUP($A88,FoodLog!$A$1:$Z$10011,12,0)</f>
        <v>0</v>
      </c>
      <c r="T88" s="72" t="n">
        <f aca="false">VLOOKUP($A88,FoodLog!$A$1:$Z$10011,13,0)</f>
        <v>0</v>
      </c>
      <c r="U88" s="72" t="n">
        <f aca="false">VLOOKUP($A88,FoodLog!$A$1:$Z$10011,14,0)</f>
        <v>0</v>
      </c>
      <c r="V88" s="72" t="n">
        <f aca="false">VLOOKUP($A88,FoodLog!$A$1:$Z$10011,15,0)</f>
        <v>0</v>
      </c>
      <c r="W88" s="72" t="n">
        <f aca="false">VLOOKUP($A88,FoodLog!$A$1:$Z$10011,16,0)</f>
        <v>803.778549470455</v>
      </c>
      <c r="X88" s="72" t="n">
        <f aca="false">VLOOKUP($A88,FoodLog!$A$1:$Z$10011,17,0)</f>
        <v>88</v>
      </c>
      <c r="Y88" s="72" t="n">
        <f aca="false">VLOOKUP($A88,FoodLog!$A$1:$Z$10011,18,0)</f>
        <v>477.304074136158</v>
      </c>
      <c r="Z88" s="72" t="n">
        <f aca="false">VLOOKUP($A88,FoodLog!$A$1:$Z$10011,19,0)</f>
        <v>1369.08262360661</v>
      </c>
      <c r="AA88" s="64" t="n">
        <f aca="false">MIN($H88,($H88+Z88))/3500</f>
        <v>0.232387217748006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175.162402469737</v>
      </c>
      <c r="D89" s="77" t="n">
        <f aca="false">$D$3</f>
        <v>149.157523167549</v>
      </c>
      <c r="E89" s="78" t="n">
        <f aca="false">C89-D89</f>
        <v>26.0048793021882</v>
      </c>
      <c r="F89" s="79"/>
      <c r="G89" s="80" t="n">
        <f aca="false">C89*TDEE!$B$5</f>
        <v>2179.54629088835</v>
      </c>
      <c r="H89" s="69" t="n">
        <f aca="false">$E89*31</f>
        <v>806.151258367834</v>
      </c>
      <c r="I89" s="69" t="n">
        <f aca="false">$G89-$H89</f>
        <v>1373.39503252052</v>
      </c>
      <c r="J89" s="60" t="n">
        <f aca="false">H89/3500</f>
        <v>0.230328930962238</v>
      </c>
      <c r="K89" s="77" t="n">
        <f aca="false">N89/9</f>
        <v>89.3434398204844</v>
      </c>
      <c r="L89" s="77" t="n">
        <v>23</v>
      </c>
      <c r="M89" s="56" t="n">
        <f aca="false">Protein_Amt!$B$6</f>
        <v>119.32601853404</v>
      </c>
      <c r="N89" s="69" t="n">
        <f aca="false">MAX(0,I89-(O89+P89))</f>
        <v>804.090958384359</v>
      </c>
      <c r="O89" s="77" t="n">
        <f aca="false">4*L89</f>
        <v>92</v>
      </c>
      <c r="P89" s="77" t="n">
        <f aca="false">4*M89</f>
        <v>477.304074136158</v>
      </c>
      <c r="Q89" s="70" t="n">
        <f aca="false">SUM(N89:P89)</f>
        <v>1373.39503252052</v>
      </c>
      <c r="S89" s="72" t="n">
        <f aca="false">VLOOKUP($A89,FoodLog!$A$1:$Z$10011,12,0)</f>
        <v>0</v>
      </c>
      <c r="T89" s="72" t="n">
        <f aca="false">VLOOKUP($A89,FoodLog!$A$1:$Z$10011,13,0)</f>
        <v>0</v>
      </c>
      <c r="U89" s="72" t="n">
        <f aca="false">VLOOKUP($A89,FoodLog!$A$1:$Z$10011,14,0)</f>
        <v>0</v>
      </c>
      <c r="V89" s="72" t="n">
        <f aca="false">VLOOKUP($A89,FoodLog!$A$1:$Z$10011,15,0)</f>
        <v>0</v>
      </c>
      <c r="W89" s="72" t="n">
        <f aca="false">VLOOKUP($A89,FoodLog!$A$1:$Z$10011,16,0)</f>
        <v>804.090958384359</v>
      </c>
      <c r="X89" s="72" t="n">
        <f aca="false">VLOOKUP($A89,FoodLog!$A$1:$Z$10011,17,0)</f>
        <v>92</v>
      </c>
      <c r="Y89" s="72" t="n">
        <f aca="false">VLOOKUP($A89,FoodLog!$A$1:$Z$10011,18,0)</f>
        <v>477.304074136158</v>
      </c>
      <c r="Z89" s="72" t="n">
        <f aca="false">VLOOKUP($A89,FoodLog!$A$1:$Z$10011,19,0)</f>
        <v>1373.39503252052</v>
      </c>
      <c r="AA89" s="64" t="n">
        <f aca="false">MIN($H89,($H89+Z89))/3500</f>
        <v>0.230328930962238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174.932073538775</v>
      </c>
      <c r="D90" s="77" t="n">
        <f aca="false">$D$3</f>
        <v>149.157523167549</v>
      </c>
      <c r="E90" s="78" t="n">
        <f aca="false">C90-D90</f>
        <v>25.774550371226</v>
      </c>
      <c r="F90" s="79"/>
      <c r="G90" s="80" t="n">
        <f aca="false">C90*TDEE!$B$5</f>
        <v>2176.68030732062</v>
      </c>
      <c r="H90" s="69" t="n">
        <f aca="false">$E90*31</f>
        <v>799.011061508005</v>
      </c>
      <c r="I90" s="69" t="n">
        <f aca="false">$G90-$H90</f>
        <v>1377.66924581261</v>
      </c>
      <c r="J90" s="60" t="n">
        <f aca="false">H90/3500</f>
        <v>0.228288874716573</v>
      </c>
      <c r="K90" s="77" t="n">
        <f aca="false">N90/9</f>
        <v>89.3739079640505</v>
      </c>
      <c r="L90" s="77" t="n">
        <v>24</v>
      </c>
      <c r="M90" s="56" t="n">
        <f aca="false">Protein_Amt!$B$6</f>
        <v>119.32601853404</v>
      </c>
      <c r="N90" s="69" t="n">
        <f aca="false">MAX(0,I90-(O90+P90))</f>
        <v>804.365171676455</v>
      </c>
      <c r="O90" s="77" t="n">
        <f aca="false">4*L90</f>
        <v>96</v>
      </c>
      <c r="P90" s="77" t="n">
        <f aca="false">4*M90</f>
        <v>477.304074136158</v>
      </c>
      <c r="Q90" s="70" t="n">
        <f aca="false">SUM(N90:P90)</f>
        <v>1377.66924581261</v>
      </c>
      <c r="S90" s="72" t="n">
        <f aca="false">VLOOKUP($A90,FoodLog!$A$1:$Z$10011,12,0)</f>
        <v>0</v>
      </c>
      <c r="T90" s="72" t="n">
        <f aca="false">VLOOKUP($A90,FoodLog!$A$1:$Z$10011,13,0)</f>
        <v>0</v>
      </c>
      <c r="U90" s="72" t="n">
        <f aca="false">VLOOKUP($A90,FoodLog!$A$1:$Z$10011,14,0)</f>
        <v>0</v>
      </c>
      <c r="V90" s="72" t="n">
        <f aca="false">VLOOKUP($A90,FoodLog!$A$1:$Z$10011,15,0)</f>
        <v>0</v>
      </c>
      <c r="W90" s="72" t="n">
        <f aca="false">VLOOKUP($A90,FoodLog!$A$1:$Z$10011,16,0)</f>
        <v>804.365171676455</v>
      </c>
      <c r="X90" s="72" t="n">
        <f aca="false">VLOOKUP($A90,FoodLog!$A$1:$Z$10011,17,0)</f>
        <v>96</v>
      </c>
      <c r="Y90" s="72" t="n">
        <f aca="false">VLOOKUP($A90,FoodLog!$A$1:$Z$10011,18,0)</f>
        <v>477.304074136158</v>
      </c>
      <c r="Z90" s="72" t="n">
        <f aca="false">VLOOKUP($A90,FoodLog!$A$1:$Z$10011,19,0)</f>
        <v>1377.66924581261</v>
      </c>
      <c r="AA90" s="64" t="n">
        <f aca="false">MIN($H90,($H90+Z90))/3500</f>
        <v>0.228288874716573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174.703784664058</v>
      </c>
      <c r="D91" s="77" t="n">
        <f aca="false">$D$3</f>
        <v>149.157523167549</v>
      </c>
      <c r="E91" s="78" t="n">
        <f aca="false">C91-D91</f>
        <v>25.5462614965094</v>
      </c>
      <c r="F91" s="79"/>
      <c r="G91" s="80" t="n">
        <f aca="false">C91*TDEE!$B$5</f>
        <v>2173.83970817877</v>
      </c>
      <c r="H91" s="69" t="n">
        <f aca="false">$E91*31</f>
        <v>791.934106391791</v>
      </c>
      <c r="I91" s="69" t="n">
        <f aca="false">$G91-$H91</f>
        <v>1381.90560178698</v>
      </c>
      <c r="J91" s="60" t="n">
        <f aca="false">H91/3500</f>
        <v>0.226266887540512</v>
      </c>
      <c r="K91" s="77" t="n">
        <f aca="false">N91/9</f>
        <v>89.4001697389801</v>
      </c>
      <c r="L91" s="77" t="n">
        <v>25</v>
      </c>
      <c r="M91" s="56" t="n">
        <f aca="false">Protein_Amt!$B$6</f>
        <v>119.32601853404</v>
      </c>
      <c r="N91" s="69" t="n">
        <f aca="false">MAX(0,I91-(O91+P91))</f>
        <v>804.601527650821</v>
      </c>
      <c r="O91" s="77" t="n">
        <f aca="false">4*L91</f>
        <v>100</v>
      </c>
      <c r="P91" s="77" t="n">
        <f aca="false">4*M91</f>
        <v>477.304074136158</v>
      </c>
      <c r="Q91" s="70" t="n">
        <f aca="false">SUM(N91:P91)</f>
        <v>1381.90560178698</v>
      </c>
      <c r="S91" s="72" t="n">
        <f aca="false">VLOOKUP($A91,FoodLog!$A$1:$Z$10011,12,0)</f>
        <v>0</v>
      </c>
      <c r="T91" s="72" t="n">
        <f aca="false">VLOOKUP($A91,FoodLog!$A$1:$Z$10011,13,0)</f>
        <v>0</v>
      </c>
      <c r="U91" s="72" t="n">
        <f aca="false">VLOOKUP($A91,FoodLog!$A$1:$Z$10011,14,0)</f>
        <v>0</v>
      </c>
      <c r="V91" s="72" t="n">
        <f aca="false">VLOOKUP($A91,FoodLog!$A$1:$Z$10011,15,0)</f>
        <v>0</v>
      </c>
      <c r="W91" s="72" t="n">
        <f aca="false">VLOOKUP($A91,FoodLog!$A$1:$Z$10011,16,0)</f>
        <v>804.601527650821</v>
      </c>
      <c r="X91" s="72" t="n">
        <f aca="false">VLOOKUP($A91,FoodLog!$A$1:$Z$10011,17,0)</f>
        <v>100</v>
      </c>
      <c r="Y91" s="72" t="n">
        <f aca="false">VLOOKUP($A91,FoodLog!$A$1:$Z$10011,18,0)</f>
        <v>477.304074136158</v>
      </c>
      <c r="Z91" s="72" t="n">
        <f aca="false">VLOOKUP($A91,FoodLog!$A$1:$Z$10011,19,0)</f>
        <v>1381.90560178698</v>
      </c>
      <c r="AA91" s="64" t="n">
        <f aca="false">MIN($H91,($H91+Z91))/3500</f>
        <v>0.226266887540512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174.477517776518</v>
      </c>
      <c r="D92" s="77" t="n">
        <f aca="false">$D$3</f>
        <v>149.157523167549</v>
      </c>
      <c r="E92" s="78" t="n">
        <f aca="false">C92-D92</f>
        <v>25.3199946089689</v>
      </c>
      <c r="F92" s="79"/>
      <c r="G92" s="80" t="n">
        <f aca="false">C92*TDEE!$B$5</f>
        <v>2171.02426862932</v>
      </c>
      <c r="H92" s="69" t="n">
        <f aca="false">$E92*31</f>
        <v>784.919832878035</v>
      </c>
      <c r="I92" s="69" t="n">
        <f aca="false">$G92-$H92</f>
        <v>1386.10443575129</v>
      </c>
      <c r="J92" s="60" t="n">
        <f aca="false">H92/3500</f>
        <v>0.224262809393724</v>
      </c>
      <c r="K92" s="77" t="n">
        <f aca="false">N92/9</f>
        <v>89.4222624016808</v>
      </c>
      <c r="L92" s="77" t="n">
        <v>26</v>
      </c>
      <c r="M92" s="56" t="n">
        <f aca="false">Protein_Amt!$B$6</f>
        <v>119.32601853404</v>
      </c>
      <c r="N92" s="69" t="n">
        <f aca="false">MAX(0,I92-(O92+P92))</f>
        <v>804.800361615128</v>
      </c>
      <c r="O92" s="77" t="n">
        <f aca="false">4*L92</f>
        <v>104</v>
      </c>
      <c r="P92" s="77" t="n">
        <f aca="false">4*M92</f>
        <v>477.304074136158</v>
      </c>
      <c r="Q92" s="70" t="n">
        <f aca="false">SUM(N92:P92)</f>
        <v>1386.10443575129</v>
      </c>
      <c r="S92" s="72" t="n">
        <f aca="false">VLOOKUP($A92,FoodLog!$A$1:$Z$10011,12,0)</f>
        <v>0</v>
      </c>
      <c r="T92" s="72" t="n">
        <f aca="false">VLOOKUP($A92,FoodLog!$A$1:$Z$10011,13,0)</f>
        <v>0</v>
      </c>
      <c r="U92" s="72" t="n">
        <f aca="false">VLOOKUP($A92,FoodLog!$A$1:$Z$10011,14,0)</f>
        <v>0</v>
      </c>
      <c r="V92" s="72" t="n">
        <f aca="false">VLOOKUP($A92,FoodLog!$A$1:$Z$10011,15,0)</f>
        <v>0</v>
      </c>
      <c r="W92" s="72" t="n">
        <f aca="false">VLOOKUP($A92,FoodLog!$A$1:$Z$10011,16,0)</f>
        <v>804.800361615128</v>
      </c>
      <c r="X92" s="72" t="n">
        <f aca="false">VLOOKUP($A92,FoodLog!$A$1:$Z$10011,17,0)</f>
        <v>104</v>
      </c>
      <c r="Y92" s="72" t="n">
        <f aca="false">VLOOKUP($A92,FoodLog!$A$1:$Z$10011,18,0)</f>
        <v>477.304074136158</v>
      </c>
      <c r="Z92" s="72" t="n">
        <f aca="false">VLOOKUP($A92,FoodLog!$A$1:$Z$10011,19,0)</f>
        <v>1386.10443575129</v>
      </c>
      <c r="AA92" s="64" t="n">
        <f aca="false">MIN($H92,($H92+Z92))/3500</f>
        <v>0.224262809393724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174.253254967124</v>
      </c>
      <c r="D93" s="77" t="n">
        <f aca="false">$D$3</f>
        <v>149.157523167549</v>
      </c>
      <c r="E93" s="78" t="n">
        <f aca="false">C93-D93</f>
        <v>25.0957317995751</v>
      </c>
      <c r="F93" s="79"/>
      <c r="G93" s="80" t="n">
        <f aca="false">C93*TDEE!$B$5</f>
        <v>2168.23376583017</v>
      </c>
      <c r="H93" s="69" t="n">
        <f aca="false">$E93*31</f>
        <v>777.967685786829</v>
      </c>
      <c r="I93" s="69" t="n">
        <f aca="false">$G93-$H93</f>
        <v>1390.26608004334</v>
      </c>
      <c r="J93" s="60" t="n">
        <f aca="false">H93/3500</f>
        <v>0.22227648165338</v>
      </c>
      <c r="K93" s="77" t="n">
        <f aca="false">N93/9</f>
        <v>89.4402228785755</v>
      </c>
      <c r="L93" s="77" t="n">
        <v>27</v>
      </c>
      <c r="M93" s="56" t="n">
        <f aca="false">Protein_Amt!$B$6</f>
        <v>119.32601853404</v>
      </c>
      <c r="N93" s="69" t="n">
        <f aca="false">MAX(0,I93-(O93+P93))</f>
        <v>804.962005907179</v>
      </c>
      <c r="O93" s="77" t="n">
        <f aca="false">4*L93</f>
        <v>108</v>
      </c>
      <c r="P93" s="77" t="n">
        <f aca="false">4*M93</f>
        <v>477.304074136158</v>
      </c>
      <c r="Q93" s="70" t="n">
        <f aca="false">SUM(N93:P93)</f>
        <v>1390.26608004334</v>
      </c>
      <c r="S93" s="72" t="n">
        <f aca="false">VLOOKUP($A93,FoodLog!$A$1:$Z$10011,12,0)</f>
        <v>0</v>
      </c>
      <c r="T93" s="72" t="n">
        <f aca="false">VLOOKUP($A93,FoodLog!$A$1:$Z$10011,13,0)</f>
        <v>0</v>
      </c>
      <c r="U93" s="72" t="n">
        <f aca="false">VLOOKUP($A93,FoodLog!$A$1:$Z$10011,14,0)</f>
        <v>0</v>
      </c>
      <c r="V93" s="72" t="n">
        <f aca="false">VLOOKUP($A93,FoodLog!$A$1:$Z$10011,15,0)</f>
        <v>0</v>
      </c>
      <c r="W93" s="72" t="n">
        <f aca="false">VLOOKUP($A93,FoodLog!$A$1:$Z$10011,16,0)</f>
        <v>804.962005907179</v>
      </c>
      <c r="X93" s="72" t="n">
        <f aca="false">VLOOKUP($A93,FoodLog!$A$1:$Z$10011,17,0)</f>
        <v>108</v>
      </c>
      <c r="Y93" s="72" t="n">
        <f aca="false">VLOOKUP($A93,FoodLog!$A$1:$Z$10011,18,0)</f>
        <v>477.304074136158</v>
      </c>
      <c r="Z93" s="72" t="n">
        <f aca="false">VLOOKUP($A93,FoodLog!$A$1:$Z$10011,19,0)</f>
        <v>1390.26608004334</v>
      </c>
      <c r="AA93" s="64" t="n">
        <f aca="false">MIN($H93,($H93+Z93))/3500</f>
        <v>0.22227648165338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174.030978485471</v>
      </c>
      <c r="D94" s="77" t="n">
        <f aca="false">$D$3</f>
        <v>149.157523167549</v>
      </c>
      <c r="E94" s="78" t="n">
        <f aca="false">C94-D94</f>
        <v>24.8734553179217</v>
      </c>
      <c r="F94" s="79"/>
      <c r="G94" s="80" t="n">
        <f aca="false">C94*TDEE!$B$5</f>
        <v>2165.46797891295</v>
      </c>
      <c r="H94" s="69" t="n">
        <f aca="false">$E94*31</f>
        <v>771.077114855574</v>
      </c>
      <c r="I94" s="69" t="n">
        <f aca="false">$G94-$H94</f>
        <v>1394.39086405737</v>
      </c>
      <c r="J94" s="60" t="n">
        <f aca="false">H94/3500</f>
        <v>0.220307747101593</v>
      </c>
      <c r="K94" s="77" t="n">
        <f aca="false">N94/9</f>
        <v>89.454087769024</v>
      </c>
      <c r="L94" s="77" t="n">
        <v>28</v>
      </c>
      <c r="M94" s="56" t="n">
        <f aca="false">Protein_Amt!$B$6</f>
        <v>119.32601853404</v>
      </c>
      <c r="N94" s="69" t="n">
        <f aca="false">MAX(0,I94-(O94+P94))</f>
        <v>805.086789921216</v>
      </c>
      <c r="O94" s="77" t="n">
        <f aca="false">4*L94</f>
        <v>112</v>
      </c>
      <c r="P94" s="77" t="n">
        <f aca="false">4*M94</f>
        <v>477.304074136158</v>
      </c>
      <c r="Q94" s="70" t="n">
        <f aca="false">SUM(N94:P94)</f>
        <v>1394.39086405737</v>
      </c>
      <c r="S94" s="72" t="n">
        <f aca="false">VLOOKUP($A94,FoodLog!$A$1:$Z$10011,12,0)</f>
        <v>0</v>
      </c>
      <c r="T94" s="72" t="n">
        <f aca="false">VLOOKUP($A94,FoodLog!$A$1:$Z$10011,13,0)</f>
        <v>0</v>
      </c>
      <c r="U94" s="72" t="n">
        <f aca="false">VLOOKUP($A94,FoodLog!$A$1:$Z$10011,14,0)</f>
        <v>0</v>
      </c>
      <c r="V94" s="72" t="n">
        <f aca="false">VLOOKUP($A94,FoodLog!$A$1:$Z$10011,15,0)</f>
        <v>0</v>
      </c>
      <c r="W94" s="72" t="n">
        <f aca="false">VLOOKUP($A94,FoodLog!$A$1:$Z$10011,16,0)</f>
        <v>805.086789921216</v>
      </c>
      <c r="X94" s="72" t="n">
        <f aca="false">VLOOKUP($A94,FoodLog!$A$1:$Z$10011,17,0)</f>
        <v>112</v>
      </c>
      <c r="Y94" s="72" t="n">
        <f aca="false">VLOOKUP($A94,FoodLog!$A$1:$Z$10011,18,0)</f>
        <v>477.304074136158</v>
      </c>
      <c r="Z94" s="72" t="n">
        <f aca="false">VLOOKUP($A94,FoodLog!$A$1:$Z$10011,19,0)</f>
        <v>1394.39086405737</v>
      </c>
      <c r="AA94" s="64" t="n">
        <f aca="false">MIN($H94,($H94+Z94))/3500</f>
        <v>0.220307747101593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173.810670738369</v>
      </c>
      <c r="D95" s="77" t="n">
        <f aca="false">$D$3</f>
        <v>149.157523167549</v>
      </c>
      <c r="E95" s="78" t="n">
        <f aca="false">C95-D95</f>
        <v>24.6531475708201</v>
      </c>
      <c r="F95" s="79"/>
      <c r="G95" s="80" t="n">
        <f aca="false">C95*TDEE!$B$5</f>
        <v>2162.72668896557</v>
      </c>
      <c r="H95" s="69" t="n">
        <f aca="false">$E95*31</f>
        <v>764.247574695425</v>
      </c>
      <c r="I95" s="69" t="n">
        <f aca="false">$G95-$H95</f>
        <v>1398.47911427014</v>
      </c>
      <c r="J95" s="60" t="n">
        <f aca="false">H95/3500</f>
        <v>0.218356449912979</v>
      </c>
      <c r="K95" s="77" t="n">
        <f aca="false">N95/9</f>
        <v>89.4638933482206</v>
      </c>
      <c r="L95" s="77" t="n">
        <v>29</v>
      </c>
      <c r="M95" s="56" t="n">
        <f aca="false">Protein_Amt!$B$6</f>
        <v>119.32601853404</v>
      </c>
      <c r="N95" s="69" t="n">
        <f aca="false">MAX(0,I95-(O95+P95))</f>
        <v>805.175040133985</v>
      </c>
      <c r="O95" s="77" t="n">
        <f aca="false">4*L95</f>
        <v>116</v>
      </c>
      <c r="P95" s="77" t="n">
        <f aca="false">4*M95</f>
        <v>477.304074136158</v>
      </c>
      <c r="Q95" s="70" t="n">
        <f aca="false">SUM(N95:P95)</f>
        <v>1398.47911427014</v>
      </c>
      <c r="S95" s="72" t="n">
        <f aca="false">VLOOKUP($A95,FoodLog!$A$1:$Z$10011,12,0)</f>
        <v>0</v>
      </c>
      <c r="T95" s="72" t="n">
        <f aca="false">VLOOKUP($A95,FoodLog!$A$1:$Z$10011,13,0)</f>
        <v>0</v>
      </c>
      <c r="U95" s="72" t="n">
        <f aca="false">VLOOKUP($A95,FoodLog!$A$1:$Z$10011,14,0)</f>
        <v>0</v>
      </c>
      <c r="V95" s="72" t="n">
        <f aca="false">VLOOKUP($A95,FoodLog!$A$1:$Z$10011,15,0)</f>
        <v>0</v>
      </c>
      <c r="W95" s="72" t="n">
        <f aca="false">VLOOKUP($A95,FoodLog!$A$1:$Z$10011,16,0)</f>
        <v>805.175040133985</v>
      </c>
      <c r="X95" s="72" t="n">
        <f aca="false">VLOOKUP($A95,FoodLog!$A$1:$Z$10011,17,0)</f>
        <v>116</v>
      </c>
      <c r="Y95" s="72" t="n">
        <f aca="false">VLOOKUP($A95,FoodLog!$A$1:$Z$10011,18,0)</f>
        <v>477.304074136158</v>
      </c>
      <c r="Z95" s="72" t="n">
        <f aca="false">VLOOKUP($A95,FoodLog!$A$1:$Z$10011,19,0)</f>
        <v>1398.47911427014</v>
      </c>
      <c r="AA95" s="64" t="n">
        <f aca="false">MIN($H95,($H95+Z95))/3500</f>
        <v>0.218356449912979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173.592314288456</v>
      </c>
      <c r="D96" s="77" t="n">
        <f aca="false">$D$3</f>
        <v>149.157523167549</v>
      </c>
      <c r="E96" s="78" t="n">
        <f aca="false">C96-D96</f>
        <v>24.4347911209072</v>
      </c>
      <c r="F96" s="79"/>
      <c r="G96" s="80" t="n">
        <f aca="false">C96*TDEE!$B$5</f>
        <v>2160.00967901486</v>
      </c>
      <c r="H96" s="69" t="n">
        <f aca="false">$E96*31</f>
        <v>757.478524748122</v>
      </c>
      <c r="I96" s="69" t="n">
        <f aca="false">$G96-$H96</f>
        <v>1402.53115426674</v>
      </c>
      <c r="J96" s="60" t="n">
        <f aca="false">H96/3500</f>
        <v>0.216422435642321</v>
      </c>
      <c r="K96" s="77" t="n">
        <f aca="false">N96/9</f>
        <v>89.9141200145094</v>
      </c>
      <c r="L96" s="77" t="n">
        <v>29</v>
      </c>
      <c r="M96" s="56" t="n">
        <f aca="false">Protein_Amt!$B$6</f>
        <v>119.32601853404</v>
      </c>
      <c r="N96" s="69" t="n">
        <f aca="false">MAX(0,I96-(O96+P96))</f>
        <v>809.227080130584</v>
      </c>
      <c r="O96" s="77" t="n">
        <f aca="false">4*L96</f>
        <v>116</v>
      </c>
      <c r="P96" s="77" t="n">
        <f aca="false">4*M96</f>
        <v>477.304074136158</v>
      </c>
      <c r="Q96" s="70" t="n">
        <f aca="false">SUM(N96:P96)</f>
        <v>1402.53115426674</v>
      </c>
      <c r="S96" s="72" t="n">
        <f aca="false">VLOOKUP($A96,FoodLog!$A$1:$Z$10011,12,0)</f>
        <v>0</v>
      </c>
      <c r="T96" s="72" t="n">
        <f aca="false">VLOOKUP($A96,FoodLog!$A$1:$Z$10011,13,0)</f>
        <v>0</v>
      </c>
      <c r="U96" s="72" t="n">
        <f aca="false">VLOOKUP($A96,FoodLog!$A$1:$Z$10011,14,0)</f>
        <v>0</v>
      </c>
      <c r="V96" s="72" t="n">
        <f aca="false">VLOOKUP($A96,FoodLog!$A$1:$Z$10011,15,0)</f>
        <v>0</v>
      </c>
      <c r="W96" s="72" t="n">
        <f aca="false">VLOOKUP($A96,FoodLog!$A$1:$Z$10011,16,0)</f>
        <v>809.227080130584</v>
      </c>
      <c r="X96" s="72" t="n">
        <f aca="false">VLOOKUP($A96,FoodLog!$A$1:$Z$10011,17,0)</f>
        <v>116</v>
      </c>
      <c r="Y96" s="72" t="n">
        <f aca="false">VLOOKUP($A96,FoodLog!$A$1:$Z$10011,18,0)</f>
        <v>477.304074136158</v>
      </c>
      <c r="Z96" s="72" t="n">
        <f aca="false">VLOOKUP($A96,FoodLog!$A$1:$Z$10011,19,0)</f>
        <v>1402.53115426674</v>
      </c>
      <c r="AA96" s="64" t="n">
        <f aca="false">MIN($H96,($H96+Z96))/3500</f>
        <v>0.216422435642321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173.375891852814</v>
      </c>
      <c r="D97" s="77" t="n">
        <f aca="false">$D$3</f>
        <v>149.157523167549</v>
      </c>
      <c r="E97" s="78" t="n">
        <f aca="false">C97-D97</f>
        <v>24.2183686852648</v>
      </c>
      <c r="F97" s="79"/>
      <c r="G97" s="80" t="n">
        <f aca="false">C97*TDEE!$B$5</f>
        <v>2157.31673400944</v>
      </c>
      <c r="H97" s="69" t="n">
        <f aca="false">$E97*31</f>
        <v>750.76942924321</v>
      </c>
      <c r="I97" s="69" t="n">
        <f aca="false">$G97-$H97</f>
        <v>1406.54730476623</v>
      </c>
      <c r="J97" s="60" t="n">
        <f aca="false">H97/3500</f>
        <v>0.214505551212346</v>
      </c>
      <c r="K97" s="77" t="n">
        <f aca="false">N97/9</f>
        <v>90.3603589588968</v>
      </c>
      <c r="L97" s="77" t="n">
        <v>29</v>
      </c>
      <c r="M97" s="56" t="n">
        <f aca="false">Protein_Amt!$B$6</f>
        <v>119.32601853404</v>
      </c>
      <c r="N97" s="69" t="n">
        <f aca="false">MAX(0,I97-(O97+P97))</f>
        <v>813.243230630071</v>
      </c>
      <c r="O97" s="77" t="n">
        <f aca="false">4*L97</f>
        <v>116</v>
      </c>
      <c r="P97" s="77" t="n">
        <f aca="false">4*M97</f>
        <v>477.304074136158</v>
      </c>
      <c r="Q97" s="70" t="n">
        <f aca="false">SUM(N97:P97)</f>
        <v>1406.54730476623</v>
      </c>
      <c r="S97" s="72" t="n">
        <f aca="false">VLOOKUP($A97,FoodLog!$A$1:$Z$10011,12,0)</f>
        <v>0</v>
      </c>
      <c r="T97" s="72" t="n">
        <f aca="false">VLOOKUP($A97,FoodLog!$A$1:$Z$10011,13,0)</f>
        <v>0</v>
      </c>
      <c r="U97" s="72" t="n">
        <f aca="false">VLOOKUP($A97,FoodLog!$A$1:$Z$10011,14,0)</f>
        <v>0</v>
      </c>
      <c r="V97" s="72" t="n">
        <f aca="false">VLOOKUP($A97,FoodLog!$A$1:$Z$10011,15,0)</f>
        <v>0</v>
      </c>
      <c r="W97" s="72" t="n">
        <f aca="false">VLOOKUP($A97,FoodLog!$A$1:$Z$10011,16,0)</f>
        <v>813.243230630071</v>
      </c>
      <c r="X97" s="72" t="n">
        <f aca="false">VLOOKUP($A97,FoodLog!$A$1:$Z$10011,17,0)</f>
        <v>116</v>
      </c>
      <c r="Y97" s="72" t="n">
        <f aca="false">VLOOKUP($A97,FoodLog!$A$1:$Z$10011,18,0)</f>
        <v>477.304074136158</v>
      </c>
      <c r="Z97" s="72" t="n">
        <f aca="false">VLOOKUP($A97,FoodLog!$A$1:$Z$10011,19,0)</f>
        <v>1406.54730476623</v>
      </c>
      <c r="AA97" s="64" t="n">
        <f aca="false">MIN($H97,($H97+Z97))/3500</f>
        <v>0.214505551212346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173.161386301601</v>
      </c>
      <c r="D98" s="77" t="n">
        <f aca="false">$D$3</f>
        <v>149.157523167549</v>
      </c>
      <c r="E98" s="78" t="n">
        <f aca="false">C98-D98</f>
        <v>24.0038631340525</v>
      </c>
      <c r="F98" s="79"/>
      <c r="G98" s="80" t="n">
        <f aca="false">C98*TDEE!$B$5</f>
        <v>2154.64764080263</v>
      </c>
      <c r="H98" s="69" t="n">
        <f aca="false">$E98*31</f>
        <v>744.119757155627</v>
      </c>
      <c r="I98" s="69" t="n">
        <f aca="false">$G98-$H98</f>
        <v>1410.52788364701</v>
      </c>
      <c r="J98" s="60" t="n">
        <f aca="false">H98/3500</f>
        <v>0.212605644901608</v>
      </c>
      <c r="K98" s="77" t="n">
        <f aca="false">N98/9</f>
        <v>90.8026455012053</v>
      </c>
      <c r="L98" s="77" t="n">
        <v>29</v>
      </c>
      <c r="M98" s="56" t="n">
        <f aca="false">Protein_Amt!$B$6</f>
        <v>119.32601853404</v>
      </c>
      <c r="N98" s="69" t="n">
        <f aca="false">MAX(0,I98-(O98+P98))</f>
        <v>817.223809510848</v>
      </c>
      <c r="O98" s="77" t="n">
        <f aca="false">4*L98</f>
        <v>116</v>
      </c>
      <c r="P98" s="77" t="n">
        <f aca="false">4*M98</f>
        <v>477.304074136158</v>
      </c>
      <c r="Q98" s="70" t="n">
        <f aca="false">SUM(N98:P98)</f>
        <v>1410.52788364701</v>
      </c>
      <c r="S98" s="72" t="n">
        <f aca="false">VLOOKUP($A98,FoodLog!$A$1:$Z$10011,12,0)</f>
        <v>0</v>
      </c>
      <c r="T98" s="72" t="n">
        <f aca="false">VLOOKUP($A98,FoodLog!$A$1:$Z$10011,13,0)</f>
        <v>0</v>
      </c>
      <c r="U98" s="72" t="n">
        <f aca="false">VLOOKUP($A98,FoodLog!$A$1:$Z$10011,14,0)</f>
        <v>0</v>
      </c>
      <c r="V98" s="72" t="n">
        <f aca="false">VLOOKUP($A98,FoodLog!$A$1:$Z$10011,15,0)</f>
        <v>0</v>
      </c>
      <c r="W98" s="72" t="n">
        <f aca="false">VLOOKUP($A98,FoodLog!$A$1:$Z$10011,16,0)</f>
        <v>817.223809510848</v>
      </c>
      <c r="X98" s="72" t="n">
        <f aca="false">VLOOKUP($A98,FoodLog!$A$1:$Z$10011,17,0)</f>
        <v>116</v>
      </c>
      <c r="Y98" s="72" t="n">
        <f aca="false">VLOOKUP($A98,FoodLog!$A$1:$Z$10011,18,0)</f>
        <v>477.304074136158</v>
      </c>
      <c r="Z98" s="72" t="n">
        <f aca="false">VLOOKUP($A98,FoodLog!$A$1:$Z$10011,19,0)</f>
        <v>1410.52788364701</v>
      </c>
      <c r="AA98" s="64" t="n">
        <f aca="false">MIN($H98,($H98+Z98))/3500</f>
        <v>0.212605644901608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172.9487806567</v>
      </c>
      <c r="D99" s="77" t="n">
        <f aca="false">$D$3</f>
        <v>149.157523167549</v>
      </c>
      <c r="E99" s="78" t="n">
        <f aca="false">C99-D99</f>
        <v>23.7912574891509</v>
      </c>
      <c r="F99" s="79"/>
      <c r="G99" s="80" t="n">
        <f aca="false">C99*TDEE!$B$5</f>
        <v>2152.00218813566</v>
      </c>
      <c r="H99" s="69" t="n">
        <f aca="false">$E99*31</f>
        <v>737.528982163678</v>
      </c>
      <c r="I99" s="69" t="n">
        <f aca="false">$G99-$H99</f>
        <v>1414.47320597198</v>
      </c>
      <c r="J99" s="60" t="n">
        <f aca="false">H99/3500</f>
        <v>0.210722566332479</v>
      </c>
      <c r="K99" s="77" t="n">
        <f aca="false">N99/9</f>
        <v>91.2410146484247</v>
      </c>
      <c r="L99" s="77" t="n">
        <v>29</v>
      </c>
      <c r="M99" s="56" t="n">
        <f aca="false">Protein_Amt!$B$6</f>
        <v>119.32601853404</v>
      </c>
      <c r="N99" s="69" t="n">
        <f aca="false">MAX(0,I99-(O99+P99))</f>
        <v>821.169131835823</v>
      </c>
      <c r="O99" s="77" t="n">
        <f aca="false">4*L99</f>
        <v>116</v>
      </c>
      <c r="P99" s="77" t="n">
        <f aca="false">4*M99</f>
        <v>477.304074136158</v>
      </c>
      <c r="Q99" s="70" t="n">
        <f aca="false">SUM(N99:P99)</f>
        <v>1414.47320597198</v>
      </c>
      <c r="S99" s="72" t="n">
        <f aca="false">VLOOKUP($A99,FoodLog!$A$1:$Z$10011,12,0)</f>
        <v>0</v>
      </c>
      <c r="T99" s="72" t="n">
        <f aca="false">VLOOKUP($A99,FoodLog!$A$1:$Z$10011,13,0)</f>
        <v>0</v>
      </c>
      <c r="U99" s="72" t="n">
        <f aca="false">VLOOKUP($A99,FoodLog!$A$1:$Z$10011,14,0)</f>
        <v>0</v>
      </c>
      <c r="V99" s="72" t="n">
        <f aca="false">VLOOKUP($A99,FoodLog!$A$1:$Z$10011,15,0)</f>
        <v>0</v>
      </c>
      <c r="W99" s="72" t="n">
        <f aca="false">VLOOKUP($A99,FoodLog!$A$1:$Z$10011,16,0)</f>
        <v>821.169131835823</v>
      </c>
      <c r="X99" s="72" t="n">
        <f aca="false">VLOOKUP($A99,FoodLog!$A$1:$Z$10011,17,0)</f>
        <v>116</v>
      </c>
      <c r="Y99" s="72" t="n">
        <f aca="false">VLOOKUP($A99,FoodLog!$A$1:$Z$10011,18,0)</f>
        <v>477.304074136158</v>
      </c>
      <c r="Z99" s="72" t="n">
        <f aca="false">VLOOKUP($A99,FoodLog!$A$1:$Z$10011,19,0)</f>
        <v>1414.47320597198</v>
      </c>
      <c r="AA99" s="64" t="n">
        <f aca="false">MIN($H99,($H99+Z99))/3500</f>
        <v>0.210722566332479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172.738058090367</v>
      </c>
      <c r="D100" s="77" t="n">
        <f aca="false">$D$3</f>
        <v>149.157523167549</v>
      </c>
      <c r="E100" s="78" t="n">
        <f aca="false">C100-D100</f>
        <v>23.5805349228184</v>
      </c>
      <c r="F100" s="79"/>
      <c r="G100" s="80" t="n">
        <f aca="false">C100*TDEE!$B$5</f>
        <v>2149.38016662088</v>
      </c>
      <c r="H100" s="69" t="n">
        <f aca="false">$E100*31</f>
        <v>730.99658260737</v>
      </c>
      <c r="I100" s="69" t="n">
        <f aca="false">$G100-$H100</f>
        <v>1418.38358401351</v>
      </c>
      <c r="J100" s="60" t="n">
        <f aca="false">H100/3500</f>
        <v>0.208856166459249</v>
      </c>
      <c r="K100" s="77" t="n">
        <f aca="false">N100/9</f>
        <v>91.6755010974832</v>
      </c>
      <c r="L100" s="77" t="n">
        <v>29</v>
      </c>
      <c r="M100" s="56" t="n">
        <f aca="false">Protein_Amt!$B$6</f>
        <v>119.32601853404</v>
      </c>
      <c r="N100" s="69" t="n">
        <f aca="false">MAX(0,I100-(O100+P100))</f>
        <v>825.079509877349</v>
      </c>
      <c r="O100" s="77" t="n">
        <f aca="false">4*L100</f>
        <v>116</v>
      </c>
      <c r="P100" s="77" t="n">
        <f aca="false">4*M100</f>
        <v>477.304074136158</v>
      </c>
      <c r="Q100" s="70" t="n">
        <f aca="false">SUM(N100:P100)</f>
        <v>1418.38358401351</v>
      </c>
      <c r="S100" s="72" t="n">
        <f aca="false">VLOOKUP($A100,FoodLog!$A$1:$Z$10011,12,0)</f>
        <v>0</v>
      </c>
      <c r="T100" s="72" t="n">
        <f aca="false">VLOOKUP($A100,FoodLog!$A$1:$Z$10011,13,0)</f>
        <v>0</v>
      </c>
      <c r="U100" s="72" t="n">
        <f aca="false">VLOOKUP($A100,FoodLog!$A$1:$Z$10011,14,0)</f>
        <v>0</v>
      </c>
      <c r="V100" s="72" t="n">
        <f aca="false">VLOOKUP($A100,FoodLog!$A$1:$Z$10011,15,0)</f>
        <v>0</v>
      </c>
      <c r="W100" s="72" t="n">
        <f aca="false">VLOOKUP($A100,FoodLog!$A$1:$Z$10011,16,0)</f>
        <v>825.079509877349</v>
      </c>
      <c r="X100" s="72" t="n">
        <f aca="false">VLOOKUP($A100,FoodLog!$A$1:$Z$10011,17,0)</f>
        <v>116</v>
      </c>
      <c r="Y100" s="72" t="n">
        <f aca="false">VLOOKUP($A100,FoodLog!$A$1:$Z$10011,18,0)</f>
        <v>477.304074136158</v>
      </c>
      <c r="Z100" s="72" t="n">
        <f aca="false">VLOOKUP($A100,FoodLog!$A$1:$Z$10011,19,0)</f>
        <v>1418.38358401351</v>
      </c>
      <c r="AA100" s="64" t="n">
        <f aca="false">MIN($H100,($H100+Z100))/3500</f>
        <v>0.208856166459249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172.529201923908</v>
      </c>
      <c r="D101" s="77" t="n">
        <f aca="false">$D$3</f>
        <v>149.157523167549</v>
      </c>
      <c r="E101" s="78" t="n">
        <f aca="false">C101-D101</f>
        <v>23.3716787563592</v>
      </c>
      <c r="F101" s="79"/>
      <c r="G101" s="80" t="n">
        <f aca="false">C101*TDEE!$B$5</f>
        <v>2146.78136872523</v>
      </c>
      <c r="H101" s="69" t="n">
        <f aca="false">$E101*31</f>
        <v>724.522041447134</v>
      </c>
      <c r="I101" s="69" t="n">
        <f aca="false">$G101-$H101</f>
        <v>1422.25932727809</v>
      </c>
      <c r="J101" s="60" t="n">
        <f aca="false">H101/3500</f>
        <v>0.207006297556324</v>
      </c>
      <c r="K101" s="77" t="n">
        <f aca="false">N101/9</f>
        <v>92.1061392379927</v>
      </c>
      <c r="L101" s="77" t="n">
        <v>29</v>
      </c>
      <c r="M101" s="56" t="n">
        <f aca="false">Protein_Amt!$B$6</f>
        <v>119.32601853404</v>
      </c>
      <c r="N101" s="69" t="n">
        <f aca="false">MAX(0,I101-(O101+P101))</f>
        <v>828.955253141934</v>
      </c>
      <c r="O101" s="77" t="n">
        <f aca="false">4*L101</f>
        <v>116</v>
      </c>
      <c r="P101" s="77" t="n">
        <f aca="false">4*M101</f>
        <v>477.304074136158</v>
      </c>
      <c r="Q101" s="70" t="n">
        <f aca="false">SUM(N101:P101)</f>
        <v>1422.25932727809</v>
      </c>
      <c r="S101" s="72" t="n">
        <f aca="false">VLOOKUP($A101,FoodLog!$A$1:$Z$10011,12,0)</f>
        <v>0</v>
      </c>
      <c r="T101" s="72" t="n">
        <f aca="false">VLOOKUP($A101,FoodLog!$A$1:$Z$10011,13,0)</f>
        <v>0</v>
      </c>
      <c r="U101" s="72" t="n">
        <f aca="false">VLOOKUP($A101,FoodLog!$A$1:$Z$10011,14,0)</f>
        <v>0</v>
      </c>
      <c r="V101" s="72" t="n">
        <f aca="false">VLOOKUP($A101,FoodLog!$A$1:$Z$10011,15,0)</f>
        <v>0</v>
      </c>
      <c r="W101" s="72" t="n">
        <f aca="false">VLOOKUP($A101,FoodLog!$A$1:$Z$10011,16,0)</f>
        <v>828.955253141934</v>
      </c>
      <c r="X101" s="72" t="n">
        <f aca="false">VLOOKUP($A101,FoodLog!$A$1:$Z$10011,17,0)</f>
        <v>116</v>
      </c>
      <c r="Y101" s="72" t="n">
        <f aca="false">VLOOKUP($A101,FoodLog!$A$1:$Z$10011,18,0)</f>
        <v>477.304074136158</v>
      </c>
      <c r="Z101" s="72" t="n">
        <f aca="false">VLOOKUP($A101,FoodLog!$A$1:$Z$10011,19,0)</f>
        <v>1422.25932727809</v>
      </c>
      <c r="AA101" s="64" t="n">
        <f aca="false">MIN($H101,($H101+Z101))/3500</f>
        <v>0.207006297556324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172.322195626352</v>
      </c>
      <c r="D102" s="77" t="n">
        <f aca="false">$D$3</f>
        <v>149.157523167549</v>
      </c>
      <c r="E102" s="78" t="n">
        <f aca="false">C102-D102</f>
        <v>23.1646724588028</v>
      </c>
      <c r="F102" s="79"/>
      <c r="G102" s="80" t="n">
        <f aca="false">C102*TDEE!$B$5</f>
        <v>2144.20558875379</v>
      </c>
      <c r="H102" s="69" t="n">
        <f aca="false">$E102*31</f>
        <v>718.104846222888</v>
      </c>
      <c r="I102" s="69" t="n">
        <f aca="false">$G102-$H102</f>
        <v>1426.10074253091</v>
      </c>
      <c r="J102" s="60" t="n">
        <f aca="false">H102/3500</f>
        <v>0.205172813206539</v>
      </c>
      <c r="K102" s="77" t="n">
        <f aca="false">N102/9</f>
        <v>92.5329631549721</v>
      </c>
      <c r="L102" s="77" t="n">
        <v>29</v>
      </c>
      <c r="M102" s="56" t="n">
        <f aca="false">Protein_Amt!$B$6</f>
        <v>119.32601853404</v>
      </c>
      <c r="N102" s="69" t="n">
        <f aca="false">MAX(0,I102-(O102+P102))</f>
        <v>832.796668394749</v>
      </c>
      <c r="O102" s="77" t="n">
        <f aca="false">4*L102</f>
        <v>116</v>
      </c>
      <c r="P102" s="77" t="n">
        <f aca="false">4*M102</f>
        <v>477.304074136158</v>
      </c>
      <c r="Q102" s="70" t="n">
        <f aca="false">SUM(N102:P102)</f>
        <v>1426.10074253091</v>
      </c>
      <c r="S102" s="72" t="n">
        <f aca="false">VLOOKUP($A102,FoodLog!$A$1:$Z$10011,12,0)</f>
        <v>0</v>
      </c>
      <c r="T102" s="72" t="n">
        <f aca="false">VLOOKUP($A102,FoodLog!$A$1:$Z$10011,13,0)</f>
        <v>0</v>
      </c>
      <c r="U102" s="72" t="n">
        <f aca="false">VLOOKUP($A102,FoodLog!$A$1:$Z$10011,14,0)</f>
        <v>0</v>
      </c>
      <c r="V102" s="72" t="n">
        <f aca="false">VLOOKUP($A102,FoodLog!$A$1:$Z$10011,15,0)</f>
        <v>0</v>
      </c>
      <c r="W102" s="72" t="n">
        <f aca="false">VLOOKUP($A102,FoodLog!$A$1:$Z$10011,16,0)</f>
        <v>832.796668394749</v>
      </c>
      <c r="X102" s="72" t="n">
        <f aca="false">VLOOKUP($A102,FoodLog!$A$1:$Z$10011,17,0)</f>
        <v>116</v>
      </c>
      <c r="Y102" s="72" t="n">
        <f aca="false">VLOOKUP($A102,FoodLog!$A$1:$Z$10011,18,0)</f>
        <v>477.304074136158</v>
      </c>
      <c r="Z102" s="72" t="n">
        <f aca="false">VLOOKUP($A102,FoodLog!$A$1:$Z$10011,19,0)</f>
        <v>1426.10074253091</v>
      </c>
      <c r="AA102" s="64" t="n">
        <f aca="false">MIN($H102,($H102+Z102))/3500</f>
        <v>0.205172813206539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172.117022813145</v>
      </c>
      <c r="D103" s="77" t="n">
        <f aca="false">$D$3</f>
        <v>149.157523167549</v>
      </c>
      <c r="E103" s="78" t="n">
        <f aca="false">C103-D103</f>
        <v>22.9594996455963</v>
      </c>
      <c r="F103" s="79"/>
      <c r="G103" s="80" t="n">
        <f aca="false">C103*TDEE!$B$5</f>
        <v>2141.65262283354</v>
      </c>
      <c r="H103" s="69" t="n">
        <f aca="false">$E103*31</f>
        <v>711.744489013486</v>
      </c>
      <c r="I103" s="69" t="n">
        <f aca="false">$G103-$H103</f>
        <v>1429.90813382005</v>
      </c>
      <c r="J103" s="60" t="n">
        <f aca="false">H103/3500</f>
        <v>0.203355568289567</v>
      </c>
      <c r="K103" s="77" t="n">
        <f aca="false">N103/9</f>
        <v>92.9560066315439</v>
      </c>
      <c r="L103" s="77" t="n">
        <v>29</v>
      </c>
      <c r="M103" s="56" t="n">
        <f aca="false">Protein_Amt!$B$6</f>
        <v>119.32601853404</v>
      </c>
      <c r="N103" s="69" t="n">
        <f aca="false">MAX(0,I103-(O103+P103))</f>
        <v>836.604059683895</v>
      </c>
      <c r="O103" s="77" t="n">
        <f aca="false">4*L103</f>
        <v>116</v>
      </c>
      <c r="P103" s="77" t="n">
        <f aca="false">4*M103</f>
        <v>477.304074136158</v>
      </c>
      <c r="Q103" s="70" t="n">
        <f aca="false">SUM(N103:P103)</f>
        <v>1429.90813382005</v>
      </c>
      <c r="S103" s="72" t="n">
        <f aca="false">VLOOKUP($A103,FoodLog!$A$1:$Z$10011,12,0)</f>
        <v>0</v>
      </c>
      <c r="T103" s="72" t="n">
        <f aca="false">VLOOKUP($A103,FoodLog!$A$1:$Z$10011,13,0)</f>
        <v>0</v>
      </c>
      <c r="U103" s="72" t="n">
        <f aca="false">VLOOKUP($A103,FoodLog!$A$1:$Z$10011,14,0)</f>
        <v>0</v>
      </c>
      <c r="V103" s="72" t="n">
        <f aca="false">VLOOKUP($A103,FoodLog!$A$1:$Z$10011,15,0)</f>
        <v>0</v>
      </c>
      <c r="W103" s="72" t="n">
        <f aca="false">VLOOKUP($A103,FoodLog!$A$1:$Z$10011,16,0)</f>
        <v>836.604059683895</v>
      </c>
      <c r="X103" s="72" t="n">
        <f aca="false">VLOOKUP($A103,FoodLog!$A$1:$Z$10011,17,0)</f>
        <v>116</v>
      </c>
      <c r="Y103" s="72" t="n">
        <f aca="false">VLOOKUP($A103,FoodLog!$A$1:$Z$10011,18,0)</f>
        <v>477.304074136158</v>
      </c>
      <c r="Z103" s="72" t="n">
        <f aca="false">VLOOKUP($A103,FoodLog!$A$1:$Z$10011,19,0)</f>
        <v>1429.90813382005</v>
      </c>
      <c r="AA103" s="64" t="n">
        <f aca="false">MIN($H103,($H103+Z103))/3500</f>
        <v>0.203355568289567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171.913667244856</v>
      </c>
      <c r="D104" s="77" t="n">
        <f aca="false">$D$3</f>
        <v>149.157523167549</v>
      </c>
      <c r="E104" s="78" t="n">
        <f aca="false">C104-D104</f>
        <v>22.7561440773067</v>
      </c>
      <c r="F104" s="79"/>
      <c r="G104" s="80" t="n">
        <f aca="false">C104*TDEE!$B$5</f>
        <v>2139.12226889715</v>
      </c>
      <c r="H104" s="69" t="n">
        <f aca="false">$E104*31</f>
        <v>705.440466396509</v>
      </c>
      <c r="I104" s="69" t="n">
        <f aca="false">$G104-$H104</f>
        <v>1433.68180250064</v>
      </c>
      <c r="J104" s="60" t="n">
        <f aca="false">H104/3500</f>
        <v>0.201554418970431</v>
      </c>
      <c r="K104" s="77" t="n">
        <f aca="false">N104/9</f>
        <v>93.3753031516089</v>
      </c>
      <c r="L104" s="77" t="n">
        <v>29</v>
      </c>
      <c r="M104" s="56" t="n">
        <f aca="false">Protein_Amt!$B$6</f>
        <v>119.32601853404</v>
      </c>
      <c r="N104" s="69" t="n">
        <f aca="false">MAX(0,I104-(O104+P104))</f>
        <v>840.37772836448</v>
      </c>
      <c r="O104" s="77" t="n">
        <f aca="false">4*L104</f>
        <v>116</v>
      </c>
      <c r="P104" s="77" t="n">
        <f aca="false">4*M104</f>
        <v>477.304074136158</v>
      </c>
      <c r="Q104" s="70" t="n">
        <f aca="false">SUM(N104:P104)</f>
        <v>1433.68180250064</v>
      </c>
      <c r="S104" s="72" t="n">
        <f aca="false">VLOOKUP($A104,FoodLog!$A$1:$Z$10011,12,0)</f>
        <v>0</v>
      </c>
      <c r="T104" s="72" t="n">
        <f aca="false">VLOOKUP($A104,FoodLog!$A$1:$Z$10011,13,0)</f>
        <v>0</v>
      </c>
      <c r="U104" s="72" t="n">
        <f aca="false">VLOOKUP($A104,FoodLog!$A$1:$Z$10011,14,0)</f>
        <v>0</v>
      </c>
      <c r="V104" s="72" t="n">
        <f aca="false">VLOOKUP($A104,FoodLog!$A$1:$Z$10011,15,0)</f>
        <v>0</v>
      </c>
      <c r="W104" s="72" t="n">
        <f aca="false">VLOOKUP($A104,FoodLog!$A$1:$Z$10011,16,0)</f>
        <v>840.37772836448</v>
      </c>
      <c r="X104" s="72" t="n">
        <f aca="false">VLOOKUP($A104,FoodLog!$A$1:$Z$10011,17,0)</f>
        <v>116</v>
      </c>
      <c r="Y104" s="72" t="n">
        <f aca="false">VLOOKUP($A104,FoodLog!$A$1:$Z$10011,18,0)</f>
        <v>477.304074136158</v>
      </c>
      <c r="Z104" s="72" t="n">
        <f aca="false">VLOOKUP($A104,FoodLog!$A$1:$Z$10011,19,0)</f>
        <v>1433.68180250064</v>
      </c>
      <c r="AA104" s="64" t="n">
        <f aca="false">MIN($H104,($H104+Z104))/3500</f>
        <v>0.201554418970431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171.712112825885</v>
      </c>
      <c r="D105" s="83" t="n">
        <f aca="false">$D$3</f>
        <v>149.157523167549</v>
      </c>
      <c r="E105" s="84" t="n">
        <f aca="false">C105-D105</f>
        <v>22.5545896583363</v>
      </c>
      <c r="F105" s="79"/>
      <c r="G105" s="85" t="n">
        <f aca="false">C105*TDEE!$B$5</f>
        <v>2136.61432666705</v>
      </c>
      <c r="H105" s="83" t="n">
        <f aca="false">E105*31</f>
        <v>699.192279408426</v>
      </c>
      <c r="I105" s="83" t="n">
        <f aca="false">G105-H105</f>
        <v>1437.42204725862</v>
      </c>
      <c r="J105" s="60" t="n">
        <f aca="false">H105/3500</f>
        <v>0.199769222688122</v>
      </c>
      <c r="K105" s="83" t="n">
        <f aca="false">N105/9</f>
        <v>93.7908859024963</v>
      </c>
      <c r="L105" s="83" t="n">
        <v>29</v>
      </c>
      <c r="M105" s="56" t="n">
        <f aca="false">Protein_Amt!$B$6</f>
        <v>119.32601853404</v>
      </c>
      <c r="N105" s="82" t="n">
        <f aca="false">MAX(0,I105-(O105+P105))</f>
        <v>844.117973122466</v>
      </c>
      <c r="O105" s="83" t="n">
        <f aca="false">4*L105</f>
        <v>116</v>
      </c>
      <c r="P105" s="83" t="n">
        <f aca="false">4*M105</f>
        <v>477.304074136158</v>
      </c>
      <c r="Q105" s="86" t="n">
        <f aca="false">SUM(N105:P105)</f>
        <v>1437.42204725862</v>
      </c>
      <c r="S105" s="72" t="n">
        <f aca="false">VLOOKUP($A105,FoodLog!$A$1:$Z$10011,12,0)</f>
        <v>0</v>
      </c>
      <c r="T105" s="72" t="n">
        <f aca="false">VLOOKUP($A105,FoodLog!$A$1:$Z$10011,13,0)</f>
        <v>0</v>
      </c>
      <c r="U105" s="72" t="n">
        <f aca="false">VLOOKUP($A105,FoodLog!$A$1:$Z$10011,14,0)</f>
        <v>0</v>
      </c>
      <c r="V105" s="72" t="n">
        <f aca="false">VLOOKUP($A105,FoodLog!$A$1:$Z$10011,15,0)</f>
        <v>0</v>
      </c>
      <c r="W105" s="72" t="n">
        <f aca="false">VLOOKUP($A105,FoodLog!$A$1:$Z$10011,16,0)</f>
        <v>844.117973122466</v>
      </c>
      <c r="X105" s="72" t="n">
        <f aca="false">VLOOKUP($A105,FoodLog!$A$1:$Z$10011,17,0)</f>
        <v>116</v>
      </c>
      <c r="Y105" s="72" t="n">
        <f aca="false">VLOOKUP($A105,FoodLog!$A$1:$Z$10011,18,0)</f>
        <v>477.304074136158</v>
      </c>
      <c r="Z105" s="72" t="n">
        <f aca="false">VLOOKUP($A105,FoodLog!$A$1:$Z$10011,19,0)</f>
        <v>1437.42204725862</v>
      </c>
      <c r="AA105" s="64" t="n">
        <f aca="false">MIN($H105,($H105+Z105))/3500</f>
        <v>0.199769222688122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171.512343603197</v>
      </c>
      <c r="D106" s="83" t="n">
        <f aca="false">$D$3</f>
        <v>149.157523167549</v>
      </c>
      <c r="E106" s="84" t="n">
        <f aca="false">C106-D106</f>
        <v>22.3548204356482</v>
      </c>
      <c r="F106" s="79"/>
      <c r="G106" s="85" t="n">
        <f aca="false">C106*TDEE!$B$5</f>
        <v>2134.12859763956</v>
      </c>
      <c r="H106" s="83" t="n">
        <f aca="false">E106*31</f>
        <v>692.999433505094</v>
      </c>
      <c r="I106" s="83" t="n">
        <f aca="false">G106-H106</f>
        <v>1441.12916413447</v>
      </c>
      <c r="J106" s="60" t="n">
        <f aca="false">H106/3500</f>
        <v>0.197999838144312</v>
      </c>
      <c r="K106" s="83" t="n">
        <f aca="false">N106/9</f>
        <v>94.2027877775901</v>
      </c>
      <c r="L106" s="83" t="n">
        <v>29</v>
      </c>
      <c r="M106" s="56" t="n">
        <f aca="false">Protein_Amt!$B$6</f>
        <v>119.32601853404</v>
      </c>
      <c r="N106" s="82" t="n">
        <f aca="false">MAX(0,I106-(O106+P106))</f>
        <v>847.825089998311</v>
      </c>
      <c r="O106" s="83" t="n">
        <f aca="false">4*L106</f>
        <v>116</v>
      </c>
      <c r="P106" s="83" t="n">
        <f aca="false">4*M106</f>
        <v>477.304074136158</v>
      </c>
      <c r="Q106" s="86" t="n">
        <f aca="false">SUM(N106:P106)</f>
        <v>1441.12916413447</v>
      </c>
      <c r="S106" s="72" t="n">
        <f aca="false">VLOOKUP($A106,FoodLog!$A$1:$Z$10011,12,0)</f>
        <v>0</v>
      </c>
      <c r="T106" s="72" t="n">
        <f aca="false">VLOOKUP($A106,FoodLog!$A$1:$Z$10011,13,0)</f>
        <v>0</v>
      </c>
      <c r="U106" s="72" t="n">
        <f aca="false">VLOOKUP($A106,FoodLog!$A$1:$Z$10011,14,0)</f>
        <v>0</v>
      </c>
      <c r="V106" s="72" t="n">
        <f aca="false">VLOOKUP($A106,FoodLog!$A$1:$Z$10011,15,0)</f>
        <v>0</v>
      </c>
      <c r="W106" s="72" t="n">
        <f aca="false">VLOOKUP($A106,FoodLog!$A$1:$Z$10011,16,0)</f>
        <v>847.825089998311</v>
      </c>
      <c r="X106" s="72" t="n">
        <f aca="false">VLOOKUP($A106,FoodLog!$A$1:$Z$10011,17,0)</f>
        <v>116</v>
      </c>
      <c r="Y106" s="72" t="n">
        <f aca="false">VLOOKUP($A106,FoodLog!$A$1:$Z$10011,18,0)</f>
        <v>477.304074136158</v>
      </c>
      <c r="Z106" s="72" t="n">
        <f aca="false">VLOOKUP($A106,FoodLog!$A$1:$Z$10011,19,0)</f>
        <v>1441.12916413447</v>
      </c>
      <c r="AA106" s="64" t="n">
        <f aca="false">MIN($H106,($H106+Z106))/3500</f>
        <v>0.197999838144312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171.314343765053</v>
      </c>
      <c r="D107" s="83" t="n">
        <f aca="false">$D$3</f>
        <v>149.157523167549</v>
      </c>
      <c r="E107" s="84" t="n">
        <f aca="false">C107-D107</f>
        <v>22.1568205975039</v>
      </c>
      <c r="F107" s="79"/>
      <c r="G107" s="85" t="n">
        <f aca="false">C107*TDEE!$B$5</f>
        <v>2131.66488506917</v>
      </c>
      <c r="H107" s="83" t="n">
        <f aca="false">E107*31</f>
        <v>686.86143852262</v>
      </c>
      <c r="I107" s="83" t="n">
        <f aca="false">G107-H107</f>
        <v>1444.80344654656</v>
      </c>
      <c r="J107" s="60" t="n">
        <f aca="false">H107/3500</f>
        <v>0.196246125292177</v>
      </c>
      <c r="K107" s="83" t="n">
        <f aca="false">N107/9</f>
        <v>94.611041378933</v>
      </c>
      <c r="L107" s="83" t="n">
        <v>29</v>
      </c>
      <c r="M107" s="56" t="n">
        <f aca="false">Protein_Amt!$B$6</f>
        <v>119.32601853404</v>
      </c>
      <c r="N107" s="82" t="n">
        <f aca="false">MAX(0,I107-(O107+P107))</f>
        <v>851.499372410397</v>
      </c>
      <c r="O107" s="83" t="n">
        <f aca="false">4*L107</f>
        <v>116</v>
      </c>
      <c r="P107" s="83" t="n">
        <f aca="false">4*M107</f>
        <v>477.304074136158</v>
      </c>
      <c r="Q107" s="86" t="n">
        <f aca="false">SUM(N107:P107)</f>
        <v>1444.80344654656</v>
      </c>
      <c r="S107" s="72" t="n">
        <f aca="false">VLOOKUP($A107,FoodLog!$A$1:$Z$10011,12,0)</f>
        <v>0</v>
      </c>
      <c r="T107" s="72" t="n">
        <f aca="false">VLOOKUP($A107,FoodLog!$A$1:$Z$10011,13,0)</f>
        <v>0</v>
      </c>
      <c r="U107" s="72" t="n">
        <f aca="false">VLOOKUP($A107,FoodLog!$A$1:$Z$10011,14,0)</f>
        <v>0</v>
      </c>
      <c r="V107" s="72" t="n">
        <f aca="false">VLOOKUP($A107,FoodLog!$A$1:$Z$10011,15,0)</f>
        <v>0</v>
      </c>
      <c r="W107" s="72" t="n">
        <f aca="false">VLOOKUP($A107,FoodLog!$A$1:$Z$10011,16,0)</f>
        <v>851.499372410397</v>
      </c>
      <c r="X107" s="72" t="n">
        <f aca="false">VLOOKUP($A107,FoodLog!$A$1:$Z$10011,17,0)</f>
        <v>116</v>
      </c>
      <c r="Y107" s="72" t="n">
        <f aca="false">VLOOKUP($A107,FoodLog!$A$1:$Z$10011,18,0)</f>
        <v>477.304074136158</v>
      </c>
      <c r="Z107" s="72" t="n">
        <f aca="false">VLOOKUP($A107,FoodLog!$A$1:$Z$10011,19,0)</f>
        <v>1444.80344654656</v>
      </c>
      <c r="AA107" s="64" t="n">
        <f aca="false">MIN($H107,($H107+Z107))/3500</f>
        <v>0.196246125292177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171.118097639761</v>
      </c>
      <c r="D108" s="83" t="n">
        <f aca="false">$D$3</f>
        <v>149.157523167549</v>
      </c>
      <c r="E108" s="84" t="n">
        <f aca="false">C108-D108</f>
        <v>21.9605744722117</v>
      </c>
      <c r="F108" s="79"/>
      <c r="G108" s="85" t="n">
        <f aca="false">C108*TDEE!$B$5</f>
        <v>2129.22299395298</v>
      </c>
      <c r="H108" s="83" t="n">
        <f aca="false">E108*31</f>
        <v>680.777808638562</v>
      </c>
      <c r="I108" s="83" t="n">
        <f aca="false">G108-H108</f>
        <v>1448.44518531442</v>
      </c>
      <c r="J108" s="60" t="n">
        <f aca="false">H108/3500</f>
        <v>0.194507945325303</v>
      </c>
      <c r="K108" s="83" t="n">
        <f aca="false">N108/9</f>
        <v>95.0156790198069</v>
      </c>
      <c r="L108" s="83" t="n">
        <v>29</v>
      </c>
      <c r="M108" s="56" t="n">
        <f aca="false">Protein_Amt!$B$6</f>
        <v>119.32601853404</v>
      </c>
      <c r="N108" s="82" t="n">
        <f aca="false">MAX(0,I108-(O108+P108))</f>
        <v>855.141111178262</v>
      </c>
      <c r="O108" s="83" t="n">
        <f aca="false">4*L108</f>
        <v>116</v>
      </c>
      <c r="P108" s="83" t="n">
        <f aca="false">4*M108</f>
        <v>477.304074136158</v>
      </c>
      <c r="Q108" s="86" t="n">
        <f aca="false">SUM(N108:P108)</f>
        <v>1448.44518531442</v>
      </c>
      <c r="S108" s="72" t="n">
        <f aca="false">VLOOKUP($A108,FoodLog!$A$1:$Z$10011,12,0)</f>
        <v>0</v>
      </c>
      <c r="T108" s="72" t="n">
        <f aca="false">VLOOKUP($A108,FoodLog!$A$1:$Z$10011,13,0)</f>
        <v>0</v>
      </c>
      <c r="U108" s="72" t="n">
        <f aca="false">VLOOKUP($A108,FoodLog!$A$1:$Z$10011,14,0)</f>
        <v>0</v>
      </c>
      <c r="V108" s="72" t="n">
        <f aca="false">VLOOKUP($A108,FoodLog!$A$1:$Z$10011,15,0)</f>
        <v>0</v>
      </c>
      <c r="W108" s="72" t="n">
        <f aca="false">VLOOKUP($A108,FoodLog!$A$1:$Z$10011,16,0)</f>
        <v>855.141111178262</v>
      </c>
      <c r="X108" s="72" t="n">
        <f aca="false">VLOOKUP($A108,FoodLog!$A$1:$Z$10011,17,0)</f>
        <v>116</v>
      </c>
      <c r="Y108" s="72" t="n">
        <f aca="false">VLOOKUP($A108,FoodLog!$A$1:$Z$10011,18,0)</f>
        <v>477.304074136158</v>
      </c>
      <c r="Z108" s="72" t="n">
        <f aca="false">VLOOKUP($A108,FoodLog!$A$1:$Z$10011,19,0)</f>
        <v>1448.44518531442</v>
      </c>
      <c r="AA108" s="64" t="n">
        <f aca="false">MIN($H108,($H108+Z108))/3500</f>
        <v>0.194507945325303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170.923589694435</v>
      </c>
      <c r="D109" s="83" t="n">
        <f aca="false">$D$3</f>
        <v>149.157523167549</v>
      </c>
      <c r="E109" s="84" t="n">
        <f aca="false">C109-D109</f>
        <v>21.7660665268864</v>
      </c>
      <c r="F109" s="79"/>
      <c r="G109" s="85" t="n">
        <f aca="false">C109*TDEE!$B$5</f>
        <v>2126.80273101525</v>
      </c>
      <c r="H109" s="83" t="n">
        <f aca="false">E109*31</f>
        <v>674.748062333477</v>
      </c>
      <c r="I109" s="83" t="n">
        <f aca="false">G109-H109</f>
        <v>1452.05466868177</v>
      </c>
      <c r="J109" s="60" t="n">
        <f aca="false">H109/3500</f>
        <v>0.192785160666708</v>
      </c>
      <c r="K109" s="83" t="n">
        <f aca="false">N109/9</f>
        <v>95.4167327272902</v>
      </c>
      <c r="L109" s="83" t="n">
        <v>29</v>
      </c>
      <c r="M109" s="56" t="n">
        <f aca="false">Protein_Amt!$B$6</f>
        <v>119.32601853404</v>
      </c>
      <c r="N109" s="82" t="n">
        <f aca="false">MAX(0,I109-(O109+P109))</f>
        <v>858.750594545612</v>
      </c>
      <c r="O109" s="83" t="n">
        <f aca="false">4*L109</f>
        <v>116</v>
      </c>
      <c r="P109" s="83" t="n">
        <f aca="false">4*M109</f>
        <v>477.304074136158</v>
      </c>
      <c r="Q109" s="86" t="n">
        <f aca="false">SUM(N109:P109)</f>
        <v>1452.05466868177</v>
      </c>
      <c r="S109" s="72" t="n">
        <f aca="false">VLOOKUP($A109,FoodLog!$A$1:$Z$10011,12,0)</f>
        <v>0</v>
      </c>
      <c r="T109" s="72" t="n">
        <f aca="false">VLOOKUP($A109,FoodLog!$A$1:$Z$10011,13,0)</f>
        <v>0</v>
      </c>
      <c r="U109" s="72" t="n">
        <f aca="false">VLOOKUP($A109,FoodLog!$A$1:$Z$10011,14,0)</f>
        <v>0</v>
      </c>
      <c r="V109" s="72" t="n">
        <f aca="false">VLOOKUP($A109,FoodLog!$A$1:$Z$10011,15,0)</f>
        <v>0</v>
      </c>
      <c r="W109" s="72" t="n">
        <f aca="false">VLOOKUP($A109,FoodLog!$A$1:$Z$10011,16,0)</f>
        <v>858.750594545612</v>
      </c>
      <c r="X109" s="72" t="n">
        <f aca="false">VLOOKUP($A109,FoodLog!$A$1:$Z$10011,17,0)</f>
        <v>116</v>
      </c>
      <c r="Y109" s="72" t="n">
        <f aca="false">VLOOKUP($A109,FoodLog!$A$1:$Z$10011,18,0)</f>
        <v>477.304074136158</v>
      </c>
      <c r="Z109" s="72" t="n">
        <f aca="false">VLOOKUP($A109,FoodLog!$A$1:$Z$10011,19,0)</f>
        <v>1452.05466868177</v>
      </c>
      <c r="AA109" s="64" t="n">
        <f aca="false">MIN($H109,($H109+Z109))/3500</f>
        <v>0.192785160666708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170.730804533769</v>
      </c>
      <c r="D110" s="83" t="n">
        <f aca="false">$D$3</f>
        <v>149.157523167549</v>
      </c>
      <c r="E110" s="84" t="n">
        <f aca="false">C110-D110</f>
        <v>21.5732813662196</v>
      </c>
      <c r="F110" s="79"/>
      <c r="G110" s="85" t="n">
        <f aca="false">C110*TDEE!$B$5</f>
        <v>2124.4039046921</v>
      </c>
      <c r="H110" s="83" t="n">
        <f aca="false">E110*31</f>
        <v>668.771722352809</v>
      </c>
      <c r="I110" s="83" t="n">
        <f aca="false">G110-H110</f>
        <v>1455.63218233929</v>
      </c>
      <c r="J110" s="60" t="n">
        <f aca="false">H110/3500</f>
        <v>0.191077634957945</v>
      </c>
      <c r="K110" s="83" t="n">
        <f aca="false">N110/9</f>
        <v>95.814234244793</v>
      </c>
      <c r="L110" s="83" t="n">
        <v>29</v>
      </c>
      <c r="M110" s="56" t="n">
        <f aca="false">Protein_Amt!$B$6</f>
        <v>119.32601853404</v>
      </c>
      <c r="N110" s="82" t="n">
        <f aca="false">MAX(0,I110-(O110+P110))</f>
        <v>862.328108203137</v>
      </c>
      <c r="O110" s="83" t="n">
        <f aca="false">4*L110</f>
        <v>116</v>
      </c>
      <c r="P110" s="83" t="n">
        <f aca="false">4*M110</f>
        <v>477.304074136158</v>
      </c>
      <c r="Q110" s="86" t="n">
        <f aca="false">SUM(N110:P110)</f>
        <v>1455.63218233929</v>
      </c>
      <c r="S110" s="72" t="n">
        <f aca="false">VLOOKUP($A110,FoodLog!$A$1:$Z$10011,12,0)</f>
        <v>0</v>
      </c>
      <c r="T110" s="72" t="n">
        <f aca="false">VLOOKUP($A110,FoodLog!$A$1:$Z$10011,13,0)</f>
        <v>0</v>
      </c>
      <c r="U110" s="72" t="n">
        <f aca="false">VLOOKUP($A110,FoodLog!$A$1:$Z$10011,14,0)</f>
        <v>0</v>
      </c>
      <c r="V110" s="72" t="n">
        <f aca="false">VLOOKUP($A110,FoodLog!$A$1:$Z$10011,15,0)</f>
        <v>0</v>
      </c>
      <c r="W110" s="72" t="n">
        <f aca="false">VLOOKUP($A110,FoodLog!$A$1:$Z$10011,16,0)</f>
        <v>862.328108203137</v>
      </c>
      <c r="X110" s="72" t="n">
        <f aca="false">VLOOKUP($A110,FoodLog!$A$1:$Z$10011,17,0)</f>
        <v>116</v>
      </c>
      <c r="Y110" s="72" t="n">
        <f aca="false">VLOOKUP($A110,FoodLog!$A$1:$Z$10011,18,0)</f>
        <v>477.304074136158</v>
      </c>
      <c r="Z110" s="72" t="n">
        <f aca="false">VLOOKUP($A110,FoodLog!$A$1:$Z$10011,19,0)</f>
        <v>1455.63218233929</v>
      </c>
      <c r="AA110" s="64" t="n">
        <f aca="false">MIN($H110,($H110+Z110))/3500</f>
        <v>0.191077634957945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170.539726898811</v>
      </c>
      <c r="D111" s="83" t="n">
        <f aca="false">$D$3</f>
        <v>149.157523167549</v>
      </c>
      <c r="E111" s="84" t="n">
        <f aca="false">C111-D111</f>
        <v>21.3822037312617</v>
      </c>
      <c r="F111" s="79"/>
      <c r="G111" s="85" t="n">
        <f aca="false">C111*TDEE!$B$5</f>
        <v>2122.02632511639</v>
      </c>
      <c r="H111" s="83" t="n">
        <f aca="false">E111*31</f>
        <v>662.848315669113</v>
      </c>
      <c r="I111" s="83" t="n">
        <f aca="false">G111-H111</f>
        <v>1459.17800944728</v>
      </c>
      <c r="J111" s="60" t="n">
        <f aca="false">H111/3500</f>
        <v>0.189385233048318</v>
      </c>
      <c r="K111" s="83" t="n">
        <f aca="false">N111/9</f>
        <v>96.2082150345692</v>
      </c>
      <c r="L111" s="83" t="n">
        <v>29</v>
      </c>
      <c r="M111" s="56" t="n">
        <f aca="false">Protein_Amt!$B$6</f>
        <v>119.32601853404</v>
      </c>
      <c r="N111" s="82" t="n">
        <f aca="false">MAX(0,I111-(O111+P111))</f>
        <v>865.873935311123</v>
      </c>
      <c r="O111" s="83" t="n">
        <f aca="false">4*L111</f>
        <v>116</v>
      </c>
      <c r="P111" s="83" t="n">
        <f aca="false">4*M111</f>
        <v>477.304074136158</v>
      </c>
      <c r="Q111" s="86" t="n">
        <f aca="false">SUM(N111:P111)</f>
        <v>1459.17800944728</v>
      </c>
      <c r="S111" s="72" t="n">
        <f aca="false">VLOOKUP($A111,FoodLog!$A$1:$Z$10011,12,0)</f>
        <v>0</v>
      </c>
      <c r="T111" s="72" t="n">
        <f aca="false">VLOOKUP($A111,FoodLog!$A$1:$Z$10011,13,0)</f>
        <v>0</v>
      </c>
      <c r="U111" s="72" t="n">
        <f aca="false">VLOOKUP($A111,FoodLog!$A$1:$Z$10011,14,0)</f>
        <v>0</v>
      </c>
      <c r="V111" s="72" t="n">
        <f aca="false">VLOOKUP($A111,FoodLog!$A$1:$Z$10011,15,0)</f>
        <v>0</v>
      </c>
      <c r="W111" s="72" t="n">
        <f aca="false">VLOOKUP($A111,FoodLog!$A$1:$Z$10011,16,0)</f>
        <v>865.873935311123</v>
      </c>
      <c r="X111" s="72" t="n">
        <f aca="false">VLOOKUP($A111,FoodLog!$A$1:$Z$10011,17,0)</f>
        <v>116</v>
      </c>
      <c r="Y111" s="72" t="n">
        <f aca="false">VLOOKUP($A111,FoodLog!$A$1:$Z$10011,18,0)</f>
        <v>477.304074136158</v>
      </c>
      <c r="Z111" s="72" t="n">
        <f aca="false">VLOOKUP($A111,FoodLog!$A$1:$Z$10011,19,0)</f>
        <v>1459.17800944728</v>
      </c>
      <c r="AA111" s="64" t="n">
        <f aca="false">MIN($H111,($H111+Z111))/3500</f>
        <v>0.189385233048318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24" activePane="bottomLeft" state="frozen"/>
      <selection pane="topLeft" activeCell="A1" activeCellId="0" sqref="A1"/>
      <selection pane="bottomLeft" activeCell="A35" activeCellId="0" sqref="A35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7"/>
    <col collapsed="false" customWidth="true" hidden="false" outlineLevel="0" max="9" min="9" style="87" width="11.3"/>
    <col collapsed="false" customWidth="true" hidden="false" outlineLevel="0" max="10" min="10" style="87" width="6.71"/>
    <col collapsed="false" customWidth="true" hidden="false" outlineLevel="0" max="11" min="11" style="87" width="7.87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80</v>
      </c>
      <c r="B1" s="88"/>
      <c r="C1" s="88"/>
      <c r="D1" s="88"/>
    </row>
    <row r="2" customFormat="false" ht="4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E21" s="87" t="n">
        <v>31</v>
      </c>
      <c r="F21" s="87" t="n">
        <v>38</v>
      </c>
      <c r="G21" s="87" t="n">
        <v>28.5</v>
      </c>
      <c r="I21" s="91" t="n">
        <f aca="false">C21-$C$3</f>
        <v>-5.80000000000001</v>
      </c>
      <c r="J21" s="92" t="n">
        <f aca="false">E21*$C21/100</f>
        <v>61.07</v>
      </c>
      <c r="K21" s="92" t="n">
        <f aca="false">F21*$C21/100</f>
        <v>74.86</v>
      </c>
      <c r="L21" s="92" t="n">
        <f aca="false">G21*$C21/100</f>
        <v>56.145</v>
      </c>
      <c r="M21" s="92" t="n">
        <f aca="false">J21-J$3</f>
        <v>-3.826</v>
      </c>
      <c r="N21" s="92" t="n">
        <f aca="false">K21-K$3</f>
        <v>0.0268000000000086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5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1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C24" s="87" t="n">
        <v>194.8</v>
      </c>
      <c r="D24" s="87" t="n">
        <v>26.6</v>
      </c>
      <c r="E24" s="87" t="n">
        <v>30.8</v>
      </c>
      <c r="F24" s="87" t="n">
        <v>38</v>
      </c>
      <c r="G24" s="87" t="n">
        <v>28.8</v>
      </c>
      <c r="H24" s="87" t="n">
        <v>2190</v>
      </c>
      <c r="I24" s="91" t="n">
        <f aca="false">C24-$C$3</f>
        <v>-8</v>
      </c>
      <c r="J24" s="92" t="n">
        <f aca="false">E24*$C24/100</f>
        <v>59.9984</v>
      </c>
      <c r="K24" s="92" t="n">
        <f aca="false">F24*$C24/100</f>
        <v>74.024</v>
      </c>
      <c r="L24" s="92" t="n">
        <f aca="false">G24*$C24/100</f>
        <v>56.1024</v>
      </c>
      <c r="M24" s="92" t="n">
        <f aca="false">J24-J$3</f>
        <v>-4.8976</v>
      </c>
      <c r="N24" s="92" t="n">
        <f aca="false">K24-K$3</f>
        <v>-0.80919999999999</v>
      </c>
      <c r="O24" s="92" t="n">
        <f aca="false">L24-L$3</f>
        <v>0.129600000000004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C25" s="87" t="n">
        <v>195</v>
      </c>
      <c r="I25" s="91" t="n">
        <f aca="false">C25-$C$3</f>
        <v>-7.80000000000001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C26" s="87" t="n">
        <v>196</v>
      </c>
      <c r="I26" s="91" t="n">
        <f aca="false">C26-$C$3</f>
        <v>-6.80000000000001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C27" s="87" t="n">
        <v>197</v>
      </c>
      <c r="I27" s="91" t="n">
        <f aca="false">C27-$C$3</f>
        <v>-5.80000000000001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C28" s="87" t="n">
        <v>198</v>
      </c>
      <c r="I28" s="91" t="n">
        <f aca="false">C28-$C$3</f>
        <v>-4.80000000000001</v>
      </c>
    </row>
    <row r="29" customFormat="false" ht="1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C29" s="87" t="n">
        <v>199.8</v>
      </c>
      <c r="I29" s="91" t="n">
        <f aca="false">C29-$C$3</f>
        <v>-3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C30" s="87" t="n">
        <v>197.4</v>
      </c>
      <c r="I30" s="91" t="n">
        <f aca="false">C30-$C$3</f>
        <v>-5.40000000000001</v>
      </c>
    </row>
    <row r="31" customFormat="false" ht="1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C31" s="87" t="n">
        <v>194.4</v>
      </c>
      <c r="D31" s="87" t="n">
        <v>26.6</v>
      </c>
      <c r="E31" s="87" t="n">
        <v>30.8</v>
      </c>
      <c r="F31" s="87" t="n">
        <v>38</v>
      </c>
      <c r="G31" s="87" t="n">
        <v>28.8</v>
      </c>
      <c r="I31" s="91" t="n">
        <f aca="false">C31-$C$3</f>
        <v>-8.40000000000001</v>
      </c>
      <c r="J31" s="92" t="n">
        <f aca="false">E31*$C31/100</f>
        <v>59.8752</v>
      </c>
      <c r="K31" s="92" t="n">
        <f aca="false">F31*$C31/100</f>
        <v>73.872</v>
      </c>
      <c r="L31" s="92" t="n">
        <f aca="false">G31*$C31/100</f>
        <v>55.9872</v>
      </c>
      <c r="M31" s="92" t="n">
        <f aca="false">J31-J$3</f>
        <v>-5.02079999999999</v>
      </c>
      <c r="N31" s="92" t="n">
        <f aca="false">K31-K$3</f>
        <v>-0.961199999999991</v>
      </c>
      <c r="O31" s="92" t="n">
        <f aca="false">L31-L$3</f>
        <v>0.0143999999999949</v>
      </c>
    </row>
    <row r="32" customFormat="false" ht="22.3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C32" s="87" t="n">
        <v>195</v>
      </c>
      <c r="I32" s="91" t="n">
        <f aca="false">C32-$C$3</f>
        <v>-7.80000000000001</v>
      </c>
    </row>
    <row r="33" customFormat="false" ht="22.3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C33" s="87" t="n">
        <v>196</v>
      </c>
      <c r="I33" s="91" t="n">
        <f aca="false">C33-$C$3</f>
        <v>-6.80000000000001</v>
      </c>
    </row>
    <row r="34" customFormat="false" ht="22.3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C34" s="87" t="n">
        <v>196.7</v>
      </c>
      <c r="I34" s="91" t="n">
        <f aca="false">C34-$C$3</f>
        <v>-6.10000000000002</v>
      </c>
    </row>
    <row r="35" customFormat="false" ht="13.8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C35" s="87" t="n">
        <v>194.4</v>
      </c>
      <c r="D35" s="87" t="n">
        <v>26.6</v>
      </c>
      <c r="E35" s="87" t="n">
        <v>30.8</v>
      </c>
      <c r="F35" s="87" t="n">
        <v>38</v>
      </c>
      <c r="G35" s="87" t="n">
        <v>28.8</v>
      </c>
      <c r="I35" s="91" t="n">
        <f aca="false">C35-$C$3</f>
        <v>-8.40000000000001</v>
      </c>
      <c r="J35" s="92" t="n">
        <f aca="false">E35*$C35/100</f>
        <v>59.8752</v>
      </c>
      <c r="K35" s="92" t="n">
        <f aca="false">F35*$C35/100</f>
        <v>73.872</v>
      </c>
      <c r="L35" s="92" t="n">
        <f aca="false">G35*$C35/100</f>
        <v>55.9872</v>
      </c>
      <c r="M35" s="92" t="n">
        <f aca="false">J35-J$3</f>
        <v>-5.02079999999999</v>
      </c>
      <c r="N35" s="92" t="n">
        <f aca="false">K35-K$3</f>
        <v>-0.961200000000005</v>
      </c>
      <c r="O35" s="92" t="n">
        <f aca="false">L35-L$3</f>
        <v>0.014400000000002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I36" s="91" t="n">
        <f aca="false">C36-$C$3</f>
        <v>-202.8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I37" s="91" t="n">
        <f aca="false">C37-$C$3</f>
        <v>-202.8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I38" s="91" t="n">
        <f aca="false">C38-$C$3</f>
        <v>-202.8</v>
      </c>
    </row>
    <row r="39" customFormat="false" ht="1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I39" s="91" t="n">
        <f aca="false">C39-$C$3</f>
        <v>-202.8</v>
      </c>
    </row>
    <row r="40" customFormat="false" ht="1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I40" s="91" t="n">
        <f aca="false">C40-$C$3</f>
        <v>-202.8</v>
      </c>
    </row>
    <row r="41" customFormat="false" ht="1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I41" s="91" t="n">
        <f aca="false">C41-$C$3</f>
        <v>-202.8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5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I44" s="91" t="n">
        <f aca="false">C44-$C$3</f>
        <v>-202.8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353" activePane="bottomLeft" state="frozen"/>
      <selection pane="topLeft" activeCell="A1" activeCellId="0" sqref="A1"/>
      <selection pane="bottomLeft" activeCell="E366" activeCellId="0" sqref="E366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29"/>
    <col collapsed="false" customWidth="true" hidden="false" outlineLevel="0" max="8" min="8" style="0" width="6.42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93</v>
      </c>
      <c r="C1" s="21" t="s">
        <v>94</v>
      </c>
      <c r="D1" s="94" t="str">
        <f aca="false">FoodDB!$C$1</f>
        <v>Fat
(g)</v>
      </c>
      <c r="E1" s="94" t="str">
        <f aca="false">FoodDB!$D$1</f>
        <v>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95</v>
      </c>
      <c r="C2" s="97" t="n">
        <v>1</v>
      </c>
      <c r="D2" s="0" t="n">
        <f aca="false">$C2*VLOOKUP($B2,FoodDB!$A$2:$I$1018,3,0)</f>
        <v>0.5</v>
      </c>
      <c r="E2" s="0" t="n">
        <f aca="false">$C2*VLOOKUP($B2,FoodDB!$A$2:$I$1018,4,0)</f>
        <v>0</v>
      </c>
      <c r="F2" s="0" t="n">
        <f aca="false">$C2*VLOOKUP($B2,FoodDB!$A$2:$I$1018,5,0)</f>
        <v>50</v>
      </c>
      <c r="G2" s="0" t="n">
        <f aca="false">$C2*VLOOKUP($B2,FoodDB!$A$2:$I$1018,6,0)</f>
        <v>4.5</v>
      </c>
      <c r="H2" s="0" t="n">
        <f aca="false">$C2*VLOOKUP($B2,FoodDB!$A$2:$I$1018,7,0)</f>
        <v>0</v>
      </c>
      <c r="I2" s="0" t="n">
        <f aca="false">$C2*VLOOKUP($B2,FoodDB!$A$2:$I$1018,8,0)</f>
        <v>200</v>
      </c>
      <c r="J2" s="0" t="n">
        <f aca="false">$C2*VLOOKUP($B2,FoodDB!$A$2:$I$1018,9,0)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96</v>
      </c>
      <c r="C3" s="97" t="n">
        <v>14</v>
      </c>
      <c r="D3" s="0" t="n">
        <f aca="false">$C3*VLOOKUP($B3,FoodDB!$A$2:$I$1018,3,0)</f>
        <v>0</v>
      </c>
      <c r="E3" s="0" t="n">
        <f aca="false">$C3*VLOOKUP($B3,FoodDB!$A$2:$I$1018,4,0)</f>
        <v>9</v>
      </c>
      <c r="F3" s="0" t="n">
        <f aca="false">$C3*VLOOKUP($B3,FoodDB!$A$2:$I$1018,5,0)</f>
        <v>4.5</v>
      </c>
      <c r="G3" s="0" t="n">
        <f aca="false">$C3*VLOOKUP($B3,FoodDB!$A$2:$I$1018,6,0)</f>
        <v>0</v>
      </c>
      <c r="H3" s="0" t="n">
        <f aca="false">$C3*VLOOKUP($B3,FoodDB!$A$2:$I$1018,7,0)</f>
        <v>36</v>
      </c>
      <c r="I3" s="0" t="n">
        <f aca="false">$C3*VLOOKUP($B3,FoodDB!$A$2:$I$1018,8,0)</f>
        <v>18</v>
      </c>
      <c r="J3" s="0" t="n">
        <f aca="false">$C3*VLOOKUP($B3,FoodDB!$A$2:$I$1018,9,0)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95</v>
      </c>
      <c r="C4" s="97" t="n">
        <v>1</v>
      </c>
      <c r="D4" s="0" t="n">
        <f aca="false">$C4*VLOOKUP($B4,FoodDB!$A$2:$I$1018,3,0)</f>
        <v>0.5</v>
      </c>
      <c r="E4" s="0" t="n">
        <f aca="false">$C4*VLOOKUP($B4,FoodDB!$A$2:$I$1018,4,0)</f>
        <v>0</v>
      </c>
      <c r="F4" s="0" t="n">
        <f aca="false">$C4*VLOOKUP($B4,FoodDB!$A$2:$I$1018,5,0)</f>
        <v>50</v>
      </c>
      <c r="G4" s="0" t="n">
        <f aca="false">$C4*VLOOKUP($B4,FoodDB!$A$2:$I$1018,6,0)</f>
        <v>4.5</v>
      </c>
      <c r="H4" s="0" t="n">
        <f aca="false">$C4*VLOOKUP($B4,FoodDB!$A$2:$I$1018,7,0)</f>
        <v>0</v>
      </c>
      <c r="I4" s="0" t="n">
        <f aca="false">$C4*VLOOKUP($B4,FoodDB!$A$2:$I$1018,8,0)</f>
        <v>200</v>
      </c>
      <c r="J4" s="0" t="n">
        <f aca="false">$C4*VLOOKUP($B4,FoodDB!$A$2:$I$1018,9,0)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97</v>
      </c>
      <c r="C5" s="97" t="n">
        <v>2</v>
      </c>
      <c r="D5" s="0" t="n">
        <f aca="false">$C5*VLOOKUP($B5,FoodDB!$A$2:$I$1018,3,0)</f>
        <v>18</v>
      </c>
      <c r="E5" s="0" t="n">
        <f aca="false">$C5*VLOOKUP($B5,FoodDB!$A$2:$I$1018,4,0)</f>
        <v>4</v>
      </c>
      <c r="F5" s="0" t="n">
        <f aca="false">$C5*VLOOKUP($B5,FoodDB!$A$2:$I$1018,5,0)</f>
        <v>9.4</v>
      </c>
      <c r="G5" s="0" t="n">
        <f aca="false">$C5*VLOOKUP($B5,FoodDB!$A$2:$I$1018,6,0)</f>
        <v>162</v>
      </c>
      <c r="H5" s="0" t="n">
        <f aca="false">$C5*VLOOKUP($B5,FoodDB!$A$2:$I$1018,7,0)</f>
        <v>16</v>
      </c>
      <c r="I5" s="0" t="n">
        <f aca="false">$C5*VLOOKUP($B5,FoodDB!$A$2:$I$1018,8,0)</f>
        <v>37.6</v>
      </c>
      <c r="J5" s="0" t="n">
        <f aca="false">$C5*VLOOKUP($B5,FoodDB!$A$2:$I$1018,9,0)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93</v>
      </c>
      <c r="C8" s="21" t="s">
        <v>94</v>
      </c>
      <c r="D8" s="94" t="str">
        <f aca="false">FoodDB!$C$1</f>
        <v>Fat
(g)</v>
      </c>
      <c r="E8" s="94" t="str">
        <f aca="false">FoodDB!$D$1</f>
        <v>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95</v>
      </c>
      <c r="C9" s="97" t="n">
        <v>1.5</v>
      </c>
      <c r="D9" s="0" t="n">
        <f aca="false">$C9*VLOOKUP($B9,FoodDB!$A$2:$I$1018,3,0)</f>
        <v>0.75</v>
      </c>
      <c r="E9" s="0" t="n">
        <f aca="false">$C9*VLOOKUP($B9,FoodDB!$A$2:$I$1018,4,0)</f>
        <v>0</v>
      </c>
      <c r="F9" s="0" t="n">
        <f aca="false">$C9*VLOOKUP($B9,FoodDB!$A$2:$I$1018,5,0)</f>
        <v>75</v>
      </c>
      <c r="G9" s="0" t="n">
        <f aca="false">$C9*VLOOKUP($B9,FoodDB!$A$2:$I$1018,6,0)</f>
        <v>6.75</v>
      </c>
      <c r="H9" s="0" t="n">
        <f aca="false">$C9*VLOOKUP($B9,FoodDB!$A$2:$I$1018,7,0)</f>
        <v>0</v>
      </c>
      <c r="I9" s="0" t="n">
        <f aca="false">$C9*VLOOKUP($B9,FoodDB!$A$2:$I$1018,8,0)</f>
        <v>300</v>
      </c>
      <c r="J9" s="0" t="n">
        <f aca="false">$C9*VLOOKUP($B9,FoodDB!$A$2:$I$1018,9,0)</f>
        <v>306.75</v>
      </c>
    </row>
    <row r="10" customFormat="false" ht="15" hidden="false" customHeight="false" outlineLevel="0" collapsed="false">
      <c r="B10" s="96" t="s">
        <v>99</v>
      </c>
      <c r="C10" s="97" t="n">
        <v>3</v>
      </c>
      <c r="D10" s="0" t="n">
        <f aca="false">$C10*VLOOKUP($B10,FoodDB!$A$2:$I$1018,3,0)</f>
        <v>18.54</v>
      </c>
      <c r="E10" s="0" t="n">
        <f aca="false">$C10*VLOOKUP($B10,FoodDB!$A$2:$I$1018,4,0)</f>
        <v>0</v>
      </c>
      <c r="F10" s="0" t="n">
        <f aca="false">$C10*VLOOKUP($B10,FoodDB!$A$2:$I$1018,5,0)</f>
        <v>25.56</v>
      </c>
      <c r="G10" s="0" t="n">
        <f aca="false">$C10*VLOOKUP($B10,FoodDB!$A$2:$I$1018,6,0)</f>
        <v>166.86</v>
      </c>
      <c r="H10" s="0" t="n">
        <f aca="false">$C10*VLOOKUP($B10,FoodDB!$A$2:$I$1018,7,0)</f>
        <v>0</v>
      </c>
      <c r="I10" s="0" t="n">
        <f aca="false">$C10*VLOOKUP($B10,FoodDB!$A$2:$I$1018,8,0)</f>
        <v>102.24</v>
      </c>
      <c r="J10" s="0" t="n">
        <f aca="false">$C10*VLOOKUP($B10,FoodDB!$A$2:$I$1018,9,0)</f>
        <v>269.1</v>
      </c>
    </row>
    <row r="11" customFormat="false" ht="15" hidden="false" customHeight="false" outlineLevel="0" collapsed="false">
      <c r="A11" s="0" t="s">
        <v>98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93</v>
      </c>
      <c r="C13" s="21" t="s">
        <v>94</v>
      </c>
      <c r="D13" s="94" t="str">
        <f aca="false">FoodDB!$C$1</f>
        <v>Fat
(g)</v>
      </c>
      <c r="E13" s="94" t="str">
        <f aca="false">FoodDB!$D$1</f>
        <v>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95</v>
      </c>
      <c r="C14" s="97" t="n">
        <v>1</v>
      </c>
      <c r="D14" s="0" t="n">
        <f aca="false">$C14*VLOOKUP($B14,FoodDB!$A$2:$I$1018,3,0)</f>
        <v>0.5</v>
      </c>
      <c r="E14" s="0" t="n">
        <f aca="false">$C14*VLOOKUP($B14,FoodDB!$A$2:$I$1018,4,0)</f>
        <v>0</v>
      </c>
      <c r="F14" s="0" t="n">
        <f aca="false">$C14*VLOOKUP($B14,FoodDB!$A$2:$I$1018,5,0)</f>
        <v>50</v>
      </c>
      <c r="G14" s="0" t="n">
        <f aca="false">$C14*VLOOKUP($B14,FoodDB!$A$2:$I$1018,6,0)</f>
        <v>4.5</v>
      </c>
      <c r="H14" s="0" t="n">
        <f aca="false">$C14*VLOOKUP($B14,FoodDB!$A$2:$I$1018,7,0)</f>
        <v>0</v>
      </c>
      <c r="I14" s="0" t="n">
        <f aca="false">$C14*VLOOKUP($B14,FoodDB!$A$2:$I$1018,8,0)</f>
        <v>200</v>
      </c>
      <c r="J14" s="0" t="n">
        <f aca="false">$C14*VLOOKUP($B14,FoodDB!$A$2:$I$1018,9,0)</f>
        <v>204.5</v>
      </c>
    </row>
    <row r="15" customFormat="false" ht="15" hidden="false" customHeight="false" outlineLevel="0" collapsed="false">
      <c r="B15" s="96" t="s">
        <v>100</v>
      </c>
      <c r="C15" s="97" t="n">
        <v>7</v>
      </c>
      <c r="D15" s="0" t="n">
        <f aca="false">$C15*VLOOKUP($B15,FoodDB!$A$2:$I$1018,3,0)</f>
        <v>0</v>
      </c>
      <c r="E15" s="0" t="n">
        <f aca="false">$C15*VLOOKUP($B15,FoodDB!$A$2:$I$1018,4,0)</f>
        <v>7</v>
      </c>
      <c r="F15" s="0" t="n">
        <f aca="false">$C15*VLOOKUP($B15,FoodDB!$A$2:$I$1018,5,0)</f>
        <v>7</v>
      </c>
      <c r="G15" s="0" t="n">
        <f aca="false">$C15*VLOOKUP($B15,FoodDB!$A$2:$I$1018,6,0)</f>
        <v>0</v>
      </c>
      <c r="H15" s="0" t="n">
        <f aca="false">$C15*VLOOKUP($B15,FoodDB!$A$2:$I$1018,7,0)</f>
        <v>28</v>
      </c>
      <c r="I15" s="0" t="n">
        <f aca="false">$C15*VLOOKUP($B15,FoodDB!$A$2:$I$1018,8,0)</f>
        <v>28</v>
      </c>
      <c r="J15" s="0" t="n">
        <f aca="false">$C15*VLOOKUP($B15,FoodDB!$A$2:$I$1018,9,0)</f>
        <v>56</v>
      </c>
    </row>
    <row r="16" customFormat="false" ht="15" hidden="false" customHeight="false" outlineLevel="0" collapsed="false">
      <c r="B16" s="96" t="s">
        <v>99</v>
      </c>
      <c r="C16" s="0" t="n">
        <v>5</v>
      </c>
      <c r="D16" s="0" t="n">
        <f aca="false">$C16*VLOOKUP($B16,FoodDB!$A$2:$I$1018,3,0)</f>
        <v>30.9</v>
      </c>
      <c r="E16" s="0" t="n">
        <f aca="false">$C16*VLOOKUP($B16,FoodDB!$A$2:$I$1018,4,0)</f>
        <v>0</v>
      </c>
      <c r="F16" s="0" t="n">
        <f aca="false">$C16*VLOOKUP($B16,FoodDB!$A$2:$I$1018,5,0)</f>
        <v>42.6</v>
      </c>
      <c r="G16" s="0" t="n">
        <f aca="false">$C16*VLOOKUP($B16,FoodDB!$A$2:$I$1018,6,0)</f>
        <v>278.1</v>
      </c>
      <c r="H16" s="0" t="n">
        <f aca="false">$C16*VLOOKUP($B16,FoodDB!$A$2:$I$1018,7,0)</f>
        <v>0</v>
      </c>
      <c r="I16" s="0" t="n">
        <f aca="false">$C16*VLOOKUP($B16,FoodDB!$A$2:$I$1018,8,0)</f>
        <v>170.4</v>
      </c>
      <c r="J16" s="0" t="n">
        <f aca="false">$C16*VLOOKUP($B16,FoodDB!$A$2:$I$1018,9,0)</f>
        <v>448.5</v>
      </c>
    </row>
    <row r="17" customFormat="false" ht="15" hidden="false" customHeight="false" outlineLevel="0" collapsed="false">
      <c r="A17" s="0" t="s">
        <v>98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398.4</v>
      </c>
      <c r="J17" s="0" t="n">
        <f aca="false">SUM(J14:J16)</f>
        <v>709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93</v>
      </c>
      <c r="C19" s="21" t="s">
        <v>94</v>
      </c>
      <c r="D19" s="94" t="str">
        <f aca="false">FoodDB!$C$1</f>
        <v>Fat
(g)</v>
      </c>
      <c r="E19" s="94" t="str">
        <f aca="false">FoodDB!$D$1</f>
        <v>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95</v>
      </c>
      <c r="C20" s="97" t="n">
        <v>2</v>
      </c>
      <c r="D20" s="0" t="n">
        <f aca="false">$C20*VLOOKUP($B20,FoodDB!$A$2:$I$1018,3,0)</f>
        <v>1</v>
      </c>
      <c r="E20" s="0" t="n">
        <f aca="false">$C20*VLOOKUP($B20,FoodDB!$A$2:$I$1018,4,0)</f>
        <v>0</v>
      </c>
      <c r="F20" s="0" t="n">
        <f aca="false">$C20*VLOOKUP($B20,FoodDB!$A$2:$I$1018,5,0)</f>
        <v>100</v>
      </c>
      <c r="G20" s="0" t="n">
        <f aca="false">$C20*VLOOKUP($B20,FoodDB!$A$2:$I$1018,6,0)</f>
        <v>9</v>
      </c>
      <c r="H20" s="0" t="n">
        <f aca="false">$C20*VLOOKUP($B20,FoodDB!$A$2:$I$1018,7,0)</f>
        <v>0</v>
      </c>
      <c r="I20" s="0" t="n">
        <f aca="false">$C20*VLOOKUP($B20,FoodDB!$A$2:$I$1018,8,0)</f>
        <v>400</v>
      </c>
      <c r="J20" s="0" t="n">
        <f aca="false">$C20*VLOOKUP($B20,FoodDB!$A$2:$I$1018,9,0)</f>
        <v>409</v>
      </c>
    </row>
    <row r="21" customFormat="false" ht="15" hidden="false" customHeight="false" outlineLevel="0" collapsed="false">
      <c r="B21" s="96" t="s">
        <v>100</v>
      </c>
      <c r="C21" s="97" t="n">
        <v>14</v>
      </c>
      <c r="D21" s="0" t="n">
        <f aca="false">$C21*VLOOKUP($B21,FoodDB!$A$2:$I$1018,3,0)</f>
        <v>0</v>
      </c>
      <c r="E21" s="0" t="n">
        <f aca="false">$C21*VLOOKUP($B21,FoodDB!$A$2:$I$1018,4,0)</f>
        <v>14</v>
      </c>
      <c r="F21" s="0" t="n">
        <f aca="false">$C21*VLOOKUP($B21,FoodDB!$A$2:$I$1018,5,0)</f>
        <v>14</v>
      </c>
      <c r="G21" s="0" t="n">
        <f aca="false">$C21*VLOOKUP($B21,FoodDB!$A$2:$I$1018,6,0)</f>
        <v>0</v>
      </c>
      <c r="H21" s="0" t="n">
        <f aca="false">$C21*VLOOKUP($B21,FoodDB!$A$2:$I$1018,7,0)</f>
        <v>56</v>
      </c>
      <c r="I21" s="0" t="n">
        <f aca="false">$C21*VLOOKUP($B21,FoodDB!$A$2:$I$1018,8,0)</f>
        <v>56</v>
      </c>
      <c r="J21" s="0" t="n">
        <f aca="false">$C21*VLOOKUP($B21,FoodDB!$A$2:$I$1018,9,0)</f>
        <v>112</v>
      </c>
    </row>
    <row r="22" customFormat="false" ht="15" hidden="false" customHeight="false" outlineLevel="0" collapsed="false">
      <c r="B22" s="96" t="s">
        <v>101</v>
      </c>
      <c r="C22" s="97" t="n">
        <v>0</v>
      </c>
      <c r="D22" s="0" t="n">
        <f aca="false">$C22*VLOOKUP($B22,FoodDB!$A$2:$I$1018,3,0)</f>
        <v>0</v>
      </c>
      <c r="E22" s="0" t="n">
        <f aca="false">$C22*VLOOKUP($B22,FoodDB!$A$2:$I$1018,4,0)</f>
        <v>0</v>
      </c>
      <c r="F22" s="0" t="n">
        <f aca="false">$C22*VLOOKUP($B22,FoodDB!$A$2:$I$1018,5,0)</f>
        <v>0</v>
      </c>
      <c r="G22" s="0" t="n">
        <f aca="false">$C22*VLOOKUP($B22,FoodDB!$A$2:$I$1018,6,0)</f>
        <v>0</v>
      </c>
      <c r="H22" s="0" t="n">
        <f aca="false">$C22*VLOOKUP($B22,FoodDB!$A$2:$I$1018,7,0)</f>
        <v>0</v>
      </c>
      <c r="I22" s="0" t="n">
        <f aca="false">$C22*VLOOKUP($B22,FoodDB!$A$2:$I$1018,8,0)</f>
        <v>0</v>
      </c>
      <c r="J22" s="0" t="n">
        <f aca="false">$C22*VLOOKUP($B22,FoodDB!$A$2:$I$1018,9,0)</f>
        <v>0</v>
      </c>
    </row>
    <row r="23" customFormat="false" ht="15" hidden="false" customHeight="false" outlineLevel="0" collapsed="false">
      <c r="B23" s="96" t="s">
        <v>99</v>
      </c>
      <c r="C23" s="0" t="n">
        <v>3</v>
      </c>
      <c r="D23" s="0" t="n">
        <f aca="false">$C23*VLOOKUP($B23,FoodDB!$A$2:$I$1018,3,0)</f>
        <v>18.54</v>
      </c>
      <c r="E23" s="0" t="n">
        <f aca="false">$C23*VLOOKUP($B23,FoodDB!$A$2:$I$1018,4,0)</f>
        <v>0</v>
      </c>
      <c r="F23" s="0" t="n">
        <f aca="false">$C23*VLOOKUP($B23,FoodDB!$A$2:$I$1018,5,0)</f>
        <v>25.56</v>
      </c>
      <c r="G23" s="0" t="n">
        <f aca="false">$C23*VLOOKUP($B23,FoodDB!$A$2:$I$1018,6,0)</f>
        <v>166.86</v>
      </c>
      <c r="H23" s="0" t="n">
        <f aca="false">$C23*VLOOKUP($B23,FoodDB!$A$2:$I$1018,7,0)</f>
        <v>0</v>
      </c>
      <c r="I23" s="0" t="n">
        <f aca="false">$C23*VLOOKUP($B23,FoodDB!$A$2:$I$1018,8,0)</f>
        <v>102.24</v>
      </c>
      <c r="J23" s="0" t="n">
        <f aca="false">$C23*VLOOKUP($B23,FoodDB!$A$2:$I$1018,9,0)</f>
        <v>269.1</v>
      </c>
    </row>
    <row r="24" customFormat="false" ht="15" hidden="false" customHeight="false" outlineLevel="0" collapsed="false">
      <c r="A24" s="0" t="s">
        <v>98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558.24</v>
      </c>
      <c r="J24" s="0" t="n">
        <f aca="false">SUM(G24:I24)</f>
        <v>790.1</v>
      </c>
    </row>
    <row r="25" customFormat="false" ht="15" hidden="false" customHeight="false" outlineLevel="0" collapsed="false">
      <c r="A25" s="0" t="s">
        <v>102</v>
      </c>
      <c r="B25" s="0" t="s">
        <v>103</v>
      </c>
      <c r="E25" s="100"/>
      <c r="F25" s="100"/>
      <c r="G25" s="100" t="n">
        <f aca="false">LossChart!N5</f>
        <v>309.251016581211</v>
      </c>
      <c r="H25" s="100" t="n">
        <f aca="false">LossChart!O5</f>
        <v>80</v>
      </c>
      <c r="I25" s="100" t="n">
        <f aca="false">LossChart!P5</f>
        <v>477.304074136158</v>
      </c>
      <c r="J25" s="100" t="n">
        <f aca="false">LossChart!Q5</f>
        <v>866.55509071737</v>
      </c>
      <c r="K25" s="100"/>
    </row>
    <row r="26" customFormat="false" ht="15" hidden="false" customHeight="false" outlineLevel="0" collapsed="false">
      <c r="A26" s="0" t="s">
        <v>104</v>
      </c>
      <c r="G26" s="0" t="n">
        <f aca="false">G25-G24</f>
        <v>133.391016581211</v>
      </c>
      <c r="H26" s="0" t="n">
        <f aca="false">H25-H24</f>
        <v>24</v>
      </c>
      <c r="I26" s="0" t="n">
        <f aca="false">I25-I24</f>
        <v>-80.9359258638418</v>
      </c>
      <c r="J26" s="0" t="n">
        <f aca="false">J25-J24</f>
        <v>76.4550907173697</v>
      </c>
    </row>
    <row r="28" customFormat="false" ht="45" hidden="false" customHeight="false" outlineLevel="0" collapsed="false">
      <c r="A28" s="21" t="s">
        <v>63</v>
      </c>
      <c r="B28" s="21" t="s">
        <v>93</v>
      </c>
      <c r="C28" s="21" t="s">
        <v>94</v>
      </c>
      <c r="D28" s="94" t="str">
        <f aca="false">FoodDB!$C$1</f>
        <v>Fat
(g)</v>
      </c>
      <c r="E28" s="94" t="str">
        <f aca="false">FoodDB!$D$1</f>
        <v>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105</v>
      </c>
      <c r="C29" s="97" t="n">
        <v>1.2</v>
      </c>
      <c r="D29" s="0" t="n">
        <f aca="false">$C29*VLOOKUP($B29,FoodDB!$A$2:$I$1018,3,0)</f>
        <v>0.96</v>
      </c>
      <c r="E29" s="0" t="n">
        <f aca="false">$C29*VLOOKUP($B29,FoodDB!$A$2:$I$1018,4,0)</f>
        <v>0</v>
      </c>
      <c r="F29" s="0" t="n">
        <f aca="false">$C29*VLOOKUP($B29,FoodDB!$A$2:$I$1018,5,0)</f>
        <v>40.8</v>
      </c>
      <c r="G29" s="0" t="n">
        <f aca="false">$C29*VLOOKUP($B29,FoodDB!$A$2:$I$1018,6,0)</f>
        <v>8.64</v>
      </c>
      <c r="H29" s="0" t="n">
        <f aca="false">$C29*VLOOKUP($B29,FoodDB!$A$2:$I$1018,7,0)</f>
        <v>0</v>
      </c>
      <c r="I29" s="0" t="n">
        <f aca="false">$C29*VLOOKUP($B29,FoodDB!$A$2:$I$1018,8,0)</f>
        <v>163.2</v>
      </c>
      <c r="J29" s="0" t="n">
        <f aca="false">$C29*VLOOKUP($B29,FoodDB!$A$2:$I$1018,9,0)</f>
        <v>171.84</v>
      </c>
    </row>
    <row r="30" customFormat="false" ht="15" hidden="false" customHeight="false" outlineLevel="0" collapsed="false">
      <c r="B30" s="96" t="s">
        <v>95</v>
      </c>
      <c r="C30" s="97" t="n">
        <v>1</v>
      </c>
      <c r="D30" s="0" t="n">
        <f aca="false">$C30*VLOOKUP($B30,FoodDB!$A$2:$I$1018,3,0)</f>
        <v>0.5</v>
      </c>
      <c r="E30" s="0" t="n">
        <f aca="false">$C30*VLOOKUP($B30,FoodDB!$A$2:$I$1018,4,0)</f>
        <v>0</v>
      </c>
      <c r="F30" s="0" t="n">
        <f aca="false">$C30*VLOOKUP($B30,FoodDB!$A$2:$I$1018,5,0)</f>
        <v>50</v>
      </c>
      <c r="G30" s="0" t="n">
        <f aca="false">$C30*VLOOKUP($B30,FoodDB!$A$2:$I$1018,6,0)</f>
        <v>4.5</v>
      </c>
      <c r="H30" s="0" t="n">
        <f aca="false">$C30*VLOOKUP($B30,FoodDB!$A$2:$I$1018,7,0)</f>
        <v>0</v>
      </c>
      <c r="I30" s="0" t="n">
        <f aca="false">$C30*VLOOKUP($B30,FoodDB!$A$2:$I$1018,8,0)</f>
        <v>200</v>
      </c>
      <c r="J30" s="0" t="n">
        <f aca="false">$C30*VLOOKUP($B30,FoodDB!$A$2:$I$1018,9,0)</f>
        <v>204.5</v>
      </c>
    </row>
    <row r="31" customFormat="false" ht="15" hidden="false" customHeight="false" outlineLevel="0" collapsed="false">
      <c r="B31" s="96" t="s">
        <v>96</v>
      </c>
      <c r="C31" s="97" t="n">
        <v>12</v>
      </c>
      <c r="D31" s="0" t="n">
        <f aca="false">$C31*VLOOKUP($B31,FoodDB!$A$2:$I$1018,3,0)</f>
        <v>0</v>
      </c>
      <c r="E31" s="0" t="n">
        <f aca="false">$C31*VLOOKUP($B31,FoodDB!$A$2:$I$1018,4,0)</f>
        <v>7.71428571428572</v>
      </c>
      <c r="F31" s="0" t="n">
        <f aca="false">$C31*VLOOKUP($B31,FoodDB!$A$2:$I$1018,5,0)</f>
        <v>3.85714285714286</v>
      </c>
      <c r="G31" s="0" t="n">
        <f aca="false">$C31*VLOOKUP($B31,FoodDB!$A$2:$I$1018,6,0)</f>
        <v>0</v>
      </c>
      <c r="H31" s="0" t="n">
        <f aca="false">$C31*VLOOKUP($B31,FoodDB!$A$2:$I$1018,7,0)</f>
        <v>30.8571428571429</v>
      </c>
      <c r="I31" s="0" t="n">
        <f aca="false">$C31*VLOOKUP($B31,FoodDB!$A$2:$I$1018,8,0)</f>
        <v>15.4285714285714</v>
      </c>
      <c r="J31" s="0" t="n">
        <f aca="false">$C31*VLOOKUP($B31,FoodDB!$A$2:$I$1018,9,0)</f>
        <v>46.2857142857143</v>
      </c>
    </row>
    <row r="32" customFormat="false" ht="15" hidden="false" customHeight="false" outlineLevel="0" collapsed="false">
      <c r="B32" s="96" t="s">
        <v>99</v>
      </c>
      <c r="C32" s="97" t="n">
        <v>4</v>
      </c>
      <c r="D32" s="0" t="n">
        <f aca="false">$C32*VLOOKUP($B32,FoodDB!$A$2:$I$1018,3,0)</f>
        <v>24.72</v>
      </c>
      <c r="E32" s="0" t="n">
        <f aca="false">$C32*VLOOKUP($B32,FoodDB!$A$2:$I$1018,4,0)</f>
        <v>0</v>
      </c>
      <c r="F32" s="0" t="n">
        <f aca="false">$C32*VLOOKUP($B32,FoodDB!$A$2:$I$1018,5,0)</f>
        <v>34.08</v>
      </c>
      <c r="G32" s="0" t="n">
        <f aca="false">$C32*VLOOKUP($B32,FoodDB!$A$2:$I$1018,6,0)</f>
        <v>222.48</v>
      </c>
      <c r="H32" s="0" t="n">
        <f aca="false">$C32*VLOOKUP($B32,FoodDB!$A$2:$I$1018,7,0)</f>
        <v>0</v>
      </c>
      <c r="I32" s="0" t="n">
        <f aca="false">$C32*VLOOKUP($B32,FoodDB!$A$2:$I$1018,8,0)</f>
        <v>136.32</v>
      </c>
      <c r="J32" s="0" t="n">
        <f aca="false">$C32*VLOOKUP($B32,FoodDB!$A$2:$I$1018,9,0)</f>
        <v>358.8</v>
      </c>
    </row>
    <row r="33" customFormat="false" ht="15" hidden="false" customHeight="false" outlineLevel="0" collapsed="false">
      <c r="B33" s="96" t="s">
        <v>100</v>
      </c>
      <c r="C33" s="0" t="n">
        <v>7</v>
      </c>
      <c r="D33" s="0" t="n">
        <f aca="false">$C33*VLOOKUP($B33,FoodDB!$A$2:$I$1018,3,0)</f>
        <v>0</v>
      </c>
      <c r="E33" s="0" t="n">
        <f aca="false">$C33*VLOOKUP($B33,FoodDB!$A$2:$I$1018,4,0)</f>
        <v>7</v>
      </c>
      <c r="F33" s="0" t="n">
        <f aca="false">$C33*VLOOKUP($B33,FoodDB!$A$2:$I$1018,5,0)</f>
        <v>7</v>
      </c>
      <c r="G33" s="0" t="n">
        <f aca="false">$C33*VLOOKUP($B33,FoodDB!$A$2:$I$1018,6,0)</f>
        <v>0</v>
      </c>
      <c r="H33" s="0" t="n">
        <f aca="false">$C33*VLOOKUP($B33,FoodDB!$A$2:$I$1018,7,0)</f>
        <v>28</v>
      </c>
      <c r="I33" s="0" t="n">
        <f aca="false">$C33*VLOOKUP($B33,FoodDB!$A$2:$I$1018,8,0)</f>
        <v>28</v>
      </c>
      <c r="J33" s="0" t="n">
        <f aca="false">$C33*VLOOKUP($B33,FoodDB!$A$2:$I$1018,9,0)</f>
        <v>56</v>
      </c>
    </row>
    <row r="34" customFormat="false" ht="15" hidden="false" customHeight="false" outlineLevel="0" collapsed="false">
      <c r="A34" s="0" t="s">
        <v>98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542.948571428572</v>
      </c>
      <c r="J34" s="0" t="n">
        <f aca="false">SUM(G34:I34)</f>
        <v>837.425714285714</v>
      </c>
    </row>
    <row r="35" customFormat="false" ht="15" hidden="false" customHeight="false" outlineLevel="0" collapsed="false">
      <c r="A35" s="0" t="s">
        <v>102</v>
      </c>
      <c r="B35" s="0" t="s">
        <v>103</v>
      </c>
      <c r="E35" s="100"/>
      <c r="F35" s="100"/>
      <c r="G35" s="100" t="n">
        <f aca="false">LossChart!N7</f>
        <v>325.42477510032</v>
      </c>
      <c r="H35" s="100" t="n">
        <f aca="false">LossChart!O7</f>
        <v>80</v>
      </c>
      <c r="I35" s="100" t="n">
        <f aca="false">LossChart!P7</f>
        <v>477.304074136158</v>
      </c>
      <c r="J35" s="100" t="n">
        <f aca="false">LossChart!Q7</f>
        <v>882.728849236478</v>
      </c>
      <c r="K35" s="100"/>
    </row>
    <row r="36" customFormat="false" ht="15" hidden="false" customHeight="false" outlineLevel="0" collapsed="false">
      <c r="A36" s="0" t="s">
        <v>104</v>
      </c>
      <c r="G36" s="0" t="n">
        <f aca="false">G35-G34</f>
        <v>89.8047751003199</v>
      </c>
      <c r="H36" s="0" t="n">
        <f aca="false">H35-H34</f>
        <v>21.1428571428571</v>
      </c>
      <c r="I36" s="0" t="n">
        <f aca="false">I35-I34</f>
        <v>-65.6444972924132</v>
      </c>
      <c r="J36" s="0" t="n">
        <f aca="false">J35-J34</f>
        <v>45.3031349507639</v>
      </c>
    </row>
    <row r="38" customFormat="false" ht="45" hidden="false" customHeight="false" outlineLevel="0" collapsed="false">
      <c r="A38" s="21" t="s">
        <v>63</v>
      </c>
      <c r="B38" s="21" t="s">
        <v>93</v>
      </c>
      <c r="C38" s="21" t="s">
        <v>94</v>
      </c>
      <c r="D38" s="94" t="str">
        <f aca="false">FoodDB!$C$1</f>
        <v>Fat
(g)</v>
      </c>
      <c r="E38" s="94" t="str">
        <f aca="false">FoodDB!$D$1</f>
        <v>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105</v>
      </c>
      <c r="C39" s="97" t="n">
        <v>1.1</v>
      </c>
      <c r="D39" s="0" t="n">
        <f aca="false">$C39*VLOOKUP($B39,FoodDB!$A$2:$I$1018,3,0)</f>
        <v>0.88</v>
      </c>
      <c r="E39" s="0" t="n">
        <f aca="false">$C39*VLOOKUP($B39,FoodDB!$A$2:$I$1018,4,0)</f>
        <v>0</v>
      </c>
      <c r="F39" s="0" t="n">
        <f aca="false">$C39*VLOOKUP($B39,FoodDB!$A$2:$I$1018,5,0)</f>
        <v>37.4</v>
      </c>
      <c r="G39" s="0" t="n">
        <f aca="false">$C39*VLOOKUP($B39,FoodDB!$A$2:$I$1018,6,0)</f>
        <v>7.92</v>
      </c>
      <c r="H39" s="0" t="n">
        <f aca="false">$C39*VLOOKUP($B39,FoodDB!$A$2:$I$1018,7,0)</f>
        <v>0</v>
      </c>
      <c r="I39" s="0" t="n">
        <f aca="false">$C39*VLOOKUP($B39,FoodDB!$A$2:$I$1018,8,0)</f>
        <v>149.6</v>
      </c>
      <c r="J39" s="0" t="n">
        <f aca="false">$C39*VLOOKUP($B39,FoodDB!$A$2:$I$1018,9,0)</f>
        <v>157.52</v>
      </c>
    </row>
    <row r="40" customFormat="false" ht="15" hidden="false" customHeight="false" outlineLevel="0" collapsed="false">
      <c r="B40" s="96" t="s">
        <v>95</v>
      </c>
      <c r="C40" s="97" t="n">
        <v>1</v>
      </c>
      <c r="D40" s="0" t="n">
        <f aca="false">$C40*VLOOKUP($B40,FoodDB!$A$2:$I$1018,3,0)</f>
        <v>0.5</v>
      </c>
      <c r="E40" s="0" t="n">
        <f aca="false">$C40*VLOOKUP($B40,FoodDB!$A$2:$I$1018,4,0)</f>
        <v>0</v>
      </c>
      <c r="F40" s="0" t="n">
        <f aca="false">$C40*VLOOKUP($B40,FoodDB!$A$2:$I$1018,5,0)</f>
        <v>50</v>
      </c>
      <c r="G40" s="0" t="n">
        <f aca="false">$C40*VLOOKUP($B40,FoodDB!$A$2:$I$1018,6,0)</f>
        <v>4.5</v>
      </c>
      <c r="H40" s="0" t="n">
        <f aca="false">$C40*VLOOKUP($B40,FoodDB!$A$2:$I$1018,7,0)</f>
        <v>0</v>
      </c>
      <c r="I40" s="0" t="n">
        <f aca="false">$C40*VLOOKUP($B40,FoodDB!$A$2:$I$1018,8,0)</f>
        <v>200</v>
      </c>
      <c r="J40" s="0" t="n">
        <f aca="false">$C40*VLOOKUP($B40,FoodDB!$A$2:$I$1018,9,0)</f>
        <v>204.5</v>
      </c>
    </row>
    <row r="41" customFormat="false" ht="15" hidden="false" customHeight="false" outlineLevel="0" collapsed="false">
      <c r="B41" s="96" t="s">
        <v>106</v>
      </c>
      <c r="C41" s="97" t="n">
        <v>4</v>
      </c>
      <c r="D41" s="0" t="n">
        <f aca="false">$C41*VLOOKUP($B41,FoodDB!$A$2:$I$1018,3,0)</f>
        <v>0.4</v>
      </c>
      <c r="E41" s="0" t="n">
        <f aca="false">$C41*VLOOKUP($B41,FoodDB!$A$2:$I$1018,4,0)</f>
        <v>7.2</v>
      </c>
      <c r="F41" s="0" t="n">
        <f aca="false">$C41*VLOOKUP($B41,FoodDB!$A$2:$I$1018,5,0)</f>
        <v>8.8</v>
      </c>
      <c r="G41" s="0" t="n">
        <f aca="false">$C41*VLOOKUP($B41,FoodDB!$A$2:$I$1018,6,0)</f>
        <v>3.6</v>
      </c>
      <c r="H41" s="0" t="n">
        <f aca="false">$C41*VLOOKUP($B41,FoodDB!$A$2:$I$1018,7,0)</f>
        <v>28.8</v>
      </c>
      <c r="I41" s="0" t="n">
        <f aca="false">$C41*VLOOKUP($B41,FoodDB!$A$2:$I$1018,8,0)</f>
        <v>35.2</v>
      </c>
      <c r="J41" s="0" t="n">
        <f aca="false">$C41*VLOOKUP($B41,FoodDB!$A$2:$I$1018,9,0)</f>
        <v>67.6</v>
      </c>
    </row>
    <row r="42" customFormat="false" ht="15" hidden="false" customHeight="false" outlineLevel="0" collapsed="false">
      <c r="B42" s="96" t="s">
        <v>99</v>
      </c>
      <c r="C42" s="97" t="n">
        <v>4</v>
      </c>
      <c r="D42" s="0" t="n">
        <f aca="false">$C42*VLOOKUP($B42,FoodDB!$A$2:$I$1018,3,0)</f>
        <v>24.72</v>
      </c>
      <c r="E42" s="0" t="n">
        <f aca="false">$C42*VLOOKUP($B42,FoodDB!$A$2:$I$1018,4,0)</f>
        <v>0</v>
      </c>
      <c r="F42" s="0" t="n">
        <f aca="false">$C42*VLOOKUP($B42,FoodDB!$A$2:$I$1018,5,0)</f>
        <v>34.08</v>
      </c>
      <c r="G42" s="0" t="n">
        <f aca="false">$C42*VLOOKUP($B42,FoodDB!$A$2:$I$1018,6,0)</f>
        <v>222.48</v>
      </c>
      <c r="H42" s="0" t="n">
        <f aca="false">$C42*VLOOKUP($B42,FoodDB!$A$2:$I$1018,7,0)</f>
        <v>0</v>
      </c>
      <c r="I42" s="0" t="n">
        <f aca="false">$C42*VLOOKUP($B42,FoodDB!$A$2:$I$1018,8,0)</f>
        <v>136.32</v>
      </c>
      <c r="J42" s="0" t="n">
        <f aca="false">$C42*VLOOKUP($B42,FoodDB!$A$2:$I$1018,9,0)</f>
        <v>358.8</v>
      </c>
    </row>
    <row r="43" customFormat="false" ht="15" hidden="false" customHeight="false" outlineLevel="0" collapsed="false">
      <c r="B43" s="96" t="s">
        <v>100</v>
      </c>
      <c r="C43" s="0" t="n">
        <v>7</v>
      </c>
      <c r="D43" s="0" t="n">
        <f aca="false">$C43*VLOOKUP($B43,FoodDB!$A$2:$I$1018,3,0)</f>
        <v>0</v>
      </c>
      <c r="E43" s="0" t="n">
        <f aca="false">$C43*VLOOKUP($B43,FoodDB!$A$2:$I$1018,4,0)</f>
        <v>7</v>
      </c>
      <c r="F43" s="0" t="n">
        <f aca="false">$C43*VLOOKUP($B43,FoodDB!$A$2:$I$1018,5,0)</f>
        <v>7</v>
      </c>
      <c r="G43" s="0" t="n">
        <f aca="false">$C43*VLOOKUP($B43,FoodDB!$A$2:$I$1018,6,0)</f>
        <v>0</v>
      </c>
      <c r="H43" s="0" t="n">
        <f aca="false">$C43*VLOOKUP($B43,FoodDB!$A$2:$I$1018,7,0)</f>
        <v>28</v>
      </c>
      <c r="I43" s="0" t="n">
        <f aca="false">$C43*VLOOKUP($B43,FoodDB!$A$2:$I$1018,8,0)</f>
        <v>28</v>
      </c>
      <c r="J43" s="0" t="n">
        <f aca="false">$C43*VLOOKUP($B43,FoodDB!$A$2:$I$1018,9,0)</f>
        <v>56</v>
      </c>
    </row>
    <row r="44" customFormat="false" ht="15" hidden="false" customHeight="false" outlineLevel="0" collapsed="false">
      <c r="A44" s="0" t="s">
        <v>98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549.12</v>
      </c>
      <c r="J44" s="0" t="n">
        <f aca="false">SUM(G44:I44)</f>
        <v>844.42</v>
      </c>
    </row>
    <row r="45" customFormat="false" ht="15" hidden="false" customHeight="false" outlineLevel="0" collapsed="false">
      <c r="A45" s="0" t="s">
        <v>102</v>
      </c>
      <c r="B45" s="0" t="s">
        <v>103</v>
      </c>
      <c r="E45" s="100"/>
      <c r="F45" s="100"/>
      <c r="G45" s="100" t="n">
        <f aca="false">LossChart!N8</f>
        <v>334.044888872931</v>
      </c>
      <c r="H45" s="100" t="n">
        <f aca="false">LossChart!O8</f>
        <v>80</v>
      </c>
      <c r="I45" s="100" t="n">
        <f aca="false">LossChart!P8</f>
        <v>477.304074136158</v>
      </c>
      <c r="J45" s="100" t="n">
        <f aca="false">LossChart!Q8</f>
        <v>891.348963009089</v>
      </c>
      <c r="K45" s="100"/>
    </row>
    <row r="46" customFormat="false" ht="15" hidden="false" customHeight="false" outlineLevel="0" collapsed="false">
      <c r="A46" s="0" t="s">
        <v>104</v>
      </c>
      <c r="G46" s="0" t="n">
        <f aca="false">G45-G44</f>
        <v>95.5448888729311</v>
      </c>
      <c r="H46" s="0" t="n">
        <f aca="false">H45-H44</f>
        <v>23.2</v>
      </c>
      <c r="I46" s="0" t="n">
        <f aca="false">I45-I44</f>
        <v>-71.8159258638418</v>
      </c>
      <c r="J46" s="0" t="n">
        <f aca="false">J45-J44</f>
        <v>46.9289630090894</v>
      </c>
    </row>
    <row r="48" customFormat="false" ht="45" hidden="false" customHeight="false" outlineLevel="0" collapsed="false">
      <c r="A48" s="21" t="s">
        <v>63</v>
      </c>
      <c r="B48" s="21" t="s">
        <v>93</v>
      </c>
      <c r="C48" s="21" t="s">
        <v>94</v>
      </c>
      <c r="D48" s="94" t="str">
        <f aca="false">FoodDB!$C$1</f>
        <v>Fat
(g)</v>
      </c>
      <c r="E48" s="94" t="str">
        <f aca="false">FoodDB!$D$1</f>
        <v>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105</v>
      </c>
      <c r="C49" s="97" t="n">
        <v>1.1</v>
      </c>
      <c r="D49" s="0" t="n">
        <f aca="false">$C49*VLOOKUP($B49,FoodDB!$A$2:$I$1018,3,0)</f>
        <v>0.88</v>
      </c>
      <c r="E49" s="0" t="n">
        <f aca="false">$C49*VLOOKUP($B49,FoodDB!$A$2:$I$1018,4,0)</f>
        <v>0</v>
      </c>
      <c r="F49" s="0" t="n">
        <f aca="false">$C49*VLOOKUP($B49,FoodDB!$A$2:$I$1018,5,0)</f>
        <v>37.4</v>
      </c>
      <c r="G49" s="0" t="n">
        <f aca="false">$C49*VLOOKUP($B49,FoodDB!$A$2:$I$1018,6,0)</f>
        <v>7.92</v>
      </c>
      <c r="H49" s="0" t="n">
        <f aca="false">$C49*VLOOKUP($B49,FoodDB!$A$2:$I$1018,7,0)</f>
        <v>0</v>
      </c>
      <c r="I49" s="0" t="n">
        <f aca="false">$C49*VLOOKUP($B49,FoodDB!$A$2:$I$1018,8,0)</f>
        <v>149.6</v>
      </c>
      <c r="J49" s="0" t="n">
        <f aca="false">$C49*VLOOKUP($B49,FoodDB!$A$2:$I$1018,9,0)</f>
        <v>157.52</v>
      </c>
    </row>
    <row r="50" customFormat="false" ht="15" hidden="false" customHeight="false" outlineLevel="0" collapsed="false">
      <c r="B50" s="96" t="s">
        <v>95</v>
      </c>
      <c r="C50" s="97" t="n">
        <v>1</v>
      </c>
      <c r="D50" s="0" t="n">
        <f aca="false">$C50*VLOOKUP($B50,FoodDB!$A$2:$I$1018,3,0)</f>
        <v>0.5</v>
      </c>
      <c r="E50" s="0" t="n">
        <f aca="false">$C50*VLOOKUP($B50,FoodDB!$A$2:$I$1018,4,0)</f>
        <v>0</v>
      </c>
      <c r="F50" s="0" t="n">
        <f aca="false">$C50*VLOOKUP($B50,FoodDB!$A$2:$I$1018,5,0)</f>
        <v>50</v>
      </c>
      <c r="G50" s="0" t="n">
        <f aca="false">$C50*VLOOKUP($B50,FoodDB!$A$2:$I$1018,6,0)</f>
        <v>4.5</v>
      </c>
      <c r="H50" s="0" t="n">
        <f aca="false">$C50*VLOOKUP($B50,FoodDB!$A$2:$I$1018,7,0)</f>
        <v>0</v>
      </c>
      <c r="I50" s="0" t="n">
        <f aca="false">$C50*VLOOKUP($B50,FoodDB!$A$2:$I$1018,8,0)</f>
        <v>200</v>
      </c>
      <c r="J50" s="0" t="n">
        <f aca="false">$C50*VLOOKUP($B50,FoodDB!$A$2:$I$1018,9,0)</f>
        <v>204.5</v>
      </c>
    </row>
    <row r="51" customFormat="false" ht="15" hidden="false" customHeight="false" outlineLevel="0" collapsed="false">
      <c r="B51" s="96" t="s">
        <v>96</v>
      </c>
      <c r="C51" s="97" t="n">
        <v>8</v>
      </c>
      <c r="D51" s="0" t="n">
        <f aca="false">$C51*VLOOKUP($B51,FoodDB!$A$2:$I$1018,3,0)</f>
        <v>0</v>
      </c>
      <c r="E51" s="0" t="n">
        <f aca="false">$C51*VLOOKUP($B51,FoodDB!$A$2:$I$1018,4,0)</f>
        <v>5.14285714285714</v>
      </c>
      <c r="F51" s="0" t="n">
        <f aca="false">$C51*VLOOKUP($B51,FoodDB!$A$2:$I$1018,5,0)</f>
        <v>2.57142857142857</v>
      </c>
      <c r="G51" s="0" t="n">
        <f aca="false">$C51*VLOOKUP($B51,FoodDB!$A$2:$I$1018,6,0)</f>
        <v>0</v>
      </c>
      <c r="H51" s="0" t="n">
        <f aca="false">$C51*VLOOKUP($B51,FoodDB!$A$2:$I$1018,7,0)</f>
        <v>20.5714285714286</v>
      </c>
      <c r="I51" s="0" t="n">
        <f aca="false">$C51*VLOOKUP($B51,FoodDB!$A$2:$I$1018,8,0)</f>
        <v>10.2857142857143</v>
      </c>
      <c r="J51" s="0" t="n">
        <f aca="false">$C51*VLOOKUP($B51,FoodDB!$A$2:$I$1018,9,0)</f>
        <v>30.8571428571429</v>
      </c>
    </row>
    <row r="52" customFormat="false" ht="15" hidden="false" customHeight="false" outlineLevel="0" collapsed="false">
      <c r="B52" s="96" t="s">
        <v>99</v>
      </c>
      <c r="C52" s="97" t="n">
        <v>4</v>
      </c>
      <c r="D52" s="0" t="n">
        <f aca="false">$C52*VLOOKUP($B52,FoodDB!$A$2:$I$1018,3,0)</f>
        <v>24.72</v>
      </c>
      <c r="E52" s="0" t="n">
        <f aca="false">$C52*VLOOKUP($B52,FoodDB!$A$2:$I$1018,4,0)</f>
        <v>0</v>
      </c>
      <c r="F52" s="0" t="n">
        <f aca="false">$C52*VLOOKUP($B52,FoodDB!$A$2:$I$1018,5,0)</f>
        <v>34.08</v>
      </c>
      <c r="G52" s="0" t="n">
        <f aca="false">$C52*VLOOKUP($B52,FoodDB!$A$2:$I$1018,6,0)</f>
        <v>222.48</v>
      </c>
      <c r="H52" s="0" t="n">
        <f aca="false">$C52*VLOOKUP($B52,FoodDB!$A$2:$I$1018,7,0)</f>
        <v>0</v>
      </c>
      <c r="I52" s="0" t="n">
        <f aca="false">$C52*VLOOKUP($B52,FoodDB!$A$2:$I$1018,8,0)</f>
        <v>136.32</v>
      </c>
      <c r="J52" s="0" t="n">
        <f aca="false">$C52*VLOOKUP($B52,FoodDB!$A$2:$I$1018,9,0)</f>
        <v>358.8</v>
      </c>
    </row>
    <row r="53" customFormat="false" ht="15" hidden="false" customHeight="false" outlineLevel="0" collapsed="false">
      <c r="B53" s="96" t="s">
        <v>97</v>
      </c>
      <c r="C53" s="97" t="n">
        <v>2</v>
      </c>
      <c r="D53" s="0" t="n">
        <f aca="false">$C53*VLOOKUP($B53,FoodDB!$A$2:$I$1018,3,0)</f>
        <v>18</v>
      </c>
      <c r="E53" s="0" t="n">
        <f aca="false">$C53*VLOOKUP($B53,FoodDB!$A$2:$I$1018,4,0)</f>
        <v>4</v>
      </c>
      <c r="F53" s="0" t="n">
        <f aca="false">$C53*VLOOKUP($B53,FoodDB!$A$2:$I$1018,5,0)</f>
        <v>9.4</v>
      </c>
      <c r="G53" s="0" t="n">
        <f aca="false">$C53*VLOOKUP($B53,FoodDB!$A$2:$I$1018,6,0)</f>
        <v>162</v>
      </c>
      <c r="H53" s="0" t="n">
        <f aca="false">$C53*VLOOKUP($B53,FoodDB!$A$2:$I$1018,7,0)</f>
        <v>16</v>
      </c>
      <c r="I53" s="0" t="n">
        <f aca="false">$C53*VLOOKUP($B53,FoodDB!$A$2:$I$1018,8,0)</f>
        <v>37.6</v>
      </c>
      <c r="J53" s="0" t="n">
        <f aca="false">$C53*VLOOKUP($B53,FoodDB!$A$2:$I$1018,9,0)</f>
        <v>215.6</v>
      </c>
    </row>
    <row r="54" customFormat="false" ht="15" hidden="false" customHeight="false" outlineLevel="0" collapsed="false">
      <c r="B54" s="96" t="s">
        <v>107</v>
      </c>
      <c r="C54" s="97" t="n">
        <v>1</v>
      </c>
      <c r="D54" s="0" t="n">
        <f aca="false">$C54*VLOOKUP($B54,FoodDB!$A$2:$I$1018,3,0)</f>
        <v>0.5</v>
      </c>
      <c r="E54" s="0" t="n">
        <f aca="false">$C54*VLOOKUP($B54,FoodDB!$A$2:$I$1018,4,0)</f>
        <v>0</v>
      </c>
      <c r="F54" s="0" t="n">
        <f aca="false">$C54*VLOOKUP($B54,FoodDB!$A$2:$I$1018,5,0)</f>
        <v>0</v>
      </c>
      <c r="G54" s="0" t="n">
        <f aca="false">$C54*VLOOKUP($B54,FoodDB!$A$2:$I$1018,6,0)</f>
        <v>4.5</v>
      </c>
      <c r="H54" s="0" t="n">
        <f aca="false">$C54*VLOOKUP($B54,FoodDB!$A$2:$I$1018,7,0)</f>
        <v>0</v>
      </c>
      <c r="I54" s="0" t="n">
        <f aca="false">$C54*VLOOKUP($B54,FoodDB!$A$2:$I$1018,8,0)</f>
        <v>0</v>
      </c>
      <c r="J54" s="0" t="n">
        <f aca="false">$C54*VLOOKUP($B54,FoodDB!$A$2:$I$1018,9,0)</f>
        <v>4.5</v>
      </c>
    </row>
    <row r="55" customFormat="false" ht="15" hidden="false" customHeight="false" outlineLevel="0" collapsed="false">
      <c r="B55" s="96" t="s">
        <v>100</v>
      </c>
      <c r="C55" s="0" t="n">
        <v>7</v>
      </c>
      <c r="D55" s="0" t="n">
        <f aca="false">$C55*VLOOKUP($B55,FoodDB!$A$2:$I$1018,3,0)</f>
        <v>0</v>
      </c>
      <c r="E55" s="0" t="n">
        <f aca="false">$C55*VLOOKUP($B55,FoodDB!$A$2:$I$1018,4,0)</f>
        <v>7</v>
      </c>
      <c r="F55" s="0" t="n">
        <f aca="false">$C55*VLOOKUP($B55,FoodDB!$A$2:$I$1018,5,0)</f>
        <v>7</v>
      </c>
      <c r="G55" s="0" t="n">
        <f aca="false">$C55*VLOOKUP($B55,FoodDB!$A$2:$I$1018,6,0)</f>
        <v>0</v>
      </c>
      <c r="H55" s="0" t="n">
        <f aca="false">$C55*VLOOKUP($B55,FoodDB!$A$2:$I$1018,7,0)</f>
        <v>28</v>
      </c>
      <c r="I55" s="0" t="n">
        <f aca="false">$C55*VLOOKUP($B55,FoodDB!$A$2:$I$1018,8,0)</f>
        <v>28</v>
      </c>
      <c r="J55" s="0" t="n">
        <f aca="false">$C55*VLOOKUP($B55,FoodDB!$A$2:$I$1018,9,0)</f>
        <v>56</v>
      </c>
    </row>
    <row r="56" customFormat="false" ht="15" hidden="false" customHeight="false" outlineLevel="0" collapsed="false">
      <c r="A56" s="0" t="s">
        <v>98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561.805714285714</v>
      </c>
      <c r="J56" s="0" t="n">
        <f aca="false">SUM(G56:I56)</f>
        <v>1027.77714285714</v>
      </c>
    </row>
    <row r="57" customFormat="false" ht="15" hidden="false" customHeight="false" outlineLevel="0" collapsed="false">
      <c r="A57" s="0" t="s">
        <v>102</v>
      </c>
      <c r="B57" s="0" t="s">
        <v>103</v>
      </c>
      <c r="E57" s="100"/>
      <c r="F57" s="100"/>
      <c r="G57" s="100" t="n">
        <f aca="false">VLOOKUP($A49,LossChart!$A$3:$AB$105,14,0)</f>
        <v>342.588653066414</v>
      </c>
      <c r="H57" s="100" t="n">
        <f aca="false">VLOOKUP($A49,LossChart!$A$3:$AB$105,15,0)</f>
        <v>80</v>
      </c>
      <c r="I57" s="100" t="n">
        <f aca="false">VLOOKUP($A49,LossChart!$A$3:$AB$105,16,0)</f>
        <v>477.304074136158</v>
      </c>
      <c r="J57" s="100" t="n">
        <f aca="false">VLOOKUP($A49,LossChart!$A$3:$AB$105,17,0)</f>
        <v>899.892727202572</v>
      </c>
      <c r="K57" s="100"/>
    </row>
    <row r="58" customFormat="false" ht="15" hidden="false" customHeight="false" outlineLevel="0" collapsed="false">
      <c r="A58" s="0" t="s">
        <v>104</v>
      </c>
      <c r="G58" s="0" t="n">
        <f aca="false">G57-G56</f>
        <v>-58.811346933586</v>
      </c>
      <c r="H58" s="0" t="n">
        <f aca="false">H57-H56</f>
        <v>15.4285714285714</v>
      </c>
      <c r="I58" s="0" t="n">
        <f aca="false">I57-I56</f>
        <v>-84.501640149556</v>
      </c>
      <c r="J58" s="0" t="n">
        <f aca="false">J57-J56</f>
        <v>-127.884415654568</v>
      </c>
    </row>
    <row r="60" customFormat="false" ht="45" hidden="false" customHeight="false" outlineLevel="0" collapsed="false">
      <c r="A60" s="21" t="s">
        <v>63</v>
      </c>
      <c r="B60" s="21" t="s">
        <v>93</v>
      </c>
      <c r="C60" s="21" t="s">
        <v>94</v>
      </c>
      <c r="D60" s="94" t="str">
        <f aca="false">FoodDB!$C$1</f>
        <v>Fat
(g)</v>
      </c>
      <c r="E60" s="94" t="str">
        <f aca="false">FoodDB!$D$1</f>
        <v>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95</v>
      </c>
      <c r="C61" s="97" t="n">
        <v>1</v>
      </c>
      <c r="D61" s="0" t="n">
        <f aca="false">$C61*VLOOKUP($B61,FoodDB!$A$2:$I$1018,3,0)</f>
        <v>0.5</v>
      </c>
      <c r="E61" s="0" t="n">
        <f aca="false">$C61*VLOOKUP($B61,FoodDB!$A$2:$I$1018,4,0)</f>
        <v>0</v>
      </c>
      <c r="F61" s="0" t="n">
        <f aca="false">$C61*VLOOKUP($B61,FoodDB!$A$2:$I$1018,5,0)</f>
        <v>50</v>
      </c>
      <c r="G61" s="0" t="n">
        <f aca="false">$C61*VLOOKUP($B61,FoodDB!$A$2:$I$1018,6,0)</f>
        <v>4.5</v>
      </c>
      <c r="H61" s="0" t="n">
        <f aca="false">$C61*VLOOKUP($B61,FoodDB!$A$2:$I$1018,7,0)</f>
        <v>0</v>
      </c>
      <c r="I61" s="0" t="n">
        <f aca="false">$C61*VLOOKUP($B61,FoodDB!$A$2:$I$1018,8,0)</f>
        <v>200</v>
      </c>
      <c r="J61" s="0" t="n">
        <f aca="false">$C61*VLOOKUP($B61,FoodDB!$A$2:$I$1018,9,0)</f>
        <v>204.5</v>
      </c>
    </row>
    <row r="62" customFormat="false" ht="15" hidden="false" customHeight="false" outlineLevel="0" collapsed="false">
      <c r="B62" s="96" t="s">
        <v>99</v>
      </c>
      <c r="C62" s="97" t="n">
        <v>3</v>
      </c>
      <c r="D62" s="0" t="n">
        <f aca="false">$C62*VLOOKUP($B62,FoodDB!$A$2:$I$1018,3,0)</f>
        <v>18.54</v>
      </c>
      <c r="E62" s="0" t="n">
        <f aca="false">$C62*VLOOKUP($B62,FoodDB!$A$2:$I$1018,4,0)</f>
        <v>0</v>
      </c>
      <c r="F62" s="0" t="n">
        <f aca="false">$C62*VLOOKUP($B62,FoodDB!$A$2:$I$1018,5,0)</f>
        <v>25.56</v>
      </c>
      <c r="G62" s="0" t="n">
        <f aca="false">$C62*VLOOKUP($B62,FoodDB!$A$2:$I$1018,6,0)</f>
        <v>166.86</v>
      </c>
      <c r="H62" s="0" t="n">
        <f aca="false">$C62*VLOOKUP($B62,FoodDB!$A$2:$I$1018,7,0)</f>
        <v>0</v>
      </c>
      <c r="I62" s="0" t="n">
        <f aca="false">$C62*VLOOKUP($B62,FoodDB!$A$2:$I$1018,8,0)</f>
        <v>102.24</v>
      </c>
      <c r="J62" s="0" t="n">
        <f aca="false">$C62*VLOOKUP($B62,FoodDB!$A$2:$I$1018,9,0)</f>
        <v>269.1</v>
      </c>
    </row>
    <row r="63" customFormat="false" ht="15" hidden="false" customHeight="false" outlineLevel="0" collapsed="false">
      <c r="B63" s="96" t="s">
        <v>105</v>
      </c>
      <c r="C63" s="97" t="n">
        <v>1</v>
      </c>
      <c r="D63" s="0" t="n">
        <f aca="false">$C63*VLOOKUP($B63,FoodDB!$A$2:$I$1018,3,0)</f>
        <v>0.8</v>
      </c>
      <c r="E63" s="0" t="n">
        <f aca="false">$C63*VLOOKUP($B63,FoodDB!$A$2:$I$1018,4,0)</f>
        <v>0</v>
      </c>
      <c r="F63" s="0" t="n">
        <f aca="false">$C63*VLOOKUP($B63,FoodDB!$A$2:$I$1018,5,0)</f>
        <v>34</v>
      </c>
      <c r="G63" s="0" t="n">
        <f aca="false">$C63*VLOOKUP($B63,FoodDB!$A$2:$I$1018,6,0)</f>
        <v>7.2</v>
      </c>
      <c r="H63" s="0" t="n">
        <f aca="false">$C63*VLOOKUP($B63,FoodDB!$A$2:$I$1018,7,0)</f>
        <v>0</v>
      </c>
      <c r="I63" s="0" t="n">
        <f aca="false">$C63*VLOOKUP($B63,FoodDB!$A$2:$I$1018,8,0)</f>
        <v>136</v>
      </c>
      <c r="J63" s="0" t="n">
        <f aca="false">$C63*VLOOKUP($B63,FoodDB!$A$2:$I$1018,9,0)</f>
        <v>143.2</v>
      </c>
    </row>
    <row r="64" customFormat="false" ht="15" hidden="false" customHeight="false" outlineLevel="0" collapsed="false">
      <c r="B64" s="96" t="s">
        <v>100</v>
      </c>
      <c r="C64" s="97" t="n">
        <v>7</v>
      </c>
      <c r="D64" s="0" t="n">
        <f aca="false">$C64*VLOOKUP($B64,FoodDB!$A$2:$I$1018,3,0)</f>
        <v>0</v>
      </c>
      <c r="E64" s="0" t="n">
        <f aca="false">$C64*VLOOKUP($B64,FoodDB!$A$2:$I$1018,4,0)</f>
        <v>7</v>
      </c>
      <c r="F64" s="0" t="n">
        <f aca="false">$C64*VLOOKUP($B64,FoodDB!$A$2:$I$1018,5,0)</f>
        <v>7</v>
      </c>
      <c r="G64" s="0" t="n">
        <f aca="false">$C64*VLOOKUP($B64,FoodDB!$A$2:$I$1018,6,0)</f>
        <v>0</v>
      </c>
      <c r="H64" s="0" t="n">
        <f aca="false">$C64*VLOOKUP($B64,FoodDB!$A$2:$I$1018,7,0)</f>
        <v>28</v>
      </c>
      <c r="I64" s="0" t="n">
        <f aca="false">$C64*VLOOKUP($B64,FoodDB!$A$2:$I$1018,8,0)</f>
        <v>28</v>
      </c>
      <c r="J64" s="0" t="n">
        <f aca="false">$C64*VLOOKUP($B64,FoodDB!$A$2:$I$1018,9,0)</f>
        <v>56</v>
      </c>
    </row>
    <row r="65" customFormat="false" ht="15" hidden="false" customHeight="false" outlineLevel="0" collapsed="false">
      <c r="B65" s="96" t="s">
        <v>97</v>
      </c>
      <c r="C65" s="97" t="n">
        <v>2</v>
      </c>
      <c r="D65" s="0" t="n">
        <f aca="false">$C65*VLOOKUP($B65,FoodDB!$A$2:$I$1018,3,0)</f>
        <v>18</v>
      </c>
      <c r="E65" s="0" t="n">
        <f aca="false">$C65*VLOOKUP($B65,FoodDB!$A$2:$I$1018,4,0)</f>
        <v>4</v>
      </c>
      <c r="F65" s="0" t="n">
        <f aca="false">$C65*VLOOKUP($B65,FoodDB!$A$2:$I$1018,5,0)</f>
        <v>9.4</v>
      </c>
      <c r="G65" s="0" t="n">
        <f aca="false">$C65*VLOOKUP($B65,FoodDB!$A$2:$I$1018,6,0)</f>
        <v>162</v>
      </c>
      <c r="H65" s="0" t="n">
        <f aca="false">$C65*VLOOKUP($B65,FoodDB!$A$2:$I$1018,7,0)</f>
        <v>16</v>
      </c>
      <c r="I65" s="0" t="n">
        <f aca="false">$C65*VLOOKUP($B65,FoodDB!$A$2:$I$1018,8,0)</f>
        <v>37.6</v>
      </c>
      <c r="J65" s="0" t="n">
        <f aca="false">$C65*VLOOKUP($B65,FoodDB!$A$2:$I$1018,9,0)</f>
        <v>215.6</v>
      </c>
    </row>
    <row r="66" customFormat="false" ht="15" hidden="false" customHeight="false" outlineLevel="0" collapsed="false">
      <c r="B66" s="96" t="s">
        <v>108</v>
      </c>
      <c r="C66" s="97" t="n">
        <v>0</v>
      </c>
      <c r="D66" s="0" t="n">
        <f aca="false">$C66*VLOOKUP($B66,FoodDB!$A$2:$I$1018,3,0)</f>
        <v>0</v>
      </c>
      <c r="E66" s="0" t="n">
        <f aca="false">$C66*VLOOKUP($B66,FoodDB!$A$2:$I$1018,4,0)</f>
        <v>0</v>
      </c>
      <c r="F66" s="0" t="n">
        <f aca="false">$C66*VLOOKUP($B66,FoodDB!$A$2:$I$1018,5,0)</f>
        <v>0</v>
      </c>
      <c r="G66" s="0" t="n">
        <f aca="false">$C66*VLOOKUP($B66,FoodDB!$A$2:$I$1018,6,0)</f>
        <v>0</v>
      </c>
      <c r="H66" s="0" t="n">
        <f aca="false">$C66*VLOOKUP($B66,FoodDB!$A$2:$I$1018,7,0)</f>
        <v>0</v>
      </c>
      <c r="I66" s="0" t="n">
        <f aca="false">$C66*VLOOKUP($B66,FoodDB!$A$2:$I$1018,8,0)</f>
        <v>0</v>
      </c>
      <c r="J66" s="0" t="n">
        <f aca="false">$C66*VLOOKUP($B66,FoodDB!$A$2:$I$1018,9,0)</f>
        <v>0</v>
      </c>
    </row>
    <row r="67" customFormat="false" ht="15" hidden="false" customHeight="false" outlineLevel="0" collapsed="false">
      <c r="B67" s="96" t="s">
        <v>108</v>
      </c>
      <c r="C67" s="97" t="n">
        <v>0</v>
      </c>
      <c r="D67" s="0" t="n">
        <f aca="false">$C67*VLOOKUP($B67,FoodDB!$A$2:$I$1018,3,0)</f>
        <v>0</v>
      </c>
      <c r="E67" s="0" t="n">
        <f aca="false">$C67*VLOOKUP($B67,FoodDB!$A$2:$I$1018,4,0)</f>
        <v>0</v>
      </c>
      <c r="F67" s="0" t="n">
        <f aca="false">$C67*VLOOKUP($B67,FoodDB!$A$2:$I$1018,5,0)</f>
        <v>0</v>
      </c>
      <c r="G67" s="0" t="n">
        <f aca="false">$C67*VLOOKUP($B67,FoodDB!$A$2:$I$1018,6,0)</f>
        <v>0</v>
      </c>
      <c r="H67" s="0" t="n">
        <f aca="false">$C67*VLOOKUP($B67,FoodDB!$A$2:$I$1018,7,0)</f>
        <v>0</v>
      </c>
      <c r="I67" s="0" t="n">
        <f aca="false">$C67*VLOOKUP($B67,FoodDB!$A$2:$I$1018,8,0)</f>
        <v>0</v>
      </c>
      <c r="J67" s="0" t="n">
        <f aca="false">$C67*VLOOKUP($B67,FoodDB!$A$2:$I$1018,9,0)</f>
        <v>0</v>
      </c>
    </row>
    <row r="68" customFormat="false" ht="15" hidden="false" customHeight="false" outlineLevel="0" collapsed="false">
      <c r="A68" s="0" t="s">
        <v>98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503.84</v>
      </c>
      <c r="J68" s="0" t="n">
        <f aca="false">SUM(G68:I68)</f>
        <v>888.4</v>
      </c>
    </row>
    <row r="69" customFormat="false" ht="15" hidden="false" customHeight="false" outlineLevel="0" collapsed="false">
      <c r="A69" s="0" t="s">
        <v>102</v>
      </c>
      <c r="B69" s="0" t="s">
        <v>103</v>
      </c>
      <c r="E69" s="100"/>
      <c r="F69" s="100"/>
      <c r="G69" s="100" t="n">
        <f aca="false">VLOOKUP($A61,LossChart!$A$3:$AB$105,14,0)</f>
        <v>350.37870085593</v>
      </c>
      <c r="H69" s="100" t="n">
        <f aca="false">VLOOKUP($A61,LossChart!$A$3:$AB$105,15,0)</f>
        <v>80</v>
      </c>
      <c r="I69" s="100" t="n">
        <f aca="false">VLOOKUP($A61,LossChart!$A$3:$AB$105,16,0)</f>
        <v>477.304074136158</v>
      </c>
      <c r="J69" s="100" t="n">
        <f aca="false">VLOOKUP($A61,LossChart!$A$3:$AB$105,17,0)</f>
        <v>907.682774992088</v>
      </c>
      <c r="K69" s="100"/>
    </row>
    <row r="70" customFormat="false" ht="15" hidden="false" customHeight="false" outlineLevel="0" collapsed="false">
      <c r="A70" s="0" t="s">
        <v>104</v>
      </c>
      <c r="G70" s="0" t="n">
        <f aca="false">G69-G68</f>
        <v>9.81870085592999</v>
      </c>
      <c r="H70" s="0" t="n">
        <f aca="false">H69-H68</f>
        <v>36</v>
      </c>
      <c r="I70" s="0" t="n">
        <f aca="false">I69-I68</f>
        <v>-26.535925863842</v>
      </c>
      <c r="J70" s="0" t="n">
        <f aca="false">J69-J68</f>
        <v>19.2827749920881</v>
      </c>
    </row>
    <row r="72" customFormat="false" ht="45" hidden="false" customHeight="false" outlineLevel="0" collapsed="false">
      <c r="A72" s="21" t="s">
        <v>63</v>
      </c>
      <c r="B72" s="21" t="s">
        <v>93</v>
      </c>
      <c r="C72" s="21" t="s">
        <v>94</v>
      </c>
      <c r="D72" s="94" t="str">
        <f aca="false">FoodDB!$C$1</f>
        <v>Fat
(g)</v>
      </c>
      <c r="E72" s="94" t="str">
        <f aca="false">FoodDB!$D$1</f>
        <v>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105</v>
      </c>
      <c r="C73" s="97" t="n">
        <v>3.3</v>
      </c>
      <c r="D73" s="0" t="n">
        <f aca="false">$C73*VLOOKUP($B73,FoodDB!$A$2:$I$1018,3,0)</f>
        <v>2.64</v>
      </c>
      <c r="E73" s="0" t="n">
        <f aca="false">$C73*VLOOKUP($B73,FoodDB!$A$2:$I$1018,4,0)</f>
        <v>0</v>
      </c>
      <c r="F73" s="0" t="n">
        <f aca="false">$C73*VLOOKUP($B73,FoodDB!$A$2:$I$1018,5,0)</f>
        <v>112.2</v>
      </c>
      <c r="G73" s="0" t="n">
        <f aca="false">$C73*VLOOKUP($B73,FoodDB!$A$2:$I$1018,6,0)</f>
        <v>23.76</v>
      </c>
      <c r="H73" s="0" t="n">
        <f aca="false">$C73*VLOOKUP($B73,FoodDB!$A$2:$I$1018,7,0)</f>
        <v>0</v>
      </c>
      <c r="I73" s="0" t="n">
        <f aca="false">$C73*VLOOKUP($B73,FoodDB!$A$2:$I$1018,8,0)</f>
        <v>448.8</v>
      </c>
      <c r="J73" s="0" t="n">
        <f aca="false">$C73*VLOOKUP($B73,FoodDB!$A$2:$I$1018,9,0)</f>
        <v>472.56</v>
      </c>
    </row>
    <row r="74" customFormat="false" ht="15" hidden="false" customHeight="false" outlineLevel="0" collapsed="false">
      <c r="B74" s="96" t="s">
        <v>96</v>
      </c>
      <c r="C74" s="97" t="n">
        <v>20</v>
      </c>
      <c r="D74" s="0" t="n">
        <f aca="false">$C74*VLOOKUP($B74,FoodDB!$A$2:$I$1018,3,0)</f>
        <v>0</v>
      </c>
      <c r="E74" s="0" t="n">
        <f aca="false">$C74*VLOOKUP($B74,FoodDB!$A$2:$I$1018,4,0)</f>
        <v>12.8571428571429</v>
      </c>
      <c r="F74" s="0" t="n">
        <f aca="false">$C74*VLOOKUP($B74,FoodDB!$A$2:$I$1018,5,0)</f>
        <v>6.42857142857143</v>
      </c>
      <c r="G74" s="0" t="n">
        <f aca="false">$C74*VLOOKUP($B74,FoodDB!$A$2:$I$1018,6,0)</f>
        <v>0</v>
      </c>
      <c r="H74" s="0" t="n">
        <f aca="false">$C74*VLOOKUP($B74,FoodDB!$A$2:$I$1018,7,0)</f>
        <v>51.4285714285714</v>
      </c>
      <c r="I74" s="0" t="n">
        <f aca="false">$C74*VLOOKUP($B74,FoodDB!$A$2:$I$1018,8,0)</f>
        <v>25.7142857142857</v>
      </c>
      <c r="J74" s="0" t="n">
        <f aca="false">$C74*VLOOKUP($B74,FoodDB!$A$2:$I$1018,9,0)</f>
        <v>77.1428571428572</v>
      </c>
    </row>
    <row r="75" customFormat="false" ht="15" hidden="false" customHeight="false" outlineLevel="0" collapsed="false">
      <c r="B75" s="96" t="s">
        <v>107</v>
      </c>
      <c r="C75" s="97" t="n">
        <v>3</v>
      </c>
      <c r="D75" s="0" t="n">
        <f aca="false">$C75*VLOOKUP($B75,FoodDB!$A$2:$I$1018,3,0)</f>
        <v>1.5</v>
      </c>
      <c r="E75" s="0" t="n">
        <f aca="false">$C75*VLOOKUP($B75,FoodDB!$A$2:$I$1018,4,0)</f>
        <v>0</v>
      </c>
      <c r="F75" s="0" t="n">
        <f aca="false">$C75*VLOOKUP($B75,FoodDB!$A$2:$I$1018,5,0)</f>
        <v>0</v>
      </c>
      <c r="G75" s="0" t="n">
        <f aca="false">$C75*VLOOKUP($B75,FoodDB!$A$2:$I$1018,6,0)</f>
        <v>13.5</v>
      </c>
      <c r="H75" s="0" t="n">
        <f aca="false">$C75*VLOOKUP($B75,FoodDB!$A$2:$I$1018,7,0)</f>
        <v>0</v>
      </c>
      <c r="I75" s="0" t="n">
        <f aca="false">$C75*VLOOKUP($B75,FoodDB!$A$2:$I$1018,8,0)</f>
        <v>0</v>
      </c>
      <c r="J75" s="0" t="n">
        <f aca="false">$C75*VLOOKUP($B75,FoodDB!$A$2:$I$1018,9,0)</f>
        <v>13.5</v>
      </c>
    </row>
    <row r="76" customFormat="false" ht="15" hidden="false" customHeight="false" outlineLevel="0" collapsed="false">
      <c r="B76" s="96" t="s">
        <v>100</v>
      </c>
      <c r="C76" s="97" t="n">
        <v>7</v>
      </c>
      <c r="D76" s="0" t="n">
        <f aca="false">$C76*VLOOKUP($B76,FoodDB!$A$2:$I$1018,3,0)</f>
        <v>0</v>
      </c>
      <c r="E76" s="0" t="n">
        <f aca="false">$C76*VLOOKUP($B76,FoodDB!$A$2:$I$1018,4,0)</f>
        <v>7</v>
      </c>
      <c r="F76" s="0" t="n">
        <f aca="false">$C76*VLOOKUP($B76,FoodDB!$A$2:$I$1018,5,0)</f>
        <v>7</v>
      </c>
      <c r="G76" s="0" t="n">
        <f aca="false">$C76*VLOOKUP($B76,FoodDB!$A$2:$I$1018,6,0)</f>
        <v>0</v>
      </c>
      <c r="H76" s="0" t="n">
        <f aca="false">$C76*VLOOKUP($B76,FoodDB!$A$2:$I$1018,7,0)</f>
        <v>28</v>
      </c>
      <c r="I76" s="0" t="n">
        <f aca="false">$C76*VLOOKUP($B76,FoodDB!$A$2:$I$1018,8,0)</f>
        <v>28</v>
      </c>
      <c r="J76" s="0" t="n">
        <f aca="false">$C76*VLOOKUP($B76,FoodDB!$A$2:$I$1018,9,0)</f>
        <v>56</v>
      </c>
    </row>
    <row r="77" customFormat="false" ht="15" hidden="false" customHeight="false" outlineLevel="0" collapsed="false">
      <c r="B77" s="96" t="s">
        <v>109</v>
      </c>
      <c r="C77" s="97" t="n">
        <v>4</v>
      </c>
      <c r="D77" s="0" t="n">
        <f aca="false">$C77*VLOOKUP($B77,FoodDB!$A$2:$I$1018,3,0)</f>
        <v>48</v>
      </c>
      <c r="E77" s="0" t="n">
        <f aca="false">$C77*VLOOKUP($B77,FoodDB!$A$2:$I$1018,4,0)</f>
        <v>0</v>
      </c>
      <c r="F77" s="0" t="n">
        <f aca="false">$C77*VLOOKUP($B77,FoodDB!$A$2:$I$1018,5,0)</f>
        <v>0</v>
      </c>
      <c r="G77" s="0" t="n">
        <f aca="false">$C77*VLOOKUP($B77,FoodDB!$A$2:$I$1018,6,0)</f>
        <v>432</v>
      </c>
      <c r="H77" s="0" t="n">
        <f aca="false">$C77*VLOOKUP($B77,FoodDB!$A$2:$I$1018,7,0)</f>
        <v>0</v>
      </c>
      <c r="I77" s="0" t="n">
        <f aca="false">$C77*VLOOKUP($B77,FoodDB!$A$2:$I$1018,8,0)</f>
        <v>0</v>
      </c>
      <c r="J77" s="0" t="n">
        <f aca="false">$C77*VLOOKUP($B77,FoodDB!$A$2:$I$1018,9,0)</f>
        <v>432</v>
      </c>
    </row>
    <row r="78" customFormat="false" ht="15" hidden="false" customHeight="false" outlineLevel="0" collapsed="false">
      <c r="B78" s="96" t="s">
        <v>108</v>
      </c>
      <c r="C78" s="97" t="n">
        <v>0</v>
      </c>
      <c r="D78" s="0" t="n">
        <f aca="false">$C78*VLOOKUP($B78,FoodDB!$A$2:$I$1018,3,0)</f>
        <v>0</v>
      </c>
      <c r="E78" s="0" t="n">
        <f aca="false">$C78*VLOOKUP($B78,FoodDB!$A$2:$I$1018,4,0)</f>
        <v>0</v>
      </c>
      <c r="F78" s="0" t="n">
        <f aca="false">$C78*VLOOKUP($B78,FoodDB!$A$2:$I$1018,5,0)</f>
        <v>0</v>
      </c>
      <c r="G78" s="0" t="n">
        <f aca="false">$C78*VLOOKUP($B78,FoodDB!$A$2:$I$1018,6,0)</f>
        <v>0</v>
      </c>
      <c r="H78" s="0" t="n">
        <f aca="false">$C78*VLOOKUP($B78,FoodDB!$A$2:$I$1018,7,0)</f>
        <v>0</v>
      </c>
      <c r="I78" s="0" t="n">
        <f aca="false">$C78*VLOOKUP($B78,FoodDB!$A$2:$I$1018,8,0)</f>
        <v>0</v>
      </c>
      <c r="J78" s="0" t="n">
        <f aca="false">$C78*VLOOKUP($B78,FoodDB!$A$2:$I$1018,9,0)</f>
        <v>0</v>
      </c>
    </row>
    <row r="79" customFormat="false" ht="15" hidden="false" customHeight="false" outlineLevel="0" collapsed="false">
      <c r="B79" s="96" t="s">
        <v>108</v>
      </c>
      <c r="C79" s="97" t="n">
        <v>0</v>
      </c>
      <c r="D79" s="0" t="n">
        <f aca="false">$C79*VLOOKUP($B79,FoodDB!$A$2:$I$1018,3,0)</f>
        <v>0</v>
      </c>
      <c r="E79" s="0" t="n">
        <f aca="false">$C79*VLOOKUP($B79,FoodDB!$A$2:$I$1018,4,0)</f>
        <v>0</v>
      </c>
      <c r="F79" s="0" t="n">
        <f aca="false">$C79*VLOOKUP($B79,FoodDB!$A$2:$I$1018,5,0)</f>
        <v>0</v>
      </c>
      <c r="G79" s="0" t="n">
        <f aca="false">$C79*VLOOKUP($B79,FoodDB!$A$2:$I$1018,6,0)</f>
        <v>0</v>
      </c>
      <c r="H79" s="0" t="n">
        <f aca="false">$C79*VLOOKUP($B79,FoodDB!$A$2:$I$1018,7,0)</f>
        <v>0</v>
      </c>
      <c r="I79" s="0" t="n">
        <f aca="false">$C79*VLOOKUP($B79,FoodDB!$A$2:$I$1018,8,0)</f>
        <v>0</v>
      </c>
      <c r="J79" s="0" t="n">
        <f aca="false">$C79*VLOOKUP($B79,FoodDB!$A$2:$I$1018,9,0)</f>
        <v>0</v>
      </c>
    </row>
    <row r="80" customFormat="false" ht="15" hidden="false" customHeight="false" outlineLevel="0" collapsed="false">
      <c r="A80" s="0" t="s">
        <v>98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125.628571428571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502.514285714286</v>
      </c>
      <c r="J80" s="0" t="n">
        <f aca="false">SUM(G80:I80)</f>
        <v>1051.20285714286</v>
      </c>
    </row>
    <row r="81" customFormat="false" ht="15" hidden="false" customHeight="false" outlineLevel="0" collapsed="false">
      <c r="A81" s="0" t="s">
        <v>102</v>
      </c>
      <c r="B81" s="0" t="s">
        <v>103</v>
      </c>
      <c r="E81" s="100"/>
      <c r="F81" s="100"/>
      <c r="G81" s="100" t="n">
        <f aca="false">VLOOKUP($A73,LossChart!$A$3:$AB$105,14,0)</f>
        <v>358.777794143277</v>
      </c>
      <c r="H81" s="100" t="n">
        <f aca="false">VLOOKUP($A73,LossChart!$A$3:$AB$105,15,0)</f>
        <v>80</v>
      </c>
      <c r="I81" s="100" t="n">
        <f aca="false">VLOOKUP($A73,LossChart!$A$3:$AB$105,16,0)</f>
        <v>477.304074136158</v>
      </c>
      <c r="J81" s="100" t="n">
        <f aca="false">VLOOKUP($A73,LossChart!$A$3:$AB$105,17,0)</f>
        <v>916.081868279435</v>
      </c>
      <c r="K81" s="100"/>
    </row>
    <row r="82" customFormat="false" ht="15" hidden="false" customHeight="false" outlineLevel="0" collapsed="false">
      <c r="A82" s="0" t="s">
        <v>104</v>
      </c>
      <c r="G82" s="0" t="n">
        <f aca="false">G81-G80</f>
        <v>-110.482205856723</v>
      </c>
      <c r="H82" s="0" t="n">
        <f aca="false">H81-H80</f>
        <v>0.571428571428598</v>
      </c>
      <c r="I82" s="0" t="n">
        <f aca="false">I81-I80</f>
        <v>-25.210211578128</v>
      </c>
      <c r="J82" s="0" t="n">
        <f aca="false">J81-J80</f>
        <v>-135.120988863425</v>
      </c>
    </row>
    <row r="84" customFormat="false" ht="45" hidden="false" customHeight="false" outlineLevel="0" collapsed="false">
      <c r="A84" s="21" t="s">
        <v>63</v>
      </c>
      <c r="B84" s="21" t="s">
        <v>93</v>
      </c>
      <c r="C84" s="21" t="s">
        <v>94</v>
      </c>
      <c r="D84" s="94" t="str">
        <f aca="false">FoodDB!$C$1</f>
        <v>Fat
(g)</v>
      </c>
      <c r="E84" s="94" t="str">
        <f aca="false">FoodDB!$D$1</f>
        <v>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110</v>
      </c>
      <c r="M84" s="94" t="s">
        <v>111</v>
      </c>
      <c r="N84" s="94" t="s">
        <v>112</v>
      </c>
      <c r="O84" s="94" t="s">
        <v>113</v>
      </c>
      <c r="P84" s="94" t="s">
        <v>114</v>
      </c>
      <c r="Q84" s="94" t="s">
        <v>115</v>
      </c>
      <c r="R84" s="94" t="s">
        <v>116</v>
      </c>
      <c r="S84" s="94" t="s">
        <v>117</v>
      </c>
      <c r="T84" s="94" t="s">
        <v>118</v>
      </c>
      <c r="U84" s="94" t="s">
        <v>119</v>
      </c>
      <c r="V84" s="94" t="s">
        <v>120</v>
      </c>
      <c r="W84" s="94" t="s">
        <v>121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122</v>
      </c>
      <c r="C85" s="97" t="n">
        <v>2</v>
      </c>
      <c r="D85" s="0" t="n">
        <f aca="false">$C85*VLOOKUP($B85,FoodDB!$A$2:$I$1018,3,0)</f>
        <v>36</v>
      </c>
      <c r="E85" s="0" t="n">
        <f aca="false">$C85*VLOOKUP($B85,FoodDB!$A$2:$I$1018,4,0)</f>
        <v>0</v>
      </c>
      <c r="F85" s="0" t="n">
        <f aca="false">$C85*VLOOKUP($B85,FoodDB!$A$2:$I$1018,5,0)</f>
        <v>52</v>
      </c>
      <c r="G85" s="0" t="n">
        <f aca="false">$C85*VLOOKUP($B85,FoodDB!$A$2:$I$1018,6,0)</f>
        <v>324</v>
      </c>
      <c r="H85" s="0" t="n">
        <f aca="false">$C85*VLOOKUP($B85,FoodDB!$A$2:$I$1018,7,0)</f>
        <v>0</v>
      </c>
      <c r="I85" s="0" t="n">
        <f aca="false">$C85*VLOOKUP($B85,FoodDB!$A$2:$I$1018,8,0)</f>
        <v>208</v>
      </c>
      <c r="J85" s="0" t="n">
        <f aca="false">$C85*VLOOKUP($B85,FoodDB!$A$2:$I$1018,9,0)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469.6</v>
      </c>
      <c r="O85" s="0" t="n">
        <f aca="false">SUM(L85:N85)</f>
        <v>991.52</v>
      </c>
      <c r="P85" s="100" t="n">
        <f aca="false">VLOOKUP($A85,LossChart!$A$3:$AB$105,14,0)</f>
        <v>366.386084092493</v>
      </c>
      <c r="Q85" s="100" t="n">
        <f aca="false">VLOOKUP($A85,LossChart!$A$3:$AB$105,15,0)</f>
        <v>80</v>
      </c>
      <c r="R85" s="100" t="n">
        <f aca="false">VLOOKUP($A85,LossChart!$A$3:$AB$105,16,0)</f>
        <v>477.304074136158</v>
      </c>
      <c r="S85" s="100" t="n">
        <f aca="false">VLOOKUP($A85,LossChart!$A$3:$AB$105,17,0)</f>
        <v>923.690158228651</v>
      </c>
      <c r="T85" s="100" t="n">
        <f aca="false">P85-L85</f>
        <v>-127.533915907507</v>
      </c>
      <c r="U85" s="100" t="n">
        <f aca="false">Q85-M85</f>
        <v>52</v>
      </c>
      <c r="V85" s="100" t="n">
        <f aca="false">R85-N85</f>
        <v>7.704074136158</v>
      </c>
      <c r="W85" s="100" t="n">
        <f aca="false">S85-O85</f>
        <v>-67.8298417713493</v>
      </c>
    </row>
    <row r="86" customFormat="false" ht="15" hidden="false" customHeight="false" outlineLevel="0" collapsed="false">
      <c r="B86" s="96" t="s">
        <v>123</v>
      </c>
      <c r="C86" s="97" t="n">
        <v>3</v>
      </c>
      <c r="D86" s="0" t="n">
        <f aca="false">$C86*VLOOKUP($B86,FoodDB!$A$2:$I$1018,3,0)</f>
        <v>18</v>
      </c>
      <c r="E86" s="0" t="n">
        <f aca="false">$C86*VLOOKUP($B86,FoodDB!$A$2:$I$1018,4,0)</f>
        <v>0</v>
      </c>
      <c r="F86" s="0" t="n">
        <f aca="false">$C86*VLOOKUP($B86,FoodDB!$A$2:$I$1018,5,0)</f>
        <v>21</v>
      </c>
      <c r="G86" s="0" t="n">
        <f aca="false">$C86*VLOOKUP($B86,FoodDB!$A$2:$I$1018,6,0)</f>
        <v>162</v>
      </c>
      <c r="H86" s="0" t="n">
        <f aca="false">$C86*VLOOKUP($B86,FoodDB!$A$2:$I$1018,7,0)</f>
        <v>0</v>
      </c>
      <c r="I86" s="0" t="n">
        <f aca="false">$C86*VLOOKUP($B86,FoodDB!$A$2:$I$1018,8,0)</f>
        <v>84</v>
      </c>
      <c r="J86" s="0" t="n">
        <f aca="false">$C86*VLOOKUP($B86,FoodDB!$A$2:$I$1018,9,0)</f>
        <v>246</v>
      </c>
    </row>
    <row r="87" customFormat="false" ht="15" hidden="false" customHeight="false" outlineLevel="0" collapsed="false">
      <c r="B87" s="96" t="s">
        <v>105</v>
      </c>
      <c r="C87" s="97" t="n">
        <v>1.1</v>
      </c>
      <c r="D87" s="0" t="n">
        <f aca="false">$C87*VLOOKUP($B87,FoodDB!$A$2:$I$1018,3,0)</f>
        <v>0.88</v>
      </c>
      <c r="E87" s="0" t="n">
        <f aca="false">$C87*VLOOKUP($B87,FoodDB!$A$2:$I$1018,4,0)</f>
        <v>0</v>
      </c>
      <c r="F87" s="0" t="n">
        <f aca="false">$C87*VLOOKUP($B87,FoodDB!$A$2:$I$1018,5,0)</f>
        <v>37.4</v>
      </c>
      <c r="G87" s="0" t="n">
        <f aca="false">$C87*VLOOKUP($B87,FoodDB!$A$2:$I$1018,6,0)</f>
        <v>7.92</v>
      </c>
      <c r="H87" s="0" t="n">
        <f aca="false">$C87*VLOOKUP($B87,FoodDB!$A$2:$I$1018,7,0)</f>
        <v>0</v>
      </c>
      <c r="I87" s="0" t="n">
        <f aca="false">$C87*VLOOKUP($B87,FoodDB!$A$2:$I$1018,8,0)</f>
        <v>149.6</v>
      </c>
      <c r="J87" s="0" t="n">
        <f aca="false">$C87*VLOOKUP($B87,FoodDB!$A$2:$I$1018,9,0)</f>
        <v>157.52</v>
      </c>
    </row>
    <row r="88" customFormat="false" ht="15" hidden="false" customHeight="false" outlineLevel="0" collapsed="false">
      <c r="B88" s="96" t="s">
        <v>100</v>
      </c>
      <c r="C88" s="97" t="n">
        <v>7</v>
      </c>
      <c r="D88" s="0" t="n">
        <f aca="false">$C88*VLOOKUP($B88,FoodDB!$A$2:$I$1018,3,0)</f>
        <v>0</v>
      </c>
      <c r="E88" s="0" t="n">
        <f aca="false">$C88*VLOOKUP($B88,FoodDB!$A$2:$I$1018,4,0)</f>
        <v>7</v>
      </c>
      <c r="F88" s="0" t="n">
        <f aca="false">$C88*VLOOKUP($B88,FoodDB!$A$2:$I$1018,5,0)</f>
        <v>7</v>
      </c>
      <c r="G88" s="0" t="n">
        <f aca="false">$C88*VLOOKUP($B88,FoodDB!$A$2:$I$1018,6,0)</f>
        <v>0</v>
      </c>
      <c r="H88" s="0" t="n">
        <f aca="false">$C88*VLOOKUP($B88,FoodDB!$A$2:$I$1018,7,0)</f>
        <v>28</v>
      </c>
      <c r="I88" s="0" t="n">
        <f aca="false">$C88*VLOOKUP($B88,FoodDB!$A$2:$I$1018,8,0)</f>
        <v>28</v>
      </c>
      <c r="J88" s="0" t="n">
        <f aca="false">$C88*VLOOKUP($B88,FoodDB!$A$2:$I$1018,9,0)</f>
        <v>56</v>
      </c>
    </row>
    <row r="89" customFormat="false" ht="15" hidden="false" customHeight="false" outlineLevel="0" collapsed="false">
      <c r="B89" s="96" t="s">
        <v>108</v>
      </c>
      <c r="C89" s="97" t="n">
        <v>0</v>
      </c>
      <c r="D89" s="0" t="n">
        <f aca="false">$C89*VLOOKUP($B89,FoodDB!$A$2:$I$1018,3,0)</f>
        <v>0</v>
      </c>
      <c r="E89" s="0" t="n">
        <f aca="false">$C89*VLOOKUP($B89,FoodDB!$A$2:$I$1018,4,0)</f>
        <v>0</v>
      </c>
      <c r="F89" s="0" t="n">
        <f aca="false">$C89*VLOOKUP($B89,FoodDB!$A$2:$I$1018,5,0)</f>
        <v>0</v>
      </c>
      <c r="G89" s="0" t="n">
        <f aca="false">$C89*VLOOKUP($B89,FoodDB!$A$2:$I$1018,6,0)</f>
        <v>0</v>
      </c>
      <c r="H89" s="0" t="n">
        <f aca="false">$C89*VLOOKUP($B89,FoodDB!$A$2:$I$1018,7,0)</f>
        <v>0</v>
      </c>
      <c r="I89" s="0" t="n">
        <f aca="false">$C89*VLOOKUP($B89,FoodDB!$A$2:$I$1018,8,0)</f>
        <v>0</v>
      </c>
      <c r="J89" s="0" t="n">
        <f aca="false">$C89*VLOOKUP($B89,FoodDB!$A$2:$I$1018,9,0)</f>
        <v>0</v>
      </c>
    </row>
    <row r="90" customFormat="false" ht="15" hidden="false" customHeight="false" outlineLevel="0" collapsed="false">
      <c r="B90" s="96" t="s">
        <v>108</v>
      </c>
      <c r="C90" s="97" t="n">
        <v>0</v>
      </c>
      <c r="D90" s="0" t="n">
        <f aca="false">$C90*VLOOKUP($B90,FoodDB!$A$2:$I$1018,3,0)</f>
        <v>0</v>
      </c>
      <c r="E90" s="0" t="n">
        <f aca="false">$C90*VLOOKUP($B90,FoodDB!$A$2:$I$1018,4,0)</f>
        <v>0</v>
      </c>
      <c r="F90" s="0" t="n">
        <f aca="false">$C90*VLOOKUP($B90,FoodDB!$A$2:$I$1018,5,0)</f>
        <v>0</v>
      </c>
      <c r="G90" s="0" t="n">
        <f aca="false">$C90*VLOOKUP($B90,FoodDB!$A$2:$I$1018,6,0)</f>
        <v>0</v>
      </c>
      <c r="H90" s="0" t="n">
        <f aca="false">$C90*VLOOKUP($B90,FoodDB!$A$2:$I$1018,7,0)</f>
        <v>0</v>
      </c>
      <c r="I90" s="0" t="n">
        <f aca="false">$C90*VLOOKUP($B90,FoodDB!$A$2:$I$1018,8,0)</f>
        <v>0</v>
      </c>
      <c r="J90" s="0" t="n">
        <f aca="false">$C90*VLOOKUP($B90,FoodDB!$A$2:$I$1018,9,0)</f>
        <v>0</v>
      </c>
    </row>
    <row r="91" customFormat="false" ht="15" hidden="false" customHeight="false" outlineLevel="0" collapsed="false">
      <c r="B91" s="96" t="s">
        <v>108</v>
      </c>
      <c r="C91" s="97" t="n">
        <v>0</v>
      </c>
      <c r="D91" s="0" t="n">
        <f aca="false">$C91*VLOOKUP($B91,FoodDB!$A$2:$I$1018,3,0)</f>
        <v>0</v>
      </c>
      <c r="E91" s="0" t="n">
        <f aca="false">$C91*VLOOKUP($B91,FoodDB!$A$2:$I$1018,4,0)</f>
        <v>0</v>
      </c>
      <c r="F91" s="0" t="n">
        <f aca="false">$C91*VLOOKUP($B91,FoodDB!$A$2:$I$1018,5,0)</f>
        <v>0</v>
      </c>
      <c r="G91" s="0" t="n">
        <f aca="false">$C91*VLOOKUP($B91,FoodDB!$A$2:$I$1018,6,0)</f>
        <v>0</v>
      </c>
      <c r="H91" s="0" t="n">
        <f aca="false">$C91*VLOOKUP($B91,FoodDB!$A$2:$I$1018,7,0)</f>
        <v>0</v>
      </c>
      <c r="I91" s="0" t="n">
        <f aca="false">$C91*VLOOKUP($B91,FoodDB!$A$2:$I$1018,8,0)</f>
        <v>0</v>
      </c>
      <c r="J91" s="0" t="n">
        <f aca="false">$C91*VLOOKUP($B91,FoodDB!$A$2:$I$1018,9,0)</f>
        <v>0</v>
      </c>
    </row>
    <row r="92" customFormat="false" ht="15" hidden="false" customHeight="false" outlineLevel="0" collapsed="false">
      <c r="A92" s="0" t="s">
        <v>98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469.6</v>
      </c>
      <c r="J92" s="0" t="n">
        <f aca="false">SUM(G92:I92)</f>
        <v>991.52</v>
      </c>
    </row>
    <row r="93" customFormat="false" ht="15" hidden="false" customHeight="false" outlineLevel="0" collapsed="false">
      <c r="A93" s="0" t="s">
        <v>102</v>
      </c>
      <c r="B93" s="0" t="s">
        <v>103</v>
      </c>
      <c r="E93" s="100"/>
      <c r="F93" s="100"/>
      <c r="G93" s="100" t="n">
        <f aca="false">VLOOKUP($A85,LossChart!$A$3:$AB$105,14,0)</f>
        <v>366.386084092493</v>
      </c>
      <c r="H93" s="100" t="n">
        <f aca="false">VLOOKUP($A85,LossChart!$A$3:$AB$105,15,0)</f>
        <v>80</v>
      </c>
      <c r="I93" s="100" t="n">
        <f aca="false">VLOOKUP($A85,LossChart!$A$3:$AB$105,16,0)</f>
        <v>477.304074136158</v>
      </c>
      <c r="J93" s="100" t="n">
        <f aca="false">VLOOKUP($A85,LossChart!$A$3:$AB$105,17,0)</f>
        <v>923.690158228651</v>
      </c>
      <c r="K93" s="100"/>
    </row>
    <row r="94" customFormat="false" ht="15" hidden="false" customHeight="false" outlineLevel="0" collapsed="false">
      <c r="A94" s="0" t="s">
        <v>104</v>
      </c>
      <c r="G94" s="0" t="n">
        <f aca="false">G93-G92</f>
        <v>-127.533915907507</v>
      </c>
      <c r="H94" s="0" t="n">
        <f aca="false">H93-H92</f>
        <v>52</v>
      </c>
      <c r="I94" s="0" t="n">
        <f aca="false">I93-I92</f>
        <v>7.704074136158</v>
      </c>
      <c r="J94" s="0" t="n">
        <f aca="false">J93-J92</f>
        <v>-67.8298417713493</v>
      </c>
    </row>
    <row r="96" customFormat="false" ht="60" hidden="false" customHeight="false" outlineLevel="0" collapsed="false">
      <c r="A96" s="21" t="s">
        <v>63</v>
      </c>
      <c r="B96" s="21" t="s">
        <v>93</v>
      </c>
      <c r="C96" s="21" t="s">
        <v>94</v>
      </c>
      <c r="D96" s="94" t="str">
        <f aca="false">FoodDB!$C$1</f>
        <v>Fat
(g)</v>
      </c>
      <c r="E96" s="94" t="str">
        <f aca="false">FoodDB!$D$1</f>
        <v>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110</v>
      </c>
      <c r="M96" s="94" t="s">
        <v>111</v>
      </c>
      <c r="N96" s="94" t="s">
        <v>112</v>
      </c>
      <c r="O96" s="94" t="s">
        <v>113</v>
      </c>
      <c r="P96" s="94" t="s">
        <v>118</v>
      </c>
      <c r="Q96" s="94" t="s">
        <v>119</v>
      </c>
      <c r="R96" s="94" t="s">
        <v>120</v>
      </c>
      <c r="S96" s="94" t="s">
        <v>121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105</v>
      </c>
      <c r="C97" s="97" t="n">
        <v>1.2</v>
      </c>
      <c r="D97" s="0" t="n">
        <f aca="false">$C97*VLOOKUP($B97,FoodDB!$A$2:$I$1018,3,0)</f>
        <v>0.96</v>
      </c>
      <c r="E97" s="0" t="n">
        <f aca="false">$C97*VLOOKUP($B97,FoodDB!$A$2:$I$1018,4,0)</f>
        <v>0</v>
      </c>
      <c r="F97" s="0" t="n">
        <f aca="false">$C97*VLOOKUP($B97,FoodDB!$A$2:$I$1018,5,0)</f>
        <v>40.8</v>
      </c>
      <c r="G97" s="0" t="n">
        <f aca="false">$C97*VLOOKUP($B97,FoodDB!$A$2:$I$1018,6,0)</f>
        <v>8.64</v>
      </c>
      <c r="H97" s="0" t="n">
        <f aca="false">$C97*VLOOKUP($B97,FoodDB!$A$2:$I$1018,7,0)</f>
        <v>0</v>
      </c>
      <c r="I97" s="0" t="n">
        <f aca="false">$C97*VLOOKUP($B97,FoodDB!$A$2:$I$1018,8,0)</f>
        <v>163.2</v>
      </c>
      <c r="J97" s="0" t="n">
        <f aca="false">$C97*VLOOKUP($B97,FoodDB!$A$2:$I$1018,9,0)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455.405714285714</v>
      </c>
      <c r="O97" s="0" t="n">
        <f aca="false">SUM(L97:N97)</f>
        <v>938.097142857143</v>
      </c>
      <c r="P97" s="100" t="n">
        <f aca="false">VLOOKUP($A97,LossChart!$A$3:$AB$105,14,0)-L97</f>
        <v>-27.8362360641303</v>
      </c>
      <c r="Q97" s="100" t="n">
        <f aca="false">VLOOKUP($A97,LossChart!$A$3:$AB$105,15,0)-M97</f>
        <v>-0.571428571428598</v>
      </c>
      <c r="R97" s="100" t="n">
        <f aca="false">VLOOKUP($A97,LossChart!$A$3:$AB$105,16,0)-N97</f>
        <v>21.898359850444</v>
      </c>
      <c r="S97" s="100" t="n">
        <f aca="false">VLOOKUP($A97,LossChart!$A$3:$AB$105,17,0)-O97</f>
        <v>-6.50930478511521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99</v>
      </c>
      <c r="C98" s="97" t="n">
        <v>4</v>
      </c>
      <c r="D98" s="0" t="n">
        <f aca="false">$C98*VLOOKUP($B98,FoodDB!$A$2:$I$1018,3,0)</f>
        <v>24.72</v>
      </c>
      <c r="E98" s="0" t="n">
        <f aca="false">$C98*VLOOKUP($B98,FoodDB!$A$2:$I$1018,4,0)</f>
        <v>0</v>
      </c>
      <c r="F98" s="0" t="n">
        <f aca="false">$C98*VLOOKUP($B98,FoodDB!$A$2:$I$1018,5,0)</f>
        <v>34.08</v>
      </c>
      <c r="G98" s="0" t="n">
        <f aca="false">$C98*VLOOKUP($B98,FoodDB!$A$2:$I$1018,6,0)</f>
        <v>222.48</v>
      </c>
      <c r="H98" s="0" t="n">
        <f aca="false">$C98*VLOOKUP($B98,FoodDB!$A$2:$I$1018,7,0)</f>
        <v>0</v>
      </c>
      <c r="I98" s="0" t="n">
        <f aca="false">$C98*VLOOKUP($B98,FoodDB!$A$2:$I$1018,8,0)</f>
        <v>136.32</v>
      </c>
      <c r="J98" s="0" t="n">
        <f aca="false">$C98*VLOOKUP($B98,FoodDB!$A$2:$I$1018,9,0)</f>
        <v>358.8</v>
      </c>
    </row>
    <row r="99" customFormat="false" ht="15" hidden="false" customHeight="false" outlineLevel="0" collapsed="false">
      <c r="B99" s="96" t="s">
        <v>100</v>
      </c>
      <c r="C99" s="97" t="n">
        <v>7</v>
      </c>
      <c r="D99" s="0" t="n">
        <f aca="false">$C99*VLOOKUP($B99,FoodDB!$A$2:$I$1018,3,0)</f>
        <v>0</v>
      </c>
      <c r="E99" s="0" t="n">
        <f aca="false">$C99*VLOOKUP($B99,FoodDB!$A$2:$I$1018,4,0)</f>
        <v>7</v>
      </c>
      <c r="F99" s="0" t="n">
        <f aca="false">$C99*VLOOKUP($B99,FoodDB!$A$2:$I$1018,5,0)</f>
        <v>7</v>
      </c>
      <c r="G99" s="0" t="n">
        <f aca="false">$C99*VLOOKUP($B99,FoodDB!$A$2:$I$1018,6,0)</f>
        <v>0</v>
      </c>
      <c r="H99" s="0" t="n">
        <f aca="false">$C99*VLOOKUP($B99,FoodDB!$A$2:$I$1018,7,0)</f>
        <v>28</v>
      </c>
      <c r="I99" s="0" t="n">
        <f aca="false">$C99*VLOOKUP($B99,FoodDB!$A$2:$I$1018,8,0)</f>
        <v>28</v>
      </c>
      <c r="J99" s="0" t="n">
        <f aca="false">$C99*VLOOKUP($B99,FoodDB!$A$2:$I$1018,9,0)</f>
        <v>56</v>
      </c>
    </row>
    <row r="100" customFormat="false" ht="15" hidden="false" customHeight="false" outlineLevel="0" collapsed="false">
      <c r="B100" s="96" t="s">
        <v>97</v>
      </c>
      <c r="C100" s="97" t="n">
        <v>2</v>
      </c>
      <c r="D100" s="0" t="n">
        <f aca="false">$C100*VLOOKUP($B100,FoodDB!$A$2:$I$1018,3,0)</f>
        <v>18</v>
      </c>
      <c r="E100" s="0" t="n">
        <f aca="false">$C100*VLOOKUP($B100,FoodDB!$A$2:$I$1018,4,0)</f>
        <v>4</v>
      </c>
      <c r="F100" s="0" t="n">
        <f aca="false">$C100*VLOOKUP($B100,FoodDB!$A$2:$I$1018,5,0)</f>
        <v>9.4</v>
      </c>
      <c r="G100" s="0" t="n">
        <f aca="false">$C100*VLOOKUP($B100,FoodDB!$A$2:$I$1018,6,0)</f>
        <v>162</v>
      </c>
      <c r="H100" s="0" t="n">
        <f aca="false">$C100*VLOOKUP($B100,FoodDB!$A$2:$I$1018,7,0)</f>
        <v>16</v>
      </c>
      <c r="I100" s="0" t="n">
        <f aca="false">$C100*VLOOKUP($B100,FoodDB!$A$2:$I$1018,8,0)</f>
        <v>37.6</v>
      </c>
      <c r="J100" s="0" t="n">
        <f aca="false">$C100*VLOOKUP($B100,FoodDB!$A$2:$I$1018,9,0)</f>
        <v>215.6</v>
      </c>
    </row>
    <row r="101" customFormat="false" ht="15" hidden="false" customHeight="false" outlineLevel="0" collapsed="false">
      <c r="B101" s="96" t="s">
        <v>96</v>
      </c>
      <c r="C101" s="97" t="n">
        <v>8</v>
      </c>
      <c r="D101" s="0" t="n">
        <f aca="false">$C101*VLOOKUP($B101,FoodDB!$A$2:$I$1018,3,0)</f>
        <v>0</v>
      </c>
      <c r="E101" s="0" t="n">
        <f aca="false">$C101*VLOOKUP($B101,FoodDB!$A$2:$I$1018,4,0)</f>
        <v>5.14285714285714</v>
      </c>
      <c r="F101" s="0" t="n">
        <f aca="false">$C101*VLOOKUP($B101,FoodDB!$A$2:$I$1018,5,0)</f>
        <v>2.57142857142857</v>
      </c>
      <c r="G101" s="0" t="n">
        <f aca="false">$C101*VLOOKUP($B101,FoodDB!$A$2:$I$1018,6,0)</f>
        <v>0</v>
      </c>
      <c r="H101" s="0" t="n">
        <f aca="false">$C101*VLOOKUP($B101,FoodDB!$A$2:$I$1018,7,0)</f>
        <v>20.5714285714286</v>
      </c>
      <c r="I101" s="0" t="n">
        <f aca="false">$C101*VLOOKUP($B101,FoodDB!$A$2:$I$1018,8,0)</f>
        <v>10.2857142857143</v>
      </c>
      <c r="J101" s="0" t="n">
        <f aca="false">$C101*VLOOKUP($B101,FoodDB!$A$2:$I$1018,9,0)</f>
        <v>30.8571428571429</v>
      </c>
    </row>
    <row r="102" customFormat="false" ht="15" hidden="false" customHeight="false" outlineLevel="0" collapsed="false">
      <c r="B102" s="96" t="s">
        <v>124</v>
      </c>
      <c r="C102" s="97" t="n">
        <v>2</v>
      </c>
      <c r="D102" s="0" t="n">
        <f aca="false">$C102*VLOOKUP($B102,FoodDB!$A$2:$I$1018,3,0)</f>
        <v>1</v>
      </c>
      <c r="E102" s="0" t="n">
        <f aca="false">$C102*VLOOKUP($B102,FoodDB!$A$2:$I$1018,4,0)</f>
        <v>4</v>
      </c>
      <c r="F102" s="0" t="n">
        <f aca="false">$C102*VLOOKUP($B102,FoodDB!$A$2:$I$1018,5,0)</f>
        <v>20</v>
      </c>
      <c r="G102" s="0" t="n">
        <f aca="false">$C102*VLOOKUP($B102,FoodDB!$A$2:$I$1018,6,0)</f>
        <v>9</v>
      </c>
      <c r="H102" s="0" t="n">
        <f aca="false">$C102*VLOOKUP($B102,FoodDB!$A$2:$I$1018,7,0)</f>
        <v>16</v>
      </c>
      <c r="I102" s="0" t="n">
        <f aca="false">$C102*VLOOKUP($B102,FoodDB!$A$2:$I$1018,8,0)</f>
        <v>80</v>
      </c>
      <c r="J102" s="0" t="n">
        <f aca="false">$C102*VLOOKUP($B102,FoodDB!$A$2:$I$1018,9,0)</f>
        <v>105</v>
      </c>
    </row>
    <row r="103" customFormat="false" ht="15" hidden="false" customHeight="false" outlineLevel="0" collapsed="false">
      <c r="B103" s="96" t="s">
        <v>108</v>
      </c>
      <c r="C103" s="97" t="n">
        <v>0</v>
      </c>
      <c r="D103" s="0" t="n">
        <f aca="false">$C103*VLOOKUP($B103,FoodDB!$A$2:$I$1018,3,0)</f>
        <v>0</v>
      </c>
      <c r="E103" s="0" t="n">
        <f aca="false">$C103*VLOOKUP($B103,FoodDB!$A$2:$I$1018,4,0)</f>
        <v>0</v>
      </c>
      <c r="F103" s="0" t="n">
        <f aca="false">$C103*VLOOKUP($B103,FoodDB!$A$2:$I$1018,5,0)</f>
        <v>0</v>
      </c>
      <c r="G103" s="0" t="n">
        <f aca="false">$C103*VLOOKUP($B103,FoodDB!$A$2:$I$1018,6,0)</f>
        <v>0</v>
      </c>
      <c r="H103" s="0" t="n">
        <f aca="false">$C103*VLOOKUP($B103,FoodDB!$A$2:$I$1018,7,0)</f>
        <v>0</v>
      </c>
      <c r="I103" s="0" t="n">
        <f aca="false">$C103*VLOOKUP($B103,FoodDB!$A$2:$I$1018,8,0)</f>
        <v>0</v>
      </c>
      <c r="J103" s="0" t="n">
        <f aca="false">$C103*VLOOKUP($B103,FoodDB!$A$2:$I$1018,9,0)</f>
        <v>0</v>
      </c>
    </row>
    <row r="104" customFormat="false" ht="15" hidden="false" customHeight="false" outlineLevel="0" collapsed="false">
      <c r="A104" s="0" t="s">
        <v>98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455.405714285714</v>
      </c>
      <c r="J104" s="0" t="n">
        <f aca="false">SUM(G104:I104)</f>
        <v>938.097142857143</v>
      </c>
    </row>
    <row r="105" customFormat="false" ht="15" hidden="false" customHeight="false" outlineLevel="0" collapsed="false">
      <c r="A105" s="0" t="s">
        <v>102</v>
      </c>
      <c r="B105" s="0" t="s">
        <v>103</v>
      </c>
      <c r="E105" s="100"/>
      <c r="F105" s="100"/>
      <c r="G105" s="100" t="n">
        <f aca="false">VLOOKUP($A97,LossChart!$A$3:$AB$105,14,0)</f>
        <v>374.28376393587</v>
      </c>
      <c r="H105" s="100" t="n">
        <f aca="false">VLOOKUP($A97,LossChart!$A$3:$AB$105,15,0)</f>
        <v>80</v>
      </c>
      <c r="I105" s="100" t="n">
        <f aca="false">VLOOKUP($A97,LossChart!$A$3:$AB$105,16,0)</f>
        <v>477.304074136158</v>
      </c>
      <c r="J105" s="100" t="n">
        <f aca="false">VLOOKUP($A97,LossChart!$A$3:$AB$105,17,0)</f>
        <v>931.587838072028</v>
      </c>
      <c r="K105" s="100"/>
    </row>
    <row r="106" customFormat="false" ht="15" hidden="false" customHeight="false" outlineLevel="0" collapsed="false">
      <c r="A106" s="0" t="s">
        <v>104</v>
      </c>
      <c r="G106" s="0" t="n">
        <f aca="false">G105-G104</f>
        <v>-27.8362360641303</v>
      </c>
      <c r="H106" s="0" t="n">
        <f aca="false">H105-H104</f>
        <v>-0.571428571428598</v>
      </c>
      <c r="I106" s="0" t="n">
        <f aca="false">I105-I104</f>
        <v>21.898359850444</v>
      </c>
      <c r="J106" s="0" t="n">
        <f aca="false">J105-J104</f>
        <v>-6.50930478511521</v>
      </c>
    </row>
    <row r="108" customFormat="false" ht="60" hidden="false" customHeight="false" outlineLevel="0" collapsed="false">
      <c r="A108" s="21" t="s">
        <v>63</v>
      </c>
      <c r="B108" s="21" t="s">
        <v>93</v>
      </c>
      <c r="C108" s="21" t="s">
        <v>94</v>
      </c>
      <c r="D108" s="94" t="str">
        <f aca="false">FoodDB!$C$1</f>
        <v>Fat
(g)</v>
      </c>
      <c r="E108" s="94" t="str">
        <f aca="false">FoodDB!$D$1</f>
        <v>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110</v>
      </c>
      <c r="M108" s="94" t="s">
        <v>111</v>
      </c>
      <c r="N108" s="94" t="s">
        <v>112</v>
      </c>
      <c r="O108" s="94" t="s">
        <v>113</v>
      </c>
      <c r="P108" s="94" t="s">
        <v>118</v>
      </c>
      <c r="Q108" s="94" t="s">
        <v>119</v>
      </c>
      <c r="R108" s="94" t="s">
        <v>120</v>
      </c>
      <c r="S108" s="94" t="s">
        <v>121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95</v>
      </c>
      <c r="C109" s="97" t="n">
        <v>1</v>
      </c>
      <c r="D109" s="0" t="n">
        <f aca="false">$C109*VLOOKUP($B109,FoodDB!$A$2:$I$1018,3,0)</f>
        <v>0.5</v>
      </c>
      <c r="E109" s="0" t="n">
        <f aca="false">$C109*VLOOKUP($B109,FoodDB!$A$2:$I$1018,4,0)</f>
        <v>0</v>
      </c>
      <c r="F109" s="0" t="n">
        <f aca="false">$C109*VLOOKUP($B109,FoodDB!$A$2:$I$1018,5,0)</f>
        <v>50</v>
      </c>
      <c r="G109" s="0" t="n">
        <f aca="false">$C109*VLOOKUP($B109,FoodDB!$A$2:$I$1018,6,0)</f>
        <v>4.5</v>
      </c>
      <c r="H109" s="0" t="n">
        <f aca="false">$C109*VLOOKUP($B109,FoodDB!$A$2:$I$1018,7,0)</f>
        <v>0</v>
      </c>
      <c r="I109" s="0" t="n">
        <f aca="false">$C109*VLOOKUP($B109,FoodDB!$A$2:$I$1018,8,0)</f>
        <v>200</v>
      </c>
      <c r="J109" s="0" t="n">
        <f aca="false">$C109*VLOOKUP($B109,FoodDB!$A$2:$I$1018,9,0)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-80.1633856639727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-20.981640149556</v>
      </c>
      <c r="S109" s="100" t="n">
        <f aca="false">VLOOKUP($A109,LossChart!$A$3:$AB$105,17,0)-O109</f>
        <v>-73.7164543849545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99</v>
      </c>
      <c r="C110" s="97" t="n">
        <v>5</v>
      </c>
      <c r="D110" s="0" t="n">
        <f aca="false">$C110*VLOOKUP($B110,FoodDB!$A$2:$I$1018,3,0)</f>
        <v>30.9</v>
      </c>
      <c r="E110" s="0" t="n">
        <f aca="false">$C110*VLOOKUP($B110,FoodDB!$A$2:$I$1018,4,0)</f>
        <v>0</v>
      </c>
      <c r="F110" s="0" t="n">
        <f aca="false">$C110*VLOOKUP($B110,FoodDB!$A$2:$I$1018,5,0)</f>
        <v>42.6</v>
      </c>
      <c r="G110" s="0" t="n">
        <f aca="false">$C110*VLOOKUP($B110,FoodDB!$A$2:$I$1018,6,0)</f>
        <v>278.1</v>
      </c>
      <c r="H110" s="0" t="n">
        <f aca="false">$C110*VLOOKUP($B110,FoodDB!$A$2:$I$1018,7,0)</f>
        <v>0</v>
      </c>
      <c r="I110" s="0" t="n">
        <f aca="false">$C110*VLOOKUP($B110,FoodDB!$A$2:$I$1018,8,0)</f>
        <v>170.4</v>
      </c>
      <c r="J110" s="0" t="n">
        <f aca="false">$C110*VLOOKUP($B110,FoodDB!$A$2:$I$1018,9,0)</f>
        <v>448.5</v>
      </c>
    </row>
    <row r="111" customFormat="false" ht="15" hidden="false" customHeight="false" outlineLevel="0" collapsed="false">
      <c r="B111" s="96" t="s">
        <v>107</v>
      </c>
      <c r="C111" s="97" t="n">
        <v>2</v>
      </c>
      <c r="D111" s="0" t="n">
        <f aca="false">$C111*VLOOKUP($B111,FoodDB!$A$2:$I$1018,3,0)</f>
        <v>1</v>
      </c>
      <c r="E111" s="0" t="n">
        <f aca="false">$C111*VLOOKUP($B111,FoodDB!$A$2:$I$1018,4,0)</f>
        <v>0</v>
      </c>
      <c r="F111" s="0" t="n">
        <f aca="false">$C111*VLOOKUP($B111,FoodDB!$A$2:$I$1018,5,0)</f>
        <v>0</v>
      </c>
      <c r="G111" s="0" t="n">
        <f aca="false">$C111*VLOOKUP($B111,FoodDB!$A$2:$I$1018,6,0)</f>
        <v>9</v>
      </c>
      <c r="H111" s="0" t="n">
        <f aca="false">$C111*VLOOKUP($B111,FoodDB!$A$2:$I$1018,7,0)</f>
        <v>0</v>
      </c>
      <c r="I111" s="0" t="n">
        <f aca="false">$C111*VLOOKUP($B111,FoodDB!$A$2:$I$1018,8,0)</f>
        <v>0</v>
      </c>
      <c r="J111" s="0" t="n">
        <f aca="false">$C111*VLOOKUP($B111,FoodDB!$A$2:$I$1018,9,0)</f>
        <v>9</v>
      </c>
    </row>
    <row r="112" customFormat="false" ht="15" hidden="false" customHeight="false" outlineLevel="0" collapsed="false">
      <c r="B112" s="96" t="s">
        <v>124</v>
      </c>
      <c r="C112" s="97" t="n">
        <v>2</v>
      </c>
      <c r="D112" s="0" t="n">
        <f aca="false">$C112*VLOOKUP($B112,FoodDB!$A$2:$I$1018,3,0)</f>
        <v>1</v>
      </c>
      <c r="E112" s="0" t="n">
        <f aca="false">$C112*VLOOKUP($B112,FoodDB!$A$2:$I$1018,4,0)</f>
        <v>4</v>
      </c>
      <c r="F112" s="0" t="n">
        <f aca="false">$C112*VLOOKUP($B112,FoodDB!$A$2:$I$1018,5,0)</f>
        <v>20</v>
      </c>
      <c r="G112" s="0" t="n">
        <f aca="false">$C112*VLOOKUP($B112,FoodDB!$A$2:$I$1018,6,0)</f>
        <v>9</v>
      </c>
      <c r="H112" s="0" t="n">
        <f aca="false">$C112*VLOOKUP($B112,FoodDB!$A$2:$I$1018,7,0)</f>
        <v>16</v>
      </c>
      <c r="I112" s="0" t="n">
        <f aca="false">$C112*VLOOKUP($B112,FoodDB!$A$2:$I$1018,8,0)</f>
        <v>80</v>
      </c>
      <c r="J112" s="0" t="n">
        <f aca="false">$C112*VLOOKUP($B112,FoodDB!$A$2:$I$1018,9,0)</f>
        <v>105</v>
      </c>
    </row>
    <row r="113" customFormat="false" ht="15" hidden="false" customHeight="false" outlineLevel="0" collapsed="false">
      <c r="B113" s="96" t="s">
        <v>96</v>
      </c>
      <c r="C113" s="97" t="n">
        <v>8</v>
      </c>
      <c r="D113" s="0" t="n">
        <f aca="false">$C113*VLOOKUP($B113,FoodDB!$A$2:$I$1018,3,0)</f>
        <v>0</v>
      </c>
      <c r="E113" s="0" t="n">
        <f aca="false">$C113*VLOOKUP($B113,FoodDB!$A$2:$I$1018,4,0)</f>
        <v>5.14285714285714</v>
      </c>
      <c r="F113" s="0" t="n">
        <f aca="false">$C113*VLOOKUP($B113,FoodDB!$A$2:$I$1018,5,0)</f>
        <v>2.57142857142857</v>
      </c>
      <c r="G113" s="0" t="n">
        <f aca="false">$C113*VLOOKUP($B113,FoodDB!$A$2:$I$1018,6,0)</f>
        <v>0</v>
      </c>
      <c r="H113" s="0" t="n">
        <f aca="false">$C113*VLOOKUP($B113,FoodDB!$A$2:$I$1018,7,0)</f>
        <v>20.5714285714286</v>
      </c>
      <c r="I113" s="0" t="n">
        <f aca="false">$C113*VLOOKUP($B113,FoodDB!$A$2:$I$1018,8,0)</f>
        <v>10.2857142857143</v>
      </c>
      <c r="J113" s="0" t="n">
        <f aca="false">$C113*VLOOKUP($B113,FoodDB!$A$2:$I$1018,9,0)</f>
        <v>30.8571428571429</v>
      </c>
    </row>
    <row r="114" customFormat="false" ht="15" hidden="false" customHeight="false" outlineLevel="0" collapsed="false">
      <c r="B114" s="96" t="s">
        <v>97</v>
      </c>
      <c r="C114" s="97" t="n">
        <v>2</v>
      </c>
      <c r="D114" s="0" t="n">
        <f aca="false">$C114*VLOOKUP($B114,FoodDB!$A$2:$I$1018,3,0)</f>
        <v>18</v>
      </c>
      <c r="E114" s="0" t="n">
        <f aca="false">$C114*VLOOKUP($B114,FoodDB!$A$2:$I$1018,4,0)</f>
        <v>4</v>
      </c>
      <c r="F114" s="0" t="n">
        <f aca="false">$C114*VLOOKUP($B114,FoodDB!$A$2:$I$1018,5,0)</f>
        <v>9.4</v>
      </c>
      <c r="G114" s="0" t="n">
        <f aca="false">$C114*VLOOKUP($B114,FoodDB!$A$2:$I$1018,6,0)</f>
        <v>162</v>
      </c>
      <c r="H114" s="0" t="n">
        <f aca="false">$C114*VLOOKUP($B114,FoodDB!$A$2:$I$1018,7,0)</f>
        <v>16</v>
      </c>
      <c r="I114" s="0" t="n">
        <f aca="false">$C114*VLOOKUP($B114,FoodDB!$A$2:$I$1018,8,0)</f>
        <v>37.6</v>
      </c>
      <c r="J114" s="0" t="n">
        <f aca="false">$C114*VLOOKUP($B114,FoodDB!$A$2:$I$1018,9,0)</f>
        <v>215.6</v>
      </c>
    </row>
    <row r="115" customFormat="false" ht="15" hidden="false" customHeight="false" outlineLevel="0" collapsed="false">
      <c r="B115" s="96" t="s">
        <v>108</v>
      </c>
      <c r="C115" s="97" t="n">
        <v>0</v>
      </c>
      <c r="D115" s="0" t="n">
        <f aca="false">$C115*VLOOKUP($B115,FoodDB!$A$2:$I$1018,3,0)</f>
        <v>0</v>
      </c>
      <c r="E115" s="0" t="n">
        <f aca="false">$C115*VLOOKUP($B115,FoodDB!$A$2:$I$1018,4,0)</f>
        <v>0</v>
      </c>
      <c r="F115" s="0" t="n">
        <f aca="false">$C115*VLOOKUP($B115,FoodDB!$A$2:$I$1018,5,0)</f>
        <v>0</v>
      </c>
      <c r="G115" s="0" t="n">
        <f aca="false">$C115*VLOOKUP($B115,FoodDB!$A$2:$I$1018,6,0)</f>
        <v>0</v>
      </c>
      <c r="H115" s="0" t="n">
        <f aca="false">$C115*VLOOKUP($B115,FoodDB!$A$2:$I$1018,7,0)</f>
        <v>0</v>
      </c>
      <c r="I115" s="0" t="n">
        <f aca="false">$C115*VLOOKUP($B115,FoodDB!$A$2:$I$1018,8,0)</f>
        <v>0</v>
      </c>
      <c r="J115" s="0" t="n">
        <f aca="false">$C115*VLOOKUP($B115,FoodDB!$A$2:$I$1018,9,0)</f>
        <v>0</v>
      </c>
    </row>
    <row r="116" customFormat="false" ht="15" hidden="false" customHeight="false" outlineLevel="0" collapsed="false">
      <c r="A116" s="0" t="s">
        <v>98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102</v>
      </c>
      <c r="B117" s="0" t="s">
        <v>103</v>
      </c>
      <c r="E117" s="100"/>
      <c r="F117" s="100"/>
      <c r="G117" s="100" t="n">
        <f aca="false">VLOOKUP($A109,LossChart!$A$3:$AB$105,14,0)</f>
        <v>382.436614336027</v>
      </c>
      <c r="H117" s="100" t="n">
        <f aca="false">VLOOKUP($A109,LossChart!$A$3:$AB$105,15,0)</f>
        <v>80</v>
      </c>
      <c r="I117" s="100" t="n">
        <f aca="false">VLOOKUP($A109,LossChart!$A$3:$AB$105,16,0)</f>
        <v>477.304074136158</v>
      </c>
      <c r="J117" s="100" t="n">
        <f aca="false">VLOOKUP($A109,LossChart!$A$3:$AB$105,17,0)</f>
        <v>939.740688472185</v>
      </c>
      <c r="K117" s="100"/>
    </row>
    <row r="118" customFormat="false" ht="15" hidden="false" customHeight="false" outlineLevel="0" collapsed="false">
      <c r="A118" s="0" t="s">
        <v>104</v>
      </c>
      <c r="G118" s="0" t="n">
        <f aca="false">G117-G116</f>
        <v>-80.1633856639727</v>
      </c>
      <c r="H118" s="0" t="n">
        <f aca="false">H117-H116</f>
        <v>27.4285714285714</v>
      </c>
      <c r="I118" s="0" t="n">
        <f aca="false">I117-I116</f>
        <v>-20.981640149556</v>
      </c>
      <c r="J118" s="0" t="n">
        <f aca="false">J117-J116</f>
        <v>-73.7164543849545</v>
      </c>
    </row>
    <row r="120" customFormat="false" ht="60" hidden="false" customHeight="false" outlineLevel="0" collapsed="false">
      <c r="A120" s="21" t="s">
        <v>63</v>
      </c>
      <c r="B120" s="21" t="s">
        <v>93</v>
      </c>
      <c r="C120" s="21" t="s">
        <v>94</v>
      </c>
      <c r="D120" s="94" t="str">
        <f aca="false">FoodDB!$C$1</f>
        <v>Fat
(g)</v>
      </c>
      <c r="E120" s="94" t="str">
        <f aca="false">FoodDB!$D$1</f>
        <v>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110</v>
      </c>
      <c r="M120" s="94" t="s">
        <v>111</v>
      </c>
      <c r="N120" s="94" t="s">
        <v>112</v>
      </c>
      <c r="O120" s="94" t="s">
        <v>113</v>
      </c>
      <c r="P120" s="94" t="s">
        <v>118</v>
      </c>
      <c r="Q120" s="94" t="s">
        <v>119</v>
      </c>
      <c r="R120" s="94" t="s">
        <v>120</v>
      </c>
      <c r="S120" s="94" t="s">
        <v>121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125</v>
      </c>
      <c r="C121" s="97" t="n">
        <v>2</v>
      </c>
      <c r="D121" s="0" t="n">
        <f aca="false">$C121*VLOOKUP($B121,FoodDB!$A$2:$I$1018,3,0)</f>
        <v>3</v>
      </c>
      <c r="E121" s="0" t="n">
        <f aca="false">$C121*VLOOKUP($B121,FoodDB!$A$2:$I$1018,4,0)</f>
        <v>6</v>
      </c>
      <c r="F121" s="0" t="n">
        <f aca="false">$C121*VLOOKUP($B121,FoodDB!$A$2:$I$1018,5,0)</f>
        <v>50</v>
      </c>
      <c r="G121" s="0" t="n">
        <f aca="false">$C121*VLOOKUP($B121,FoodDB!$A$2:$I$1018,6,0)</f>
        <v>27</v>
      </c>
      <c r="H121" s="0" t="n">
        <f aca="false">$C121*VLOOKUP($B121,FoodDB!$A$2:$I$1018,7,0)</f>
        <v>24</v>
      </c>
      <c r="I121" s="0" t="n">
        <f aca="false">$C121*VLOOKUP($B121,FoodDB!$A$2:$I$1018,8,0)</f>
        <v>200</v>
      </c>
      <c r="J121" s="0" t="n">
        <f aca="false">$C121*VLOOKUP($B121,FoodDB!$A$2:$I$1018,9,0)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-79.1890784750095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-40.981640149556</v>
      </c>
      <c r="S121" s="100" t="n">
        <f aca="false">VLOOKUP($A121,LossChart!$A$3:$AB$105,17,0)-O121</f>
        <v>-100.742147195991</v>
      </c>
    </row>
    <row r="122" customFormat="false" ht="15" hidden="false" customHeight="false" outlineLevel="0" collapsed="false">
      <c r="B122" s="96" t="s">
        <v>95</v>
      </c>
      <c r="C122" s="97" t="n">
        <v>0.5</v>
      </c>
      <c r="D122" s="0" t="n">
        <f aca="false">$C122*VLOOKUP($B122,FoodDB!$A$2:$I$1018,3,0)</f>
        <v>0.25</v>
      </c>
      <c r="E122" s="0" t="n">
        <f aca="false">$C122*VLOOKUP($B122,FoodDB!$A$2:$I$1018,4,0)</f>
        <v>0</v>
      </c>
      <c r="F122" s="0" t="n">
        <f aca="false">$C122*VLOOKUP($B122,FoodDB!$A$2:$I$1018,5,0)</f>
        <v>25</v>
      </c>
      <c r="G122" s="0" t="n">
        <f aca="false">$C122*VLOOKUP($B122,FoodDB!$A$2:$I$1018,6,0)</f>
        <v>2.25</v>
      </c>
      <c r="H122" s="0" t="n">
        <f aca="false">$C122*VLOOKUP($B122,FoodDB!$A$2:$I$1018,7,0)</f>
        <v>0</v>
      </c>
      <c r="I122" s="0" t="n">
        <f aca="false">$C122*VLOOKUP($B122,FoodDB!$A$2:$I$1018,8,0)</f>
        <v>100</v>
      </c>
      <c r="J122" s="0" t="n">
        <f aca="false">$C122*VLOOKUP($B122,FoodDB!$A$2:$I$1018,9,0)</f>
        <v>102.25</v>
      </c>
    </row>
    <row r="123" customFormat="false" ht="15" hidden="false" customHeight="false" outlineLevel="0" collapsed="false">
      <c r="B123" s="96" t="s">
        <v>99</v>
      </c>
      <c r="C123" s="97" t="n">
        <v>5</v>
      </c>
      <c r="D123" s="0" t="n">
        <f aca="false">$C123*VLOOKUP($B123,FoodDB!$A$2:$I$1018,3,0)</f>
        <v>30.9</v>
      </c>
      <c r="E123" s="0" t="n">
        <f aca="false">$C123*VLOOKUP($B123,FoodDB!$A$2:$I$1018,4,0)</f>
        <v>0</v>
      </c>
      <c r="F123" s="0" t="n">
        <f aca="false">$C123*VLOOKUP($B123,FoodDB!$A$2:$I$1018,5,0)</f>
        <v>42.6</v>
      </c>
      <c r="G123" s="0" t="n">
        <f aca="false">$C123*VLOOKUP($B123,FoodDB!$A$2:$I$1018,6,0)</f>
        <v>278.1</v>
      </c>
      <c r="H123" s="0" t="n">
        <f aca="false">$C123*VLOOKUP($B123,FoodDB!$A$2:$I$1018,7,0)</f>
        <v>0</v>
      </c>
      <c r="I123" s="0" t="n">
        <f aca="false">$C123*VLOOKUP($B123,FoodDB!$A$2:$I$1018,8,0)</f>
        <v>170.4</v>
      </c>
      <c r="J123" s="0" t="n">
        <f aca="false">$C123*VLOOKUP($B123,FoodDB!$A$2:$I$1018,9,0)</f>
        <v>448.5</v>
      </c>
    </row>
    <row r="124" customFormat="false" ht="15" hidden="false" customHeight="false" outlineLevel="0" collapsed="false">
      <c r="B124" s="96" t="s">
        <v>96</v>
      </c>
      <c r="C124" s="97" t="n">
        <v>8</v>
      </c>
      <c r="D124" s="0" t="n">
        <f aca="false">$C124*VLOOKUP($B124,FoodDB!$A$2:$I$1018,3,0)</f>
        <v>0</v>
      </c>
      <c r="E124" s="0" t="n">
        <f aca="false">$C124*VLOOKUP($B124,FoodDB!$A$2:$I$1018,4,0)</f>
        <v>5.14285714285714</v>
      </c>
      <c r="F124" s="0" t="n">
        <f aca="false">$C124*VLOOKUP($B124,FoodDB!$A$2:$I$1018,5,0)</f>
        <v>2.57142857142857</v>
      </c>
      <c r="G124" s="0" t="n">
        <f aca="false">$C124*VLOOKUP($B124,FoodDB!$A$2:$I$1018,6,0)</f>
        <v>0</v>
      </c>
      <c r="H124" s="0" t="n">
        <f aca="false">$C124*VLOOKUP($B124,FoodDB!$A$2:$I$1018,7,0)</f>
        <v>20.5714285714286</v>
      </c>
      <c r="I124" s="0" t="n">
        <f aca="false">$C124*VLOOKUP($B124,FoodDB!$A$2:$I$1018,8,0)</f>
        <v>10.2857142857143</v>
      </c>
      <c r="J124" s="0" t="n">
        <f aca="false">$C124*VLOOKUP($B124,FoodDB!$A$2:$I$1018,9,0)</f>
        <v>30.8571428571429</v>
      </c>
    </row>
    <row r="125" customFormat="false" ht="15" hidden="false" customHeight="false" outlineLevel="0" collapsed="false">
      <c r="B125" s="96" t="s">
        <v>97</v>
      </c>
      <c r="C125" s="97" t="n">
        <v>2</v>
      </c>
      <c r="D125" s="0" t="n">
        <f aca="false">$C125*VLOOKUP($B125,FoodDB!$A$2:$I$1018,3,0)</f>
        <v>18</v>
      </c>
      <c r="E125" s="0" t="n">
        <f aca="false">$C125*VLOOKUP($B125,FoodDB!$A$2:$I$1018,4,0)</f>
        <v>4</v>
      </c>
      <c r="F125" s="0" t="n">
        <f aca="false">$C125*VLOOKUP($B125,FoodDB!$A$2:$I$1018,5,0)</f>
        <v>9.4</v>
      </c>
      <c r="G125" s="0" t="n">
        <f aca="false">$C125*VLOOKUP($B125,FoodDB!$A$2:$I$1018,6,0)</f>
        <v>162</v>
      </c>
      <c r="H125" s="0" t="n">
        <f aca="false">$C125*VLOOKUP($B125,FoodDB!$A$2:$I$1018,7,0)</f>
        <v>16</v>
      </c>
      <c r="I125" s="0" t="n">
        <f aca="false">$C125*VLOOKUP($B125,FoodDB!$A$2:$I$1018,8,0)</f>
        <v>37.6</v>
      </c>
      <c r="J125" s="0" t="n">
        <f aca="false">$C125*VLOOKUP($B125,FoodDB!$A$2:$I$1018,9,0)</f>
        <v>215.6</v>
      </c>
    </row>
    <row r="126" customFormat="false" ht="15" hidden="false" customHeight="false" outlineLevel="0" collapsed="false">
      <c r="B126" s="96" t="s">
        <v>108</v>
      </c>
      <c r="C126" s="97" t="n">
        <v>0</v>
      </c>
      <c r="D126" s="0" t="n">
        <f aca="false">$C126*VLOOKUP($B126,FoodDB!$A$2:$I$1018,3,0)</f>
        <v>0</v>
      </c>
      <c r="E126" s="0" t="n">
        <f aca="false">$C126*VLOOKUP($B126,FoodDB!$A$2:$I$1018,4,0)</f>
        <v>0</v>
      </c>
      <c r="F126" s="0" t="n">
        <f aca="false">$C126*VLOOKUP($B126,FoodDB!$A$2:$I$1018,5,0)</f>
        <v>0</v>
      </c>
      <c r="G126" s="0" t="n">
        <f aca="false">$C126*VLOOKUP($B126,FoodDB!$A$2:$I$1018,6,0)</f>
        <v>0</v>
      </c>
      <c r="H126" s="0" t="n">
        <f aca="false">$C126*VLOOKUP($B126,FoodDB!$A$2:$I$1018,7,0)</f>
        <v>0</v>
      </c>
      <c r="I126" s="0" t="n">
        <f aca="false">$C126*VLOOKUP($B126,FoodDB!$A$2:$I$1018,8,0)</f>
        <v>0</v>
      </c>
      <c r="J126" s="0" t="n">
        <f aca="false">$C126*VLOOKUP($B126,FoodDB!$A$2:$I$1018,9,0)</f>
        <v>0</v>
      </c>
    </row>
    <row r="127" customFormat="false" ht="15" hidden="false" customHeight="false" outlineLevel="0" collapsed="false">
      <c r="B127" s="96" t="s">
        <v>108</v>
      </c>
      <c r="C127" s="97" t="n">
        <v>0</v>
      </c>
      <c r="D127" s="0" t="n">
        <f aca="false">$C127*VLOOKUP($B127,FoodDB!$A$2:$I$1018,3,0)</f>
        <v>0</v>
      </c>
      <c r="E127" s="0" t="n">
        <f aca="false">$C127*VLOOKUP($B127,FoodDB!$A$2:$I$1018,4,0)</f>
        <v>0</v>
      </c>
      <c r="F127" s="0" t="n">
        <f aca="false">$C127*VLOOKUP($B127,FoodDB!$A$2:$I$1018,5,0)</f>
        <v>0</v>
      </c>
      <c r="G127" s="0" t="n">
        <f aca="false">$C127*VLOOKUP($B127,FoodDB!$A$2:$I$1018,6,0)</f>
        <v>0</v>
      </c>
      <c r="H127" s="0" t="n">
        <f aca="false">$C127*VLOOKUP($B127,FoodDB!$A$2:$I$1018,7,0)</f>
        <v>0</v>
      </c>
      <c r="I127" s="0" t="n">
        <f aca="false">$C127*VLOOKUP($B127,FoodDB!$A$2:$I$1018,8,0)</f>
        <v>0</v>
      </c>
      <c r="J127" s="0" t="n">
        <f aca="false">$C127*VLOOKUP($B127,FoodDB!$A$2:$I$1018,9,0)</f>
        <v>0</v>
      </c>
    </row>
    <row r="129" customFormat="false" ht="60" hidden="false" customHeight="false" outlineLevel="0" collapsed="false">
      <c r="A129" s="21" t="s">
        <v>63</v>
      </c>
      <c r="B129" s="21" t="s">
        <v>93</v>
      </c>
      <c r="C129" s="21" t="s">
        <v>94</v>
      </c>
      <c r="D129" s="94" t="str">
        <f aca="false">FoodDB!$C$1</f>
        <v>Fat
(g)</v>
      </c>
      <c r="E129" s="94" t="str">
        <f aca="false">FoodDB!$D$1</f>
        <v>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110</v>
      </c>
      <c r="M129" s="94" t="s">
        <v>111</v>
      </c>
      <c r="N129" s="94" t="s">
        <v>112</v>
      </c>
      <c r="O129" s="94" t="s">
        <v>113</v>
      </c>
      <c r="P129" s="94" t="s">
        <v>118</v>
      </c>
      <c r="Q129" s="94" t="s">
        <v>119</v>
      </c>
      <c r="R129" s="94" t="s">
        <v>120</v>
      </c>
      <c r="S129" s="94" t="s">
        <v>121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125</v>
      </c>
      <c r="C130" s="97" t="n">
        <v>1</v>
      </c>
      <c r="D130" s="0" t="n">
        <f aca="false">$C130*VLOOKUP($B130,FoodDB!$A$2:$I$1018,3,0)</f>
        <v>1.5</v>
      </c>
      <c r="E130" s="0" t="n">
        <f aca="false">$C130*VLOOKUP($B130,FoodDB!$A$2:$I$1018,4,0)</f>
        <v>3</v>
      </c>
      <c r="F130" s="0" t="n">
        <f aca="false">$C130*VLOOKUP($B130,FoodDB!$A$2:$I$1018,5,0)</f>
        <v>25</v>
      </c>
      <c r="G130" s="0" t="n">
        <f aca="false">$C130*VLOOKUP($B130,FoodDB!$A$2:$I$1018,6,0)</f>
        <v>13.5</v>
      </c>
      <c r="H130" s="0" t="n">
        <f aca="false">$C130*VLOOKUP($B130,FoodDB!$A$2:$I$1018,7,0)</f>
        <v>12</v>
      </c>
      <c r="I130" s="0" t="n">
        <f aca="false">$C130*VLOOKUP($B130,FoodDB!$A$2:$I$1018,8,0)</f>
        <v>100</v>
      </c>
      <c r="J130" s="0" t="n">
        <f aca="false">$C130*VLOOKUP($B130,FoodDB!$A$2:$I$1018,9,0)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-54.3964767787871</v>
      </c>
      <c r="Q130" s="100" t="n">
        <f aca="false">VLOOKUP($A130,LossChart!$A$3:$AB$105,15,0)-M130</f>
        <v>60</v>
      </c>
      <c r="R130" s="100" t="n">
        <f aca="false">VLOOKUP($A130,LossChart!$A$3:$AB$105,16,0)-N130</f>
        <v>-48.295925863842</v>
      </c>
      <c r="S130" s="100" t="n">
        <f aca="false">VLOOKUP($A130,LossChart!$A$3:$AB$105,17,0)-O130</f>
        <v>-42.692402642629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95</v>
      </c>
      <c r="C131" s="97" t="n">
        <v>0.5</v>
      </c>
      <c r="D131" s="0" t="n">
        <f aca="false">$C131*VLOOKUP($B131,FoodDB!$A$2:$I$1018,3,0)</f>
        <v>0.25</v>
      </c>
      <c r="E131" s="0" t="n">
        <f aca="false">$C131*VLOOKUP($B131,FoodDB!$A$2:$I$1018,4,0)</f>
        <v>0</v>
      </c>
      <c r="F131" s="0" t="n">
        <f aca="false">$C131*VLOOKUP($B131,FoodDB!$A$2:$I$1018,5,0)</f>
        <v>25</v>
      </c>
      <c r="G131" s="0" t="n">
        <f aca="false">$C131*VLOOKUP($B131,FoodDB!$A$2:$I$1018,6,0)</f>
        <v>2.25</v>
      </c>
      <c r="H131" s="0" t="n">
        <f aca="false">$C131*VLOOKUP($B131,FoodDB!$A$2:$I$1018,7,0)</f>
        <v>0</v>
      </c>
      <c r="I131" s="0" t="n">
        <f aca="false">$C131*VLOOKUP($B131,FoodDB!$A$2:$I$1018,8,0)</f>
        <v>100</v>
      </c>
      <c r="J131" s="0" t="n">
        <f aca="false">$C131*VLOOKUP($B131,FoodDB!$A$2:$I$1018,9,0)</f>
        <v>102.25</v>
      </c>
    </row>
    <row r="132" customFormat="false" ht="15" hidden="false" customHeight="false" outlineLevel="0" collapsed="false">
      <c r="B132" s="96" t="s">
        <v>105</v>
      </c>
      <c r="C132" s="97" t="n">
        <v>1.1</v>
      </c>
      <c r="D132" s="0" t="n">
        <f aca="false">$C132*VLOOKUP($B132,FoodDB!$A$2:$I$1018,3,0)</f>
        <v>0.88</v>
      </c>
      <c r="E132" s="0" t="n">
        <f aca="false">$C132*VLOOKUP($B132,FoodDB!$A$2:$I$1018,4,0)</f>
        <v>0</v>
      </c>
      <c r="F132" s="0" t="n">
        <f aca="false">$C132*VLOOKUP($B132,FoodDB!$A$2:$I$1018,5,0)</f>
        <v>37.4</v>
      </c>
      <c r="G132" s="0" t="n">
        <f aca="false">$C132*VLOOKUP($B132,FoodDB!$A$2:$I$1018,6,0)</f>
        <v>7.92</v>
      </c>
      <c r="H132" s="0" t="n">
        <f aca="false">$C132*VLOOKUP($B132,FoodDB!$A$2:$I$1018,7,0)</f>
        <v>0</v>
      </c>
      <c r="I132" s="0" t="n">
        <f aca="false">$C132*VLOOKUP($B132,FoodDB!$A$2:$I$1018,8,0)</f>
        <v>149.6</v>
      </c>
      <c r="J132" s="0" t="n">
        <f aca="false">$C132*VLOOKUP($B132,FoodDB!$A$2:$I$1018,9,0)</f>
        <v>157.52</v>
      </c>
    </row>
    <row r="133" customFormat="false" ht="15" hidden="false" customHeight="false" outlineLevel="0" collapsed="false">
      <c r="B133" s="96" t="s">
        <v>126</v>
      </c>
      <c r="C133" s="97" t="n">
        <v>1</v>
      </c>
      <c r="D133" s="0" t="n">
        <f aca="false">$C133*VLOOKUP($B133,FoodDB!$A$2:$I$1018,3,0)</f>
        <v>3.6</v>
      </c>
      <c r="E133" s="0" t="n">
        <f aca="false">$C133*VLOOKUP($B133,FoodDB!$A$2:$I$1018,4,0)</f>
        <v>0</v>
      </c>
      <c r="F133" s="0" t="n">
        <f aca="false">$C133*VLOOKUP($B133,FoodDB!$A$2:$I$1018,5,0)</f>
        <v>31</v>
      </c>
      <c r="G133" s="0" t="n">
        <f aca="false">$C133*VLOOKUP($B133,FoodDB!$A$2:$I$1018,6,0)</f>
        <v>32.4</v>
      </c>
      <c r="H133" s="0" t="n">
        <f aca="false">$C133*VLOOKUP($B133,FoodDB!$A$2:$I$1018,7,0)</f>
        <v>0</v>
      </c>
      <c r="I133" s="0" t="n">
        <f aca="false">$C133*VLOOKUP($B133,FoodDB!$A$2:$I$1018,8,0)</f>
        <v>124</v>
      </c>
      <c r="J133" s="0" t="n">
        <f aca="false">$C133*VLOOKUP($B133,FoodDB!$A$2:$I$1018,9,0)</f>
        <v>156.4</v>
      </c>
    </row>
    <row r="134" customFormat="false" ht="15" hidden="false" customHeight="false" outlineLevel="0" collapsed="false">
      <c r="B134" s="96" t="s">
        <v>127</v>
      </c>
      <c r="C134" s="97" t="n">
        <v>1</v>
      </c>
      <c r="D134" s="0" t="n">
        <f aca="false">$C134*VLOOKUP($B134,FoodDB!$A$2:$I$1018,3,0)</f>
        <v>15</v>
      </c>
      <c r="E134" s="0" t="n">
        <f aca="false">$C134*VLOOKUP($B134,FoodDB!$A$2:$I$1018,4,0)</f>
        <v>2</v>
      </c>
      <c r="F134" s="0" t="n">
        <f aca="false">$C134*VLOOKUP($B134,FoodDB!$A$2:$I$1018,5,0)</f>
        <v>7</v>
      </c>
      <c r="G134" s="0" t="n">
        <f aca="false">$C134*VLOOKUP($B134,FoodDB!$A$2:$I$1018,6,0)</f>
        <v>135</v>
      </c>
      <c r="H134" s="0" t="n">
        <f aca="false">$C134*VLOOKUP($B134,FoodDB!$A$2:$I$1018,7,0)</f>
        <v>8</v>
      </c>
      <c r="I134" s="0" t="n">
        <f aca="false">$C134*VLOOKUP($B134,FoodDB!$A$2:$I$1018,8,0)</f>
        <v>28</v>
      </c>
      <c r="J134" s="0" t="n">
        <f aca="false">$C134*VLOOKUP($B134,FoodDB!$A$2:$I$1018,9,0)</f>
        <v>171</v>
      </c>
    </row>
    <row r="135" customFormat="false" ht="15" hidden="false" customHeight="false" outlineLevel="0" collapsed="false">
      <c r="B135" s="96" t="s">
        <v>109</v>
      </c>
      <c r="C135" s="97" t="n">
        <v>2</v>
      </c>
      <c r="D135" s="0" t="n">
        <f aca="false">$C135*VLOOKUP($B135,FoodDB!$A$2:$I$1018,3,0)</f>
        <v>24</v>
      </c>
      <c r="E135" s="0" t="n">
        <f aca="false">$C135*VLOOKUP($B135,FoodDB!$A$2:$I$1018,4,0)</f>
        <v>0</v>
      </c>
      <c r="F135" s="0" t="n">
        <f aca="false">$C135*VLOOKUP($B135,FoodDB!$A$2:$I$1018,5,0)</f>
        <v>0</v>
      </c>
      <c r="G135" s="0" t="n">
        <f aca="false">$C135*VLOOKUP($B135,FoodDB!$A$2:$I$1018,6,0)</f>
        <v>216</v>
      </c>
      <c r="H135" s="0" t="n">
        <f aca="false">$C135*VLOOKUP($B135,FoodDB!$A$2:$I$1018,7,0)</f>
        <v>0</v>
      </c>
      <c r="I135" s="0" t="n">
        <f aca="false">$C135*VLOOKUP($B135,FoodDB!$A$2:$I$1018,8,0)</f>
        <v>0</v>
      </c>
      <c r="J135" s="0" t="n">
        <f aca="false">$C135*VLOOKUP($B135,FoodDB!$A$2:$I$1018,9,0)</f>
        <v>216</v>
      </c>
    </row>
    <row r="136" customFormat="false" ht="15" hidden="false" customHeight="false" outlineLevel="0" collapsed="false">
      <c r="B136" s="96" t="s">
        <v>101</v>
      </c>
      <c r="C136" s="97" t="n">
        <v>1</v>
      </c>
      <c r="D136" s="0" t="n">
        <f aca="false">$C136*VLOOKUP($B136,FoodDB!$A$2:$I$1018,3,0)</f>
        <v>5</v>
      </c>
      <c r="E136" s="0" t="n">
        <f aca="false">$C136*VLOOKUP($B136,FoodDB!$A$2:$I$1018,4,0)</f>
        <v>0</v>
      </c>
      <c r="F136" s="0" t="n">
        <f aca="false">$C136*VLOOKUP($B136,FoodDB!$A$2:$I$1018,5,0)</f>
        <v>6</v>
      </c>
      <c r="G136" s="0" t="n">
        <f aca="false">$C136*VLOOKUP($B136,FoodDB!$A$2:$I$1018,6,0)</f>
        <v>45</v>
      </c>
      <c r="H136" s="0" t="n">
        <f aca="false">$C136*VLOOKUP($B136,FoodDB!$A$2:$I$1018,7,0)</f>
        <v>0</v>
      </c>
      <c r="I136" s="0" t="n">
        <f aca="false">$C136*VLOOKUP($B136,FoodDB!$A$2:$I$1018,8,0)</f>
        <v>24</v>
      </c>
      <c r="J136" s="0" t="n">
        <f aca="false">$C136*VLOOKUP($B136,FoodDB!$A$2:$I$1018,9,0)</f>
        <v>69</v>
      </c>
    </row>
    <row r="137" customFormat="false" ht="15" hidden="false" customHeight="false" outlineLevel="0" collapsed="false">
      <c r="A137" s="0" t="s">
        <v>98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102</v>
      </c>
      <c r="B138" s="0" t="s">
        <v>103</v>
      </c>
      <c r="E138" s="100"/>
      <c r="F138" s="100"/>
      <c r="G138" s="100" t="n">
        <f aca="false">VLOOKUP($A130,LossChart!$A$3:$AB$105,14,0)</f>
        <v>397.673523221213</v>
      </c>
      <c r="H138" s="100" t="n">
        <f aca="false">VLOOKUP($A130,LossChart!$A$3:$AB$105,15,0)</f>
        <v>80</v>
      </c>
      <c r="I138" s="100" t="n">
        <f aca="false">VLOOKUP($A130,LossChart!$A$3:$AB$105,16,0)</f>
        <v>477.304074136158</v>
      </c>
      <c r="J138" s="100" t="n">
        <f aca="false">VLOOKUP($A130,LossChart!$A$3:$AB$105,17,0)</f>
        <v>954.977597357371</v>
      </c>
      <c r="K138" s="100"/>
    </row>
    <row r="139" customFormat="false" ht="15" hidden="false" customHeight="false" outlineLevel="0" collapsed="false">
      <c r="A139" s="0" t="s">
        <v>104</v>
      </c>
      <c r="G139" s="0" t="n">
        <f aca="false">G138-G137</f>
        <v>-54.3964767787871</v>
      </c>
      <c r="H139" s="0" t="n">
        <f aca="false">H138-H137</f>
        <v>60</v>
      </c>
      <c r="I139" s="0" t="n">
        <f aca="false">I138-I137</f>
        <v>-48.295925863842</v>
      </c>
      <c r="J139" s="0" t="n">
        <f aca="false">J138-J137</f>
        <v>-42.692402642629</v>
      </c>
    </row>
    <row r="141" customFormat="false" ht="60" hidden="false" customHeight="false" outlineLevel="0" collapsed="false">
      <c r="A141" s="21" t="s">
        <v>63</v>
      </c>
      <c r="B141" s="21" t="s">
        <v>93</v>
      </c>
      <c r="C141" s="21" t="s">
        <v>94</v>
      </c>
      <c r="D141" s="94" t="str">
        <f aca="false">FoodDB!$C$1</f>
        <v>Fat
(g)</v>
      </c>
      <c r="E141" s="94" t="str">
        <f aca="false">FoodDB!$D$1</f>
        <v>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110</v>
      </c>
      <c r="M141" s="94" t="s">
        <v>111</v>
      </c>
      <c r="N141" s="94" t="s">
        <v>112</v>
      </c>
      <c r="O141" s="94" t="s">
        <v>113</v>
      </c>
      <c r="P141" s="94" t="s">
        <v>118</v>
      </c>
      <c r="Q141" s="94" t="s">
        <v>119</v>
      </c>
      <c r="R141" s="94" t="s">
        <v>120</v>
      </c>
      <c r="S141" s="94" t="s">
        <v>121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125</v>
      </c>
      <c r="C142" s="97" t="n">
        <v>1</v>
      </c>
      <c r="D142" s="0" t="n">
        <f aca="false">$C142*VLOOKUP($B142,FoodDB!$A$2:$I$1018,3,0)</f>
        <v>1.5</v>
      </c>
      <c r="E142" s="0" t="n">
        <f aca="false">$C142*VLOOKUP($B142,FoodDB!$A$2:$I$1018,4,0)</f>
        <v>3</v>
      </c>
      <c r="F142" s="0" t="n">
        <f aca="false">$C142*VLOOKUP($B142,FoodDB!$A$2:$I$1018,5,0)</f>
        <v>25</v>
      </c>
      <c r="G142" s="0" t="n">
        <f aca="false">$C142*VLOOKUP($B142,FoodDB!$A$2:$I$1018,6,0)</f>
        <v>13.5</v>
      </c>
      <c r="H142" s="0" t="n">
        <f aca="false">$C142*VLOOKUP($B142,FoodDB!$A$2:$I$1018,7,0)</f>
        <v>12</v>
      </c>
      <c r="I142" s="0" t="n">
        <f aca="false">$C142*VLOOKUP($B142,FoodDB!$A$2:$I$1018,8,0)</f>
        <v>100</v>
      </c>
      <c r="J142" s="0" t="n">
        <f aca="false">$C142*VLOOKUP($B142,FoodDB!$A$2:$I$1018,9,0)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-114.322635572344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13.932645564729</v>
      </c>
      <c r="S142" s="100" t="n">
        <f aca="false">VLOOKUP($A142,LossChart!$A$3:$AB$105,17,0)-O142</f>
        <v>-75.9328471504757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95</v>
      </c>
      <c r="C143" s="97" t="n">
        <v>0.5</v>
      </c>
      <c r="D143" s="0" t="n">
        <f aca="false">$C143*VLOOKUP($B143,FoodDB!$A$2:$I$1018,3,0)</f>
        <v>0.25</v>
      </c>
      <c r="E143" s="0" t="n">
        <f aca="false">$C143*VLOOKUP($B143,FoodDB!$A$2:$I$1018,4,0)</f>
        <v>0</v>
      </c>
      <c r="F143" s="0" t="n">
        <f aca="false">$C143*VLOOKUP($B143,FoodDB!$A$2:$I$1018,5,0)</f>
        <v>25</v>
      </c>
      <c r="G143" s="0" t="n">
        <f aca="false">$C143*VLOOKUP($B143,FoodDB!$A$2:$I$1018,6,0)</f>
        <v>2.25</v>
      </c>
      <c r="H143" s="0" t="n">
        <f aca="false">$C143*VLOOKUP($B143,FoodDB!$A$2:$I$1018,7,0)</f>
        <v>0</v>
      </c>
      <c r="I143" s="0" t="n">
        <f aca="false">$C143*VLOOKUP($B143,FoodDB!$A$2:$I$1018,8,0)</f>
        <v>100</v>
      </c>
      <c r="J143" s="0" t="n">
        <f aca="false">$C143*VLOOKUP($B143,FoodDB!$A$2:$I$1018,9,0)</f>
        <v>102.25</v>
      </c>
    </row>
    <row r="144" customFormat="false" ht="15" hidden="false" customHeight="false" outlineLevel="0" collapsed="false">
      <c r="B144" s="96" t="s">
        <v>126</v>
      </c>
      <c r="C144" s="97" t="n">
        <v>2</v>
      </c>
      <c r="D144" s="0" t="n">
        <f aca="false">$C144*VLOOKUP($B144,FoodDB!$A$2:$I$1018,3,0)</f>
        <v>7.2</v>
      </c>
      <c r="E144" s="0" t="n">
        <f aca="false">$C144*VLOOKUP($B144,FoodDB!$A$2:$I$1018,4,0)</f>
        <v>0</v>
      </c>
      <c r="F144" s="0" t="n">
        <f aca="false">$C144*VLOOKUP($B144,FoodDB!$A$2:$I$1018,5,0)</f>
        <v>62</v>
      </c>
      <c r="G144" s="0" t="n">
        <f aca="false">$C144*VLOOKUP($B144,FoodDB!$A$2:$I$1018,6,0)</f>
        <v>64.8</v>
      </c>
      <c r="H144" s="0" t="n">
        <f aca="false">$C144*VLOOKUP($B144,FoodDB!$A$2:$I$1018,7,0)</f>
        <v>0</v>
      </c>
      <c r="I144" s="0" t="n">
        <f aca="false">$C144*VLOOKUP($B144,FoodDB!$A$2:$I$1018,8,0)</f>
        <v>248</v>
      </c>
      <c r="J144" s="0" t="n">
        <f aca="false">$C144*VLOOKUP($B144,FoodDB!$A$2:$I$1018,9,0)</f>
        <v>312.8</v>
      </c>
    </row>
    <row r="145" customFormat="false" ht="15" hidden="false" customHeight="false" outlineLevel="0" collapsed="false">
      <c r="B145" s="96" t="s">
        <v>128</v>
      </c>
      <c r="C145" s="97" t="n">
        <v>4</v>
      </c>
      <c r="D145" s="0" t="n">
        <f aca="false">$C145*VLOOKUP($B145,FoodDB!$A$2:$I$1018,3,0)</f>
        <v>0.8</v>
      </c>
      <c r="E145" s="0" t="n">
        <f aca="false">$C145*VLOOKUP($B145,FoodDB!$A$2:$I$1018,4,0)</f>
        <v>9.6</v>
      </c>
      <c r="F145" s="0" t="n">
        <f aca="false">$C145*VLOOKUP($B145,FoodDB!$A$2:$I$1018,5,0)</f>
        <v>3.2</v>
      </c>
      <c r="G145" s="0" t="n">
        <f aca="false">$C145*VLOOKUP($B145,FoodDB!$A$2:$I$1018,6,0)</f>
        <v>7.2</v>
      </c>
      <c r="H145" s="0" t="n">
        <f aca="false">$C145*VLOOKUP($B145,FoodDB!$A$2:$I$1018,7,0)</f>
        <v>38.4</v>
      </c>
      <c r="I145" s="0" t="n">
        <f aca="false">$C145*VLOOKUP($B145,FoodDB!$A$2:$I$1018,8,0)</f>
        <v>12.8</v>
      </c>
      <c r="J145" s="0" t="n">
        <f aca="false">$C145*VLOOKUP($B145,FoodDB!$A$2:$I$1018,9,0)</f>
        <v>58.4</v>
      </c>
    </row>
    <row r="146" customFormat="false" ht="15" hidden="false" customHeight="false" outlineLevel="0" collapsed="false">
      <c r="B146" s="96" t="s">
        <v>96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$C146*VLOOKUP($B146,FoodDB!$A$2:$I$1018,6,0)</f>
        <v>0</v>
      </c>
      <c r="H146" s="0" t="n">
        <f aca="false">$C146*VLOOKUP($B146,FoodDB!$A$2:$I$1018,7,0)</f>
        <v>5.14285714285714</v>
      </c>
      <c r="I146" s="0" t="n">
        <f aca="false">$C146*VLOOKUP($B146,FoodDB!$A$2:$I$1018,8,0)</f>
        <v>2.57142857142857</v>
      </c>
      <c r="J146" s="0" t="n">
        <f aca="false">$C146*VLOOKUP($B146,FoodDB!$A$2:$I$1018,9,0)</f>
        <v>7.71428571428572</v>
      </c>
    </row>
    <row r="147" customFormat="false" ht="15" hidden="false" customHeight="false" outlineLevel="0" collapsed="false">
      <c r="B147" s="96" t="s">
        <v>109</v>
      </c>
      <c r="C147" s="97" t="n">
        <v>4</v>
      </c>
      <c r="D147" s="0" t="n">
        <f aca="false">$C147*VLOOKUP($B147,FoodDB!$A$2:$I$1018,3,0)</f>
        <v>48</v>
      </c>
      <c r="E147" s="0" t="n">
        <f aca="false">$C147*VLOOKUP($B147,FoodDB!$A$2:$I$1018,4,0)</f>
        <v>0</v>
      </c>
      <c r="F147" s="0" t="n">
        <f aca="false">$C147*VLOOKUP($B147,FoodDB!$A$2:$I$1018,5,0)</f>
        <v>0</v>
      </c>
      <c r="G147" s="0" t="n">
        <f aca="false">$C147*VLOOKUP($B147,FoodDB!$A$2:$I$1018,6,0)</f>
        <v>432</v>
      </c>
      <c r="H147" s="0" t="n">
        <f aca="false">$C147*VLOOKUP($B147,FoodDB!$A$2:$I$1018,7,0)</f>
        <v>0</v>
      </c>
      <c r="I147" s="0" t="n">
        <f aca="false">$C147*VLOOKUP($B147,FoodDB!$A$2:$I$1018,8,0)</f>
        <v>0</v>
      </c>
      <c r="J147" s="0" t="n">
        <f aca="false">$C147*VLOOKUP($B147,FoodDB!$A$2:$I$1018,9,0)</f>
        <v>432</v>
      </c>
    </row>
    <row r="148" customFormat="false" ht="15" hidden="false" customHeight="false" outlineLevel="0" collapsed="false">
      <c r="B148" s="96" t="s">
        <v>108</v>
      </c>
      <c r="C148" s="97" t="n">
        <v>0</v>
      </c>
      <c r="D148" s="0" t="n">
        <f aca="false">$C148*VLOOKUP($B148,FoodDB!$A$2:$I$1018,3,0)</f>
        <v>0</v>
      </c>
      <c r="E148" s="0" t="n">
        <f aca="false">$C148*VLOOKUP($B148,FoodDB!$A$2:$I$1018,4,0)</f>
        <v>0</v>
      </c>
      <c r="F148" s="0" t="n">
        <f aca="false">$C148*VLOOKUP($B148,FoodDB!$A$2:$I$1018,5,0)</f>
        <v>0</v>
      </c>
      <c r="G148" s="0" t="n">
        <f aca="false">$C148*VLOOKUP($B148,FoodDB!$A$2:$I$1018,6,0)</f>
        <v>0</v>
      </c>
      <c r="H148" s="0" t="n">
        <f aca="false">$C148*VLOOKUP($B148,FoodDB!$A$2:$I$1018,7,0)</f>
        <v>0</v>
      </c>
      <c r="I148" s="0" t="n">
        <f aca="false">$C148*VLOOKUP($B148,FoodDB!$A$2:$I$1018,8,0)</f>
        <v>0</v>
      </c>
      <c r="J148" s="0" t="n">
        <f aca="false">$C148*VLOOKUP($B148,FoodDB!$A$2:$I$1018,9,0)</f>
        <v>0</v>
      </c>
    </row>
    <row r="149" customFormat="false" ht="15" hidden="false" customHeight="false" outlineLevel="0" collapsed="false">
      <c r="A149" s="0" t="s">
        <v>98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102</v>
      </c>
      <c r="B150" s="0" t="s">
        <v>103</v>
      </c>
      <c r="E150" s="100"/>
      <c r="F150" s="100"/>
      <c r="G150" s="100" t="n">
        <f aca="false">VLOOKUP($A142,LossChart!$A$3:$AB$105,14,0)</f>
        <v>405.427364427656</v>
      </c>
      <c r="H150" s="100" t="n">
        <f aca="false">VLOOKUP($A142,LossChart!$A$3:$AB$105,15,0)</f>
        <v>80</v>
      </c>
      <c r="I150" s="100" t="n">
        <f aca="false">VLOOKUP($A142,LossChart!$A$3:$AB$105,16,0)</f>
        <v>477.304074136158</v>
      </c>
      <c r="J150" s="100" t="n">
        <f aca="false">VLOOKUP($A142,LossChart!$A$3:$AB$105,17,0)</f>
        <v>962.731438563814</v>
      </c>
      <c r="K150" s="100"/>
    </row>
    <row r="151" customFormat="false" ht="15" hidden="false" customHeight="false" outlineLevel="0" collapsed="false">
      <c r="A151" s="0" t="s">
        <v>104</v>
      </c>
      <c r="G151" s="0" t="n">
        <f aca="false">G150-G149</f>
        <v>-114.322635572344</v>
      </c>
      <c r="H151" s="0" t="n">
        <f aca="false">H150-H149</f>
        <v>24.4571428571429</v>
      </c>
      <c r="I151" s="0" t="n">
        <f aca="false">I150-I149</f>
        <v>13.932645564729</v>
      </c>
      <c r="J151" s="0" t="n">
        <f aca="false">J150-J149</f>
        <v>-75.9328471504757</v>
      </c>
    </row>
    <row r="153" customFormat="false" ht="60" hidden="false" customHeight="false" outlineLevel="0" collapsed="false">
      <c r="A153" s="21" t="s">
        <v>63</v>
      </c>
      <c r="B153" s="21" t="s">
        <v>93</v>
      </c>
      <c r="C153" s="21" t="s">
        <v>94</v>
      </c>
      <c r="D153" s="94" t="str">
        <f aca="false">FoodDB!$C$1</f>
        <v>Fat
(g)</v>
      </c>
      <c r="E153" s="94" t="str">
        <f aca="false">FoodDB!$D$1</f>
        <v>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110</v>
      </c>
      <c r="M153" s="94" t="s">
        <v>111</v>
      </c>
      <c r="N153" s="94" t="s">
        <v>112</v>
      </c>
      <c r="O153" s="94" t="s">
        <v>113</v>
      </c>
      <c r="P153" s="94" t="s">
        <v>118</v>
      </c>
      <c r="Q153" s="94" t="s">
        <v>119</v>
      </c>
      <c r="R153" s="94" t="s">
        <v>120</v>
      </c>
      <c r="S153" s="94" t="s">
        <v>121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126</v>
      </c>
      <c r="C154" s="97" t="n">
        <v>2</v>
      </c>
      <c r="D154" s="0" t="n">
        <f aca="false">$C154*VLOOKUP($B154,FoodDB!$A$2:$I$1018,3,0)</f>
        <v>7.2</v>
      </c>
      <c r="E154" s="0" t="n">
        <f aca="false">$C154*VLOOKUP($B154,FoodDB!$A$2:$I$1018,4,0)</f>
        <v>0</v>
      </c>
      <c r="F154" s="0" t="n">
        <f aca="false">$C154*VLOOKUP($B154,FoodDB!$A$2:$I$1018,5,0)</f>
        <v>62</v>
      </c>
      <c r="G154" s="0" t="n">
        <f aca="false">$C154*VLOOKUP($B154,FoodDB!$A$2:$I$1018,6,0)</f>
        <v>64.8</v>
      </c>
      <c r="H154" s="0" t="n">
        <f aca="false">$C154*VLOOKUP($B154,FoodDB!$A$2:$I$1018,7,0)</f>
        <v>0</v>
      </c>
      <c r="I154" s="0" t="n">
        <f aca="false">$C154*VLOOKUP($B154,FoodDB!$A$2:$I$1018,8,0)</f>
        <v>248</v>
      </c>
      <c r="J154" s="0" t="n">
        <f aca="false">$C154*VLOOKUP($B154,FoodDB!$A$2:$I$1018,9,0)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509.942857142857</v>
      </c>
      <c r="O154" s="0" t="n">
        <f aca="false">SUM(L154:N154)</f>
        <v>1101.92857142857</v>
      </c>
      <c r="P154" s="100" t="n">
        <f aca="false">VLOOKUP($A154,LossChart!$A$3:$AB$105,14,0)-L154</f>
        <v>-113.563712053909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-32.638783006699</v>
      </c>
      <c r="S154" s="100" t="n">
        <f aca="false">VLOOKUP($A154,LossChart!$A$3:$AB$105,17,0)-O154</f>
        <v>-131.688209346321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128</v>
      </c>
      <c r="C155" s="97" t="n">
        <v>2</v>
      </c>
      <c r="D155" s="0" t="n">
        <f aca="false">$C155*VLOOKUP($B155,FoodDB!$A$2:$I$1018,3,0)</f>
        <v>0.4</v>
      </c>
      <c r="E155" s="0" t="n">
        <f aca="false">$C155*VLOOKUP($B155,FoodDB!$A$2:$I$1018,4,0)</f>
        <v>4.8</v>
      </c>
      <c r="F155" s="0" t="n">
        <f aca="false">$C155*VLOOKUP($B155,FoodDB!$A$2:$I$1018,5,0)</f>
        <v>1.6</v>
      </c>
      <c r="G155" s="0" t="n">
        <f aca="false">$C155*VLOOKUP($B155,FoodDB!$A$2:$I$1018,6,0)</f>
        <v>3.6</v>
      </c>
      <c r="H155" s="0" t="n">
        <f aca="false">$C155*VLOOKUP($B155,FoodDB!$A$2:$I$1018,7,0)</f>
        <v>19.2</v>
      </c>
      <c r="I155" s="0" t="n">
        <f aca="false">$C155*VLOOKUP($B155,FoodDB!$A$2:$I$1018,8,0)</f>
        <v>6.4</v>
      </c>
      <c r="J155" s="0" t="n">
        <f aca="false">$C155*VLOOKUP($B155,FoodDB!$A$2:$I$1018,9,0)</f>
        <v>29.2</v>
      </c>
    </row>
    <row r="156" customFormat="false" ht="15" hidden="false" customHeight="false" outlineLevel="0" collapsed="false">
      <c r="B156" s="96" t="s">
        <v>96</v>
      </c>
      <c r="C156" s="97" t="n">
        <v>4</v>
      </c>
      <c r="D156" s="0" t="n">
        <f aca="false">$C156*VLOOKUP($B156,FoodDB!$A$2:$I$1018,3,0)</f>
        <v>0</v>
      </c>
      <c r="E156" s="0" t="n">
        <f aca="false">$C156*VLOOKUP($B156,FoodDB!$A$2:$I$1018,4,0)</f>
        <v>2.57142857142857</v>
      </c>
      <c r="F156" s="0" t="n">
        <f aca="false">$C156*VLOOKUP($B156,FoodDB!$A$2:$I$1018,5,0)</f>
        <v>1.28571428571429</v>
      </c>
      <c r="G156" s="0" t="n">
        <f aca="false">$C156*VLOOKUP($B156,FoodDB!$A$2:$I$1018,6,0)</f>
        <v>0</v>
      </c>
      <c r="H156" s="0" t="n">
        <f aca="false">$C156*VLOOKUP($B156,FoodDB!$A$2:$I$1018,7,0)</f>
        <v>10.2857142857143</v>
      </c>
      <c r="I156" s="0" t="n">
        <f aca="false">$C156*VLOOKUP($B156,FoodDB!$A$2:$I$1018,8,0)</f>
        <v>5.14285714285714</v>
      </c>
      <c r="J156" s="0" t="n">
        <f aca="false">$C156*VLOOKUP($B156,FoodDB!$A$2:$I$1018,9,0)</f>
        <v>15.4285714285714</v>
      </c>
    </row>
    <row r="157" customFormat="false" ht="15" hidden="false" customHeight="false" outlineLevel="0" collapsed="false">
      <c r="B157" s="96" t="s">
        <v>100</v>
      </c>
      <c r="C157" s="97" t="n">
        <v>7</v>
      </c>
      <c r="D157" s="0" t="n">
        <f aca="false">$C157*VLOOKUP($B157,FoodDB!$A$2:$I$1018,3,0)</f>
        <v>0</v>
      </c>
      <c r="E157" s="0" t="n">
        <f aca="false">$C157*VLOOKUP($B157,FoodDB!$A$2:$I$1018,4,0)</f>
        <v>7</v>
      </c>
      <c r="F157" s="0" t="n">
        <f aca="false">$C157*VLOOKUP($B157,FoodDB!$A$2:$I$1018,5,0)</f>
        <v>7</v>
      </c>
      <c r="G157" s="0" t="n">
        <f aca="false">$C157*VLOOKUP($B157,FoodDB!$A$2:$I$1018,6,0)</f>
        <v>0</v>
      </c>
      <c r="H157" s="0" t="n">
        <f aca="false">$C157*VLOOKUP($B157,FoodDB!$A$2:$I$1018,7,0)</f>
        <v>28</v>
      </c>
      <c r="I157" s="0" t="n">
        <f aca="false">$C157*VLOOKUP($B157,FoodDB!$A$2:$I$1018,8,0)</f>
        <v>28</v>
      </c>
      <c r="J157" s="0" t="n">
        <f aca="false">$C157*VLOOKUP($B157,FoodDB!$A$2:$I$1018,9,0)</f>
        <v>56</v>
      </c>
    </row>
    <row r="158" customFormat="false" ht="15" hidden="false" customHeight="false" outlineLevel="0" collapsed="false">
      <c r="B158" s="96" t="s">
        <v>99</v>
      </c>
      <c r="C158" s="97" t="n">
        <v>5</v>
      </c>
      <c r="D158" s="0" t="n">
        <f aca="false">$C158*VLOOKUP($B158,FoodDB!$A$2:$I$1018,3,0)</f>
        <v>30.9</v>
      </c>
      <c r="E158" s="0" t="n">
        <f aca="false">$C158*VLOOKUP($B158,FoodDB!$A$2:$I$1018,4,0)</f>
        <v>0</v>
      </c>
      <c r="F158" s="0" t="n">
        <f aca="false">$C158*VLOOKUP($B158,FoodDB!$A$2:$I$1018,5,0)</f>
        <v>42.6</v>
      </c>
      <c r="G158" s="0" t="n">
        <f aca="false">$C158*VLOOKUP($B158,FoodDB!$A$2:$I$1018,6,0)</f>
        <v>278.1</v>
      </c>
      <c r="H158" s="0" t="n">
        <f aca="false">$C158*VLOOKUP($B158,FoodDB!$A$2:$I$1018,7,0)</f>
        <v>0</v>
      </c>
      <c r="I158" s="0" t="n">
        <f aca="false">$C158*VLOOKUP($B158,FoodDB!$A$2:$I$1018,8,0)</f>
        <v>170.4</v>
      </c>
      <c r="J158" s="0" t="n">
        <f aca="false">$C158*VLOOKUP($B158,FoodDB!$A$2:$I$1018,9,0)</f>
        <v>448.5</v>
      </c>
    </row>
    <row r="159" customFormat="false" ht="15" hidden="false" customHeight="false" outlineLevel="0" collapsed="false">
      <c r="B159" s="96" t="s">
        <v>108</v>
      </c>
      <c r="C159" s="97" t="n">
        <v>2</v>
      </c>
      <c r="D159" s="0" t="n">
        <f aca="false">$C159*VLOOKUP($B159,FoodDB!$A$2:$I$1018,3,0)</f>
        <v>0</v>
      </c>
      <c r="E159" s="0" t="n">
        <f aca="false">$C159*VLOOKUP($B159,FoodDB!$A$2:$I$1018,4,0)</f>
        <v>0</v>
      </c>
      <c r="F159" s="0" t="n">
        <f aca="false">$C159*VLOOKUP($B159,FoodDB!$A$2:$I$1018,5,0)</f>
        <v>0</v>
      </c>
      <c r="G159" s="0" t="n">
        <f aca="false">$C159*VLOOKUP($B159,FoodDB!$A$2:$I$1018,6,0)</f>
        <v>0</v>
      </c>
      <c r="H159" s="0" t="n">
        <f aca="false">$C159*VLOOKUP($B159,FoodDB!$A$2:$I$1018,7,0)</f>
        <v>0</v>
      </c>
      <c r="I159" s="0" t="n">
        <f aca="false">$C159*VLOOKUP($B159,FoodDB!$A$2:$I$1018,8,0)</f>
        <v>0</v>
      </c>
      <c r="J159" s="0" t="n">
        <f aca="false">$C159*VLOOKUP($B159,FoodDB!$A$2:$I$1018,9,0)</f>
        <v>0</v>
      </c>
    </row>
    <row r="160" customFormat="false" ht="15" hidden="false" customHeight="false" outlineLevel="0" collapsed="false">
      <c r="B160" s="96" t="s">
        <v>127</v>
      </c>
      <c r="C160" s="97" t="n">
        <v>1</v>
      </c>
      <c r="D160" s="0" t="n">
        <f aca="false">$C160*VLOOKUP($B160,FoodDB!$A$2:$I$1018,3,0)</f>
        <v>15</v>
      </c>
      <c r="E160" s="0" t="n">
        <f aca="false">$C160*VLOOKUP($B160,FoodDB!$A$2:$I$1018,4,0)</f>
        <v>2</v>
      </c>
      <c r="F160" s="0" t="n">
        <f aca="false">$C160*VLOOKUP($B160,FoodDB!$A$2:$I$1018,5,0)</f>
        <v>7</v>
      </c>
      <c r="G160" s="0" t="n">
        <f aca="false">$C160*VLOOKUP($B160,FoodDB!$A$2:$I$1018,6,0)</f>
        <v>135</v>
      </c>
      <c r="H160" s="0" t="n">
        <f aca="false">$C160*VLOOKUP($B160,FoodDB!$A$2:$I$1018,7,0)</f>
        <v>8</v>
      </c>
      <c r="I160" s="0" t="n">
        <f aca="false">$C160*VLOOKUP($B160,FoodDB!$A$2:$I$1018,8,0)</f>
        <v>28</v>
      </c>
      <c r="J160" s="0" t="n">
        <f aca="false">$C160*VLOOKUP($B160,FoodDB!$A$2:$I$1018,9,0)</f>
        <v>171</v>
      </c>
    </row>
    <row r="161" customFormat="false" ht="15" hidden="false" customHeight="false" outlineLevel="0" collapsed="false">
      <c r="B161" s="96" t="s">
        <v>101</v>
      </c>
      <c r="C161" s="97" t="n">
        <v>1</v>
      </c>
      <c r="D161" s="0" t="n">
        <f aca="false">$C161*VLOOKUP($B161,FoodDB!$A$2:$I$1018,3,0)</f>
        <v>5</v>
      </c>
      <c r="E161" s="0" t="n">
        <f aca="false">$C161*VLOOKUP($B161,FoodDB!$A$2:$I$1018,4,0)</f>
        <v>0</v>
      </c>
      <c r="F161" s="0" t="n">
        <f aca="false">$C161*VLOOKUP($B161,FoodDB!$A$2:$I$1018,5,0)</f>
        <v>6</v>
      </c>
      <c r="G161" s="0" t="n">
        <f aca="false">$C161*VLOOKUP($B161,FoodDB!$A$2:$I$1018,6,0)</f>
        <v>45</v>
      </c>
      <c r="H161" s="0" t="n">
        <f aca="false">$C161*VLOOKUP($B161,FoodDB!$A$2:$I$1018,7,0)</f>
        <v>0</v>
      </c>
      <c r="I161" s="0" t="n">
        <f aca="false">$C161*VLOOKUP($B161,FoodDB!$A$2:$I$1018,8,0)</f>
        <v>24</v>
      </c>
      <c r="J161" s="0" t="n">
        <f aca="false">$C161*VLOOKUP($B161,FoodDB!$A$2:$I$1018,9,0)</f>
        <v>69</v>
      </c>
    </row>
    <row r="162" customFormat="false" ht="15" hidden="false" customHeight="false" outlineLevel="0" collapsed="false">
      <c r="A162" s="0" t="s">
        <v>98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509.942857142857</v>
      </c>
      <c r="J162" s="0" t="n">
        <f aca="false">SUM(G162:I162)</f>
        <v>1101.92857142857</v>
      </c>
    </row>
    <row r="163" customFormat="false" ht="15" hidden="false" customHeight="false" outlineLevel="0" collapsed="false">
      <c r="A163" s="0" t="s">
        <v>102</v>
      </c>
      <c r="B163" s="0" t="s">
        <v>103</v>
      </c>
      <c r="E163" s="100"/>
      <c r="F163" s="100"/>
      <c r="G163" s="100" t="n">
        <f aca="false">VLOOKUP($A154,LossChart!$A$3:$AB$105,14,0)</f>
        <v>412.936287946091</v>
      </c>
      <c r="H163" s="100" t="n">
        <f aca="false">VLOOKUP($A154,LossChart!$A$3:$AB$105,15,0)</f>
        <v>80</v>
      </c>
      <c r="I163" s="100" t="n">
        <f aca="false">VLOOKUP($A154,LossChart!$A$3:$AB$105,16,0)</f>
        <v>477.304074136158</v>
      </c>
      <c r="J163" s="100" t="n">
        <f aca="false">VLOOKUP($A154,LossChart!$A$3:$AB$105,17,0)</f>
        <v>970.240362082249</v>
      </c>
      <c r="K163" s="100"/>
    </row>
    <row r="164" customFormat="false" ht="15" hidden="false" customHeight="false" outlineLevel="0" collapsed="false">
      <c r="A164" s="0" t="s">
        <v>104</v>
      </c>
      <c r="G164" s="0" t="n">
        <f aca="false">G163-G162</f>
        <v>-113.563712053909</v>
      </c>
      <c r="H164" s="0" t="n">
        <f aca="false">H163-H162</f>
        <v>14.5142857142857</v>
      </c>
      <c r="I164" s="0" t="n">
        <f aca="false">I163-I162</f>
        <v>-32.638783006699</v>
      </c>
      <c r="J164" s="0" t="n">
        <f aca="false">J163-J162</f>
        <v>-131.688209346321</v>
      </c>
    </row>
    <row r="166" customFormat="false" ht="60" hidden="false" customHeight="false" outlineLevel="0" collapsed="false">
      <c r="A166" s="21" t="s">
        <v>63</v>
      </c>
      <c r="B166" s="21" t="s">
        <v>93</v>
      </c>
      <c r="C166" s="21" t="s">
        <v>94</v>
      </c>
      <c r="D166" s="94" t="str">
        <f aca="false">FoodDB!$C$1</f>
        <v>Fat
(g)</v>
      </c>
      <c r="E166" s="94" t="str">
        <f aca="false">FoodDB!$D$1</f>
        <v>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110</v>
      </c>
      <c r="M166" s="94" t="s">
        <v>111</v>
      </c>
      <c r="N166" s="94" t="s">
        <v>112</v>
      </c>
      <c r="O166" s="94" t="s">
        <v>113</v>
      </c>
      <c r="P166" s="94" t="s">
        <v>118</v>
      </c>
      <c r="Q166" s="94" t="s">
        <v>119</v>
      </c>
      <c r="R166" s="94" t="s">
        <v>120</v>
      </c>
      <c r="S166" s="94" t="s">
        <v>121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126</v>
      </c>
      <c r="C167" s="97" t="n">
        <v>2.5</v>
      </c>
      <c r="D167" s="100" t="n">
        <f aca="false">$C167*VLOOKUP($B167,FoodDB!$A$2:$I$1018,3,0)</f>
        <v>9</v>
      </c>
      <c r="E167" s="100" t="n">
        <f aca="false">$C167*VLOOKUP($B167,FoodDB!$A$2:$I$1018,4,0)</f>
        <v>0</v>
      </c>
      <c r="F167" s="100" t="n">
        <f aca="false">$C167*VLOOKUP($B167,FoodDB!$A$2:$I$1018,5,0)</f>
        <v>77.5</v>
      </c>
      <c r="G167" s="100" t="n">
        <f aca="false">$C167*VLOOKUP($B167,FoodDB!$A$2:$I$1018,6,0)</f>
        <v>81</v>
      </c>
      <c r="H167" s="100" t="n">
        <f aca="false">$C167*VLOOKUP($B167,FoodDB!$A$2:$I$1018,7,0)</f>
        <v>0</v>
      </c>
      <c r="I167" s="100" t="n">
        <f aca="false">$C167*VLOOKUP($B167,FoodDB!$A$2:$I$1018,8,0)</f>
        <v>310</v>
      </c>
      <c r="J167" s="100" t="n">
        <f aca="false">$C167*VLOOKUP($B167,FoodDB!$A$2:$I$1018,9,0)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530.177142857143</v>
      </c>
      <c r="O167" s="100" t="n">
        <f aca="false">SUM(L167:N167)</f>
        <v>1057.37142857143</v>
      </c>
      <c r="P167" s="100" t="n">
        <f aca="false">VLOOKUP($A167,LossChart!$A$3:$AB$105,14,0)-L167</f>
        <v>-63.3969110271287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-52.873068720985</v>
      </c>
      <c r="S167" s="100" t="n">
        <f aca="false">VLOOKUP($A167,LossChart!$A$3:$AB$105,17,0)-O167</f>
        <v>-79.9842654624006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99</v>
      </c>
      <c r="C168" s="97" t="n">
        <v>4</v>
      </c>
      <c r="D168" s="100" t="n">
        <f aca="false">$C168*VLOOKUP($B168,FoodDB!$A$2:$I$1018,3,0)</f>
        <v>24.72</v>
      </c>
      <c r="E168" s="100" t="n">
        <f aca="false">$C168*VLOOKUP($B168,FoodDB!$A$2:$I$1018,4,0)</f>
        <v>0</v>
      </c>
      <c r="F168" s="100" t="n">
        <f aca="false">$C168*VLOOKUP($B168,FoodDB!$A$2:$I$1018,5,0)</f>
        <v>34.08</v>
      </c>
      <c r="G168" s="100" t="n">
        <f aca="false">$C168*VLOOKUP($B168,FoodDB!$A$2:$I$1018,6,0)</f>
        <v>222.48</v>
      </c>
      <c r="H168" s="100" t="n">
        <f aca="false">$C168*VLOOKUP($B168,FoodDB!$A$2:$I$1018,7,0)</f>
        <v>0</v>
      </c>
      <c r="I168" s="100" t="n">
        <f aca="false">$C168*VLOOKUP($B168,FoodDB!$A$2:$I$1018,8,0)</f>
        <v>136.32</v>
      </c>
      <c r="J168" s="100" t="n">
        <f aca="false">$C168*VLOOKUP($B168,FoodDB!$A$2:$I$1018,9,0)</f>
        <v>358.8</v>
      </c>
    </row>
    <row r="169" customFormat="false" ht="15" hidden="false" customHeight="false" outlineLevel="0" collapsed="false">
      <c r="B169" s="96" t="s">
        <v>100</v>
      </c>
      <c r="C169" s="97" t="n">
        <v>7</v>
      </c>
      <c r="D169" s="100" t="n">
        <f aca="false">$C169*VLOOKUP($B169,FoodDB!$A$2:$I$1018,3,0)</f>
        <v>0</v>
      </c>
      <c r="E169" s="100" t="n">
        <f aca="false">$C169*VLOOKUP($B169,FoodDB!$A$2:$I$1018,4,0)</f>
        <v>7</v>
      </c>
      <c r="F169" s="100" t="n">
        <f aca="false">$C169*VLOOKUP($B169,FoodDB!$A$2:$I$1018,5,0)</f>
        <v>7</v>
      </c>
      <c r="G169" s="100" t="n">
        <f aca="false">$C169*VLOOKUP($B169,FoodDB!$A$2:$I$1018,6,0)</f>
        <v>0</v>
      </c>
      <c r="H169" s="100" t="n">
        <f aca="false">$C169*VLOOKUP($B169,FoodDB!$A$2:$I$1018,7,0)</f>
        <v>28</v>
      </c>
      <c r="I169" s="100" t="n">
        <f aca="false">$C169*VLOOKUP($B169,FoodDB!$A$2:$I$1018,8,0)</f>
        <v>28</v>
      </c>
      <c r="J169" s="100" t="n">
        <f aca="false">$C169*VLOOKUP($B169,FoodDB!$A$2:$I$1018,9,0)</f>
        <v>56</v>
      </c>
    </row>
    <row r="170" customFormat="false" ht="15" hidden="false" customHeight="false" outlineLevel="0" collapsed="false">
      <c r="B170" s="96" t="s">
        <v>96</v>
      </c>
      <c r="C170" s="97" t="n">
        <v>3</v>
      </c>
      <c r="D170" s="100" t="n">
        <f aca="false">$C170*VLOOKUP($B170,FoodDB!$A$2:$I$1018,3,0)</f>
        <v>0</v>
      </c>
      <c r="E170" s="100" t="n">
        <f aca="false">$C170*VLOOKUP($B170,FoodDB!$A$2:$I$1018,4,0)</f>
        <v>1.92857142857143</v>
      </c>
      <c r="F170" s="100" t="n">
        <f aca="false">$C170*VLOOKUP($B170,FoodDB!$A$2:$I$1018,5,0)</f>
        <v>0.964285714285714</v>
      </c>
      <c r="G170" s="100" t="n">
        <f aca="false">$C170*VLOOKUP($B170,FoodDB!$A$2:$I$1018,6,0)</f>
        <v>0</v>
      </c>
      <c r="H170" s="100" t="n">
        <f aca="false">$C170*VLOOKUP($B170,FoodDB!$A$2:$I$1018,7,0)</f>
        <v>7.71428571428572</v>
      </c>
      <c r="I170" s="100" t="n">
        <f aca="false">$C170*VLOOKUP($B170,FoodDB!$A$2:$I$1018,8,0)</f>
        <v>3.85714285714286</v>
      </c>
      <c r="J170" s="100" t="n">
        <f aca="false">$C170*VLOOKUP($B170,FoodDB!$A$2:$I$1018,9,0)</f>
        <v>11.5714285714286</v>
      </c>
    </row>
    <row r="171" customFormat="false" ht="15" hidden="false" customHeight="false" outlineLevel="0" collapsed="false">
      <c r="B171" s="96" t="s">
        <v>109</v>
      </c>
      <c r="C171" s="97" t="n">
        <v>0</v>
      </c>
      <c r="D171" s="100" t="n">
        <f aca="false">$C171*VLOOKUP($B171,FoodDB!$A$2:$I$1018,3,0)</f>
        <v>0</v>
      </c>
      <c r="E171" s="100" t="n">
        <f aca="false">$C171*VLOOKUP($B171,FoodDB!$A$2:$I$1018,4,0)</f>
        <v>0</v>
      </c>
      <c r="F171" s="100" t="n">
        <f aca="false">$C171*VLOOKUP($B171,FoodDB!$A$2:$I$1018,5,0)</f>
        <v>0</v>
      </c>
      <c r="G171" s="100" t="n">
        <f aca="false">$C171*VLOOKUP($B171,FoodDB!$A$2:$I$1018,6,0)</f>
        <v>0</v>
      </c>
      <c r="H171" s="100" t="n">
        <f aca="false">$C171*VLOOKUP($B171,FoodDB!$A$2:$I$1018,7,0)</f>
        <v>0</v>
      </c>
      <c r="I171" s="100" t="n">
        <f aca="false">$C171*VLOOKUP($B171,FoodDB!$A$2:$I$1018,8,0)</f>
        <v>0</v>
      </c>
      <c r="J171" s="100" t="n">
        <f aca="false">$C171*VLOOKUP($B171,FoodDB!$A$2:$I$1018,9,0)</f>
        <v>0</v>
      </c>
    </row>
    <row r="172" customFormat="false" ht="15" hidden="false" customHeight="false" outlineLevel="0" collapsed="false">
      <c r="B172" s="96" t="s">
        <v>127</v>
      </c>
      <c r="C172" s="97" t="n">
        <v>1</v>
      </c>
      <c r="D172" s="100" t="n">
        <f aca="false">$C172*VLOOKUP($B172,FoodDB!$A$2:$I$1018,3,0)</f>
        <v>15</v>
      </c>
      <c r="E172" s="100" t="n">
        <f aca="false">$C172*VLOOKUP($B172,FoodDB!$A$2:$I$1018,4,0)</f>
        <v>2</v>
      </c>
      <c r="F172" s="100" t="n">
        <f aca="false">$C172*VLOOKUP($B172,FoodDB!$A$2:$I$1018,5,0)</f>
        <v>7</v>
      </c>
      <c r="G172" s="100" t="n">
        <f aca="false">$C172*VLOOKUP($B172,FoodDB!$A$2:$I$1018,6,0)</f>
        <v>135</v>
      </c>
      <c r="H172" s="100" t="n">
        <f aca="false">$C172*VLOOKUP($B172,FoodDB!$A$2:$I$1018,7,0)</f>
        <v>8</v>
      </c>
      <c r="I172" s="100" t="n">
        <f aca="false">$C172*VLOOKUP($B172,FoodDB!$A$2:$I$1018,8,0)</f>
        <v>28</v>
      </c>
      <c r="J172" s="100" t="n">
        <f aca="false">$C172*VLOOKUP($B172,FoodDB!$A$2:$I$1018,9,0)</f>
        <v>171</v>
      </c>
    </row>
    <row r="173" customFormat="false" ht="15" hidden="false" customHeight="false" outlineLevel="0" collapsed="false">
      <c r="B173" s="96" t="s">
        <v>101</v>
      </c>
      <c r="C173" s="97" t="n">
        <v>1</v>
      </c>
      <c r="D173" s="100" t="n">
        <f aca="false">$C173*VLOOKUP($B173,FoodDB!$A$2:$I$1018,3,0)</f>
        <v>5</v>
      </c>
      <c r="E173" s="100" t="n">
        <f aca="false">$C173*VLOOKUP($B173,FoodDB!$A$2:$I$1018,4,0)</f>
        <v>0</v>
      </c>
      <c r="F173" s="100" t="n">
        <f aca="false">$C173*VLOOKUP($B173,FoodDB!$A$2:$I$1018,5,0)</f>
        <v>6</v>
      </c>
      <c r="G173" s="100" t="n">
        <f aca="false">$C173*VLOOKUP($B173,FoodDB!$A$2:$I$1018,6,0)</f>
        <v>45</v>
      </c>
      <c r="H173" s="100" t="n">
        <f aca="false">$C173*VLOOKUP($B173,FoodDB!$A$2:$I$1018,7,0)</f>
        <v>0</v>
      </c>
      <c r="I173" s="100" t="n">
        <f aca="false">$C173*VLOOKUP($B173,FoodDB!$A$2:$I$1018,8,0)</f>
        <v>24</v>
      </c>
      <c r="J173" s="100" t="n">
        <f aca="false">$C173*VLOOKUP($B173,FoodDB!$A$2:$I$1018,9,0)</f>
        <v>69</v>
      </c>
    </row>
    <row r="174" customFormat="false" ht="15" hidden="false" customHeight="false" outlineLevel="0" collapsed="false">
      <c r="B174" s="96" t="s">
        <v>108</v>
      </c>
      <c r="C174" s="97" t="n">
        <v>0</v>
      </c>
      <c r="D174" s="100" t="n">
        <f aca="false">$C174*VLOOKUP($B174,FoodDB!$A$2:$I$1018,3,0)</f>
        <v>0</v>
      </c>
      <c r="E174" s="100" t="n">
        <f aca="false">$C174*VLOOKUP($B174,FoodDB!$A$2:$I$1018,4,0)</f>
        <v>0</v>
      </c>
      <c r="F174" s="100" t="n">
        <f aca="false">$C174*VLOOKUP($B174,FoodDB!$A$2:$I$1018,5,0)</f>
        <v>0</v>
      </c>
      <c r="G174" s="100" t="n">
        <f aca="false">$C174*VLOOKUP($B174,FoodDB!$A$2:$I$1018,6,0)</f>
        <v>0</v>
      </c>
      <c r="H174" s="100" t="n">
        <f aca="false">$C174*VLOOKUP($B174,FoodDB!$A$2:$I$1018,7,0)</f>
        <v>0</v>
      </c>
      <c r="I174" s="100" t="n">
        <f aca="false">$C174*VLOOKUP($B174,FoodDB!$A$2:$I$1018,8,0)</f>
        <v>0</v>
      </c>
      <c r="J174" s="100" t="n">
        <f aca="false">$C174*VLOOKUP($B174,FoodDB!$A$2:$I$1018,9,0)</f>
        <v>0</v>
      </c>
    </row>
    <row r="175" customFormat="false" ht="15" hidden="false" customHeight="false" outlineLevel="0" collapsed="false">
      <c r="A175" s="0" t="s">
        <v>98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530.177142857143</v>
      </c>
      <c r="J175" s="100" t="n">
        <f aca="false">SUM(G175:I175)</f>
        <v>1057.37142857143</v>
      </c>
    </row>
    <row r="176" customFormat="false" ht="15" hidden="false" customHeight="false" outlineLevel="0" collapsed="false">
      <c r="A176" s="0" t="s">
        <v>102</v>
      </c>
      <c r="B176" s="0" t="s">
        <v>103</v>
      </c>
      <c r="D176" s="100"/>
      <c r="E176" s="100"/>
      <c r="F176" s="100"/>
      <c r="G176" s="100" t="n">
        <f aca="false">VLOOKUP($A167,LossChart!$A$3:$AB$105,14,0)</f>
        <v>420.083088972871</v>
      </c>
      <c r="H176" s="100" t="n">
        <f aca="false">VLOOKUP($A167,LossChart!$A$3:$AB$105,15,0)</f>
        <v>80</v>
      </c>
      <c r="I176" s="100" t="n">
        <f aca="false">VLOOKUP($A167,LossChart!$A$3:$AB$105,16,0)</f>
        <v>477.304074136158</v>
      </c>
      <c r="J176" s="100" t="n">
        <f aca="false">VLOOKUP($A167,LossChart!$A$3:$AB$105,17,0)</f>
        <v>977.387163109029</v>
      </c>
      <c r="K176" s="100"/>
    </row>
    <row r="177" customFormat="false" ht="15" hidden="false" customHeight="false" outlineLevel="0" collapsed="false">
      <c r="A177" s="0" t="s">
        <v>104</v>
      </c>
      <c r="D177" s="100"/>
      <c r="E177" s="100"/>
      <c r="F177" s="100"/>
      <c r="G177" s="100" t="n">
        <f aca="false">G176-G175</f>
        <v>-63.3969110271287</v>
      </c>
      <c r="H177" s="100" t="n">
        <f aca="false">H176-H175</f>
        <v>36.2857142857143</v>
      </c>
      <c r="I177" s="100" t="n">
        <f aca="false">I176-I175</f>
        <v>-52.873068720985</v>
      </c>
      <c r="J177" s="100" t="n">
        <f aca="false">J176-J175</f>
        <v>-79.9842654624006</v>
      </c>
    </row>
    <row r="179" customFormat="false" ht="60" hidden="false" customHeight="false" outlineLevel="0" collapsed="false">
      <c r="A179" s="21" t="s">
        <v>63</v>
      </c>
      <c r="B179" s="21" t="s">
        <v>93</v>
      </c>
      <c r="C179" s="21" t="s">
        <v>94</v>
      </c>
      <c r="D179" s="94" t="str">
        <f aca="false">FoodDB!$C$1</f>
        <v>Fat
(g)</v>
      </c>
      <c r="E179" s="94" t="str">
        <f aca="false">FoodDB!$D$1</f>
        <v>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110</v>
      </c>
      <c r="M179" s="94" t="s">
        <v>111</v>
      </c>
      <c r="N179" s="94" t="s">
        <v>112</v>
      </c>
      <c r="O179" s="94" t="s">
        <v>113</v>
      </c>
      <c r="P179" s="94" t="s">
        <v>118</v>
      </c>
      <c r="Q179" s="94" t="s">
        <v>119</v>
      </c>
      <c r="R179" s="94" t="s">
        <v>120</v>
      </c>
      <c r="S179" s="94" t="s">
        <v>121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100</v>
      </c>
      <c r="C180" s="97" t="n">
        <v>7</v>
      </c>
      <c r="D180" s="0" t="n">
        <f aca="false">$C180*VLOOKUP($B180,FoodDB!$A$2:$I$1018,3,0)</f>
        <v>0</v>
      </c>
      <c r="E180" s="0" t="n">
        <f aca="false">$C180*VLOOKUP($B180,FoodDB!$A$2:$I$1018,4,0)</f>
        <v>7</v>
      </c>
      <c r="F180" s="0" t="n">
        <f aca="false">$C180*VLOOKUP($B180,FoodDB!$A$2:$I$1018,5,0)</f>
        <v>7</v>
      </c>
      <c r="G180" s="0" t="n">
        <f aca="false">$C180*VLOOKUP($B180,FoodDB!$A$2:$I$1018,6,0)</f>
        <v>0</v>
      </c>
      <c r="H180" s="0" t="n">
        <f aca="false">$C180*VLOOKUP($B180,FoodDB!$A$2:$I$1018,7,0)</f>
        <v>28</v>
      </c>
      <c r="I180" s="0" t="n">
        <f aca="false">$C180*VLOOKUP($B180,FoodDB!$A$2:$I$1018,8,0)</f>
        <v>28</v>
      </c>
      <c r="J180" s="0" t="n">
        <f aca="false">$C180*VLOOKUP($B180,FoodDB!$A$2:$I$1018,9,0)</f>
        <v>56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487.857142857143</v>
      </c>
      <c r="O180" s="0" t="n">
        <f aca="false">SUM(L180:N180)</f>
        <v>1044.47142857143</v>
      </c>
      <c r="P180" s="100" t="n">
        <f aca="false">VLOOKUP($A180,LossChart!$A$3:$AB$105,14,0)-L180</f>
        <v>-77.4592759711389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-10.553068720985</v>
      </c>
      <c r="S180" s="100" t="n">
        <f aca="false">VLOOKUP($A180,LossChart!$A$3:$AB$105,17,0)-O180</f>
        <v>-59.7266304064108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99</v>
      </c>
      <c r="C181" s="97" t="n">
        <v>5</v>
      </c>
      <c r="D181" s="0" t="n">
        <f aca="false">$C181*VLOOKUP($B181,FoodDB!$A$2:$I$1018,3,0)</f>
        <v>30.9</v>
      </c>
      <c r="E181" s="0" t="n">
        <f aca="false">$C181*VLOOKUP($B181,FoodDB!$A$2:$I$1018,4,0)</f>
        <v>0</v>
      </c>
      <c r="F181" s="0" t="n">
        <f aca="false">$C181*VLOOKUP($B181,FoodDB!$A$2:$I$1018,5,0)</f>
        <v>42.6</v>
      </c>
      <c r="G181" s="0" t="n">
        <f aca="false">$C181*VLOOKUP($B181,FoodDB!$A$2:$I$1018,6,0)</f>
        <v>278.1</v>
      </c>
      <c r="H181" s="0" t="n">
        <f aca="false">$C181*VLOOKUP($B181,FoodDB!$A$2:$I$1018,7,0)</f>
        <v>0</v>
      </c>
      <c r="I181" s="0" t="n">
        <f aca="false">$C181*VLOOKUP($B181,FoodDB!$A$2:$I$1018,8,0)</f>
        <v>170.4</v>
      </c>
      <c r="J181" s="0" t="n">
        <f aca="false">$C181*VLOOKUP($B181,FoodDB!$A$2:$I$1018,9,0)</f>
        <v>448.5</v>
      </c>
    </row>
    <row r="182" customFormat="false" ht="15" hidden="false" customHeight="false" outlineLevel="0" collapsed="false">
      <c r="B182" s="96" t="s">
        <v>126</v>
      </c>
      <c r="C182" s="97" t="n">
        <v>2</v>
      </c>
      <c r="D182" s="0" t="n">
        <f aca="false">$C182*VLOOKUP($B182,FoodDB!$A$2:$I$1018,3,0)</f>
        <v>7.2</v>
      </c>
      <c r="E182" s="0" t="n">
        <f aca="false">$C182*VLOOKUP($B182,FoodDB!$A$2:$I$1018,4,0)</f>
        <v>0</v>
      </c>
      <c r="F182" s="0" t="n">
        <f aca="false">$C182*VLOOKUP($B182,FoodDB!$A$2:$I$1018,5,0)</f>
        <v>62</v>
      </c>
      <c r="G182" s="0" t="n">
        <f aca="false">$C182*VLOOKUP($B182,FoodDB!$A$2:$I$1018,6,0)</f>
        <v>64.8</v>
      </c>
      <c r="H182" s="0" t="n">
        <f aca="false">$C182*VLOOKUP($B182,FoodDB!$A$2:$I$1018,7,0)</f>
        <v>0</v>
      </c>
      <c r="I182" s="0" t="n">
        <f aca="false">$C182*VLOOKUP($B182,FoodDB!$A$2:$I$1018,8,0)</f>
        <v>248</v>
      </c>
      <c r="J182" s="0" t="n">
        <f aca="false">$C182*VLOOKUP($B182,FoodDB!$A$2:$I$1018,9,0)</f>
        <v>312.8</v>
      </c>
    </row>
    <row r="183" customFormat="false" ht="15" hidden="false" customHeight="false" outlineLevel="0" collapsed="false">
      <c r="B183" s="96" t="s">
        <v>96</v>
      </c>
      <c r="C183" s="97" t="n">
        <v>3</v>
      </c>
      <c r="D183" s="0" t="n">
        <f aca="false">$C183*VLOOKUP($B183,FoodDB!$A$2:$I$1018,3,0)</f>
        <v>0</v>
      </c>
      <c r="E183" s="0" t="n">
        <f aca="false">$C183*VLOOKUP($B183,FoodDB!$A$2:$I$1018,4,0)</f>
        <v>1.92857142857143</v>
      </c>
      <c r="F183" s="0" t="n">
        <f aca="false">$C183*VLOOKUP($B183,FoodDB!$A$2:$I$1018,5,0)</f>
        <v>0.964285714285714</v>
      </c>
      <c r="G183" s="0" t="n">
        <f aca="false">$C183*VLOOKUP($B183,FoodDB!$A$2:$I$1018,6,0)</f>
        <v>0</v>
      </c>
      <c r="H183" s="0" t="n">
        <f aca="false">$C183*VLOOKUP($B183,FoodDB!$A$2:$I$1018,7,0)</f>
        <v>7.71428571428572</v>
      </c>
      <c r="I183" s="0" t="n">
        <f aca="false">$C183*VLOOKUP($B183,FoodDB!$A$2:$I$1018,8,0)</f>
        <v>3.85714285714286</v>
      </c>
      <c r="J183" s="0" t="n">
        <f aca="false">$C183*VLOOKUP($B183,FoodDB!$A$2:$I$1018,9,0)</f>
        <v>11.5714285714286</v>
      </c>
    </row>
    <row r="184" customFormat="false" ht="15" hidden="false" customHeight="false" outlineLevel="0" collapsed="false">
      <c r="B184" s="96" t="s">
        <v>97</v>
      </c>
      <c r="C184" s="97" t="n">
        <v>2</v>
      </c>
      <c r="D184" s="0" t="n">
        <f aca="false">$C184*VLOOKUP($B184,FoodDB!$A$2:$I$1018,3,0)</f>
        <v>18</v>
      </c>
      <c r="E184" s="0" t="n">
        <f aca="false">$C184*VLOOKUP($B184,FoodDB!$A$2:$I$1018,4,0)</f>
        <v>4</v>
      </c>
      <c r="F184" s="0" t="n">
        <f aca="false">$C184*VLOOKUP($B184,FoodDB!$A$2:$I$1018,5,0)</f>
        <v>9.4</v>
      </c>
      <c r="G184" s="0" t="n">
        <f aca="false">$C184*VLOOKUP($B184,FoodDB!$A$2:$I$1018,6,0)</f>
        <v>162</v>
      </c>
      <c r="H184" s="0" t="n">
        <f aca="false">$C184*VLOOKUP($B184,FoodDB!$A$2:$I$1018,7,0)</f>
        <v>16</v>
      </c>
      <c r="I184" s="0" t="n">
        <f aca="false">$C184*VLOOKUP($B184,FoodDB!$A$2:$I$1018,8,0)</f>
        <v>37.6</v>
      </c>
      <c r="J184" s="0" t="n">
        <f aca="false">$C184*VLOOKUP($B184,FoodDB!$A$2:$I$1018,9,0)</f>
        <v>215.6</v>
      </c>
    </row>
    <row r="185" customFormat="false" ht="15" hidden="false" customHeight="false" outlineLevel="0" collapsed="false">
      <c r="B185" s="96" t="s">
        <v>108</v>
      </c>
      <c r="C185" s="97" t="n">
        <v>0</v>
      </c>
      <c r="D185" s="0" t="n">
        <f aca="false">$C185*VLOOKUP($B185,FoodDB!$A$2:$I$1018,3,0)</f>
        <v>0</v>
      </c>
      <c r="E185" s="0" t="n">
        <f aca="false">$C185*VLOOKUP($B185,FoodDB!$A$2:$I$1018,4,0)</f>
        <v>0</v>
      </c>
      <c r="F185" s="0" t="n">
        <f aca="false">$C185*VLOOKUP($B185,FoodDB!$A$2:$I$1018,5,0)</f>
        <v>0</v>
      </c>
      <c r="G185" s="0" t="n">
        <f aca="false">$C185*VLOOKUP($B185,FoodDB!$A$2:$I$1018,6,0)</f>
        <v>0</v>
      </c>
      <c r="H185" s="0" t="n">
        <f aca="false">$C185*VLOOKUP($B185,FoodDB!$A$2:$I$1018,7,0)</f>
        <v>0</v>
      </c>
      <c r="I185" s="0" t="n">
        <f aca="false">$C185*VLOOKUP($B185,FoodDB!$A$2:$I$1018,8,0)</f>
        <v>0</v>
      </c>
      <c r="J185" s="0" t="n">
        <f aca="false">$C185*VLOOKUP($B185,FoodDB!$A$2:$I$1018,9,0)</f>
        <v>0</v>
      </c>
    </row>
    <row r="186" customFormat="false" ht="15" hidden="false" customHeight="false" outlineLevel="0" collapsed="false">
      <c r="B186" s="96" t="s">
        <v>108</v>
      </c>
      <c r="C186" s="97" t="n">
        <v>0</v>
      </c>
      <c r="D186" s="0" t="n">
        <f aca="false">$C186*VLOOKUP($B186,FoodDB!$A$2:$I$1018,3,0)</f>
        <v>0</v>
      </c>
      <c r="E186" s="0" t="n">
        <f aca="false">$C186*VLOOKUP($B186,FoodDB!$A$2:$I$1018,4,0)</f>
        <v>0</v>
      </c>
      <c r="F186" s="0" t="n">
        <f aca="false">$C186*VLOOKUP($B186,FoodDB!$A$2:$I$1018,5,0)</f>
        <v>0</v>
      </c>
      <c r="G186" s="0" t="n">
        <f aca="false">$C186*VLOOKUP($B186,FoodDB!$A$2:$I$1018,6,0)</f>
        <v>0</v>
      </c>
      <c r="H186" s="0" t="n">
        <f aca="false">$C186*VLOOKUP($B186,FoodDB!$A$2:$I$1018,7,0)</f>
        <v>0</v>
      </c>
      <c r="I186" s="0" t="n">
        <f aca="false">$C186*VLOOKUP($B186,FoodDB!$A$2:$I$1018,8,0)</f>
        <v>0</v>
      </c>
      <c r="J186" s="0" t="n">
        <f aca="false">$C186*VLOOKUP($B186,FoodDB!$A$2:$I$1018,9,0)</f>
        <v>0</v>
      </c>
    </row>
    <row r="187" customFormat="false" ht="15" hidden="false" customHeight="false" outlineLevel="0" collapsed="false">
      <c r="A187" s="0" t="s">
        <v>98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487.857142857143</v>
      </c>
      <c r="J187" s="0" t="n">
        <f aca="false">SUM(G187:I187)</f>
        <v>1044.47142857143</v>
      </c>
    </row>
    <row r="188" customFormat="false" ht="15" hidden="false" customHeight="false" outlineLevel="0" collapsed="false">
      <c r="A188" s="0" t="s">
        <v>102</v>
      </c>
      <c r="B188" s="0" t="s">
        <v>103</v>
      </c>
      <c r="E188" s="100"/>
      <c r="F188" s="100"/>
      <c r="G188" s="100" t="n">
        <f aca="false">VLOOKUP($A180,LossChart!$A$3:$AB$105,14,0)</f>
        <v>427.440724028861</v>
      </c>
      <c r="H188" s="100" t="n">
        <f aca="false">VLOOKUP($A180,LossChart!$A$3:$AB$105,15,0)</f>
        <v>80</v>
      </c>
      <c r="I188" s="100" t="n">
        <f aca="false">VLOOKUP($A180,LossChart!$A$3:$AB$105,16,0)</f>
        <v>477.304074136158</v>
      </c>
      <c r="J188" s="100" t="n">
        <f aca="false">VLOOKUP($A180,LossChart!$A$3:$AB$105,17,0)</f>
        <v>984.744798165019</v>
      </c>
      <c r="K188" s="100"/>
    </row>
    <row r="189" customFormat="false" ht="15" hidden="false" customHeight="false" outlineLevel="0" collapsed="false">
      <c r="A189" s="0" t="s">
        <v>104</v>
      </c>
      <c r="G189" s="0" t="n">
        <f aca="false">G188-G187</f>
        <v>-77.4592759711389</v>
      </c>
      <c r="H189" s="0" t="n">
        <f aca="false">H188-H187</f>
        <v>28.2857142857143</v>
      </c>
      <c r="I189" s="0" t="n">
        <f aca="false">I188-I187</f>
        <v>-10.553068720985</v>
      </c>
      <c r="J189" s="0" t="n">
        <f aca="false">J188-J187</f>
        <v>-59.7266304064108</v>
      </c>
    </row>
    <row r="191" customFormat="false" ht="60" hidden="false" customHeight="false" outlineLevel="0" collapsed="false">
      <c r="A191" s="21" t="s">
        <v>63</v>
      </c>
      <c r="B191" s="21" t="s">
        <v>93</v>
      </c>
      <c r="C191" s="21" t="s">
        <v>94</v>
      </c>
      <c r="D191" s="94" t="str">
        <f aca="false">FoodDB!$C$1</f>
        <v>Fat
(g)</v>
      </c>
      <c r="E191" s="94" t="str">
        <f aca="false">FoodDB!$D$1</f>
        <v>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110</v>
      </c>
      <c r="M191" s="94" t="s">
        <v>111</v>
      </c>
      <c r="N191" s="94" t="s">
        <v>112</v>
      </c>
      <c r="O191" s="94" t="s">
        <v>113</v>
      </c>
      <c r="P191" s="94" t="s">
        <v>118</v>
      </c>
      <c r="Q191" s="94" t="s">
        <v>119</v>
      </c>
      <c r="R191" s="94" t="s">
        <v>120</v>
      </c>
      <c r="S191" s="94" t="s">
        <v>121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100</v>
      </c>
      <c r="C192" s="97" t="n">
        <v>7</v>
      </c>
      <c r="D192" s="0" t="n">
        <f aca="false">$C192*VLOOKUP($B192,FoodDB!$A$2:$I$1018,3,0)</f>
        <v>0</v>
      </c>
      <c r="E192" s="0" t="n">
        <f aca="false">$C192*VLOOKUP($B192,FoodDB!$A$2:$I$1018,4,0)</f>
        <v>7</v>
      </c>
      <c r="F192" s="0" t="n">
        <f aca="false">$C192*VLOOKUP($B192,FoodDB!$A$2:$I$1018,5,0)</f>
        <v>7</v>
      </c>
      <c r="G192" s="0" t="n">
        <f aca="false">$C192*VLOOKUP($B192,FoodDB!$A$2:$I$1018,6,0)</f>
        <v>0</v>
      </c>
      <c r="H192" s="0" t="n">
        <f aca="false">$C192*VLOOKUP($B192,FoodDB!$A$2:$I$1018,7,0)</f>
        <v>28</v>
      </c>
      <c r="I192" s="0" t="n">
        <f aca="false">$C192*VLOOKUP($B192,FoodDB!$A$2:$I$1018,8,0)</f>
        <v>28</v>
      </c>
      <c r="J192" s="0" t="n">
        <f aca="false">$C192*VLOOKUP($B192,FoodDB!$A$2:$I$1018,9,0)</f>
        <v>56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487.857142857143</v>
      </c>
      <c r="O192" s="0" t="n">
        <f aca="false">SUM(L192:N192)</f>
        <v>1044.47142857143</v>
      </c>
      <c r="P192" s="100" t="n">
        <f aca="false">VLOOKUP($A192,LossChart!$A$3:$AB$105,14,0)-L192</f>
        <v>-70.0594025759457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-10.553068720985</v>
      </c>
      <c r="S192" s="100" t="n">
        <f aca="false">VLOOKUP($A192,LossChart!$A$3:$AB$105,17,0)-O192</f>
        <v>-52.3267570112175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99</v>
      </c>
      <c r="C193" s="97" t="n">
        <v>5</v>
      </c>
      <c r="D193" s="0" t="n">
        <f aca="false">$C193*VLOOKUP($B193,FoodDB!$A$2:$I$1018,3,0)</f>
        <v>30.9</v>
      </c>
      <c r="E193" s="0" t="n">
        <f aca="false">$C193*VLOOKUP($B193,FoodDB!$A$2:$I$1018,4,0)</f>
        <v>0</v>
      </c>
      <c r="F193" s="0" t="n">
        <f aca="false">$C193*VLOOKUP($B193,FoodDB!$A$2:$I$1018,5,0)</f>
        <v>42.6</v>
      </c>
      <c r="G193" s="0" t="n">
        <f aca="false">$C193*VLOOKUP($B193,FoodDB!$A$2:$I$1018,6,0)</f>
        <v>278.1</v>
      </c>
      <c r="H193" s="0" t="n">
        <f aca="false">$C193*VLOOKUP($B193,FoodDB!$A$2:$I$1018,7,0)</f>
        <v>0</v>
      </c>
      <c r="I193" s="0" t="n">
        <f aca="false">$C193*VLOOKUP($B193,FoodDB!$A$2:$I$1018,8,0)</f>
        <v>170.4</v>
      </c>
      <c r="J193" s="0" t="n">
        <f aca="false">$C193*VLOOKUP($B193,FoodDB!$A$2:$I$1018,9,0)</f>
        <v>448.5</v>
      </c>
    </row>
    <row r="194" customFormat="false" ht="15" hidden="false" customHeight="false" outlineLevel="0" collapsed="false">
      <c r="B194" s="96" t="s">
        <v>126</v>
      </c>
      <c r="C194" s="97" t="n">
        <v>2</v>
      </c>
      <c r="D194" s="0" t="n">
        <f aca="false">$C194*VLOOKUP($B194,FoodDB!$A$2:$I$1018,3,0)</f>
        <v>7.2</v>
      </c>
      <c r="E194" s="0" t="n">
        <f aca="false">$C194*VLOOKUP($B194,FoodDB!$A$2:$I$1018,4,0)</f>
        <v>0</v>
      </c>
      <c r="F194" s="0" t="n">
        <f aca="false">$C194*VLOOKUP($B194,FoodDB!$A$2:$I$1018,5,0)</f>
        <v>62</v>
      </c>
      <c r="G194" s="0" t="n">
        <f aca="false">$C194*VLOOKUP($B194,FoodDB!$A$2:$I$1018,6,0)</f>
        <v>64.8</v>
      </c>
      <c r="H194" s="0" t="n">
        <f aca="false">$C194*VLOOKUP($B194,FoodDB!$A$2:$I$1018,7,0)</f>
        <v>0</v>
      </c>
      <c r="I194" s="0" t="n">
        <f aca="false">$C194*VLOOKUP($B194,FoodDB!$A$2:$I$1018,8,0)</f>
        <v>248</v>
      </c>
      <c r="J194" s="0" t="n">
        <f aca="false">$C194*VLOOKUP($B194,FoodDB!$A$2:$I$1018,9,0)</f>
        <v>312.8</v>
      </c>
    </row>
    <row r="195" customFormat="false" ht="15" hidden="false" customHeight="false" outlineLevel="0" collapsed="false">
      <c r="B195" s="96" t="s">
        <v>96</v>
      </c>
      <c r="C195" s="97" t="n">
        <v>3</v>
      </c>
      <c r="D195" s="0" t="n">
        <f aca="false">$C195*VLOOKUP($B195,FoodDB!$A$2:$I$1018,3,0)</f>
        <v>0</v>
      </c>
      <c r="E195" s="0" t="n">
        <f aca="false">$C195*VLOOKUP($B195,FoodDB!$A$2:$I$1018,4,0)</f>
        <v>1.92857142857143</v>
      </c>
      <c r="F195" s="0" t="n">
        <f aca="false">$C195*VLOOKUP($B195,FoodDB!$A$2:$I$1018,5,0)</f>
        <v>0.964285714285714</v>
      </c>
      <c r="G195" s="0" t="n">
        <f aca="false">$C195*VLOOKUP($B195,FoodDB!$A$2:$I$1018,6,0)</f>
        <v>0</v>
      </c>
      <c r="H195" s="0" t="n">
        <f aca="false">$C195*VLOOKUP($B195,FoodDB!$A$2:$I$1018,7,0)</f>
        <v>7.71428571428572</v>
      </c>
      <c r="I195" s="0" t="n">
        <f aca="false">$C195*VLOOKUP($B195,FoodDB!$A$2:$I$1018,8,0)</f>
        <v>3.85714285714286</v>
      </c>
      <c r="J195" s="0" t="n">
        <f aca="false">$C195*VLOOKUP($B195,FoodDB!$A$2:$I$1018,9,0)</f>
        <v>11.5714285714286</v>
      </c>
    </row>
    <row r="196" customFormat="false" ht="15" hidden="false" customHeight="false" outlineLevel="0" collapsed="false">
      <c r="B196" s="96" t="s">
        <v>97</v>
      </c>
      <c r="C196" s="97" t="n">
        <v>2</v>
      </c>
      <c r="D196" s="0" t="n">
        <f aca="false">$C196*VLOOKUP($B196,FoodDB!$A$2:$I$1018,3,0)</f>
        <v>18</v>
      </c>
      <c r="E196" s="0" t="n">
        <f aca="false">$C196*VLOOKUP($B196,FoodDB!$A$2:$I$1018,4,0)</f>
        <v>4</v>
      </c>
      <c r="F196" s="0" t="n">
        <f aca="false">$C196*VLOOKUP($B196,FoodDB!$A$2:$I$1018,5,0)</f>
        <v>9.4</v>
      </c>
      <c r="G196" s="0" t="n">
        <f aca="false">$C196*VLOOKUP($B196,FoodDB!$A$2:$I$1018,6,0)</f>
        <v>162</v>
      </c>
      <c r="H196" s="0" t="n">
        <f aca="false">$C196*VLOOKUP($B196,FoodDB!$A$2:$I$1018,7,0)</f>
        <v>16</v>
      </c>
      <c r="I196" s="0" t="n">
        <f aca="false">$C196*VLOOKUP($B196,FoodDB!$A$2:$I$1018,8,0)</f>
        <v>37.6</v>
      </c>
      <c r="J196" s="0" t="n">
        <f aca="false">$C196*VLOOKUP($B196,FoodDB!$A$2:$I$1018,9,0)</f>
        <v>215.6</v>
      </c>
    </row>
    <row r="197" customFormat="false" ht="15" hidden="false" customHeight="false" outlineLevel="0" collapsed="false">
      <c r="B197" s="96" t="s">
        <v>108</v>
      </c>
      <c r="C197" s="97" t="n">
        <v>0</v>
      </c>
      <c r="D197" s="0" t="n">
        <f aca="false">$C197*VLOOKUP($B197,FoodDB!$A$2:$I$1018,3,0)</f>
        <v>0</v>
      </c>
      <c r="E197" s="0" t="n">
        <f aca="false">$C197*VLOOKUP($B197,FoodDB!$A$2:$I$1018,4,0)</f>
        <v>0</v>
      </c>
      <c r="F197" s="0" t="n">
        <f aca="false">$C197*VLOOKUP($B197,FoodDB!$A$2:$I$1018,5,0)</f>
        <v>0</v>
      </c>
      <c r="G197" s="0" t="n">
        <f aca="false">$C197*VLOOKUP($B197,FoodDB!$A$2:$I$1018,6,0)</f>
        <v>0</v>
      </c>
      <c r="H197" s="0" t="n">
        <f aca="false">$C197*VLOOKUP($B197,FoodDB!$A$2:$I$1018,7,0)</f>
        <v>0</v>
      </c>
      <c r="I197" s="0" t="n">
        <f aca="false">$C197*VLOOKUP($B197,FoodDB!$A$2:$I$1018,8,0)</f>
        <v>0</v>
      </c>
      <c r="J197" s="0" t="n">
        <f aca="false">$C197*VLOOKUP($B197,FoodDB!$A$2:$I$1018,9,0)</f>
        <v>0</v>
      </c>
    </row>
    <row r="198" customFormat="false" ht="15" hidden="false" customHeight="false" outlineLevel="0" collapsed="false">
      <c r="B198" s="96" t="s">
        <v>108</v>
      </c>
      <c r="C198" s="97" t="n">
        <v>0</v>
      </c>
      <c r="D198" s="0" t="n">
        <f aca="false">$C198*VLOOKUP($B198,FoodDB!$A$2:$I$1018,3,0)</f>
        <v>0</v>
      </c>
      <c r="E198" s="0" t="n">
        <f aca="false">$C198*VLOOKUP($B198,FoodDB!$A$2:$I$1018,4,0)</f>
        <v>0</v>
      </c>
      <c r="F198" s="0" t="n">
        <f aca="false">$C198*VLOOKUP($B198,FoodDB!$A$2:$I$1018,5,0)</f>
        <v>0</v>
      </c>
      <c r="G198" s="0" t="n">
        <f aca="false">$C198*VLOOKUP($B198,FoodDB!$A$2:$I$1018,6,0)</f>
        <v>0</v>
      </c>
      <c r="H198" s="0" t="n">
        <f aca="false">$C198*VLOOKUP($B198,FoodDB!$A$2:$I$1018,7,0)</f>
        <v>0</v>
      </c>
      <c r="I198" s="0" t="n">
        <f aca="false">$C198*VLOOKUP($B198,FoodDB!$A$2:$I$1018,8,0)</f>
        <v>0</v>
      </c>
      <c r="J198" s="0" t="n">
        <f aca="false">$C198*VLOOKUP($B198,FoodDB!$A$2:$I$1018,9,0)</f>
        <v>0</v>
      </c>
    </row>
    <row r="199" customFormat="false" ht="15" hidden="false" customHeight="false" outlineLevel="0" collapsed="false">
      <c r="A199" s="0" t="s">
        <v>98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487.857142857143</v>
      </c>
      <c r="J199" s="0" t="n">
        <f aca="false">SUM(G199:I199)</f>
        <v>1044.47142857143</v>
      </c>
    </row>
    <row r="200" customFormat="false" ht="15" hidden="false" customHeight="false" outlineLevel="0" collapsed="false">
      <c r="A200" s="0" t="s">
        <v>102</v>
      </c>
      <c r="B200" s="0" t="s">
        <v>103</v>
      </c>
      <c r="E200" s="100"/>
      <c r="F200" s="100"/>
      <c r="G200" s="100" t="n">
        <f aca="false">VLOOKUP($A192,LossChart!$A$3:$AB$105,14,0)</f>
        <v>434.840597424054</v>
      </c>
      <c r="H200" s="100" t="n">
        <f aca="false">VLOOKUP($A192,LossChart!$A$3:$AB$105,15,0)</f>
        <v>80</v>
      </c>
      <c r="I200" s="100" t="n">
        <f aca="false">VLOOKUP($A192,LossChart!$A$3:$AB$105,16,0)</f>
        <v>477.304074136158</v>
      </c>
      <c r="J200" s="100" t="n">
        <f aca="false">VLOOKUP($A192,LossChart!$A$3:$AB$105,17,0)</f>
        <v>992.144671560212</v>
      </c>
      <c r="K200" s="100"/>
    </row>
    <row r="201" customFormat="false" ht="15" hidden="false" customHeight="false" outlineLevel="0" collapsed="false">
      <c r="A201" s="0" t="s">
        <v>104</v>
      </c>
      <c r="G201" s="0" t="n">
        <f aca="false">G200-G199</f>
        <v>-70.0594025759457</v>
      </c>
      <c r="H201" s="0" t="n">
        <f aca="false">H200-H199</f>
        <v>28.2857142857143</v>
      </c>
      <c r="I201" s="0" t="n">
        <f aca="false">I200-I199</f>
        <v>-10.553068720985</v>
      </c>
      <c r="J201" s="0" t="n">
        <f aca="false">J200-J199</f>
        <v>-52.3267570112175</v>
      </c>
    </row>
    <row r="203" customFormat="false" ht="60" hidden="false" customHeight="false" outlineLevel="0" collapsed="false">
      <c r="A203" s="21" t="s">
        <v>63</v>
      </c>
      <c r="B203" s="21" t="s">
        <v>93</v>
      </c>
      <c r="C203" s="21" t="s">
        <v>94</v>
      </c>
      <c r="D203" s="94" t="str">
        <f aca="false">FoodDB!$C$1</f>
        <v>Fat
(g)</v>
      </c>
      <c r="E203" s="94" t="str">
        <f aca="false">FoodDB!$D$1</f>
        <v>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110</v>
      </c>
      <c r="M203" s="94" t="s">
        <v>111</v>
      </c>
      <c r="N203" s="94" t="s">
        <v>112</v>
      </c>
      <c r="O203" s="94" t="s">
        <v>113</v>
      </c>
      <c r="P203" s="94" t="s">
        <v>118</v>
      </c>
      <c r="Q203" s="94" t="s">
        <v>119</v>
      </c>
      <c r="R203" s="94" t="s">
        <v>120</v>
      </c>
      <c r="S203" s="94" t="s">
        <v>121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126</v>
      </c>
      <c r="C204" s="97" t="n">
        <v>3</v>
      </c>
      <c r="D204" s="0" t="n">
        <f aca="false">$C204*VLOOKUP($B204,FoodDB!$A$2:$I$1018,3,0)</f>
        <v>10.8</v>
      </c>
      <c r="E204" s="0" t="n">
        <f aca="false">$C204*VLOOKUP($B204,FoodDB!$A$2:$I$1018,4,0)</f>
        <v>0</v>
      </c>
      <c r="F204" s="0" t="n">
        <f aca="false">$C204*VLOOKUP($B204,FoodDB!$A$2:$I$1018,5,0)</f>
        <v>93</v>
      </c>
      <c r="G204" s="0" t="n">
        <f aca="false">$C204*VLOOKUP($B204,FoodDB!$A$2:$I$1018,6,0)</f>
        <v>97.2</v>
      </c>
      <c r="H204" s="0" t="n">
        <f aca="false">$C204*VLOOKUP($B204,FoodDB!$A$2:$I$1018,7,0)</f>
        <v>0</v>
      </c>
      <c r="I204" s="0" t="n">
        <f aca="false">$C204*VLOOKUP($B204,FoodDB!$A$2:$I$1018,8,0)</f>
        <v>372</v>
      </c>
      <c r="J204" s="0" t="n">
        <f aca="false">$C204*VLOOKUP($B204,FoodDB!$A$2:$I$1018,9,0)</f>
        <v>469.2</v>
      </c>
      <c r="L204" s="0" t="n">
        <f aca="false">SUM(G204:G213)</f>
        <v>426.6</v>
      </c>
      <c r="M204" s="0" t="n">
        <f aca="false">SUM(H204:H213)</f>
        <v>70.95</v>
      </c>
      <c r="N204" s="0" t="n">
        <f aca="false">SUM(I204:I213)</f>
        <v>511.6</v>
      </c>
      <c r="O204" s="0" t="n">
        <f aca="false">SUM(L204:N204)</f>
        <v>1009.15</v>
      </c>
      <c r="P204" s="100" t="n">
        <f aca="false">VLOOKUP($A204,LossChart!$A$3:$AB$105,14,0)-L204</f>
        <v>15.6141632059627</v>
      </c>
      <c r="Q204" s="100" t="n">
        <f aca="false">VLOOKUP($A204,LossChart!$A$3:$AB$105,15,0)-M204</f>
        <v>9.05</v>
      </c>
      <c r="R204" s="100" t="n">
        <f aca="false">VLOOKUP($A204,LossChart!$A$3:$AB$105,16,0)-N204</f>
        <v>-34.295925863842</v>
      </c>
      <c r="S204" s="100" t="n">
        <f aca="false">VLOOKUP($A204,LossChart!$A$3:$AB$105,17,0)-O204</f>
        <v>-9.63176265787922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100</v>
      </c>
      <c r="C205" s="97" t="n">
        <v>7</v>
      </c>
      <c r="D205" s="0" t="n">
        <f aca="false">$C205*VLOOKUP($B205,FoodDB!$A$2:$I$1018,3,0)</f>
        <v>0</v>
      </c>
      <c r="E205" s="0" t="n">
        <f aca="false">$C205*VLOOKUP($B205,FoodDB!$A$2:$I$1018,4,0)</f>
        <v>7</v>
      </c>
      <c r="F205" s="0" t="n">
        <f aca="false">$C205*VLOOKUP($B205,FoodDB!$A$2:$I$1018,5,0)</f>
        <v>7</v>
      </c>
      <c r="G205" s="0" t="n">
        <f aca="false">$C205*VLOOKUP($B205,FoodDB!$A$2:$I$1018,6,0)</f>
        <v>0</v>
      </c>
      <c r="H205" s="0" t="n">
        <f aca="false">$C205*VLOOKUP($B205,FoodDB!$A$2:$I$1018,7,0)</f>
        <v>28</v>
      </c>
      <c r="I205" s="0" t="n">
        <f aca="false">$C205*VLOOKUP($B205,FoodDB!$A$2:$I$1018,8,0)</f>
        <v>28</v>
      </c>
      <c r="J205" s="0" t="n">
        <f aca="false">$C205*VLOOKUP($B205,FoodDB!$A$2:$I$1018,9,0)</f>
        <v>56</v>
      </c>
    </row>
    <row r="206" customFormat="false" ht="15" hidden="false" customHeight="false" outlineLevel="0" collapsed="false">
      <c r="B206" s="96" t="s">
        <v>126</v>
      </c>
      <c r="C206" s="97" t="n">
        <v>0</v>
      </c>
      <c r="D206" s="0" t="n">
        <f aca="false">$C206*VLOOKUP($B206,FoodDB!$A$2:$I$1018,3,0)</f>
        <v>0</v>
      </c>
      <c r="E206" s="0" t="n">
        <f aca="false">$C206*VLOOKUP($B206,FoodDB!$A$2:$I$1018,4,0)</f>
        <v>0</v>
      </c>
      <c r="F206" s="0" t="n">
        <f aca="false">$C206*VLOOKUP($B206,FoodDB!$A$2:$I$1018,5,0)</f>
        <v>0</v>
      </c>
      <c r="G206" s="0" t="n">
        <f aca="false">$C206*VLOOKUP($B206,FoodDB!$A$2:$I$1018,6,0)</f>
        <v>0</v>
      </c>
      <c r="H206" s="0" t="n">
        <f aca="false">$C206*VLOOKUP($B206,FoodDB!$A$2:$I$1018,7,0)</f>
        <v>0</v>
      </c>
      <c r="I206" s="0" t="n">
        <f aca="false">$C206*VLOOKUP($B206,FoodDB!$A$2:$I$1018,8,0)</f>
        <v>0</v>
      </c>
      <c r="J206" s="0" t="n">
        <f aca="false">$C206*VLOOKUP($B206,FoodDB!$A$2:$I$1018,9,0)</f>
        <v>0</v>
      </c>
    </row>
    <row r="207" customFormat="false" ht="15" hidden="false" customHeight="false" outlineLevel="0" collapsed="false">
      <c r="B207" s="96" t="s">
        <v>129</v>
      </c>
      <c r="C207" s="97" t="n">
        <v>1</v>
      </c>
      <c r="D207" s="0" t="n">
        <f aca="false">$C207*VLOOKUP($B207,FoodDB!$A$2:$I$1018,3,0)</f>
        <v>0.6</v>
      </c>
      <c r="E207" s="0" t="n">
        <f aca="false">$C207*VLOOKUP($B207,FoodDB!$A$2:$I$1018,4,0)</f>
        <v>4.9</v>
      </c>
      <c r="F207" s="0" t="n">
        <f aca="false">$C207*VLOOKUP($B207,FoodDB!$A$2:$I$1018,5,0)</f>
        <v>2.4</v>
      </c>
      <c r="G207" s="0" t="n">
        <f aca="false">$C207*VLOOKUP($B207,FoodDB!$A$2:$I$1018,6,0)</f>
        <v>5.4</v>
      </c>
      <c r="H207" s="0" t="n">
        <f aca="false">$C207*VLOOKUP($B207,FoodDB!$A$2:$I$1018,7,0)</f>
        <v>19.6</v>
      </c>
      <c r="I207" s="0" t="n">
        <f aca="false">$C207*VLOOKUP($B207,FoodDB!$A$2:$I$1018,8,0)</f>
        <v>9.6</v>
      </c>
      <c r="J207" s="0" t="n">
        <f aca="false">$C207*VLOOKUP($B207,FoodDB!$A$2:$I$1018,9,0)</f>
        <v>34.6</v>
      </c>
    </row>
    <row r="208" customFormat="false" ht="15" hidden="false" customHeight="false" outlineLevel="0" collapsed="false">
      <c r="B208" s="96" t="s">
        <v>130</v>
      </c>
      <c r="C208" s="97" t="n">
        <v>0.25</v>
      </c>
      <c r="D208" s="0" t="n">
        <f aca="false">$C208*VLOOKUP($B208,FoodDB!$A$2:$I$1018,3,0)</f>
        <v>0</v>
      </c>
      <c r="E208" s="0" t="n">
        <f aca="false">$C208*VLOOKUP($B208,FoodDB!$A$2:$I$1018,4,0)</f>
        <v>1.3375</v>
      </c>
      <c r="F208" s="0" t="n">
        <f aca="false">$C208*VLOOKUP($B208,FoodDB!$A$2:$I$1018,5,0)</f>
        <v>0</v>
      </c>
      <c r="G208" s="0" t="n">
        <f aca="false">$C208*VLOOKUP($B208,FoodDB!$A$2:$I$1018,6,0)</f>
        <v>0</v>
      </c>
      <c r="H208" s="0" t="n">
        <f aca="false">$C208*VLOOKUP($B208,FoodDB!$A$2:$I$1018,7,0)</f>
        <v>5.35</v>
      </c>
      <c r="I208" s="0" t="n">
        <f aca="false">$C208*VLOOKUP($B208,FoodDB!$A$2:$I$1018,8,0)</f>
        <v>0</v>
      </c>
      <c r="J208" s="0" t="n">
        <f aca="false">$C208*VLOOKUP($B208,FoodDB!$A$2:$I$1018,9,0)</f>
        <v>5.35</v>
      </c>
    </row>
    <row r="209" customFormat="false" ht="15" hidden="false" customHeight="false" outlineLevel="0" collapsed="false">
      <c r="B209" s="96" t="s">
        <v>131</v>
      </c>
      <c r="C209" s="97" t="n">
        <v>0.5</v>
      </c>
      <c r="D209" s="0" t="n">
        <f aca="false">$C209*VLOOKUP($B209,FoodDB!$A$2:$I$1018,3,0)</f>
        <v>3.5</v>
      </c>
      <c r="E209" s="0" t="n">
        <f aca="false">$C209*VLOOKUP($B209,FoodDB!$A$2:$I$1018,4,0)</f>
        <v>1.5</v>
      </c>
      <c r="F209" s="0" t="n">
        <f aca="false">$C209*VLOOKUP($B209,FoodDB!$A$2:$I$1018,5,0)</f>
        <v>0.5</v>
      </c>
      <c r="G209" s="0" t="n">
        <f aca="false">$C209*VLOOKUP($B209,FoodDB!$A$2:$I$1018,6,0)</f>
        <v>31.5</v>
      </c>
      <c r="H209" s="0" t="n">
        <f aca="false">$C209*VLOOKUP($B209,FoodDB!$A$2:$I$1018,7,0)</f>
        <v>6</v>
      </c>
      <c r="I209" s="0" t="n">
        <f aca="false">$C209*VLOOKUP($B209,FoodDB!$A$2:$I$1018,8,0)</f>
        <v>2</v>
      </c>
      <c r="J209" s="0" t="n">
        <f aca="false">$C209*VLOOKUP($B209,FoodDB!$A$2:$I$1018,9,0)</f>
        <v>39.5</v>
      </c>
    </row>
    <row r="210" customFormat="false" ht="15" hidden="false" customHeight="false" outlineLevel="0" collapsed="false">
      <c r="B210" s="96" t="s">
        <v>132</v>
      </c>
      <c r="C210" s="97" t="n">
        <v>1</v>
      </c>
      <c r="D210" s="0" t="n">
        <f aca="false">$C210*VLOOKUP($B210,FoodDB!$A$2:$I$1018,3,0)</f>
        <v>0.5</v>
      </c>
      <c r="E210" s="0" t="n">
        <f aca="false">$C210*VLOOKUP($B210,FoodDB!$A$2:$I$1018,4,0)</f>
        <v>1</v>
      </c>
      <c r="F210" s="0" t="n">
        <f aca="false">$C210*VLOOKUP($B210,FoodDB!$A$2:$I$1018,5,0)</f>
        <v>12</v>
      </c>
      <c r="G210" s="0" t="n">
        <f aca="false">$C210*VLOOKUP($B210,FoodDB!$A$2:$I$1018,6,0)</f>
        <v>4.5</v>
      </c>
      <c r="H210" s="0" t="n">
        <f aca="false">$C210*VLOOKUP($B210,FoodDB!$A$2:$I$1018,7,0)</f>
        <v>4</v>
      </c>
      <c r="I210" s="0" t="n">
        <f aca="false">$C210*VLOOKUP($B210,FoodDB!$A$2:$I$1018,8,0)</f>
        <v>48</v>
      </c>
      <c r="J210" s="0" t="n">
        <f aca="false">$C210*VLOOKUP($B210,FoodDB!$A$2:$I$1018,9,0)</f>
        <v>56.5</v>
      </c>
    </row>
    <row r="211" customFormat="false" ht="15" hidden="false" customHeight="false" outlineLevel="0" collapsed="false">
      <c r="B211" s="96" t="s">
        <v>127</v>
      </c>
      <c r="C211" s="97" t="n">
        <v>1</v>
      </c>
      <c r="D211" s="0" t="n">
        <f aca="false">$C211*VLOOKUP($B211,FoodDB!$A$2:$I$1018,3,0)</f>
        <v>15</v>
      </c>
      <c r="E211" s="0" t="n">
        <f aca="false">$C211*VLOOKUP($B211,FoodDB!$A$2:$I$1018,4,0)</f>
        <v>2</v>
      </c>
      <c r="F211" s="0" t="n">
        <f aca="false">$C211*VLOOKUP($B211,FoodDB!$A$2:$I$1018,5,0)</f>
        <v>7</v>
      </c>
      <c r="G211" s="0" t="n">
        <f aca="false">$C211*VLOOKUP($B211,FoodDB!$A$2:$I$1018,6,0)</f>
        <v>135</v>
      </c>
      <c r="H211" s="0" t="n">
        <f aca="false">$C211*VLOOKUP($B211,FoodDB!$A$2:$I$1018,7,0)</f>
        <v>8</v>
      </c>
      <c r="I211" s="0" t="n">
        <f aca="false">$C211*VLOOKUP($B211,FoodDB!$A$2:$I$1018,8,0)</f>
        <v>28</v>
      </c>
      <c r="J211" s="0" t="n">
        <f aca="false">$C211*VLOOKUP($B211,FoodDB!$A$2:$I$1018,9,0)</f>
        <v>171</v>
      </c>
    </row>
    <row r="212" customFormat="false" ht="15" hidden="false" customHeight="false" outlineLevel="0" collapsed="false">
      <c r="B212" s="96" t="s">
        <v>101</v>
      </c>
      <c r="C212" s="97" t="n">
        <v>1</v>
      </c>
      <c r="D212" s="0" t="n">
        <f aca="false">$C212*VLOOKUP($B212,FoodDB!$A$2:$I$1018,3,0)</f>
        <v>5</v>
      </c>
      <c r="E212" s="0" t="n">
        <f aca="false">$C212*VLOOKUP($B212,FoodDB!$A$2:$I$1018,4,0)</f>
        <v>0</v>
      </c>
      <c r="F212" s="0" t="n">
        <f aca="false">$C212*VLOOKUP($B212,FoodDB!$A$2:$I$1018,5,0)</f>
        <v>6</v>
      </c>
      <c r="G212" s="0" t="n">
        <f aca="false">$C212*VLOOKUP($B212,FoodDB!$A$2:$I$1018,6,0)</f>
        <v>45</v>
      </c>
      <c r="H212" s="0" t="n">
        <f aca="false">$C212*VLOOKUP($B212,FoodDB!$A$2:$I$1018,7,0)</f>
        <v>0</v>
      </c>
      <c r="I212" s="0" t="n">
        <f aca="false">$C212*VLOOKUP($B212,FoodDB!$A$2:$I$1018,8,0)</f>
        <v>24</v>
      </c>
      <c r="J212" s="0" t="n">
        <f aca="false">$C212*VLOOKUP($B212,FoodDB!$A$2:$I$1018,9,0)</f>
        <v>69</v>
      </c>
    </row>
    <row r="213" customFormat="false" ht="15" hidden="false" customHeight="false" outlineLevel="0" collapsed="false">
      <c r="B213" s="96" t="s">
        <v>109</v>
      </c>
      <c r="C213" s="97" t="n">
        <v>1</v>
      </c>
      <c r="D213" s="0" t="n">
        <f aca="false">$C213*VLOOKUP($B213,FoodDB!$A$2:$I$1018,3,0)</f>
        <v>12</v>
      </c>
      <c r="E213" s="0" t="n">
        <f aca="false">$C213*VLOOKUP($B213,FoodDB!$A$2:$I$1018,4,0)</f>
        <v>0</v>
      </c>
      <c r="F213" s="0" t="n">
        <f aca="false">$C213*VLOOKUP($B213,FoodDB!$A$2:$I$1018,5,0)</f>
        <v>0</v>
      </c>
      <c r="G213" s="0" t="n">
        <f aca="false">$C213*VLOOKUP($B213,FoodDB!$A$2:$I$1018,6,0)</f>
        <v>108</v>
      </c>
      <c r="H213" s="0" t="n">
        <f aca="false">$C213*VLOOKUP($B213,FoodDB!$A$2:$I$1018,7,0)</f>
        <v>0</v>
      </c>
      <c r="I213" s="0" t="n">
        <f aca="false">$C213*VLOOKUP($B213,FoodDB!$A$2:$I$1018,8,0)</f>
        <v>0</v>
      </c>
      <c r="J213" s="0" t="n">
        <f aca="false">$C213*VLOOKUP($B213,FoodDB!$A$2:$I$1018,9,0)</f>
        <v>108</v>
      </c>
    </row>
    <row r="214" customFormat="false" ht="15" hidden="false" customHeight="false" outlineLevel="0" collapsed="false">
      <c r="A214" s="0" t="s">
        <v>98</v>
      </c>
      <c r="G214" s="0" t="n">
        <f aca="false">SUM(G204:G213)</f>
        <v>426.6</v>
      </c>
      <c r="H214" s="0" t="n">
        <f aca="false">SUM(H204:H213)</f>
        <v>70.95</v>
      </c>
      <c r="I214" s="0" t="n">
        <f aca="false">SUM(I204:I213)</f>
        <v>511.6</v>
      </c>
      <c r="J214" s="0" t="n">
        <f aca="false">SUM(G214:I214)</f>
        <v>1009.15</v>
      </c>
    </row>
    <row r="215" customFormat="false" ht="15" hidden="false" customHeight="false" outlineLevel="0" collapsed="false">
      <c r="A215" s="0" t="s">
        <v>102</v>
      </c>
      <c r="B215" s="0" t="s">
        <v>103</v>
      </c>
      <c r="E215" s="100"/>
      <c r="F215" s="100"/>
      <c r="G215" s="100" t="n">
        <f aca="false">VLOOKUP($A204,LossChart!$A$3:$AB$105,14,0)</f>
        <v>442.214163205963</v>
      </c>
      <c r="H215" s="100" t="n">
        <f aca="false">VLOOKUP($A204,LossChart!$A$3:$AB$105,15,0)</f>
        <v>80</v>
      </c>
      <c r="I215" s="100" t="n">
        <f aca="false">VLOOKUP($A204,LossChart!$A$3:$AB$105,16,0)</f>
        <v>477.304074136158</v>
      </c>
      <c r="J215" s="100" t="n">
        <f aca="false">VLOOKUP($A204,LossChart!$A$3:$AB$105,17,0)</f>
        <v>999.518237342121</v>
      </c>
      <c r="K215" s="100"/>
    </row>
    <row r="216" customFormat="false" ht="15" hidden="false" customHeight="false" outlineLevel="0" collapsed="false">
      <c r="A216" s="0" t="s">
        <v>104</v>
      </c>
      <c r="G216" s="0" t="n">
        <f aca="false">G215-G214</f>
        <v>15.6141632059627</v>
      </c>
      <c r="H216" s="0" t="n">
        <f aca="false">H215-H214</f>
        <v>9.05</v>
      </c>
      <c r="I216" s="0" t="n">
        <f aca="false">I215-I214</f>
        <v>-34.295925863842</v>
      </c>
      <c r="J216" s="0" t="n">
        <f aca="false">J215-J214</f>
        <v>-9.63176265787922</v>
      </c>
    </row>
    <row r="218" customFormat="false" ht="60" hidden="false" customHeight="false" outlineLevel="0" collapsed="false">
      <c r="A218" s="21" t="s">
        <v>63</v>
      </c>
      <c r="B218" s="21" t="s">
        <v>93</v>
      </c>
      <c r="C218" s="21" t="s">
        <v>94</v>
      </c>
      <c r="D218" s="94" t="str">
        <f aca="false">FoodDB!$C$1</f>
        <v>Fat
(g)</v>
      </c>
      <c r="E218" s="94" t="str">
        <f aca="false">FoodDB!$D$1</f>
        <v>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110</v>
      </c>
      <c r="M218" s="94" t="s">
        <v>111</v>
      </c>
      <c r="N218" s="94" t="s">
        <v>112</v>
      </c>
      <c r="O218" s="94" t="s">
        <v>113</v>
      </c>
      <c r="P218" s="94" t="s">
        <v>118</v>
      </c>
      <c r="Q218" s="94" t="s">
        <v>119</v>
      </c>
      <c r="R218" s="94" t="s">
        <v>120</v>
      </c>
      <c r="S218" s="94" t="s">
        <v>121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126</v>
      </c>
      <c r="C219" s="97" t="n">
        <v>3</v>
      </c>
      <c r="D219" s="0" t="n">
        <f aca="false">$C219*VLOOKUP($B219,FoodDB!$A$2:$I$1018,3,0)</f>
        <v>10.8</v>
      </c>
      <c r="E219" s="0" t="n">
        <f aca="false">$C219*VLOOKUP($B219,FoodDB!$A$2:$I$1018,4,0)</f>
        <v>0</v>
      </c>
      <c r="F219" s="0" t="n">
        <f aca="false">$C219*VLOOKUP($B219,FoodDB!$A$2:$I$1018,5,0)</f>
        <v>93</v>
      </c>
      <c r="G219" s="0" t="n">
        <f aca="false">$C219*VLOOKUP($B219,FoodDB!$A$2:$I$1018,6,0)</f>
        <v>97.2</v>
      </c>
      <c r="H219" s="0" t="n">
        <f aca="false">$C219*VLOOKUP($B219,FoodDB!$A$2:$I$1018,7,0)</f>
        <v>0</v>
      </c>
      <c r="I219" s="0" t="n">
        <f aca="false">$C219*VLOOKUP($B219,FoodDB!$A$2:$I$1018,8,0)</f>
        <v>372</v>
      </c>
      <c r="J219" s="0" t="n">
        <f aca="false">$C219*VLOOKUP($B219,FoodDB!$A$2:$I$1018,9,0)</f>
        <v>469.2</v>
      </c>
      <c r="L219" s="0" t="n">
        <f aca="false">SUM(G219:G228)</f>
        <v>605.7</v>
      </c>
      <c r="M219" s="0" t="n">
        <f aca="false">SUM(H219:H228)</f>
        <v>64.8514285714286</v>
      </c>
      <c r="N219" s="0" t="n">
        <f aca="false">SUM(I219:I228)</f>
        <v>482.285714285714</v>
      </c>
      <c r="O219" s="0" t="n">
        <f aca="false">SUM(L219:N219)</f>
        <v>1152.83714285714</v>
      </c>
      <c r="P219" s="100" t="n">
        <f aca="false">VLOOKUP($A219,LossChart!$A$3:$AB$105,14,0)-L219</f>
        <v>-155.951210913566</v>
      </c>
      <c r="Q219" s="100" t="n">
        <f aca="false">VLOOKUP($A219,LossChart!$A$3:$AB$105,15,0)-M219</f>
        <v>15.1485714285714</v>
      </c>
      <c r="R219" s="100" t="n">
        <f aca="false">VLOOKUP($A219,LossChart!$A$3:$AB$105,16,0)-N219</f>
        <v>-4.98164014955597</v>
      </c>
      <c r="S219" s="100" t="n">
        <f aca="false">VLOOKUP($A219,LossChart!$A$3:$AB$105,17,0)-O219</f>
        <v>-145.784279634548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133</v>
      </c>
      <c r="C220" s="97" t="n">
        <v>1</v>
      </c>
      <c r="D220" s="0" t="n">
        <f aca="false">$C220*VLOOKUP($B220,FoodDB!$A$2:$I$1018,3,0)</f>
        <v>0</v>
      </c>
      <c r="E220" s="0" t="n">
        <f aca="false">$C220*VLOOKUP($B220,FoodDB!$A$2:$I$1018,4,0)</f>
        <v>0</v>
      </c>
      <c r="F220" s="0" t="n">
        <f aca="false">$C220*VLOOKUP($B220,FoodDB!$A$2:$I$1018,5,0)</f>
        <v>0</v>
      </c>
      <c r="G220" s="0" t="n">
        <f aca="false">$C220*VLOOKUP($B220,FoodDB!$A$2:$I$1018,6,0)</f>
        <v>0</v>
      </c>
      <c r="H220" s="0" t="n">
        <f aca="false">$C220*VLOOKUP($B220,FoodDB!$A$2:$I$1018,7,0)</f>
        <v>0</v>
      </c>
      <c r="I220" s="0" t="n">
        <f aca="false">$C220*VLOOKUP($B220,FoodDB!$A$2:$I$1018,8,0)</f>
        <v>0</v>
      </c>
      <c r="J220" s="0" t="n">
        <f aca="false">$C220*VLOOKUP($B220,FoodDB!$A$2:$I$1018,9,0)</f>
        <v>0</v>
      </c>
    </row>
    <row r="221" customFormat="false" ht="15" hidden="false" customHeight="false" outlineLevel="0" collapsed="false">
      <c r="B221" s="96" t="s">
        <v>132</v>
      </c>
      <c r="C221" s="97" t="n">
        <v>1</v>
      </c>
      <c r="D221" s="0" t="n">
        <f aca="false">$C221*VLOOKUP($B221,FoodDB!$A$2:$I$1018,3,0)</f>
        <v>0.5</v>
      </c>
      <c r="E221" s="0" t="n">
        <v>8</v>
      </c>
      <c r="F221" s="0" t="n">
        <f aca="false">$C221*VLOOKUP($B221,FoodDB!$A$2:$I$1018,5,0)</f>
        <v>12</v>
      </c>
      <c r="G221" s="0" t="n">
        <f aca="false">$C221*VLOOKUP($B221,FoodDB!$A$2:$I$1018,6,0)</f>
        <v>4.5</v>
      </c>
      <c r="H221" s="0" t="n">
        <v>32</v>
      </c>
      <c r="I221" s="0" t="n">
        <f aca="false">$C221*VLOOKUP($B221,FoodDB!$A$2:$I$1018,8,0)</f>
        <v>48</v>
      </c>
      <c r="J221" s="0" t="n">
        <f aca="false">$C221*VLOOKUP($B221,FoodDB!$A$2:$I$1018,9,0)</f>
        <v>56.5</v>
      </c>
    </row>
    <row r="222" customFormat="false" ht="15" hidden="false" customHeight="false" outlineLevel="0" collapsed="false">
      <c r="B222" s="96" t="s">
        <v>96</v>
      </c>
      <c r="C222" s="97" t="n">
        <v>8</v>
      </c>
      <c r="D222" s="0" t="n">
        <f aca="false">$C222*VLOOKUP($B222,FoodDB!$A$2:$I$1018,3,0)</f>
        <v>0</v>
      </c>
      <c r="E222" s="0" t="n">
        <f aca="false">$C222*VLOOKUP($B222,FoodDB!$A$2:$I$1018,4,0)</f>
        <v>5.14285714285714</v>
      </c>
      <c r="F222" s="0" t="n">
        <f aca="false">$C222*VLOOKUP($B222,FoodDB!$A$2:$I$1018,5,0)</f>
        <v>2.57142857142857</v>
      </c>
      <c r="G222" s="0" t="n">
        <f aca="false">$C222*VLOOKUP($B222,FoodDB!$A$2:$I$1018,6,0)</f>
        <v>0</v>
      </c>
      <c r="H222" s="0" t="n">
        <f aca="false">$C222*VLOOKUP($B222,FoodDB!$A$2:$I$1018,7,0)</f>
        <v>20.5714285714286</v>
      </c>
      <c r="I222" s="0" t="n">
        <f aca="false">$C222*VLOOKUP($B222,FoodDB!$A$2:$I$1018,8,0)</f>
        <v>10.2857142857143</v>
      </c>
      <c r="J222" s="0" t="n">
        <f aca="false">$C222*VLOOKUP($B222,FoodDB!$A$2:$I$1018,9,0)</f>
        <v>30.8571428571429</v>
      </c>
    </row>
    <row r="223" customFormat="false" ht="15" hidden="false" customHeight="false" outlineLevel="0" collapsed="false">
      <c r="B223" s="96" t="s">
        <v>109</v>
      </c>
      <c r="C223" s="97" t="n">
        <v>3</v>
      </c>
      <c r="D223" s="0" t="n">
        <f aca="false">$C223*VLOOKUP($B223,FoodDB!$A$2:$I$1018,3,0)</f>
        <v>36</v>
      </c>
      <c r="E223" s="0" t="n">
        <f aca="false">$C223*VLOOKUP($B223,FoodDB!$A$2:$I$1018,4,0)</f>
        <v>0</v>
      </c>
      <c r="F223" s="0" t="n">
        <f aca="false">$C223*VLOOKUP($B223,FoodDB!$A$2:$I$1018,5,0)</f>
        <v>0</v>
      </c>
      <c r="G223" s="0" t="n">
        <f aca="false">$C223*VLOOKUP($B223,FoodDB!$A$2:$I$1018,6,0)</f>
        <v>324</v>
      </c>
      <c r="H223" s="0" t="n">
        <f aca="false">$C223*VLOOKUP($B223,FoodDB!$A$2:$I$1018,7,0)</f>
        <v>0</v>
      </c>
      <c r="I223" s="0" t="n">
        <f aca="false">$C223*VLOOKUP($B223,FoodDB!$A$2:$I$1018,8,0)</f>
        <v>0</v>
      </c>
      <c r="J223" s="0" t="n">
        <f aca="false">$C223*VLOOKUP($B223,FoodDB!$A$2:$I$1018,9,0)</f>
        <v>324</v>
      </c>
    </row>
    <row r="224" customFormat="false" ht="15" hidden="false" customHeight="false" outlineLevel="0" collapsed="false">
      <c r="B224" s="96" t="s">
        <v>127</v>
      </c>
      <c r="C224" s="97" t="n">
        <v>1</v>
      </c>
      <c r="D224" s="0" t="n">
        <f aca="false">$C224*VLOOKUP($B224,FoodDB!$A$2:$I$1018,3,0)</f>
        <v>15</v>
      </c>
      <c r="E224" s="0" t="n">
        <f aca="false">$C224*VLOOKUP($B224,FoodDB!$A$2:$I$1018,4,0)</f>
        <v>2</v>
      </c>
      <c r="F224" s="0" t="n">
        <f aca="false">$C224*VLOOKUP($B224,FoodDB!$A$2:$I$1018,5,0)</f>
        <v>7</v>
      </c>
      <c r="G224" s="0" t="n">
        <f aca="false">$C224*VLOOKUP($B224,FoodDB!$A$2:$I$1018,6,0)</f>
        <v>135</v>
      </c>
      <c r="H224" s="0" t="n">
        <f aca="false">$C224*VLOOKUP($B224,FoodDB!$A$2:$I$1018,7,0)</f>
        <v>8</v>
      </c>
      <c r="I224" s="0" t="n">
        <f aca="false">$C224*VLOOKUP($B224,FoodDB!$A$2:$I$1018,8,0)</f>
        <v>28</v>
      </c>
      <c r="J224" s="0" t="n">
        <f aca="false">$C224*VLOOKUP($B224,FoodDB!$A$2:$I$1018,9,0)</f>
        <v>171</v>
      </c>
    </row>
    <row r="225" customFormat="false" ht="15" hidden="false" customHeight="false" outlineLevel="0" collapsed="false">
      <c r="B225" s="96" t="s">
        <v>101</v>
      </c>
      <c r="C225" s="97" t="n">
        <v>1</v>
      </c>
      <c r="D225" s="0" t="n">
        <f aca="false">$C225*VLOOKUP($B225,FoodDB!$A$2:$I$1018,3,0)</f>
        <v>5</v>
      </c>
      <c r="E225" s="0" t="n">
        <f aca="false">$C225*VLOOKUP($B225,FoodDB!$A$2:$I$1018,4,0)</f>
        <v>0</v>
      </c>
      <c r="F225" s="0" t="n">
        <f aca="false">$C225*VLOOKUP($B225,FoodDB!$A$2:$I$1018,5,0)</f>
        <v>6</v>
      </c>
      <c r="G225" s="0" t="n">
        <f aca="false">$C225*VLOOKUP($B225,FoodDB!$A$2:$I$1018,6,0)</f>
        <v>45</v>
      </c>
      <c r="H225" s="0" t="n">
        <f aca="false">$C225*VLOOKUP($B225,FoodDB!$A$2:$I$1018,7,0)</f>
        <v>0</v>
      </c>
      <c r="I225" s="0" t="n">
        <f aca="false">$C225*VLOOKUP($B225,FoodDB!$A$2:$I$1018,8,0)</f>
        <v>24</v>
      </c>
      <c r="J225" s="0" t="n">
        <f aca="false">$C225*VLOOKUP($B225,FoodDB!$A$2:$I$1018,9,0)</f>
        <v>69</v>
      </c>
    </row>
    <row r="226" customFormat="false" ht="15" hidden="false" customHeight="false" outlineLevel="0" collapsed="false">
      <c r="B226" s="96" t="s">
        <v>130</v>
      </c>
      <c r="C226" s="97" t="n">
        <v>0.2</v>
      </c>
      <c r="D226" s="0" t="n">
        <f aca="false">$C226*VLOOKUP($B226,FoodDB!$A$2:$I$1018,3,0)</f>
        <v>0</v>
      </c>
      <c r="E226" s="0" t="n">
        <f aca="false">$C226*VLOOKUP($B226,FoodDB!$A$2:$I$1018,4,0)</f>
        <v>1.07</v>
      </c>
      <c r="F226" s="0" t="n">
        <f aca="false">$C226*VLOOKUP($B226,FoodDB!$A$2:$I$1018,5,0)</f>
        <v>0</v>
      </c>
      <c r="G226" s="0" t="n">
        <f aca="false">$C226*VLOOKUP($B226,FoodDB!$A$2:$I$1018,6,0)</f>
        <v>0</v>
      </c>
      <c r="H226" s="0" t="n">
        <f aca="false">$C226*VLOOKUP($B226,FoodDB!$A$2:$I$1018,7,0)</f>
        <v>4.28</v>
      </c>
      <c r="I226" s="0" t="n">
        <f aca="false">$C226*VLOOKUP($B226,FoodDB!$A$2:$I$1018,8,0)</f>
        <v>0</v>
      </c>
      <c r="J226" s="0" t="n">
        <f aca="false">$C226*VLOOKUP($B226,FoodDB!$A$2:$I$1018,9,0)</f>
        <v>4.28</v>
      </c>
    </row>
    <row r="227" customFormat="false" ht="15" hidden="false" customHeight="false" outlineLevel="0" collapsed="false">
      <c r="B227" s="96" t="s">
        <v>108</v>
      </c>
      <c r="C227" s="97" t="n">
        <v>0</v>
      </c>
      <c r="D227" s="0" t="n">
        <f aca="false">$C227*VLOOKUP($B227,FoodDB!$A$2:$I$1018,3,0)</f>
        <v>0</v>
      </c>
      <c r="E227" s="0" t="n">
        <f aca="false">$C227*VLOOKUP($B227,FoodDB!$A$2:$I$1018,4,0)</f>
        <v>0</v>
      </c>
      <c r="F227" s="0" t="n">
        <f aca="false">$C227*VLOOKUP($B227,FoodDB!$A$2:$I$1018,5,0)</f>
        <v>0</v>
      </c>
      <c r="G227" s="0" t="n">
        <f aca="false">$C227*VLOOKUP($B227,FoodDB!$A$2:$I$1018,6,0)</f>
        <v>0</v>
      </c>
      <c r="H227" s="0" t="n">
        <f aca="false">$C227*VLOOKUP($B227,FoodDB!$A$2:$I$1018,7,0)</f>
        <v>0</v>
      </c>
      <c r="I227" s="0" t="n">
        <f aca="false">$C227*VLOOKUP($B227,FoodDB!$A$2:$I$1018,8,0)</f>
        <v>0</v>
      </c>
      <c r="J227" s="0" t="n">
        <f aca="false">$C227*VLOOKUP($B227,FoodDB!$A$2:$I$1018,9,0)</f>
        <v>0</v>
      </c>
    </row>
    <row r="228" customFormat="false" ht="15" hidden="false" customHeight="false" outlineLevel="0" collapsed="false">
      <c r="B228" s="96" t="s">
        <v>108</v>
      </c>
      <c r="C228" s="97" t="n">
        <v>0</v>
      </c>
      <c r="D228" s="0" t="n">
        <f aca="false">$C228*VLOOKUP($B228,FoodDB!$A$2:$I$1018,3,0)</f>
        <v>0</v>
      </c>
      <c r="E228" s="0" t="n">
        <f aca="false">$C228*VLOOKUP($B228,FoodDB!$A$2:$I$1018,4,0)</f>
        <v>0</v>
      </c>
      <c r="F228" s="0" t="n">
        <f aca="false">$C228*VLOOKUP($B228,FoodDB!$A$2:$I$1018,5,0)</f>
        <v>0</v>
      </c>
      <c r="G228" s="0" t="n">
        <f aca="false">$C228*VLOOKUP($B228,FoodDB!$A$2:$I$1018,6,0)</f>
        <v>0</v>
      </c>
      <c r="H228" s="0" t="n">
        <f aca="false">$C228*VLOOKUP($B228,FoodDB!$A$2:$I$1018,7,0)</f>
        <v>0</v>
      </c>
      <c r="I228" s="0" t="n">
        <f aca="false">$C228*VLOOKUP($B228,FoodDB!$A$2:$I$1018,8,0)</f>
        <v>0</v>
      </c>
      <c r="J228" s="0" t="n">
        <f aca="false">$C228*VLOOKUP($B228,FoodDB!$A$2:$I$1018,9,0)</f>
        <v>0</v>
      </c>
    </row>
    <row r="229" customFormat="false" ht="15" hidden="false" customHeight="false" outlineLevel="0" collapsed="false">
      <c r="A229" s="0" t="s">
        <v>98</v>
      </c>
      <c r="G229" s="0" t="n">
        <f aca="false">SUM(G219:G228)</f>
        <v>605.7</v>
      </c>
      <c r="H229" s="0" t="n">
        <f aca="false">SUM(H219:H228)</f>
        <v>64.8514285714286</v>
      </c>
      <c r="I229" s="0" t="n">
        <f aca="false">SUM(I219:I228)</f>
        <v>482.285714285714</v>
      </c>
      <c r="J229" s="0" t="n">
        <f aca="false">SUM(G229:I229)</f>
        <v>1152.83714285714</v>
      </c>
    </row>
    <row r="230" customFormat="false" ht="15" hidden="false" customHeight="false" outlineLevel="0" collapsed="false">
      <c r="A230" s="0" t="s">
        <v>102</v>
      </c>
      <c r="B230" s="0" t="s">
        <v>103</v>
      </c>
      <c r="E230" s="100"/>
      <c r="F230" s="100"/>
      <c r="G230" s="100" t="n">
        <f aca="false">VLOOKUP($A219,LossChart!$A$3:$AB$105,14,0)</f>
        <v>449.748789086434</v>
      </c>
      <c r="H230" s="100" t="n">
        <f aca="false">VLOOKUP($A219,LossChart!$A$3:$AB$105,15,0)</f>
        <v>80</v>
      </c>
      <c r="I230" s="100" t="n">
        <f aca="false">VLOOKUP($A219,LossChart!$A$3:$AB$105,16,0)</f>
        <v>477.304074136158</v>
      </c>
      <c r="J230" s="100" t="n">
        <f aca="false">VLOOKUP($A219,LossChart!$A$3:$AB$105,17,0)</f>
        <v>1007.05286322259</v>
      </c>
      <c r="K230" s="100"/>
    </row>
    <row r="231" customFormat="false" ht="15" hidden="false" customHeight="false" outlineLevel="0" collapsed="false">
      <c r="A231" s="0" t="s">
        <v>104</v>
      </c>
      <c r="G231" s="0" t="n">
        <f aca="false">G230-G229</f>
        <v>-155.951210913566</v>
      </c>
      <c r="H231" s="0" t="n">
        <f aca="false">H230-H229</f>
        <v>15.1485714285714</v>
      </c>
      <c r="I231" s="0" t="n">
        <f aca="false">I230-I229</f>
        <v>-4.98164014955597</v>
      </c>
      <c r="J231" s="0" t="n">
        <f aca="false">J230-J229</f>
        <v>-145.784279634548</v>
      </c>
    </row>
    <row r="233" customFormat="false" ht="60" hidden="false" customHeight="false" outlineLevel="0" collapsed="false">
      <c r="A233" s="21" t="s">
        <v>63</v>
      </c>
      <c r="B233" s="21" t="s">
        <v>93</v>
      </c>
      <c r="C233" s="21" t="s">
        <v>94</v>
      </c>
      <c r="D233" s="94" t="str">
        <f aca="false">FoodDB!$C$1</f>
        <v>Fat
(g)</v>
      </c>
      <c r="E233" s="94" t="str">
        <f aca="false">FoodDB!$D$1</f>
        <v>Carbs
(g)</v>
      </c>
      <c r="F233" s="94" t="str">
        <f aca="false">FoodDB!$E$1</f>
        <v>Protein
(g)</v>
      </c>
      <c r="G233" s="94" t="str">
        <f aca="false">FoodDB!$F$1</f>
        <v>Fat
(Cal)</v>
      </c>
      <c r="H233" s="94" t="str">
        <f aca="false">FoodDB!$G$1</f>
        <v>Carb
(Cal)</v>
      </c>
      <c r="I233" s="94" t="str">
        <f aca="false">FoodDB!$H$1</f>
        <v>Protein
(Cal)</v>
      </c>
      <c r="J233" s="94" t="str">
        <f aca="false">FoodDB!$I$1</f>
        <v>Total
Calories</v>
      </c>
      <c r="K233" s="94"/>
      <c r="L233" s="94" t="s">
        <v>110</v>
      </c>
      <c r="M233" s="94" t="s">
        <v>111</v>
      </c>
      <c r="N233" s="94" t="s">
        <v>112</v>
      </c>
      <c r="O233" s="94" t="s">
        <v>113</v>
      </c>
      <c r="P233" s="94" t="s">
        <v>118</v>
      </c>
      <c r="Q233" s="94" t="s">
        <v>119</v>
      </c>
      <c r="R233" s="94" t="s">
        <v>120</v>
      </c>
      <c r="S233" s="94" t="s">
        <v>121</v>
      </c>
      <c r="T233" s="94"/>
      <c r="U233" s="94"/>
      <c r="V233" s="94"/>
      <c r="W233" s="94"/>
    </row>
    <row r="234" customFormat="false" ht="15" hidden="false" customHeight="false" outlineLevel="0" collapsed="false">
      <c r="A234" s="95" t="n">
        <f aca="false">A219+1</f>
        <v>43013</v>
      </c>
      <c r="B234" s="96" t="s">
        <v>126</v>
      </c>
      <c r="C234" s="97" t="n">
        <v>3</v>
      </c>
      <c r="D234" s="100" t="n">
        <f aca="false">$C234*VLOOKUP($B234,FoodDB!$A$2:$I$1018,3,0)</f>
        <v>10.8</v>
      </c>
      <c r="E234" s="100" t="n">
        <f aca="false">$C234*VLOOKUP($B234,FoodDB!$A$2:$I$1018,4,0)</f>
        <v>0</v>
      </c>
      <c r="F234" s="100" t="n">
        <f aca="false">$C234*VLOOKUP($B234,FoodDB!$A$2:$I$1018,5,0)</f>
        <v>93</v>
      </c>
      <c r="G234" s="100" t="n">
        <f aca="false">$C234*VLOOKUP($B234,FoodDB!$A$2:$I$1018,6,0)</f>
        <v>97.2</v>
      </c>
      <c r="H234" s="100" t="n">
        <f aca="false">$C234*VLOOKUP($B234,FoodDB!$A$2:$I$1018,7,0)</f>
        <v>0</v>
      </c>
      <c r="I234" s="100" t="n">
        <f aca="false">$C234*VLOOKUP($B234,FoodDB!$A$2:$I$1018,8,0)</f>
        <v>372</v>
      </c>
      <c r="J234" s="100" t="n">
        <f aca="false">$C234*VLOOKUP($B234,FoodDB!$A$2:$I$1018,9,0)</f>
        <v>469.2</v>
      </c>
      <c r="K234" s="100"/>
      <c r="L234" s="100" t="n">
        <f aca="false">SUM(G234:G240)</f>
        <v>391.5</v>
      </c>
      <c r="M234" s="100" t="n">
        <f aca="false">SUM(H234:H240)</f>
        <v>82.0571428571429</v>
      </c>
      <c r="N234" s="100" t="n">
        <f aca="false">SUM(I234:I240)</f>
        <v>455.628571428571</v>
      </c>
      <c r="O234" s="100" t="n">
        <f aca="false">SUM(L234:N234)</f>
        <v>929.185714285714</v>
      </c>
      <c r="P234" s="100" t="n">
        <f aca="false">VLOOKUP($A234,LossChart!$A$3:$AB$105,14,0)-L234</f>
        <v>64.9947991789036</v>
      </c>
      <c r="Q234" s="100" t="n">
        <f aca="false">VLOOKUP($A234,LossChart!$A$3:$AB$105,15,0)-M234</f>
        <v>-2.05714285714291</v>
      </c>
      <c r="R234" s="100" t="n">
        <f aca="false">VLOOKUP($A234,LossChart!$A$3:$AB$105,16,0)-N234</f>
        <v>21.675502707587</v>
      </c>
      <c r="S234" s="100" t="n">
        <f aca="false">VLOOKUP($A234,LossChart!$A$3:$AB$105,17,0)-O234</f>
        <v>84.6131590293477</v>
      </c>
      <c r="T234" s="100"/>
      <c r="U234" s="100"/>
      <c r="V234" s="100"/>
      <c r="W234" s="100"/>
    </row>
    <row r="235" customFormat="false" ht="15" hidden="false" customHeight="false" outlineLevel="0" collapsed="false">
      <c r="B235" s="96" t="s">
        <v>134</v>
      </c>
      <c r="C235" s="97" t="n">
        <v>2</v>
      </c>
      <c r="D235" s="100" t="n">
        <f aca="false">$C235*VLOOKUP($B235,FoodDB!$A$2:$I$1018,3,0)</f>
        <v>28</v>
      </c>
      <c r="E235" s="100" t="n">
        <f aca="false">$C235*VLOOKUP($B235,FoodDB!$A$2:$I$1018,4,0)</f>
        <v>6</v>
      </c>
      <c r="F235" s="100" t="n">
        <f aca="false">$C235*VLOOKUP($B235,FoodDB!$A$2:$I$1018,5,0)</f>
        <v>14</v>
      </c>
      <c r="G235" s="100" t="n">
        <f aca="false">$C235*VLOOKUP($B235,FoodDB!$A$2:$I$1018,6,0)</f>
        <v>252</v>
      </c>
      <c r="H235" s="100" t="n">
        <f aca="false">$C235*VLOOKUP($B235,FoodDB!$A$2:$I$1018,7,0)</f>
        <v>24</v>
      </c>
      <c r="I235" s="100" t="n">
        <f aca="false">$C235*VLOOKUP($B235,FoodDB!$A$2:$I$1018,8,0)</f>
        <v>56</v>
      </c>
      <c r="J235" s="100" t="n">
        <f aca="false">$C235*VLOOKUP($B235,FoodDB!$A$2:$I$1018,9,0)</f>
        <v>332</v>
      </c>
      <c r="K235" s="100"/>
      <c r="L235" s="100"/>
      <c r="M235" s="100"/>
      <c r="N235" s="100"/>
      <c r="O235" s="100"/>
      <c r="P235" s="100"/>
      <c r="Q235" s="100"/>
      <c r="R235" s="100"/>
      <c r="S235" s="100"/>
    </row>
    <row r="236" customFormat="false" ht="15" hidden="false" customHeight="false" outlineLevel="0" collapsed="false">
      <c r="B236" s="96" t="s">
        <v>96</v>
      </c>
      <c r="C236" s="97" t="n">
        <v>5</v>
      </c>
      <c r="D236" s="100" t="n">
        <f aca="false">$C236*VLOOKUP($B236,FoodDB!$A$2:$I$1018,3,0)</f>
        <v>0</v>
      </c>
      <c r="E236" s="100" t="n">
        <f aca="false">$C236*VLOOKUP($B236,FoodDB!$A$2:$I$1018,4,0)</f>
        <v>3.21428571428571</v>
      </c>
      <c r="F236" s="100" t="n">
        <f aca="false">$C236*VLOOKUP($B236,FoodDB!$A$2:$I$1018,5,0)</f>
        <v>1.60714285714286</v>
      </c>
      <c r="G236" s="100" t="n">
        <f aca="false">$C236*VLOOKUP($B236,FoodDB!$A$2:$I$1018,6,0)</f>
        <v>0</v>
      </c>
      <c r="H236" s="100" t="n">
        <f aca="false">$C236*VLOOKUP($B236,FoodDB!$A$2:$I$1018,7,0)</f>
        <v>12.8571428571429</v>
      </c>
      <c r="I236" s="100" t="n">
        <f aca="false">$C236*VLOOKUP($B236,FoodDB!$A$2:$I$1018,8,0)</f>
        <v>6.42857142857143</v>
      </c>
      <c r="J236" s="100" t="n">
        <f aca="false">$C236*VLOOKUP($B236,FoodDB!$A$2:$I$1018,9,0)</f>
        <v>19.2857142857143</v>
      </c>
      <c r="K236" s="100"/>
      <c r="L236" s="100"/>
      <c r="M236" s="100"/>
      <c r="N236" s="100"/>
      <c r="O236" s="100"/>
      <c r="P236" s="100"/>
      <c r="Q236" s="100"/>
      <c r="R236" s="100"/>
      <c r="S236" s="100"/>
    </row>
    <row r="237" customFormat="false" ht="15" hidden="false" customHeight="false" outlineLevel="0" collapsed="false">
      <c r="B237" s="96" t="s">
        <v>129</v>
      </c>
      <c r="C237" s="97" t="n">
        <v>2</v>
      </c>
      <c r="D237" s="100" t="n">
        <f aca="false">$C237*VLOOKUP($B237,FoodDB!$A$2:$I$1018,3,0)</f>
        <v>1.2</v>
      </c>
      <c r="E237" s="100" t="n">
        <f aca="false">$C237*VLOOKUP($B237,FoodDB!$A$2:$I$1018,4,0)</f>
        <v>9.8</v>
      </c>
      <c r="F237" s="100" t="n">
        <f aca="false">$C237*VLOOKUP($B237,FoodDB!$A$2:$I$1018,5,0)</f>
        <v>4.8</v>
      </c>
      <c r="G237" s="100" t="n">
        <f aca="false">$C237*VLOOKUP($B237,FoodDB!$A$2:$I$1018,6,0)</f>
        <v>10.8</v>
      </c>
      <c r="H237" s="100" t="n">
        <f aca="false">$C237*VLOOKUP($B237,FoodDB!$A$2:$I$1018,7,0)</f>
        <v>39.2</v>
      </c>
      <c r="I237" s="100" t="n">
        <f aca="false">$C237*VLOOKUP($B237,FoodDB!$A$2:$I$1018,8,0)</f>
        <v>19.2</v>
      </c>
      <c r="J237" s="100" t="n">
        <f aca="false">$C237*VLOOKUP($B237,FoodDB!$A$2:$I$1018,9,0)</f>
        <v>69.2</v>
      </c>
      <c r="K237" s="100"/>
      <c r="L237" s="100"/>
      <c r="M237" s="100"/>
      <c r="N237" s="100"/>
      <c r="O237" s="100"/>
      <c r="P237" s="100"/>
      <c r="Q237" s="100"/>
      <c r="R237" s="100"/>
      <c r="S237" s="100"/>
    </row>
    <row r="238" customFormat="false" ht="15" hidden="false" customHeight="false" outlineLevel="0" collapsed="false">
      <c r="B238" s="96" t="s">
        <v>131</v>
      </c>
      <c r="C238" s="97" t="n">
        <v>0.5</v>
      </c>
      <c r="D238" s="100" t="n">
        <f aca="false">$C238*VLOOKUP($B238,FoodDB!$A$2:$I$1018,3,0)</f>
        <v>3.5</v>
      </c>
      <c r="E238" s="100" t="n">
        <f aca="false">$C238*VLOOKUP($B238,FoodDB!$A$2:$I$1018,4,0)</f>
        <v>1.5</v>
      </c>
      <c r="F238" s="100" t="n">
        <f aca="false">$C238*VLOOKUP($B238,FoodDB!$A$2:$I$1018,5,0)</f>
        <v>0.5</v>
      </c>
      <c r="G238" s="100" t="n">
        <f aca="false">$C238*VLOOKUP($B238,FoodDB!$A$2:$I$1018,6,0)</f>
        <v>31.5</v>
      </c>
      <c r="H238" s="100" t="n">
        <f aca="false">$C238*VLOOKUP($B238,FoodDB!$A$2:$I$1018,7,0)</f>
        <v>6</v>
      </c>
      <c r="I238" s="100" t="n">
        <f aca="false">$C238*VLOOKUP($B238,FoodDB!$A$2:$I$1018,8,0)</f>
        <v>2</v>
      </c>
      <c r="J238" s="100" t="n">
        <f aca="false">$C238*VLOOKUP($B238,FoodDB!$A$2:$I$1018,9,0)</f>
        <v>39.5</v>
      </c>
      <c r="K238" s="100"/>
      <c r="L238" s="100"/>
      <c r="M238" s="100"/>
      <c r="N238" s="100"/>
      <c r="O238" s="100"/>
      <c r="P238" s="100"/>
      <c r="Q238" s="100"/>
      <c r="R238" s="100"/>
      <c r="S238" s="100"/>
    </row>
    <row r="239" customFormat="false" ht="15" hidden="false" customHeight="false" outlineLevel="0" collapsed="false">
      <c r="B239" s="96" t="s">
        <v>108</v>
      </c>
      <c r="C239" s="97" t="n">
        <v>1</v>
      </c>
      <c r="D239" s="100" t="n">
        <f aca="false">$C239*VLOOKUP($B239,FoodDB!$A$2:$I$1018,3,0)</f>
        <v>0</v>
      </c>
      <c r="E239" s="100" t="n">
        <f aca="false">$C239*VLOOKUP($B239,FoodDB!$A$2:$I$1018,4,0)</f>
        <v>0</v>
      </c>
      <c r="F239" s="100" t="n">
        <f aca="false">$C239*VLOOKUP($B239,FoodDB!$A$2:$I$1018,5,0)</f>
        <v>0</v>
      </c>
      <c r="G239" s="100" t="n">
        <f aca="false">$C239*VLOOKUP($B239,FoodDB!$A$2:$I$1018,6,0)</f>
        <v>0</v>
      </c>
      <c r="H239" s="100" t="n">
        <f aca="false">$C239*VLOOKUP($B239,FoodDB!$A$2:$I$1018,7,0)</f>
        <v>0</v>
      </c>
      <c r="I239" s="100" t="n">
        <f aca="false">$C239*VLOOKUP($B239,FoodDB!$A$2:$I$1018,8,0)</f>
        <v>0</v>
      </c>
      <c r="J239" s="100" t="n">
        <f aca="false">$C239*VLOOKUP($B239,FoodDB!$A$2:$I$1018,9,0)</f>
        <v>0</v>
      </c>
      <c r="K239" s="100"/>
      <c r="L239" s="100"/>
      <c r="M239" s="100"/>
      <c r="N239" s="100"/>
      <c r="O239" s="100"/>
      <c r="P239" s="100"/>
      <c r="Q239" s="100"/>
      <c r="R239" s="100"/>
      <c r="S239" s="100"/>
    </row>
    <row r="240" customFormat="false" ht="15" hidden="false" customHeight="false" outlineLevel="0" collapsed="false">
      <c r="B240" s="96" t="s">
        <v>108</v>
      </c>
      <c r="C240" s="97" t="n">
        <v>1</v>
      </c>
      <c r="D240" s="100" t="n">
        <f aca="false">$C240*VLOOKUP($B240,FoodDB!$A$2:$I$1018,3,0)</f>
        <v>0</v>
      </c>
      <c r="E240" s="100" t="n">
        <f aca="false">$C240*VLOOKUP($B240,FoodDB!$A$2:$I$1018,4,0)</f>
        <v>0</v>
      </c>
      <c r="F240" s="100" t="n">
        <f aca="false">$C240*VLOOKUP($B240,FoodDB!$A$2:$I$1018,5,0)</f>
        <v>0</v>
      </c>
      <c r="G240" s="100" t="n">
        <f aca="false">$C240*VLOOKUP($B240,FoodDB!$A$2:$I$1018,6,0)</f>
        <v>0</v>
      </c>
      <c r="H240" s="100" t="n">
        <f aca="false">$C240*VLOOKUP($B240,FoodDB!$A$2:$I$1018,7,0)</f>
        <v>0</v>
      </c>
      <c r="I240" s="100" t="n">
        <f aca="false">$C240*VLOOKUP($B240,FoodDB!$A$2:$I$1018,8,0)</f>
        <v>0</v>
      </c>
      <c r="J240" s="100" t="n">
        <f aca="false">$C240*VLOOKUP($B240,FoodDB!$A$2:$I$1018,9,0)</f>
        <v>0</v>
      </c>
      <c r="K240" s="100"/>
      <c r="L240" s="100"/>
      <c r="M240" s="100"/>
      <c r="N240" s="100"/>
      <c r="O240" s="100"/>
      <c r="P240" s="100"/>
      <c r="Q240" s="100"/>
      <c r="R240" s="100"/>
      <c r="S240" s="100"/>
    </row>
    <row r="241" customFormat="false" ht="15" hidden="false" customHeight="false" outlineLevel="0" collapsed="false">
      <c r="A241" s="0" t="s">
        <v>98</v>
      </c>
      <c r="D241" s="100"/>
      <c r="E241" s="100"/>
      <c r="F241" s="100"/>
      <c r="G241" s="100" t="n">
        <f aca="false">SUM(G234:G240)</f>
        <v>391.5</v>
      </c>
      <c r="H241" s="100" t="n">
        <f aca="false">SUM(H234:H240)</f>
        <v>82.0571428571429</v>
      </c>
      <c r="I241" s="100" t="n">
        <f aca="false">SUM(I234:I240)</f>
        <v>455.628571428571</v>
      </c>
      <c r="J241" s="100" t="n">
        <f aca="false">SUM(G241:I241)</f>
        <v>929.185714285714</v>
      </c>
      <c r="K241" s="100"/>
      <c r="L241" s="100"/>
      <c r="M241" s="100"/>
      <c r="N241" s="100"/>
      <c r="O241" s="100"/>
      <c r="P241" s="100"/>
      <c r="Q241" s="100"/>
      <c r="R241" s="100"/>
      <c r="S241" s="100"/>
    </row>
    <row r="242" customFormat="false" ht="15" hidden="false" customHeight="false" outlineLevel="0" collapsed="false">
      <c r="A242" s="0" t="s">
        <v>102</v>
      </c>
      <c r="B242" s="0" t="s">
        <v>103</v>
      </c>
      <c r="D242" s="100"/>
      <c r="E242" s="100"/>
      <c r="F242" s="100"/>
      <c r="G242" s="100" t="n">
        <f aca="false">VLOOKUP($A234,LossChart!$A$3:$AB$105,14,0)</f>
        <v>456.494799178904</v>
      </c>
      <c r="H242" s="100" t="n">
        <f aca="false">VLOOKUP($A234,LossChart!$A$3:$AB$105,15,0)</f>
        <v>80</v>
      </c>
      <c r="I242" s="100" t="n">
        <f aca="false">VLOOKUP($A234,LossChart!$A$3:$AB$105,16,0)</f>
        <v>477.304074136158</v>
      </c>
      <c r="J242" s="100" t="n">
        <f aca="false">VLOOKUP($A234,LossChart!$A$3:$AB$105,17,0)</f>
        <v>1013.79887331506</v>
      </c>
      <c r="K242" s="100"/>
      <c r="L242" s="100"/>
      <c r="M242" s="100"/>
      <c r="N242" s="100"/>
      <c r="O242" s="100"/>
      <c r="P242" s="100"/>
      <c r="Q242" s="100"/>
      <c r="R242" s="100"/>
      <c r="S242" s="100"/>
    </row>
    <row r="243" customFormat="false" ht="15" hidden="false" customHeight="false" outlineLevel="0" collapsed="false">
      <c r="A243" s="0" t="s">
        <v>104</v>
      </c>
      <c r="D243" s="100"/>
      <c r="E243" s="100"/>
      <c r="F243" s="100"/>
      <c r="G243" s="100" t="n">
        <f aca="false">G242-G241</f>
        <v>64.9947991789036</v>
      </c>
      <c r="H243" s="100" t="n">
        <f aca="false">H242-H241</f>
        <v>-2.05714285714291</v>
      </c>
      <c r="I243" s="100" t="n">
        <f aca="false">I242-I241</f>
        <v>21.675502707587</v>
      </c>
      <c r="J243" s="100" t="n">
        <f aca="false">J242-J241</f>
        <v>84.6131590293477</v>
      </c>
      <c r="K243" s="100"/>
      <c r="L243" s="100"/>
      <c r="M243" s="100"/>
      <c r="N243" s="100"/>
      <c r="O243" s="100"/>
      <c r="P243" s="100"/>
      <c r="Q243" s="100"/>
      <c r="R243" s="100"/>
      <c r="S243" s="100"/>
    </row>
    <row r="245" customFormat="false" ht="60" hidden="false" customHeight="false" outlineLevel="0" collapsed="false">
      <c r="A245" s="21" t="s">
        <v>63</v>
      </c>
      <c r="B245" s="21" t="s">
        <v>93</v>
      </c>
      <c r="C245" s="21" t="s">
        <v>94</v>
      </c>
      <c r="D245" s="94" t="str">
        <f aca="false">FoodDB!$C$1</f>
        <v>Fat
(g)</v>
      </c>
      <c r="E245" s="94" t="str">
        <f aca="false">FoodDB!$D$1</f>
        <v>Carbs
(g)</v>
      </c>
      <c r="F245" s="94" t="str">
        <f aca="false">FoodDB!$E$1</f>
        <v>Protein
(g)</v>
      </c>
      <c r="G245" s="94" t="str">
        <f aca="false">FoodDB!$F$1</f>
        <v>Fat
(Cal)</v>
      </c>
      <c r="H245" s="94" t="str">
        <f aca="false">FoodDB!$G$1</f>
        <v>Carb
(Cal)</v>
      </c>
      <c r="I245" s="94" t="str">
        <f aca="false">FoodDB!$H$1</f>
        <v>Protein
(Cal)</v>
      </c>
      <c r="J245" s="94" t="str">
        <f aca="false">FoodDB!$I$1</f>
        <v>Total
Calories</v>
      </c>
      <c r="K245" s="94"/>
      <c r="L245" s="94" t="s">
        <v>110</v>
      </c>
      <c r="M245" s="94" t="s">
        <v>111</v>
      </c>
      <c r="N245" s="94" t="s">
        <v>112</v>
      </c>
      <c r="O245" s="94" t="s">
        <v>113</v>
      </c>
      <c r="P245" s="94" t="s">
        <v>118</v>
      </c>
      <c r="Q245" s="94" t="s">
        <v>119</v>
      </c>
      <c r="R245" s="94" t="s">
        <v>120</v>
      </c>
      <c r="S245" s="94" t="s">
        <v>121</v>
      </c>
    </row>
    <row r="246" customFormat="false" ht="15" hidden="false" customHeight="false" outlineLevel="0" collapsed="false">
      <c r="A246" s="95" t="n">
        <f aca="false">A234+1</f>
        <v>43014</v>
      </c>
      <c r="B246" s="96" t="s">
        <v>125</v>
      </c>
      <c r="C246" s="97" t="n">
        <v>1</v>
      </c>
      <c r="D246" s="100" t="n">
        <f aca="false">$C246*VLOOKUP($B246,FoodDB!$A$2:$I$1018,3,0)</f>
        <v>1.5</v>
      </c>
      <c r="E246" s="100" t="n">
        <f aca="false">$C246*VLOOKUP($B246,FoodDB!$A$2:$I$1018,4,0)</f>
        <v>3</v>
      </c>
      <c r="F246" s="100" t="n">
        <f aca="false">$C246*VLOOKUP($B246,FoodDB!$A$2:$I$1018,5,0)</f>
        <v>25</v>
      </c>
      <c r="G246" s="100" t="n">
        <f aca="false">$C246*VLOOKUP($B246,FoodDB!$A$2:$I$1018,6,0)</f>
        <v>13.5</v>
      </c>
      <c r="H246" s="100" t="n">
        <f aca="false">$C246*VLOOKUP($B246,FoodDB!$A$2:$I$1018,7,0)</f>
        <v>12</v>
      </c>
      <c r="I246" s="100" t="n">
        <f aca="false">$C246*VLOOKUP($B246,FoodDB!$A$2:$I$1018,8,0)</f>
        <v>100</v>
      </c>
      <c r="J246" s="100" t="n">
        <f aca="false">$C246*VLOOKUP($B246,FoodDB!$A$2:$I$1018,9,0)</f>
        <v>125.5</v>
      </c>
      <c r="K246" s="100"/>
      <c r="L246" s="100" t="n">
        <f aca="false">SUM(G246:G252)</f>
        <v>177.75</v>
      </c>
      <c r="M246" s="100" t="n">
        <f aca="false">SUM(H246:H252)</f>
        <v>12</v>
      </c>
      <c r="N246" s="100" t="n">
        <f aca="false">SUM(I246:I252)</f>
        <v>820</v>
      </c>
      <c r="O246" s="100" t="n">
        <f aca="false">SUM(L246:N246)</f>
        <v>1009.75</v>
      </c>
      <c r="P246" s="100" t="n">
        <f aca="false">VLOOKUP($A246,LossChart!$A$3:$AB$105,14,0)-L246</f>
        <v>286.204007023962</v>
      </c>
      <c r="Q246" s="100" t="n">
        <f aca="false">VLOOKUP($A246,LossChart!$A$3:$AB$105,15,0)-M246</f>
        <v>68</v>
      </c>
      <c r="R246" s="100" t="n">
        <f aca="false">VLOOKUP($A246,LossChart!$A$3:$AB$105,16,0)-N246</f>
        <v>-342.695925863842</v>
      </c>
      <c r="S246" s="100" t="n">
        <f aca="false">VLOOKUP($A246,LossChart!$A$3:$AB$105,17,0)-O246</f>
        <v>11.5080811601201</v>
      </c>
    </row>
    <row r="247" customFormat="false" ht="15" hidden="false" customHeight="false" outlineLevel="0" collapsed="false">
      <c r="B247" s="96" t="s">
        <v>95</v>
      </c>
      <c r="C247" s="97" t="n">
        <v>0.5</v>
      </c>
      <c r="D247" s="100" t="n">
        <f aca="false">$C247*VLOOKUP($B247,FoodDB!$A$2:$I$1018,3,0)</f>
        <v>0.25</v>
      </c>
      <c r="E247" s="100" t="n">
        <f aca="false">$C247*VLOOKUP($B247,FoodDB!$A$2:$I$1018,4,0)</f>
        <v>0</v>
      </c>
      <c r="F247" s="100" t="n">
        <f aca="false">$C247*VLOOKUP($B247,FoodDB!$A$2:$I$1018,5,0)</f>
        <v>25</v>
      </c>
      <c r="G247" s="100" t="n">
        <f aca="false">$C247*VLOOKUP($B247,FoodDB!$A$2:$I$1018,6,0)</f>
        <v>2.25</v>
      </c>
      <c r="H247" s="100" t="n">
        <f aca="false">$C247*VLOOKUP($B247,FoodDB!$A$2:$I$1018,7,0)</f>
        <v>0</v>
      </c>
      <c r="I247" s="100" t="n">
        <f aca="false">$C247*VLOOKUP($B247,FoodDB!$A$2:$I$1018,8,0)</f>
        <v>100</v>
      </c>
      <c r="J247" s="100" t="n">
        <f aca="false">$C247*VLOOKUP($B247,FoodDB!$A$2:$I$1018,9,0)</f>
        <v>102.25</v>
      </c>
      <c r="K247" s="100"/>
      <c r="L247" s="100"/>
      <c r="M247" s="100"/>
      <c r="N247" s="100"/>
      <c r="O247" s="100"/>
      <c r="P247" s="100"/>
      <c r="Q247" s="100"/>
      <c r="R247" s="100"/>
      <c r="S247" s="100"/>
    </row>
    <row r="248" customFormat="false" ht="15" hidden="false" customHeight="false" outlineLevel="0" collapsed="false">
      <c r="B248" s="96" t="s">
        <v>133</v>
      </c>
      <c r="C248" s="97" t="n">
        <v>1</v>
      </c>
      <c r="D248" s="100" t="n">
        <f aca="false">$C248*VLOOKUP($B248,FoodDB!$A$2:$I$1018,3,0)</f>
        <v>0</v>
      </c>
      <c r="E248" s="100" t="n">
        <f aca="false">$C248*VLOOKUP($B248,FoodDB!$A$2:$I$1018,4,0)</f>
        <v>0</v>
      </c>
      <c r="F248" s="100" t="n">
        <f aca="false">$C248*VLOOKUP($B248,FoodDB!$A$2:$I$1018,5,0)</f>
        <v>0</v>
      </c>
      <c r="G248" s="100" t="n">
        <f aca="false">$C248*VLOOKUP($B248,FoodDB!$A$2:$I$1018,6,0)</f>
        <v>0</v>
      </c>
      <c r="H248" s="100" t="n">
        <f aca="false">$C248*VLOOKUP($B248,FoodDB!$A$2:$I$1018,7,0)</f>
        <v>0</v>
      </c>
      <c r="I248" s="100" t="n">
        <f aca="false">$C248*VLOOKUP($B248,FoodDB!$A$2:$I$1018,8,0)</f>
        <v>0</v>
      </c>
      <c r="J248" s="100" t="n">
        <f aca="false">$C248*VLOOKUP($B248,FoodDB!$A$2:$I$1018,9,0)</f>
        <v>0</v>
      </c>
      <c r="K248" s="100"/>
      <c r="L248" s="100"/>
      <c r="M248" s="100"/>
      <c r="N248" s="100"/>
      <c r="O248" s="100"/>
      <c r="P248" s="100"/>
      <c r="Q248" s="100"/>
      <c r="R248" s="100"/>
      <c r="S248" s="100"/>
    </row>
    <row r="249" customFormat="false" ht="15" hidden="false" customHeight="false" outlineLevel="0" collapsed="false">
      <c r="B249" s="96" t="s">
        <v>126</v>
      </c>
      <c r="C249" s="97" t="n">
        <v>5</v>
      </c>
      <c r="D249" s="100" t="n">
        <f aca="false">$C249*VLOOKUP($B249,FoodDB!$A$2:$I$1018,3,0)</f>
        <v>18</v>
      </c>
      <c r="E249" s="100" t="n">
        <f aca="false">$C249*VLOOKUP($B249,FoodDB!$A$2:$I$1018,4,0)</f>
        <v>0</v>
      </c>
      <c r="F249" s="100" t="n">
        <f aca="false">$C249*VLOOKUP($B249,FoodDB!$A$2:$I$1018,5,0)</f>
        <v>155</v>
      </c>
      <c r="G249" s="100" t="n">
        <f aca="false">$C249*VLOOKUP($B249,FoodDB!$A$2:$I$1018,6,0)</f>
        <v>162</v>
      </c>
      <c r="H249" s="100" t="n">
        <f aca="false">$C249*VLOOKUP($B249,FoodDB!$A$2:$I$1018,7,0)</f>
        <v>0</v>
      </c>
      <c r="I249" s="100" t="n">
        <f aca="false">$C249*VLOOKUP($B249,FoodDB!$A$2:$I$1018,8,0)</f>
        <v>620</v>
      </c>
      <c r="J249" s="100" t="n">
        <f aca="false">$C249*VLOOKUP($B249,FoodDB!$A$2:$I$1018,9,0)</f>
        <v>782</v>
      </c>
      <c r="K249" s="100"/>
      <c r="L249" s="100"/>
      <c r="M249" s="100"/>
      <c r="N249" s="100"/>
      <c r="O249" s="100"/>
      <c r="P249" s="100"/>
      <c r="Q249" s="100"/>
      <c r="R249" s="100"/>
      <c r="S249" s="100"/>
    </row>
    <row r="250" customFormat="false" ht="15" hidden="false" customHeight="false" outlineLevel="0" collapsed="false">
      <c r="B250" s="96" t="s">
        <v>108</v>
      </c>
      <c r="C250" s="97" t="n">
        <v>1</v>
      </c>
      <c r="D250" s="100" t="n">
        <f aca="false">$C250*VLOOKUP($B250,FoodDB!$A$2:$I$1018,3,0)</f>
        <v>0</v>
      </c>
      <c r="E250" s="100" t="n">
        <f aca="false">$C250*VLOOKUP($B250,FoodDB!$A$2:$I$1018,4,0)</f>
        <v>0</v>
      </c>
      <c r="F250" s="100" t="n">
        <f aca="false">$C250*VLOOKUP($B250,FoodDB!$A$2:$I$1018,5,0)</f>
        <v>0</v>
      </c>
      <c r="G250" s="100" t="n">
        <f aca="false">$C250*VLOOKUP($B250,FoodDB!$A$2:$I$1018,6,0)</f>
        <v>0</v>
      </c>
      <c r="H250" s="100" t="n">
        <f aca="false">$C250*VLOOKUP($B250,FoodDB!$A$2:$I$1018,7,0)</f>
        <v>0</v>
      </c>
      <c r="I250" s="100" t="n">
        <f aca="false">$C250*VLOOKUP($B250,FoodDB!$A$2:$I$1018,8,0)</f>
        <v>0</v>
      </c>
      <c r="J250" s="100" t="n">
        <f aca="false">$C250*VLOOKUP($B250,FoodDB!$A$2:$I$1018,9,0)</f>
        <v>0</v>
      </c>
      <c r="K250" s="100"/>
      <c r="L250" s="100"/>
      <c r="M250" s="100"/>
      <c r="N250" s="100"/>
      <c r="O250" s="100"/>
      <c r="P250" s="100"/>
      <c r="Q250" s="100"/>
      <c r="R250" s="100"/>
      <c r="S250" s="100"/>
    </row>
    <row r="251" customFormat="false" ht="15" hidden="false" customHeight="false" outlineLevel="0" collapsed="false">
      <c r="B251" s="96" t="s">
        <v>108</v>
      </c>
      <c r="C251" s="97" t="n">
        <v>1</v>
      </c>
      <c r="D251" s="100" t="n">
        <f aca="false">$C251*VLOOKUP($B251,FoodDB!$A$2:$I$1018,3,0)</f>
        <v>0</v>
      </c>
      <c r="E251" s="100" t="n">
        <f aca="false">$C251*VLOOKUP($B251,FoodDB!$A$2:$I$1018,4,0)</f>
        <v>0</v>
      </c>
      <c r="F251" s="100" t="n">
        <f aca="false">$C251*VLOOKUP($B251,FoodDB!$A$2:$I$1018,5,0)</f>
        <v>0</v>
      </c>
      <c r="G251" s="100" t="n">
        <f aca="false">$C251*VLOOKUP($B251,FoodDB!$A$2:$I$1018,6,0)</f>
        <v>0</v>
      </c>
      <c r="H251" s="100" t="n">
        <f aca="false">$C251*VLOOKUP($B251,FoodDB!$A$2:$I$1018,7,0)</f>
        <v>0</v>
      </c>
      <c r="I251" s="100" t="n">
        <f aca="false">$C251*VLOOKUP($B251,FoodDB!$A$2:$I$1018,8,0)</f>
        <v>0</v>
      </c>
      <c r="J251" s="100" t="n">
        <f aca="false">$C251*VLOOKUP($B251,FoodDB!$A$2:$I$1018,9,0)</f>
        <v>0</v>
      </c>
      <c r="K251" s="100"/>
      <c r="L251" s="100"/>
      <c r="M251" s="100"/>
      <c r="N251" s="100"/>
      <c r="O251" s="100"/>
      <c r="P251" s="100"/>
      <c r="Q251" s="100"/>
      <c r="R251" s="100"/>
      <c r="S251" s="100"/>
    </row>
    <row r="252" customFormat="false" ht="15" hidden="false" customHeight="false" outlineLevel="0" collapsed="false">
      <c r="B252" s="96" t="s">
        <v>108</v>
      </c>
      <c r="C252" s="97" t="n">
        <v>1</v>
      </c>
      <c r="D252" s="100" t="n">
        <f aca="false">$C252*VLOOKUP($B252,FoodDB!$A$2:$I$1018,3,0)</f>
        <v>0</v>
      </c>
      <c r="E252" s="100" t="n">
        <f aca="false">$C252*VLOOKUP($B252,FoodDB!$A$2:$I$1018,4,0)</f>
        <v>0</v>
      </c>
      <c r="F252" s="100" t="n">
        <f aca="false">$C252*VLOOKUP($B252,FoodDB!$A$2:$I$1018,5,0)</f>
        <v>0</v>
      </c>
      <c r="G252" s="100" t="n">
        <f aca="false">$C252*VLOOKUP($B252,FoodDB!$A$2:$I$1018,6,0)</f>
        <v>0</v>
      </c>
      <c r="H252" s="100" t="n">
        <f aca="false">$C252*VLOOKUP($B252,FoodDB!$A$2:$I$1018,7,0)</f>
        <v>0</v>
      </c>
      <c r="I252" s="100" t="n">
        <f aca="false">$C252*VLOOKUP($B252,FoodDB!$A$2:$I$1018,8,0)</f>
        <v>0</v>
      </c>
      <c r="J252" s="100" t="n">
        <f aca="false">$C252*VLOOKUP($B252,FoodDB!$A$2:$I$1018,9,0)</f>
        <v>0</v>
      </c>
      <c r="K252" s="100"/>
      <c r="L252" s="100"/>
      <c r="M252" s="100"/>
      <c r="N252" s="100"/>
      <c r="O252" s="100"/>
      <c r="P252" s="100"/>
      <c r="Q252" s="100"/>
      <c r="R252" s="100"/>
      <c r="S252" s="100"/>
    </row>
    <row r="253" customFormat="false" ht="15" hidden="false" customHeight="false" outlineLevel="0" collapsed="false">
      <c r="A253" s="0" t="s">
        <v>98</v>
      </c>
      <c r="D253" s="100"/>
      <c r="E253" s="100"/>
      <c r="F253" s="100"/>
      <c r="G253" s="100" t="n">
        <f aca="false">SUM(G246:G252)</f>
        <v>177.75</v>
      </c>
      <c r="H253" s="100" t="n">
        <f aca="false">SUM(H246:H252)</f>
        <v>12</v>
      </c>
      <c r="I253" s="100" t="n">
        <f aca="false">SUM(I246:I252)</f>
        <v>820</v>
      </c>
      <c r="J253" s="100" t="n">
        <f aca="false">SUM(G253:I253)</f>
        <v>1009.75</v>
      </c>
      <c r="K253" s="100"/>
      <c r="L253" s="100"/>
      <c r="M253" s="100"/>
      <c r="N253" s="100"/>
      <c r="O253" s="100"/>
      <c r="P253" s="100"/>
      <c r="Q253" s="100"/>
      <c r="R253" s="100"/>
      <c r="S253" s="100"/>
    </row>
    <row r="254" customFormat="false" ht="15" hidden="false" customHeight="false" outlineLevel="0" collapsed="false">
      <c r="A254" s="0" t="s">
        <v>102</v>
      </c>
      <c r="B254" s="0" t="s">
        <v>103</v>
      </c>
      <c r="D254" s="100"/>
      <c r="E254" s="100"/>
      <c r="F254" s="100"/>
      <c r="G254" s="100" t="n">
        <f aca="false">VLOOKUP($A246,LossChart!$A$3:$AB$105,14,0)</f>
        <v>463.954007023962</v>
      </c>
      <c r="H254" s="100" t="n">
        <f aca="false">VLOOKUP($A246,LossChart!$A$3:$AB$105,15,0)</f>
        <v>80</v>
      </c>
      <c r="I254" s="100" t="n">
        <f aca="false">VLOOKUP($A246,LossChart!$A$3:$AB$105,16,0)</f>
        <v>477.304074136158</v>
      </c>
      <c r="J254" s="100" t="n">
        <f aca="false">VLOOKUP($A246,LossChart!$A$3:$AB$105,17,0)</f>
        <v>1021.25808116012</v>
      </c>
      <c r="K254" s="100"/>
      <c r="L254" s="100"/>
      <c r="M254" s="100"/>
      <c r="N254" s="100"/>
      <c r="O254" s="100"/>
      <c r="P254" s="100"/>
      <c r="Q254" s="100"/>
      <c r="R254" s="100"/>
      <c r="S254" s="100"/>
    </row>
    <row r="255" customFormat="false" ht="15" hidden="false" customHeight="false" outlineLevel="0" collapsed="false">
      <c r="A255" s="0" t="s">
        <v>104</v>
      </c>
      <c r="D255" s="100"/>
      <c r="E255" s="100"/>
      <c r="F255" s="100"/>
      <c r="G255" s="100" t="n">
        <f aca="false">G254-G253</f>
        <v>286.204007023962</v>
      </c>
      <c r="H255" s="100" t="n">
        <f aca="false">H254-H253</f>
        <v>68</v>
      </c>
      <c r="I255" s="100" t="n">
        <f aca="false">I254-I253</f>
        <v>-342.695925863842</v>
      </c>
      <c r="J255" s="100" t="n">
        <f aca="false">J254-J253</f>
        <v>11.5080811601201</v>
      </c>
      <c r="K255" s="100"/>
      <c r="L255" s="100"/>
      <c r="M255" s="100"/>
      <c r="N255" s="100"/>
      <c r="O255" s="100"/>
      <c r="P255" s="100"/>
      <c r="Q255" s="100"/>
      <c r="R255" s="100"/>
      <c r="S255" s="100"/>
    </row>
    <row r="257" customFormat="false" ht="60" hidden="false" customHeight="false" outlineLevel="0" collapsed="false">
      <c r="A257" s="21" t="s">
        <v>63</v>
      </c>
      <c r="B257" s="21" t="s">
        <v>93</v>
      </c>
      <c r="C257" s="21" t="s">
        <v>94</v>
      </c>
      <c r="D257" s="94" t="str">
        <f aca="false">FoodDB!$C$1</f>
        <v>Fat
(g)</v>
      </c>
      <c r="E257" s="94" t="str">
        <f aca="false">FoodDB!$D$1</f>
        <v>Carbs
(g)</v>
      </c>
      <c r="F257" s="94" t="str">
        <f aca="false">FoodDB!$E$1</f>
        <v>Protein
(g)</v>
      </c>
      <c r="G257" s="94" t="str">
        <f aca="false">FoodDB!$F$1</f>
        <v>Fat
(Cal)</v>
      </c>
      <c r="H257" s="94" t="str">
        <f aca="false">FoodDB!$G$1</f>
        <v>Carb
(Cal)</v>
      </c>
      <c r="I257" s="94" t="str">
        <f aca="false">FoodDB!$H$1</f>
        <v>Protein
(Cal)</v>
      </c>
      <c r="J257" s="94" t="str">
        <f aca="false">FoodDB!$I$1</f>
        <v>Total
Calories</v>
      </c>
      <c r="K257" s="94"/>
      <c r="L257" s="94" t="s">
        <v>110</v>
      </c>
      <c r="M257" s="94" t="s">
        <v>111</v>
      </c>
      <c r="N257" s="94" t="s">
        <v>112</v>
      </c>
      <c r="O257" s="94" t="s">
        <v>113</v>
      </c>
      <c r="P257" s="94" t="s">
        <v>118</v>
      </c>
      <c r="Q257" s="94" t="s">
        <v>119</v>
      </c>
      <c r="R257" s="94" t="s">
        <v>120</v>
      </c>
      <c r="S257" s="94" t="s">
        <v>121</v>
      </c>
    </row>
    <row r="258" customFormat="false" ht="15" hidden="false" customHeight="false" outlineLevel="0" collapsed="false">
      <c r="A258" s="95" t="n">
        <f aca="false">A246+1</f>
        <v>43015</v>
      </c>
      <c r="B258" s="96" t="s">
        <v>133</v>
      </c>
      <c r="C258" s="97" t="n">
        <v>1</v>
      </c>
      <c r="D258" s="100" t="n">
        <f aca="false">$C258*VLOOKUP($B258,FoodDB!$A$2:$I$1018,3,0)</f>
        <v>0</v>
      </c>
      <c r="E258" s="100" t="n">
        <f aca="false">$C258*VLOOKUP($B258,FoodDB!$A$2:$I$1018,4,0)</f>
        <v>0</v>
      </c>
      <c r="F258" s="100" t="n">
        <f aca="false">$C258*VLOOKUP($B258,FoodDB!$A$2:$I$1018,5,0)</f>
        <v>0</v>
      </c>
      <c r="G258" s="100" t="n">
        <f aca="false">$C258*VLOOKUP($B258,FoodDB!$A$2:$I$1018,6,0)</f>
        <v>0</v>
      </c>
      <c r="H258" s="100" t="n">
        <f aca="false">$C258*VLOOKUP($B258,FoodDB!$A$2:$I$1018,7,0)</f>
        <v>0</v>
      </c>
      <c r="I258" s="100" t="n">
        <f aca="false">$C258*VLOOKUP($B258,FoodDB!$A$2:$I$1018,8,0)</f>
        <v>0</v>
      </c>
      <c r="J258" s="100" t="n">
        <f aca="false">$C258*VLOOKUP($B258,FoodDB!$A$2:$I$1018,9,0)</f>
        <v>0</v>
      </c>
      <c r="K258" s="100"/>
      <c r="L258" s="100" t="n">
        <f aca="false">SUM(G258:G264)</f>
        <v>1836</v>
      </c>
      <c r="M258" s="100" t="n">
        <f aca="false">SUM(H258:H264)</f>
        <v>32</v>
      </c>
      <c r="N258" s="100" t="n">
        <f aca="false">SUM(I258:I264)</f>
        <v>112</v>
      </c>
      <c r="O258" s="100" t="n">
        <f aca="false">SUM(L258:N258)</f>
        <v>1980</v>
      </c>
      <c r="P258" s="100" t="n">
        <f aca="false">VLOOKUP($A258,LossChart!$A$3:$AB$105,14,0)-L258</f>
        <v>-1364.65285240047</v>
      </c>
      <c r="Q258" s="100" t="n">
        <f aca="false">VLOOKUP($A258,LossChart!$A$3:$AB$105,15,0)-M258</f>
        <v>48</v>
      </c>
      <c r="R258" s="100" t="n">
        <f aca="false">VLOOKUP($A258,LossChart!$A$3:$AB$105,16,0)-N258</f>
        <v>365.304074136158</v>
      </c>
      <c r="S258" s="100" t="n">
        <f aca="false">VLOOKUP($A258,LossChart!$A$3:$AB$105,17,0)-O258</f>
        <v>-951.348778264307</v>
      </c>
    </row>
    <row r="259" customFormat="false" ht="15" hidden="false" customHeight="false" outlineLevel="0" collapsed="false">
      <c r="B259" s="96" t="s">
        <v>109</v>
      </c>
      <c r="C259" s="97" t="n">
        <v>12</v>
      </c>
      <c r="D259" s="100" t="n">
        <f aca="false">$C259*VLOOKUP($B259,FoodDB!$A$2:$I$1018,3,0)</f>
        <v>144</v>
      </c>
      <c r="E259" s="100" t="n">
        <f aca="false">$C259*VLOOKUP($B259,FoodDB!$A$2:$I$1018,4,0)</f>
        <v>0</v>
      </c>
      <c r="F259" s="100" t="n">
        <f aca="false">$C259*VLOOKUP($B259,FoodDB!$A$2:$I$1018,5,0)</f>
        <v>0</v>
      </c>
      <c r="G259" s="100" t="n">
        <f aca="false">$C259*VLOOKUP($B259,FoodDB!$A$2:$I$1018,6,0)</f>
        <v>1296</v>
      </c>
      <c r="H259" s="100" t="n">
        <f aca="false">$C259*VLOOKUP($B259,FoodDB!$A$2:$I$1018,7,0)</f>
        <v>0</v>
      </c>
      <c r="I259" s="100" t="n">
        <f aca="false">$C259*VLOOKUP($B259,FoodDB!$A$2:$I$1018,8,0)</f>
        <v>0</v>
      </c>
      <c r="J259" s="100" t="n">
        <f aca="false">$C259*VLOOKUP($B259,FoodDB!$A$2:$I$1018,9,0)</f>
        <v>1296</v>
      </c>
      <c r="K259" s="100"/>
      <c r="L259" s="100"/>
      <c r="M259" s="100"/>
      <c r="N259" s="100"/>
      <c r="O259" s="100"/>
      <c r="P259" s="100"/>
      <c r="Q259" s="100"/>
      <c r="R259" s="100"/>
      <c r="S259" s="100"/>
    </row>
    <row r="260" customFormat="false" ht="15" hidden="false" customHeight="false" outlineLevel="0" collapsed="false">
      <c r="B260" s="96" t="s">
        <v>127</v>
      </c>
      <c r="C260" s="97" t="n">
        <v>4</v>
      </c>
      <c r="D260" s="100" t="n">
        <f aca="false">$C260*VLOOKUP($B260,FoodDB!$A$2:$I$1018,3,0)</f>
        <v>60</v>
      </c>
      <c r="E260" s="100" t="n">
        <f aca="false">$C260*VLOOKUP($B260,FoodDB!$A$2:$I$1018,4,0)</f>
        <v>8</v>
      </c>
      <c r="F260" s="100" t="n">
        <f aca="false">$C260*VLOOKUP($B260,FoodDB!$A$2:$I$1018,5,0)</f>
        <v>28</v>
      </c>
      <c r="G260" s="100" t="n">
        <f aca="false">$C260*VLOOKUP($B260,FoodDB!$A$2:$I$1018,6,0)</f>
        <v>540</v>
      </c>
      <c r="H260" s="100" t="n">
        <f aca="false">$C260*VLOOKUP($B260,FoodDB!$A$2:$I$1018,7,0)</f>
        <v>32</v>
      </c>
      <c r="I260" s="100" t="n">
        <f aca="false">$C260*VLOOKUP($B260,FoodDB!$A$2:$I$1018,8,0)</f>
        <v>112</v>
      </c>
      <c r="J260" s="100" t="n">
        <f aca="false">$C260*VLOOKUP($B260,FoodDB!$A$2:$I$1018,9,0)</f>
        <v>684</v>
      </c>
      <c r="K260" s="100"/>
      <c r="L260" s="100"/>
      <c r="M260" s="100"/>
      <c r="N260" s="100"/>
      <c r="O260" s="100"/>
      <c r="P260" s="100"/>
      <c r="Q260" s="100"/>
      <c r="R260" s="100"/>
      <c r="S260" s="100"/>
    </row>
    <row r="261" customFormat="false" ht="15" hidden="false" customHeight="false" outlineLevel="0" collapsed="false">
      <c r="B261" s="96" t="s">
        <v>108</v>
      </c>
      <c r="C261" s="97" t="n">
        <v>1</v>
      </c>
      <c r="D261" s="100" t="n">
        <f aca="false">$C261*VLOOKUP($B261,FoodDB!$A$2:$I$1018,3,0)</f>
        <v>0</v>
      </c>
      <c r="E261" s="100" t="n">
        <f aca="false">$C261*VLOOKUP($B261,FoodDB!$A$2:$I$1018,4,0)</f>
        <v>0</v>
      </c>
      <c r="F261" s="100" t="n">
        <f aca="false">$C261*VLOOKUP($B261,FoodDB!$A$2:$I$1018,5,0)</f>
        <v>0</v>
      </c>
      <c r="G261" s="100" t="n">
        <f aca="false">$C261*VLOOKUP($B261,FoodDB!$A$2:$I$1018,6,0)</f>
        <v>0</v>
      </c>
      <c r="H261" s="100" t="n">
        <f aca="false">$C261*VLOOKUP($B261,FoodDB!$A$2:$I$1018,7,0)</f>
        <v>0</v>
      </c>
      <c r="I261" s="100" t="n">
        <f aca="false">$C261*VLOOKUP($B261,FoodDB!$A$2:$I$1018,8,0)</f>
        <v>0</v>
      </c>
      <c r="J261" s="100" t="n">
        <f aca="false">$C261*VLOOKUP($B261,FoodDB!$A$2:$I$1018,9,0)</f>
        <v>0</v>
      </c>
      <c r="K261" s="100"/>
      <c r="L261" s="100"/>
      <c r="M261" s="100"/>
      <c r="N261" s="100"/>
      <c r="O261" s="100"/>
      <c r="P261" s="100"/>
      <c r="Q261" s="100"/>
      <c r="R261" s="100"/>
      <c r="S261" s="100"/>
    </row>
    <row r="262" customFormat="false" ht="15" hidden="false" customHeight="false" outlineLevel="0" collapsed="false">
      <c r="B262" s="96" t="s">
        <v>108</v>
      </c>
      <c r="C262" s="97" t="n">
        <v>1</v>
      </c>
      <c r="D262" s="100" t="n">
        <f aca="false">$C262*VLOOKUP($B262,FoodDB!$A$2:$I$1018,3,0)</f>
        <v>0</v>
      </c>
      <c r="E262" s="100" t="n">
        <f aca="false">$C262*VLOOKUP($B262,FoodDB!$A$2:$I$1018,4,0)</f>
        <v>0</v>
      </c>
      <c r="F262" s="100" t="n">
        <f aca="false">$C262*VLOOKUP($B262,FoodDB!$A$2:$I$1018,5,0)</f>
        <v>0</v>
      </c>
      <c r="G262" s="100" t="n">
        <f aca="false">$C262*VLOOKUP($B262,FoodDB!$A$2:$I$1018,6,0)</f>
        <v>0</v>
      </c>
      <c r="H262" s="100" t="n">
        <f aca="false">$C262*VLOOKUP($B262,FoodDB!$A$2:$I$1018,7,0)</f>
        <v>0</v>
      </c>
      <c r="I262" s="100" t="n">
        <f aca="false">$C262*VLOOKUP($B262,FoodDB!$A$2:$I$1018,8,0)</f>
        <v>0</v>
      </c>
      <c r="J262" s="100" t="n">
        <f aca="false">$C262*VLOOKUP($B262,FoodDB!$A$2:$I$1018,9,0)</f>
        <v>0</v>
      </c>
      <c r="K262" s="100"/>
      <c r="L262" s="100"/>
      <c r="M262" s="100"/>
      <c r="N262" s="100"/>
      <c r="O262" s="100"/>
      <c r="P262" s="100"/>
      <c r="Q262" s="100"/>
      <c r="R262" s="100"/>
      <c r="S262" s="100"/>
    </row>
    <row r="263" customFormat="false" ht="15" hidden="false" customHeight="false" outlineLevel="0" collapsed="false">
      <c r="B263" s="96" t="s">
        <v>108</v>
      </c>
      <c r="C263" s="97" t="n">
        <v>1</v>
      </c>
      <c r="D263" s="100" t="n">
        <f aca="false">$C263*VLOOKUP($B263,FoodDB!$A$2:$I$1018,3,0)</f>
        <v>0</v>
      </c>
      <c r="E263" s="100" t="n">
        <f aca="false">$C263*VLOOKUP($B263,FoodDB!$A$2:$I$1018,4,0)</f>
        <v>0</v>
      </c>
      <c r="F263" s="100" t="n">
        <f aca="false">$C263*VLOOKUP($B263,FoodDB!$A$2:$I$1018,5,0)</f>
        <v>0</v>
      </c>
      <c r="G263" s="100" t="n">
        <f aca="false">$C263*VLOOKUP($B263,FoodDB!$A$2:$I$1018,6,0)</f>
        <v>0</v>
      </c>
      <c r="H263" s="100" t="n">
        <f aca="false">$C263*VLOOKUP($B263,FoodDB!$A$2:$I$1018,7,0)</f>
        <v>0</v>
      </c>
      <c r="I263" s="100" t="n">
        <f aca="false">$C263*VLOOKUP($B263,FoodDB!$A$2:$I$1018,8,0)</f>
        <v>0</v>
      </c>
      <c r="J263" s="100" t="n">
        <f aca="false">$C263*VLOOKUP($B263,FoodDB!$A$2:$I$1018,9,0)</f>
        <v>0</v>
      </c>
      <c r="K263" s="100"/>
      <c r="L263" s="100"/>
      <c r="M263" s="100"/>
      <c r="N263" s="100"/>
      <c r="O263" s="100"/>
      <c r="P263" s="100"/>
      <c r="Q263" s="100"/>
      <c r="R263" s="100"/>
      <c r="S263" s="100"/>
    </row>
    <row r="264" customFormat="false" ht="15" hidden="false" customHeight="false" outlineLevel="0" collapsed="false">
      <c r="B264" s="96" t="s">
        <v>108</v>
      </c>
      <c r="C264" s="97" t="n">
        <v>1</v>
      </c>
      <c r="D264" s="100" t="n">
        <f aca="false">$C264*VLOOKUP($B264,FoodDB!$A$2:$I$1018,3,0)</f>
        <v>0</v>
      </c>
      <c r="E264" s="100" t="n">
        <f aca="false">$C264*VLOOKUP($B264,FoodDB!$A$2:$I$1018,4,0)</f>
        <v>0</v>
      </c>
      <c r="F264" s="100" t="n">
        <f aca="false">$C264*VLOOKUP($B264,FoodDB!$A$2:$I$1018,5,0)</f>
        <v>0</v>
      </c>
      <c r="G264" s="100" t="n">
        <f aca="false">$C264*VLOOKUP($B264,FoodDB!$A$2:$I$1018,6,0)</f>
        <v>0</v>
      </c>
      <c r="H264" s="100" t="n">
        <f aca="false">$C264*VLOOKUP($B264,FoodDB!$A$2:$I$1018,7,0)</f>
        <v>0</v>
      </c>
      <c r="I264" s="100" t="n">
        <f aca="false">$C264*VLOOKUP($B264,FoodDB!$A$2:$I$1018,8,0)</f>
        <v>0</v>
      </c>
      <c r="J264" s="100" t="n">
        <f aca="false">$C264*VLOOKUP($B264,FoodDB!$A$2:$I$1018,9,0)</f>
        <v>0</v>
      </c>
      <c r="K264" s="100"/>
      <c r="L264" s="100"/>
      <c r="M264" s="100"/>
      <c r="N264" s="100"/>
      <c r="O264" s="100"/>
      <c r="P264" s="100"/>
      <c r="Q264" s="100"/>
      <c r="R264" s="100"/>
      <c r="S264" s="100"/>
    </row>
    <row r="265" customFormat="false" ht="15" hidden="false" customHeight="false" outlineLevel="0" collapsed="false">
      <c r="A265" s="0" t="s">
        <v>98</v>
      </c>
      <c r="D265" s="100"/>
      <c r="E265" s="100"/>
      <c r="F265" s="100"/>
      <c r="G265" s="100" t="n">
        <f aca="false">SUM(G258:G264)</f>
        <v>1836</v>
      </c>
      <c r="H265" s="100" t="n">
        <f aca="false">SUM(H258:H264)</f>
        <v>32</v>
      </c>
      <c r="I265" s="100" t="n">
        <f aca="false">SUM(I258:I264)</f>
        <v>112</v>
      </c>
      <c r="J265" s="100" t="n">
        <f aca="false">SUM(G265:I265)</f>
        <v>1980</v>
      </c>
      <c r="K265" s="100"/>
      <c r="L265" s="100"/>
      <c r="M265" s="100"/>
      <c r="N265" s="100"/>
      <c r="O265" s="100"/>
      <c r="P265" s="100"/>
      <c r="Q265" s="100"/>
      <c r="R265" s="100"/>
      <c r="S265" s="100"/>
    </row>
    <row r="266" customFormat="false" ht="15" hidden="false" customHeight="false" outlineLevel="0" collapsed="false">
      <c r="A266" s="0" t="s">
        <v>102</v>
      </c>
      <c r="B266" s="0" t="s">
        <v>103</v>
      </c>
      <c r="D266" s="100"/>
      <c r="E266" s="100"/>
      <c r="F266" s="100"/>
      <c r="G266" s="100" t="n">
        <f aca="false">VLOOKUP($A258,LossChart!$A$3:$AB$105,14,0)</f>
        <v>471.347147599535</v>
      </c>
      <c r="H266" s="100" t="n">
        <f aca="false">VLOOKUP($A258,LossChart!$A$3:$AB$105,15,0)</f>
        <v>80</v>
      </c>
      <c r="I266" s="100" t="n">
        <f aca="false">VLOOKUP($A258,LossChart!$A$3:$AB$105,16,0)</f>
        <v>477.304074136158</v>
      </c>
      <c r="J266" s="100" t="n">
        <f aca="false">VLOOKUP($A258,LossChart!$A$3:$AB$105,17,0)</f>
        <v>1028.65122173569</v>
      </c>
      <c r="K266" s="100"/>
      <c r="L266" s="100"/>
      <c r="M266" s="100"/>
      <c r="N266" s="100"/>
      <c r="O266" s="100"/>
      <c r="P266" s="100"/>
      <c r="Q266" s="100"/>
      <c r="R266" s="100"/>
      <c r="S266" s="100"/>
    </row>
    <row r="267" customFormat="false" ht="15" hidden="false" customHeight="false" outlineLevel="0" collapsed="false">
      <c r="A267" s="0" t="s">
        <v>104</v>
      </c>
      <c r="D267" s="100"/>
      <c r="E267" s="100"/>
      <c r="F267" s="100"/>
      <c r="G267" s="100" t="n">
        <f aca="false">G266-G265</f>
        <v>-1364.65285240047</v>
      </c>
      <c r="H267" s="100" t="n">
        <f aca="false">H266-H265</f>
        <v>48</v>
      </c>
      <c r="I267" s="100" t="n">
        <f aca="false">I266-I265</f>
        <v>365.304074136158</v>
      </c>
      <c r="J267" s="100" t="n">
        <f aca="false">J266-J265</f>
        <v>-951.348778264307</v>
      </c>
      <c r="K267" s="100"/>
      <c r="L267" s="100"/>
      <c r="M267" s="100"/>
      <c r="N267" s="100"/>
      <c r="O267" s="100"/>
      <c r="P267" s="100"/>
      <c r="Q267" s="100"/>
      <c r="R267" s="100"/>
      <c r="S267" s="100"/>
    </row>
    <row r="269" customFormat="false" ht="60" hidden="false" customHeight="false" outlineLevel="0" collapsed="false">
      <c r="A269" s="21" t="s">
        <v>63</v>
      </c>
      <c r="B269" s="21" t="s">
        <v>93</v>
      </c>
      <c r="C269" s="21" t="s">
        <v>94</v>
      </c>
      <c r="D269" s="94" t="str">
        <f aca="false">FoodDB!$C$1</f>
        <v>Fat
(g)</v>
      </c>
      <c r="E269" s="94" t="str">
        <f aca="false">FoodDB!$D$1</f>
        <v>Carbs
(g)</v>
      </c>
      <c r="F269" s="94" t="str">
        <f aca="false">FoodDB!$E$1</f>
        <v>Protein
(g)</v>
      </c>
      <c r="G269" s="94" t="str">
        <f aca="false">FoodDB!$F$1</f>
        <v>Fat
(Cal)</v>
      </c>
      <c r="H269" s="94" t="str">
        <f aca="false">FoodDB!$G$1</f>
        <v>Carb
(Cal)</v>
      </c>
      <c r="I269" s="94" t="str">
        <f aca="false">FoodDB!$H$1</f>
        <v>Protein
(Cal)</v>
      </c>
      <c r="J269" s="94" t="str">
        <f aca="false">FoodDB!$I$1</f>
        <v>Total
Calories</v>
      </c>
      <c r="K269" s="94"/>
      <c r="L269" s="94" t="s">
        <v>110</v>
      </c>
      <c r="M269" s="94" t="s">
        <v>111</v>
      </c>
      <c r="N269" s="94" t="s">
        <v>112</v>
      </c>
      <c r="O269" s="94" t="s">
        <v>113</v>
      </c>
      <c r="P269" s="94" t="s">
        <v>118</v>
      </c>
      <c r="Q269" s="94" t="s">
        <v>119</v>
      </c>
      <c r="R269" s="94" t="s">
        <v>120</v>
      </c>
      <c r="S269" s="94" t="s">
        <v>121</v>
      </c>
    </row>
    <row r="270" customFormat="false" ht="15" hidden="false" customHeight="false" outlineLevel="0" collapsed="false">
      <c r="A270" s="95" t="n">
        <f aca="false">A258+1</f>
        <v>43016</v>
      </c>
      <c r="B270" s="96" t="s">
        <v>133</v>
      </c>
      <c r="C270" s="97" t="n">
        <v>1</v>
      </c>
      <c r="D270" s="100" t="n">
        <f aca="false">$C270*VLOOKUP($B270,FoodDB!$A$2:$I$1018,3,0)</f>
        <v>0</v>
      </c>
      <c r="E270" s="100" t="n">
        <f aca="false">$C270*VLOOKUP($B270,FoodDB!$A$2:$I$1018,4,0)</f>
        <v>0</v>
      </c>
      <c r="F270" s="100" t="n">
        <f aca="false">$C270*VLOOKUP($B270,FoodDB!$A$2:$I$1018,5,0)</f>
        <v>0</v>
      </c>
      <c r="G270" s="100" t="n">
        <f aca="false">$C270*VLOOKUP($B270,FoodDB!$A$2:$I$1018,6,0)</f>
        <v>0</v>
      </c>
      <c r="H270" s="100" t="n">
        <f aca="false">$C270*VLOOKUP($B270,FoodDB!$A$2:$I$1018,7,0)</f>
        <v>0</v>
      </c>
      <c r="I270" s="100" t="n">
        <f aca="false">$C270*VLOOKUP($B270,FoodDB!$A$2:$I$1018,8,0)</f>
        <v>0</v>
      </c>
      <c r="J270" s="100" t="n">
        <f aca="false">$C270*VLOOKUP($B270,FoodDB!$A$2:$I$1018,9,0)</f>
        <v>0</v>
      </c>
      <c r="K270" s="100"/>
      <c r="L270" s="100" t="n">
        <f aca="false">SUM(G270:G276)</f>
        <v>1836</v>
      </c>
      <c r="M270" s="100" t="n">
        <f aca="false">SUM(H270:H276)</f>
        <v>32</v>
      </c>
      <c r="N270" s="100" t="n">
        <f aca="false">SUM(I270:I276)</f>
        <v>112</v>
      </c>
      <c r="O270" s="100" t="n">
        <f aca="false">SUM(L270:N270)</f>
        <v>1980</v>
      </c>
      <c r="P270" s="100" t="n">
        <f aca="false">VLOOKUP($A270,LossChart!$A$3:$AB$105,14,0)-L270</f>
        <v>-1362.36924434728</v>
      </c>
      <c r="Q270" s="100" t="n">
        <f aca="false">VLOOKUP($A270,LossChart!$A$3:$AB$105,15,0)-M270</f>
        <v>48</v>
      </c>
      <c r="R270" s="100" t="n">
        <f aca="false">VLOOKUP($A270,LossChart!$A$3:$AB$105,16,0)-N270</f>
        <v>365.304074136158</v>
      </c>
      <c r="S270" s="100" t="n">
        <f aca="false">VLOOKUP($A270,LossChart!$A$3:$AB$105,17,0)-O270</f>
        <v>-949.065170211126</v>
      </c>
    </row>
    <row r="271" customFormat="false" ht="15" hidden="false" customHeight="false" outlineLevel="0" collapsed="false">
      <c r="B271" s="96" t="s">
        <v>109</v>
      </c>
      <c r="C271" s="97" t="n">
        <v>12</v>
      </c>
      <c r="D271" s="100" t="n">
        <f aca="false">$C271*VLOOKUP($B271,FoodDB!$A$2:$I$1018,3,0)</f>
        <v>144</v>
      </c>
      <c r="E271" s="100" t="n">
        <f aca="false">$C271*VLOOKUP($B271,FoodDB!$A$2:$I$1018,4,0)</f>
        <v>0</v>
      </c>
      <c r="F271" s="100" t="n">
        <f aca="false">$C271*VLOOKUP($B271,FoodDB!$A$2:$I$1018,5,0)</f>
        <v>0</v>
      </c>
      <c r="G271" s="100" t="n">
        <f aca="false">$C271*VLOOKUP($B271,FoodDB!$A$2:$I$1018,6,0)</f>
        <v>1296</v>
      </c>
      <c r="H271" s="100" t="n">
        <f aca="false">$C271*VLOOKUP($B271,FoodDB!$A$2:$I$1018,7,0)</f>
        <v>0</v>
      </c>
      <c r="I271" s="100" t="n">
        <f aca="false">$C271*VLOOKUP($B271,FoodDB!$A$2:$I$1018,8,0)</f>
        <v>0</v>
      </c>
      <c r="J271" s="100" t="n">
        <f aca="false">$C271*VLOOKUP($B271,FoodDB!$A$2:$I$1018,9,0)</f>
        <v>1296</v>
      </c>
      <c r="K271" s="100"/>
      <c r="L271" s="100"/>
      <c r="M271" s="100"/>
      <c r="N271" s="100"/>
      <c r="O271" s="100"/>
      <c r="P271" s="100"/>
      <c r="Q271" s="100"/>
      <c r="R271" s="100"/>
      <c r="S271" s="100"/>
    </row>
    <row r="272" customFormat="false" ht="15" hidden="false" customHeight="false" outlineLevel="0" collapsed="false">
      <c r="B272" s="96" t="s">
        <v>127</v>
      </c>
      <c r="C272" s="97" t="n">
        <v>4</v>
      </c>
      <c r="D272" s="100" t="n">
        <f aca="false">$C272*VLOOKUP($B272,FoodDB!$A$2:$I$1018,3,0)</f>
        <v>60</v>
      </c>
      <c r="E272" s="100" t="n">
        <f aca="false">$C272*VLOOKUP($B272,FoodDB!$A$2:$I$1018,4,0)</f>
        <v>8</v>
      </c>
      <c r="F272" s="100" t="n">
        <f aca="false">$C272*VLOOKUP($B272,FoodDB!$A$2:$I$1018,5,0)</f>
        <v>28</v>
      </c>
      <c r="G272" s="100" t="n">
        <f aca="false">$C272*VLOOKUP($B272,FoodDB!$A$2:$I$1018,6,0)</f>
        <v>540</v>
      </c>
      <c r="H272" s="100" t="n">
        <f aca="false">$C272*VLOOKUP($B272,FoodDB!$A$2:$I$1018,7,0)</f>
        <v>32</v>
      </c>
      <c r="I272" s="100" t="n">
        <f aca="false">$C272*VLOOKUP($B272,FoodDB!$A$2:$I$1018,8,0)</f>
        <v>112</v>
      </c>
      <c r="J272" s="100" t="n">
        <f aca="false">$C272*VLOOKUP($B272,FoodDB!$A$2:$I$1018,9,0)</f>
        <v>684</v>
      </c>
      <c r="K272" s="100"/>
      <c r="L272" s="100"/>
      <c r="M272" s="100"/>
      <c r="N272" s="100"/>
      <c r="O272" s="100"/>
      <c r="P272" s="100"/>
      <c r="Q272" s="100"/>
      <c r="R272" s="100"/>
      <c r="S272" s="100"/>
    </row>
    <row r="273" customFormat="false" ht="15" hidden="false" customHeight="false" outlineLevel="0" collapsed="false">
      <c r="B273" s="96" t="s">
        <v>108</v>
      </c>
      <c r="C273" s="97" t="n">
        <v>1</v>
      </c>
      <c r="D273" s="100" t="n">
        <f aca="false">$C273*VLOOKUP($B273,FoodDB!$A$2:$I$1018,3,0)</f>
        <v>0</v>
      </c>
      <c r="E273" s="100" t="n">
        <f aca="false">$C273*VLOOKUP($B273,FoodDB!$A$2:$I$1018,4,0)</f>
        <v>0</v>
      </c>
      <c r="F273" s="100" t="n">
        <f aca="false">$C273*VLOOKUP($B273,FoodDB!$A$2:$I$1018,5,0)</f>
        <v>0</v>
      </c>
      <c r="G273" s="100" t="n">
        <f aca="false">$C273*VLOOKUP($B273,FoodDB!$A$2:$I$1018,6,0)</f>
        <v>0</v>
      </c>
      <c r="H273" s="100" t="n">
        <f aca="false">$C273*VLOOKUP($B273,FoodDB!$A$2:$I$1018,7,0)</f>
        <v>0</v>
      </c>
      <c r="I273" s="100" t="n">
        <f aca="false">$C273*VLOOKUP($B273,FoodDB!$A$2:$I$1018,8,0)</f>
        <v>0</v>
      </c>
      <c r="J273" s="100" t="n">
        <f aca="false">$C273*VLOOKUP($B273,FoodDB!$A$2:$I$1018,9,0)</f>
        <v>0</v>
      </c>
      <c r="K273" s="100"/>
      <c r="L273" s="100"/>
      <c r="M273" s="100"/>
      <c r="N273" s="100"/>
      <c r="O273" s="100"/>
      <c r="P273" s="100"/>
      <c r="Q273" s="100"/>
      <c r="R273" s="100"/>
      <c r="S273" s="100"/>
    </row>
    <row r="274" customFormat="false" ht="15" hidden="false" customHeight="false" outlineLevel="0" collapsed="false">
      <c r="B274" s="96" t="s">
        <v>108</v>
      </c>
      <c r="C274" s="97" t="n">
        <v>1</v>
      </c>
      <c r="D274" s="100" t="n">
        <f aca="false">$C274*VLOOKUP($B274,FoodDB!$A$2:$I$1018,3,0)</f>
        <v>0</v>
      </c>
      <c r="E274" s="100" t="n">
        <f aca="false">$C274*VLOOKUP($B274,FoodDB!$A$2:$I$1018,4,0)</f>
        <v>0</v>
      </c>
      <c r="F274" s="100" t="n">
        <f aca="false">$C274*VLOOKUP($B274,FoodDB!$A$2:$I$1018,5,0)</f>
        <v>0</v>
      </c>
      <c r="G274" s="100" t="n">
        <f aca="false">$C274*VLOOKUP($B274,FoodDB!$A$2:$I$1018,6,0)</f>
        <v>0</v>
      </c>
      <c r="H274" s="100" t="n">
        <f aca="false">$C274*VLOOKUP($B274,FoodDB!$A$2:$I$1018,7,0)</f>
        <v>0</v>
      </c>
      <c r="I274" s="100" t="n">
        <f aca="false">$C274*VLOOKUP($B274,FoodDB!$A$2:$I$1018,8,0)</f>
        <v>0</v>
      </c>
      <c r="J274" s="100" t="n">
        <f aca="false">$C274*VLOOKUP($B274,FoodDB!$A$2:$I$1018,9,0)</f>
        <v>0</v>
      </c>
      <c r="K274" s="100"/>
      <c r="L274" s="100"/>
      <c r="M274" s="100"/>
      <c r="N274" s="100"/>
      <c r="O274" s="100"/>
      <c r="P274" s="100"/>
      <c r="Q274" s="100"/>
      <c r="R274" s="100"/>
      <c r="S274" s="100"/>
    </row>
    <row r="275" customFormat="false" ht="15" hidden="false" customHeight="false" outlineLevel="0" collapsed="false">
      <c r="B275" s="96" t="s">
        <v>108</v>
      </c>
      <c r="C275" s="97" t="n">
        <v>1</v>
      </c>
      <c r="D275" s="100" t="n">
        <f aca="false">$C275*VLOOKUP($B275,FoodDB!$A$2:$I$1018,3,0)</f>
        <v>0</v>
      </c>
      <c r="E275" s="100" t="n">
        <f aca="false">$C275*VLOOKUP($B275,FoodDB!$A$2:$I$1018,4,0)</f>
        <v>0</v>
      </c>
      <c r="F275" s="100" t="n">
        <f aca="false">$C275*VLOOKUP($B275,FoodDB!$A$2:$I$1018,5,0)</f>
        <v>0</v>
      </c>
      <c r="G275" s="100" t="n">
        <f aca="false">$C275*VLOOKUP($B275,FoodDB!$A$2:$I$1018,6,0)</f>
        <v>0</v>
      </c>
      <c r="H275" s="100" t="n">
        <f aca="false">$C275*VLOOKUP($B275,FoodDB!$A$2:$I$1018,7,0)</f>
        <v>0</v>
      </c>
      <c r="I275" s="100" t="n">
        <f aca="false">$C275*VLOOKUP($B275,FoodDB!$A$2:$I$1018,8,0)</f>
        <v>0</v>
      </c>
      <c r="J275" s="100" t="n">
        <f aca="false">$C275*VLOOKUP($B275,FoodDB!$A$2:$I$1018,9,0)</f>
        <v>0</v>
      </c>
      <c r="K275" s="100"/>
      <c r="L275" s="100"/>
      <c r="M275" s="100"/>
      <c r="N275" s="100"/>
      <c r="O275" s="100"/>
      <c r="P275" s="100"/>
      <c r="Q275" s="100"/>
      <c r="R275" s="100"/>
      <c r="S275" s="100"/>
    </row>
    <row r="276" customFormat="false" ht="15" hidden="false" customHeight="false" outlineLevel="0" collapsed="false">
      <c r="B276" s="96" t="s">
        <v>108</v>
      </c>
      <c r="C276" s="97" t="n">
        <v>1</v>
      </c>
      <c r="D276" s="100" t="n">
        <f aca="false">$C276*VLOOKUP($B276,FoodDB!$A$2:$I$1018,3,0)</f>
        <v>0</v>
      </c>
      <c r="E276" s="100" t="n">
        <f aca="false">$C276*VLOOKUP($B276,FoodDB!$A$2:$I$1018,4,0)</f>
        <v>0</v>
      </c>
      <c r="F276" s="100" t="n">
        <f aca="false">$C276*VLOOKUP($B276,FoodDB!$A$2:$I$1018,5,0)</f>
        <v>0</v>
      </c>
      <c r="G276" s="100" t="n">
        <f aca="false">$C276*VLOOKUP($B276,FoodDB!$A$2:$I$1018,6,0)</f>
        <v>0</v>
      </c>
      <c r="H276" s="100" t="n">
        <f aca="false">$C276*VLOOKUP($B276,FoodDB!$A$2:$I$1018,7,0)</f>
        <v>0</v>
      </c>
      <c r="I276" s="100" t="n">
        <f aca="false">$C276*VLOOKUP($B276,FoodDB!$A$2:$I$1018,8,0)</f>
        <v>0</v>
      </c>
      <c r="J276" s="100" t="n">
        <f aca="false">$C276*VLOOKUP($B276,FoodDB!$A$2:$I$1018,9,0)</f>
        <v>0</v>
      </c>
      <c r="K276" s="100"/>
      <c r="L276" s="100"/>
      <c r="M276" s="100"/>
      <c r="N276" s="100"/>
      <c r="O276" s="100"/>
      <c r="P276" s="100"/>
      <c r="Q276" s="100"/>
      <c r="R276" s="100"/>
      <c r="S276" s="100"/>
    </row>
    <row r="277" customFormat="false" ht="15" hidden="false" customHeight="false" outlineLevel="0" collapsed="false">
      <c r="A277" s="0" t="s">
        <v>98</v>
      </c>
      <c r="D277" s="100"/>
      <c r="E277" s="100"/>
      <c r="F277" s="100"/>
      <c r="G277" s="100" t="n">
        <f aca="false">SUM(G270:G276)</f>
        <v>1836</v>
      </c>
      <c r="H277" s="100" t="n">
        <f aca="false">SUM(H270:H276)</f>
        <v>32</v>
      </c>
      <c r="I277" s="100" t="n">
        <f aca="false">SUM(I270:I276)</f>
        <v>112</v>
      </c>
      <c r="J277" s="100" t="n">
        <f aca="false">SUM(G277:I277)</f>
        <v>1980</v>
      </c>
      <c r="K277" s="100"/>
      <c r="L277" s="100"/>
      <c r="M277" s="100"/>
      <c r="N277" s="100"/>
      <c r="O277" s="100"/>
      <c r="P277" s="100"/>
      <c r="Q277" s="100"/>
      <c r="R277" s="100"/>
      <c r="S277" s="100"/>
    </row>
    <row r="278" customFormat="false" ht="15" hidden="false" customHeight="false" outlineLevel="0" collapsed="false">
      <c r="A278" s="0" t="s">
        <v>102</v>
      </c>
      <c r="B278" s="0" t="s">
        <v>103</v>
      </c>
      <c r="D278" s="100"/>
      <c r="E278" s="100"/>
      <c r="F278" s="100"/>
      <c r="G278" s="100" t="n">
        <f aca="false">VLOOKUP($A270,LossChart!$A$3:$AB$105,14,0)</f>
        <v>473.630755652716</v>
      </c>
      <c r="H278" s="100" t="n">
        <f aca="false">VLOOKUP($A270,LossChart!$A$3:$AB$105,15,0)</f>
        <v>80</v>
      </c>
      <c r="I278" s="100" t="n">
        <f aca="false">VLOOKUP($A270,LossChart!$A$3:$AB$105,16,0)</f>
        <v>477.304074136158</v>
      </c>
      <c r="J278" s="100" t="n">
        <f aca="false">VLOOKUP($A270,LossChart!$A$3:$AB$105,17,0)</f>
        <v>1030.93482978887</v>
      </c>
      <c r="K278" s="100"/>
      <c r="L278" s="100"/>
      <c r="M278" s="100"/>
      <c r="N278" s="100"/>
      <c r="O278" s="100"/>
      <c r="P278" s="100"/>
      <c r="Q278" s="100"/>
      <c r="R278" s="100"/>
      <c r="S278" s="100"/>
    </row>
    <row r="279" customFormat="false" ht="15" hidden="false" customHeight="false" outlineLevel="0" collapsed="false">
      <c r="A279" s="0" t="s">
        <v>104</v>
      </c>
      <c r="D279" s="100"/>
      <c r="E279" s="100"/>
      <c r="F279" s="100"/>
      <c r="G279" s="100" t="n">
        <f aca="false">G278-G277</f>
        <v>-1362.36924434728</v>
      </c>
      <c r="H279" s="100" t="n">
        <f aca="false">H278-H277</f>
        <v>48</v>
      </c>
      <c r="I279" s="100" t="n">
        <f aca="false">I278-I277</f>
        <v>365.304074136158</v>
      </c>
      <c r="J279" s="100" t="n">
        <f aca="false">J278-J277</f>
        <v>-949.065170211126</v>
      </c>
      <c r="K279" s="100"/>
      <c r="L279" s="100"/>
      <c r="M279" s="100"/>
      <c r="N279" s="100"/>
      <c r="O279" s="100"/>
      <c r="P279" s="100"/>
      <c r="Q279" s="100"/>
      <c r="R279" s="100"/>
      <c r="S279" s="100"/>
    </row>
    <row r="281" customFormat="false" ht="60" hidden="false" customHeight="false" outlineLevel="0" collapsed="false">
      <c r="A281" s="21" t="s">
        <v>63</v>
      </c>
      <c r="B281" s="21" t="s">
        <v>93</v>
      </c>
      <c r="C281" s="21" t="s">
        <v>94</v>
      </c>
      <c r="D281" s="94" t="str">
        <f aca="false">FoodDB!$C$1</f>
        <v>Fat
(g)</v>
      </c>
      <c r="E281" s="94" t="str">
        <f aca="false">FoodDB!$D$1</f>
        <v>Carbs
(g)</v>
      </c>
      <c r="F281" s="94" t="str">
        <f aca="false">FoodDB!$E$1</f>
        <v>Protein
(g)</v>
      </c>
      <c r="G281" s="94" t="str">
        <f aca="false">FoodDB!$F$1</f>
        <v>Fat
(Cal)</v>
      </c>
      <c r="H281" s="94" t="str">
        <f aca="false">FoodDB!$G$1</f>
        <v>Carb
(Cal)</v>
      </c>
      <c r="I281" s="94" t="str">
        <f aca="false">FoodDB!$H$1</f>
        <v>Protein
(Cal)</v>
      </c>
      <c r="J281" s="94" t="str">
        <f aca="false">FoodDB!$I$1</f>
        <v>Total
Calories</v>
      </c>
      <c r="K281" s="94"/>
      <c r="L281" s="94" t="s">
        <v>110</v>
      </c>
      <c r="M281" s="94" t="s">
        <v>111</v>
      </c>
      <c r="N281" s="94" t="s">
        <v>112</v>
      </c>
      <c r="O281" s="94" t="s">
        <v>113</v>
      </c>
      <c r="P281" s="94" t="s">
        <v>118</v>
      </c>
      <c r="Q281" s="94" t="s">
        <v>119</v>
      </c>
      <c r="R281" s="94" t="s">
        <v>120</v>
      </c>
      <c r="S281" s="94" t="s">
        <v>121</v>
      </c>
    </row>
    <row r="282" customFormat="false" ht="15" hidden="false" customHeight="false" outlineLevel="0" collapsed="false">
      <c r="A282" s="95" t="n">
        <f aca="false">A270+1</f>
        <v>43017</v>
      </c>
      <c r="B282" s="96" t="s">
        <v>133</v>
      </c>
      <c r="C282" s="97" t="n">
        <v>1</v>
      </c>
      <c r="D282" s="100" t="n">
        <f aca="false">$C282*VLOOKUP($B282,FoodDB!$A$2:$I$1018,3,0)</f>
        <v>0</v>
      </c>
      <c r="E282" s="100" t="n">
        <f aca="false">$C282*VLOOKUP($B282,FoodDB!$A$2:$I$1018,4,0)</f>
        <v>0</v>
      </c>
      <c r="F282" s="100" t="n">
        <f aca="false">$C282*VLOOKUP($B282,FoodDB!$A$2:$I$1018,5,0)</f>
        <v>0</v>
      </c>
      <c r="G282" s="100" t="n">
        <f aca="false">$C282*VLOOKUP($B282,FoodDB!$A$2:$I$1018,6,0)</f>
        <v>0</v>
      </c>
      <c r="H282" s="100" t="n">
        <f aca="false">$C282*VLOOKUP($B282,FoodDB!$A$2:$I$1018,7,0)</f>
        <v>0</v>
      </c>
      <c r="I282" s="100" t="n">
        <f aca="false">$C282*VLOOKUP($B282,FoodDB!$A$2:$I$1018,8,0)</f>
        <v>0</v>
      </c>
      <c r="J282" s="100" t="n">
        <f aca="false">$C282*VLOOKUP($B282,FoodDB!$A$2:$I$1018,9,0)</f>
        <v>0</v>
      </c>
      <c r="K282" s="100"/>
      <c r="L282" s="100" t="n">
        <f aca="false">SUM(G282:G288)</f>
        <v>1851.75</v>
      </c>
      <c r="M282" s="100" t="n">
        <f aca="false">SUM(H282:H288)</f>
        <v>44</v>
      </c>
      <c r="N282" s="100" t="n">
        <f aca="false">SUM(I282:I288)</f>
        <v>312</v>
      </c>
      <c r="O282" s="100" t="n">
        <f aca="false">SUM(L282:N282)</f>
        <v>2207.75</v>
      </c>
      <c r="P282" s="100" t="n">
        <f aca="false">VLOOKUP($A282,LossChart!$A$3:$AB$105,14,0)-L282</f>
        <v>-1375.84375484889</v>
      </c>
      <c r="Q282" s="100" t="n">
        <f aca="false">VLOOKUP($A282,LossChart!$A$3:$AB$105,15,0)-M282</f>
        <v>36</v>
      </c>
      <c r="R282" s="100" t="n">
        <f aca="false">VLOOKUP($A282,LossChart!$A$3:$AB$105,16,0)-N282</f>
        <v>165.304074136158</v>
      </c>
      <c r="S282" s="100" t="n">
        <f aca="false">VLOOKUP($A282,LossChart!$A$3:$AB$105,17,0)-O282</f>
        <v>-1174.53968071273</v>
      </c>
    </row>
    <row r="283" customFormat="false" ht="15" hidden="false" customHeight="false" outlineLevel="0" collapsed="false">
      <c r="B283" s="96" t="s">
        <v>95</v>
      </c>
      <c r="C283" s="97" t="n">
        <v>0.5</v>
      </c>
      <c r="D283" s="100" t="n">
        <f aca="false">$C283*VLOOKUP($B283,FoodDB!$A$2:$I$1018,3,0)</f>
        <v>0.25</v>
      </c>
      <c r="E283" s="100" t="n">
        <f aca="false">$C283*VLOOKUP($B283,FoodDB!$A$2:$I$1018,4,0)</f>
        <v>0</v>
      </c>
      <c r="F283" s="100" t="n">
        <f aca="false">$C283*VLOOKUP($B283,FoodDB!$A$2:$I$1018,5,0)</f>
        <v>25</v>
      </c>
      <c r="G283" s="100" t="n">
        <f aca="false">$C283*VLOOKUP($B283,FoodDB!$A$2:$I$1018,6,0)</f>
        <v>2.25</v>
      </c>
      <c r="H283" s="100" t="n">
        <f aca="false">$C283*VLOOKUP($B283,FoodDB!$A$2:$I$1018,7,0)</f>
        <v>0</v>
      </c>
      <c r="I283" s="100" t="n">
        <f aca="false">$C283*VLOOKUP($B283,FoodDB!$A$2:$I$1018,8,0)</f>
        <v>100</v>
      </c>
      <c r="J283" s="100" t="n">
        <f aca="false">$C283*VLOOKUP($B283,FoodDB!$A$2:$I$1018,9,0)</f>
        <v>102.25</v>
      </c>
      <c r="K283" s="100"/>
      <c r="L283" s="100"/>
      <c r="M283" s="100"/>
      <c r="N283" s="100"/>
      <c r="O283" s="100"/>
      <c r="P283" s="100"/>
      <c r="Q283" s="100"/>
      <c r="R283" s="100"/>
      <c r="S283" s="100"/>
    </row>
    <row r="284" customFormat="false" ht="15" hidden="false" customHeight="false" outlineLevel="0" collapsed="false">
      <c r="B284" s="96" t="s">
        <v>125</v>
      </c>
      <c r="C284" s="97" t="n">
        <v>1</v>
      </c>
      <c r="D284" s="100" t="n">
        <f aca="false">$C284*VLOOKUP($B284,FoodDB!$A$2:$I$1018,3,0)</f>
        <v>1.5</v>
      </c>
      <c r="E284" s="100" t="n">
        <f aca="false">$C284*VLOOKUP($B284,FoodDB!$A$2:$I$1018,4,0)</f>
        <v>3</v>
      </c>
      <c r="F284" s="100" t="n">
        <f aca="false">$C284*VLOOKUP($B284,FoodDB!$A$2:$I$1018,5,0)</f>
        <v>25</v>
      </c>
      <c r="G284" s="100" t="n">
        <f aca="false">$C284*VLOOKUP($B284,FoodDB!$A$2:$I$1018,6,0)</f>
        <v>13.5</v>
      </c>
      <c r="H284" s="100" t="n">
        <f aca="false">$C284*VLOOKUP($B284,FoodDB!$A$2:$I$1018,7,0)</f>
        <v>12</v>
      </c>
      <c r="I284" s="100" t="n">
        <f aca="false">$C284*VLOOKUP($B284,FoodDB!$A$2:$I$1018,8,0)</f>
        <v>100</v>
      </c>
      <c r="J284" s="100" t="n">
        <f aca="false">$C284*VLOOKUP($B284,FoodDB!$A$2:$I$1018,9,0)</f>
        <v>125.5</v>
      </c>
      <c r="K284" s="100"/>
      <c r="L284" s="100"/>
      <c r="M284" s="100"/>
      <c r="N284" s="100"/>
      <c r="O284" s="100"/>
      <c r="P284" s="100"/>
      <c r="Q284" s="100"/>
      <c r="R284" s="100"/>
      <c r="S284" s="100"/>
    </row>
    <row r="285" customFormat="false" ht="15" hidden="false" customHeight="false" outlineLevel="0" collapsed="false">
      <c r="B285" s="96" t="s">
        <v>109</v>
      </c>
      <c r="C285" s="97" t="n">
        <v>12</v>
      </c>
      <c r="D285" s="100" t="n">
        <f aca="false">$C285*VLOOKUP($B285,FoodDB!$A$2:$I$1018,3,0)</f>
        <v>144</v>
      </c>
      <c r="E285" s="100" t="n">
        <f aca="false">$C285*VLOOKUP($B285,FoodDB!$A$2:$I$1018,4,0)</f>
        <v>0</v>
      </c>
      <c r="F285" s="100" t="n">
        <f aca="false">$C285*VLOOKUP($B285,FoodDB!$A$2:$I$1018,5,0)</f>
        <v>0</v>
      </c>
      <c r="G285" s="100" t="n">
        <f aca="false">$C285*VLOOKUP($B285,FoodDB!$A$2:$I$1018,6,0)</f>
        <v>1296</v>
      </c>
      <c r="H285" s="100" t="n">
        <f aca="false">$C285*VLOOKUP($B285,FoodDB!$A$2:$I$1018,7,0)</f>
        <v>0</v>
      </c>
      <c r="I285" s="100" t="n">
        <f aca="false">$C285*VLOOKUP($B285,FoodDB!$A$2:$I$1018,8,0)</f>
        <v>0</v>
      </c>
      <c r="J285" s="100" t="n">
        <f aca="false">$C285*VLOOKUP($B285,FoodDB!$A$2:$I$1018,9,0)</f>
        <v>1296</v>
      </c>
      <c r="K285" s="100"/>
      <c r="L285" s="100"/>
      <c r="M285" s="100"/>
      <c r="N285" s="100"/>
      <c r="O285" s="100"/>
      <c r="P285" s="100"/>
      <c r="Q285" s="100"/>
      <c r="R285" s="100"/>
      <c r="S285" s="100"/>
    </row>
    <row r="286" customFormat="false" ht="15" hidden="false" customHeight="false" outlineLevel="0" collapsed="false">
      <c r="B286" s="96" t="s">
        <v>127</v>
      </c>
      <c r="C286" s="97" t="n">
        <v>4</v>
      </c>
      <c r="D286" s="100" t="n">
        <f aca="false">$C286*VLOOKUP($B286,FoodDB!$A$2:$I$1018,3,0)</f>
        <v>60</v>
      </c>
      <c r="E286" s="100" t="n">
        <f aca="false">$C286*VLOOKUP($B286,FoodDB!$A$2:$I$1018,4,0)</f>
        <v>8</v>
      </c>
      <c r="F286" s="100" t="n">
        <f aca="false">$C286*VLOOKUP($B286,FoodDB!$A$2:$I$1018,5,0)</f>
        <v>28</v>
      </c>
      <c r="G286" s="100" t="n">
        <f aca="false">$C286*VLOOKUP($B286,FoodDB!$A$2:$I$1018,6,0)</f>
        <v>540</v>
      </c>
      <c r="H286" s="100" t="n">
        <f aca="false">$C286*VLOOKUP($B286,FoodDB!$A$2:$I$1018,7,0)</f>
        <v>32</v>
      </c>
      <c r="I286" s="100" t="n">
        <f aca="false">$C286*VLOOKUP($B286,FoodDB!$A$2:$I$1018,8,0)</f>
        <v>112</v>
      </c>
      <c r="J286" s="100" t="n">
        <f aca="false">$C286*VLOOKUP($B286,FoodDB!$A$2:$I$1018,9,0)</f>
        <v>684</v>
      </c>
      <c r="K286" s="100"/>
      <c r="L286" s="100"/>
      <c r="M286" s="100"/>
      <c r="N286" s="100"/>
      <c r="O286" s="100"/>
      <c r="P286" s="100"/>
      <c r="Q286" s="100"/>
      <c r="R286" s="100"/>
      <c r="S286" s="100"/>
    </row>
    <row r="287" customFormat="false" ht="15" hidden="false" customHeight="false" outlineLevel="0" collapsed="false">
      <c r="B287" s="96" t="s">
        <v>108</v>
      </c>
      <c r="C287" s="97" t="n">
        <v>1</v>
      </c>
      <c r="D287" s="100" t="n">
        <f aca="false">$C287*VLOOKUP($B287,FoodDB!$A$2:$I$1018,3,0)</f>
        <v>0</v>
      </c>
      <c r="E287" s="100" t="n">
        <f aca="false">$C287*VLOOKUP($B287,FoodDB!$A$2:$I$1018,4,0)</f>
        <v>0</v>
      </c>
      <c r="F287" s="100" t="n">
        <f aca="false">$C287*VLOOKUP($B287,FoodDB!$A$2:$I$1018,5,0)</f>
        <v>0</v>
      </c>
      <c r="G287" s="100" t="n">
        <f aca="false">$C287*VLOOKUP($B287,FoodDB!$A$2:$I$1018,6,0)</f>
        <v>0</v>
      </c>
      <c r="H287" s="100" t="n">
        <f aca="false">$C287*VLOOKUP($B287,FoodDB!$A$2:$I$1018,7,0)</f>
        <v>0</v>
      </c>
      <c r="I287" s="100" t="n">
        <f aca="false">$C287*VLOOKUP($B287,FoodDB!$A$2:$I$1018,8,0)</f>
        <v>0</v>
      </c>
      <c r="J287" s="100" t="n">
        <f aca="false">$C287*VLOOKUP($B287,FoodDB!$A$2:$I$1018,9,0)</f>
        <v>0</v>
      </c>
      <c r="K287" s="100"/>
      <c r="L287" s="100"/>
      <c r="M287" s="100"/>
      <c r="N287" s="100"/>
      <c r="O287" s="100"/>
      <c r="P287" s="100"/>
      <c r="Q287" s="100"/>
      <c r="R287" s="100"/>
      <c r="S287" s="100"/>
    </row>
    <row r="288" customFormat="false" ht="15" hidden="false" customHeight="false" outlineLevel="0" collapsed="false">
      <c r="B288" s="96" t="s">
        <v>108</v>
      </c>
      <c r="C288" s="97" t="n">
        <v>1</v>
      </c>
      <c r="D288" s="100" t="n">
        <f aca="false">$C288*VLOOKUP($B288,FoodDB!$A$2:$I$1018,3,0)</f>
        <v>0</v>
      </c>
      <c r="E288" s="100" t="n">
        <f aca="false">$C288*VLOOKUP($B288,FoodDB!$A$2:$I$1018,4,0)</f>
        <v>0</v>
      </c>
      <c r="F288" s="100" t="n">
        <f aca="false">$C288*VLOOKUP($B288,FoodDB!$A$2:$I$1018,5,0)</f>
        <v>0</v>
      </c>
      <c r="G288" s="100" t="n">
        <f aca="false">$C288*VLOOKUP($B288,FoodDB!$A$2:$I$1018,6,0)</f>
        <v>0</v>
      </c>
      <c r="H288" s="100" t="n">
        <f aca="false">$C288*VLOOKUP($B288,FoodDB!$A$2:$I$1018,7,0)</f>
        <v>0</v>
      </c>
      <c r="I288" s="100" t="n">
        <f aca="false">$C288*VLOOKUP($B288,FoodDB!$A$2:$I$1018,8,0)</f>
        <v>0</v>
      </c>
      <c r="J288" s="100" t="n">
        <f aca="false">$C288*VLOOKUP($B288,FoodDB!$A$2:$I$1018,9,0)</f>
        <v>0</v>
      </c>
      <c r="K288" s="100"/>
      <c r="L288" s="100"/>
      <c r="M288" s="100"/>
      <c r="N288" s="100"/>
      <c r="O288" s="100"/>
      <c r="P288" s="100"/>
      <c r="Q288" s="100"/>
      <c r="R288" s="100"/>
      <c r="S288" s="100"/>
    </row>
    <row r="289" customFormat="false" ht="15" hidden="false" customHeight="false" outlineLevel="0" collapsed="false">
      <c r="A289" s="0" t="s">
        <v>98</v>
      </c>
      <c r="D289" s="100"/>
      <c r="E289" s="100"/>
      <c r="F289" s="100"/>
      <c r="G289" s="100" t="n">
        <f aca="false">SUM(G282:G288)</f>
        <v>1851.75</v>
      </c>
      <c r="H289" s="100" t="n">
        <f aca="false">SUM(H282:H288)</f>
        <v>44</v>
      </c>
      <c r="I289" s="100" t="n">
        <f aca="false">SUM(I282:I288)</f>
        <v>312</v>
      </c>
      <c r="J289" s="100" t="n">
        <f aca="false">SUM(G289:I289)</f>
        <v>2207.75</v>
      </c>
      <c r="K289" s="100"/>
      <c r="L289" s="100"/>
      <c r="M289" s="100"/>
      <c r="N289" s="100"/>
      <c r="O289" s="100"/>
      <c r="P289" s="100"/>
      <c r="Q289" s="100"/>
      <c r="R289" s="100"/>
      <c r="S289" s="100"/>
    </row>
    <row r="290" customFormat="false" ht="15" hidden="false" customHeight="false" outlineLevel="0" collapsed="false">
      <c r="A290" s="0" t="s">
        <v>102</v>
      </c>
      <c r="B290" s="0" t="s">
        <v>103</v>
      </c>
      <c r="D290" s="100"/>
      <c r="E290" s="100"/>
      <c r="F290" s="100"/>
      <c r="G290" s="100" t="n">
        <f aca="false">VLOOKUP($A282,LossChart!$A$3:$AB$105,14,0)</f>
        <v>475.906245151112</v>
      </c>
      <c r="H290" s="100" t="n">
        <f aca="false">VLOOKUP($A282,LossChart!$A$3:$AB$105,15,0)</f>
        <v>80</v>
      </c>
      <c r="I290" s="100" t="n">
        <f aca="false">VLOOKUP($A282,LossChart!$A$3:$AB$105,16,0)</f>
        <v>477.304074136158</v>
      </c>
      <c r="J290" s="100" t="n">
        <f aca="false">VLOOKUP($A282,LossChart!$A$3:$AB$105,17,0)</f>
        <v>1033.21031928727</v>
      </c>
      <c r="K290" s="100"/>
      <c r="L290" s="100"/>
      <c r="M290" s="100"/>
      <c r="N290" s="100"/>
      <c r="O290" s="100"/>
      <c r="P290" s="100"/>
      <c r="Q290" s="100"/>
      <c r="R290" s="100"/>
      <c r="S290" s="100"/>
    </row>
    <row r="291" customFormat="false" ht="15" hidden="false" customHeight="false" outlineLevel="0" collapsed="false">
      <c r="A291" s="0" t="s">
        <v>104</v>
      </c>
      <c r="D291" s="100"/>
      <c r="E291" s="100"/>
      <c r="F291" s="100"/>
      <c r="G291" s="100" t="n">
        <f aca="false">G290-G289</f>
        <v>-1375.84375484889</v>
      </c>
      <c r="H291" s="100" t="n">
        <f aca="false">H290-H289</f>
        <v>36</v>
      </c>
      <c r="I291" s="100" t="n">
        <f aca="false">I290-I289</f>
        <v>165.304074136158</v>
      </c>
      <c r="J291" s="100" t="n">
        <f aca="false">J290-J289</f>
        <v>-1174.53968071273</v>
      </c>
      <c r="K291" s="100"/>
      <c r="L291" s="100"/>
      <c r="M291" s="100"/>
      <c r="N291" s="100"/>
      <c r="O291" s="100"/>
      <c r="P291" s="100"/>
      <c r="Q291" s="100"/>
      <c r="R291" s="100"/>
      <c r="S291" s="100"/>
    </row>
    <row r="293" customFormat="false" ht="60" hidden="false" customHeight="false" outlineLevel="0" collapsed="false">
      <c r="A293" s="21" t="s">
        <v>63</v>
      </c>
      <c r="B293" s="21" t="s">
        <v>93</v>
      </c>
      <c r="C293" s="21" t="s">
        <v>94</v>
      </c>
      <c r="D293" s="94" t="str">
        <f aca="false">FoodDB!$C$1</f>
        <v>Fat
(g)</v>
      </c>
      <c r="E293" s="94" t="str">
        <f aca="false">FoodDB!$D$1</f>
        <v>Carbs
(g)</v>
      </c>
      <c r="F293" s="94" t="str">
        <f aca="false">FoodDB!$E$1</f>
        <v>Protein
(g)</v>
      </c>
      <c r="G293" s="94" t="str">
        <f aca="false">FoodDB!$F$1</f>
        <v>Fat
(Cal)</v>
      </c>
      <c r="H293" s="94" t="str">
        <f aca="false">FoodDB!$G$1</f>
        <v>Carb
(Cal)</v>
      </c>
      <c r="I293" s="94" t="str">
        <f aca="false">FoodDB!$H$1</f>
        <v>Protein
(Cal)</v>
      </c>
      <c r="J293" s="94" t="str">
        <f aca="false">FoodDB!$I$1</f>
        <v>Total
Calories</v>
      </c>
      <c r="K293" s="94"/>
      <c r="L293" s="94" t="s">
        <v>110</v>
      </c>
      <c r="M293" s="94" t="s">
        <v>111</v>
      </c>
      <c r="N293" s="94" t="s">
        <v>112</v>
      </c>
      <c r="O293" s="94" t="s">
        <v>113</v>
      </c>
      <c r="P293" s="94" t="s">
        <v>118</v>
      </c>
      <c r="Q293" s="94" t="s">
        <v>119</v>
      </c>
      <c r="R293" s="94" t="s">
        <v>120</v>
      </c>
      <c r="S293" s="94" t="s">
        <v>121</v>
      </c>
    </row>
    <row r="294" customFormat="false" ht="15" hidden="false" customHeight="false" outlineLevel="0" collapsed="false">
      <c r="A294" s="95" t="n">
        <f aca="false">A282+1</f>
        <v>43018</v>
      </c>
      <c r="B294" s="96" t="s">
        <v>95</v>
      </c>
      <c r="C294" s="97" t="n">
        <v>0.5</v>
      </c>
      <c r="D294" s="100" t="n">
        <f aca="false">$C294*VLOOKUP($B294,FoodDB!$A$2:$I$1018,3,0)</f>
        <v>0.25</v>
      </c>
      <c r="E294" s="100" t="n">
        <f aca="false">$C294*VLOOKUP($B294,FoodDB!$A$2:$I$1018,4,0)</f>
        <v>0</v>
      </c>
      <c r="F294" s="100" t="n">
        <f aca="false">$C294*VLOOKUP($B294,FoodDB!$A$2:$I$1018,5,0)</f>
        <v>25</v>
      </c>
      <c r="G294" s="100" t="n">
        <f aca="false">$C294*VLOOKUP($B294,FoodDB!$A$2:$I$1018,6,0)</f>
        <v>2.25</v>
      </c>
      <c r="H294" s="100" t="n">
        <f aca="false">$C294*VLOOKUP($B294,FoodDB!$A$2:$I$1018,7,0)</f>
        <v>0</v>
      </c>
      <c r="I294" s="100" t="n">
        <f aca="false">$C294*VLOOKUP($B294,FoodDB!$A$2:$I$1018,8,0)</f>
        <v>100</v>
      </c>
      <c r="J294" s="100" t="n">
        <f aca="false">$C294*VLOOKUP($B294,FoodDB!$A$2:$I$1018,9,0)</f>
        <v>102.25</v>
      </c>
      <c r="K294" s="100"/>
      <c r="L294" s="100" t="n">
        <f aca="false">SUM(G294:G300)</f>
        <v>364.95</v>
      </c>
      <c r="M294" s="100" t="n">
        <f aca="false">SUM(H294:H300)</f>
        <v>148</v>
      </c>
      <c r="N294" s="100" t="n">
        <f aca="false">SUM(I294:I300)</f>
        <v>508</v>
      </c>
      <c r="O294" s="100" t="n">
        <f aca="false">SUM(L294:N294)</f>
        <v>1020.95</v>
      </c>
      <c r="P294" s="100" t="n">
        <f aca="false">VLOOKUP($A294,LossChart!$A$3:$AB$105,14,0)-L294</f>
        <v>112.016114649399</v>
      </c>
      <c r="Q294" s="100" t="n">
        <f aca="false">VLOOKUP($A294,LossChart!$A$3:$AB$105,15,0)-M294</f>
        <v>-68</v>
      </c>
      <c r="R294" s="100" t="n">
        <f aca="false">VLOOKUP($A294,LossChart!$A$3:$AB$105,16,0)-N294</f>
        <v>-30.695925863842</v>
      </c>
      <c r="S294" s="100" t="n">
        <f aca="false">VLOOKUP($A294,LossChart!$A$3:$AB$105,17,0)-O294</f>
        <v>13.3201887855566</v>
      </c>
    </row>
    <row r="295" customFormat="false" ht="15" hidden="false" customHeight="false" outlineLevel="0" collapsed="false">
      <c r="B295" s="96" t="s">
        <v>125</v>
      </c>
      <c r="C295" s="97" t="n">
        <v>1</v>
      </c>
      <c r="D295" s="100" t="n">
        <f aca="false">$C295*VLOOKUP($B295,FoodDB!$A$2:$I$1018,3,0)</f>
        <v>1.5</v>
      </c>
      <c r="E295" s="100" t="n">
        <f aca="false">$C295*VLOOKUP($B295,FoodDB!$A$2:$I$1018,4,0)</f>
        <v>3</v>
      </c>
      <c r="F295" s="100" t="n">
        <f aca="false">$C295*VLOOKUP($B295,FoodDB!$A$2:$I$1018,5,0)</f>
        <v>25</v>
      </c>
      <c r="G295" s="100" t="n">
        <f aca="false">$C295*VLOOKUP($B295,FoodDB!$A$2:$I$1018,6,0)</f>
        <v>13.5</v>
      </c>
      <c r="H295" s="100" t="n">
        <f aca="false">$C295*VLOOKUP($B295,FoodDB!$A$2:$I$1018,7,0)</f>
        <v>12</v>
      </c>
      <c r="I295" s="100" t="n">
        <f aca="false">$C295*VLOOKUP($B295,FoodDB!$A$2:$I$1018,8,0)</f>
        <v>100</v>
      </c>
      <c r="J295" s="100" t="n">
        <f aca="false">$C295*VLOOKUP($B295,FoodDB!$A$2:$I$1018,9,0)</f>
        <v>125.5</v>
      </c>
      <c r="K295" s="100"/>
      <c r="L295" s="100"/>
      <c r="M295" s="100"/>
      <c r="N295" s="100"/>
      <c r="O295" s="100"/>
      <c r="P295" s="100"/>
      <c r="Q295" s="100"/>
      <c r="R295" s="100"/>
      <c r="S295" s="100"/>
    </row>
    <row r="296" customFormat="false" ht="15" hidden="false" customHeight="false" outlineLevel="0" collapsed="false">
      <c r="B296" s="96" t="s">
        <v>135</v>
      </c>
      <c r="C296" s="97" t="n">
        <v>2</v>
      </c>
      <c r="D296" s="100" t="n">
        <f aca="false">$C296*VLOOKUP($B296,FoodDB!$A$2:$I$1018,3,0)</f>
        <v>3.2</v>
      </c>
      <c r="E296" s="100" t="n">
        <f aca="false">$C296*VLOOKUP($B296,FoodDB!$A$2:$I$1018,4,0)</f>
        <v>34</v>
      </c>
      <c r="F296" s="100" t="n">
        <f aca="false">$C296*VLOOKUP($B296,FoodDB!$A$2:$I$1018,5,0)</f>
        <v>22</v>
      </c>
      <c r="G296" s="100" t="n">
        <f aca="false">$C296*VLOOKUP($B296,FoodDB!$A$2:$I$1018,6,0)</f>
        <v>28.8</v>
      </c>
      <c r="H296" s="100" t="n">
        <f aca="false">$C296*VLOOKUP($B296,FoodDB!$A$2:$I$1018,7,0)</f>
        <v>136</v>
      </c>
      <c r="I296" s="100" t="n">
        <f aca="false">$C296*VLOOKUP($B296,FoodDB!$A$2:$I$1018,8,0)</f>
        <v>88</v>
      </c>
      <c r="J296" s="100" t="n">
        <f aca="false">$C296*VLOOKUP($B296,FoodDB!$A$2:$I$1018,9,0)</f>
        <v>252.8</v>
      </c>
      <c r="K296" s="100"/>
      <c r="L296" s="100"/>
      <c r="M296" s="100"/>
      <c r="N296" s="100"/>
      <c r="O296" s="100"/>
      <c r="P296" s="100"/>
      <c r="Q296" s="100"/>
      <c r="R296" s="100"/>
      <c r="S296" s="100"/>
    </row>
    <row r="297" customFormat="false" ht="15" hidden="false" customHeight="false" outlineLevel="0" collapsed="false">
      <c r="B297" s="96" t="s">
        <v>109</v>
      </c>
      <c r="C297" s="97" t="n">
        <v>1</v>
      </c>
      <c r="D297" s="100" t="n">
        <f aca="false">$C297*VLOOKUP($B297,FoodDB!$A$2:$I$1018,3,0)</f>
        <v>12</v>
      </c>
      <c r="E297" s="100" t="n">
        <f aca="false">$C297*VLOOKUP($B297,FoodDB!$A$2:$I$1018,4,0)</f>
        <v>0</v>
      </c>
      <c r="F297" s="100" t="n">
        <f aca="false">$C297*VLOOKUP($B297,FoodDB!$A$2:$I$1018,5,0)</f>
        <v>0</v>
      </c>
      <c r="G297" s="100" t="n">
        <f aca="false">$C297*VLOOKUP($B297,FoodDB!$A$2:$I$1018,6,0)</f>
        <v>108</v>
      </c>
      <c r="H297" s="100" t="n">
        <f aca="false">$C297*VLOOKUP($B297,FoodDB!$A$2:$I$1018,7,0)</f>
        <v>0</v>
      </c>
      <c r="I297" s="100" t="n">
        <f aca="false">$C297*VLOOKUP($B297,FoodDB!$A$2:$I$1018,8,0)</f>
        <v>0</v>
      </c>
      <c r="J297" s="100" t="n">
        <f aca="false">$C297*VLOOKUP($B297,FoodDB!$A$2:$I$1018,9,0)</f>
        <v>108</v>
      </c>
      <c r="K297" s="100"/>
      <c r="L297" s="100"/>
      <c r="M297" s="100"/>
      <c r="N297" s="100"/>
      <c r="O297" s="100"/>
      <c r="P297" s="100"/>
      <c r="Q297" s="100"/>
      <c r="R297" s="100"/>
      <c r="S297" s="100"/>
    </row>
    <row r="298" customFormat="false" ht="15" hidden="false" customHeight="false" outlineLevel="0" collapsed="false">
      <c r="B298" s="96" t="s">
        <v>101</v>
      </c>
      <c r="C298" s="97" t="n">
        <v>4</v>
      </c>
      <c r="D298" s="100" t="n">
        <f aca="false">$C298*VLOOKUP($B298,FoodDB!$A$2:$I$1018,3,0)</f>
        <v>20</v>
      </c>
      <c r="E298" s="100" t="n">
        <f aca="false">$C298*VLOOKUP($B298,FoodDB!$A$2:$I$1018,4,0)</f>
        <v>0</v>
      </c>
      <c r="F298" s="100" t="n">
        <f aca="false">$C298*VLOOKUP($B298,FoodDB!$A$2:$I$1018,5,0)</f>
        <v>24</v>
      </c>
      <c r="G298" s="100" t="n">
        <f aca="false">$C298*VLOOKUP($B298,FoodDB!$A$2:$I$1018,6,0)</f>
        <v>180</v>
      </c>
      <c r="H298" s="100" t="n">
        <f aca="false">$C298*VLOOKUP($B298,FoodDB!$A$2:$I$1018,7,0)</f>
        <v>0</v>
      </c>
      <c r="I298" s="100" t="n">
        <f aca="false">$C298*VLOOKUP($B298,FoodDB!$A$2:$I$1018,8,0)</f>
        <v>96</v>
      </c>
      <c r="J298" s="100" t="n">
        <f aca="false">$C298*VLOOKUP($B298,FoodDB!$A$2:$I$1018,9,0)</f>
        <v>276</v>
      </c>
      <c r="K298" s="100"/>
      <c r="L298" s="100"/>
      <c r="M298" s="100"/>
      <c r="N298" s="100"/>
      <c r="O298" s="100"/>
      <c r="P298" s="100"/>
      <c r="Q298" s="100"/>
      <c r="R298" s="100"/>
      <c r="S298" s="100"/>
    </row>
    <row r="299" customFormat="false" ht="15" hidden="false" customHeight="false" outlineLevel="0" collapsed="false">
      <c r="B299" s="96" t="s">
        <v>126</v>
      </c>
      <c r="C299" s="97" t="n">
        <v>1</v>
      </c>
      <c r="D299" s="100" t="n">
        <f aca="false">$C299*VLOOKUP($B299,FoodDB!$A$2:$I$1018,3,0)</f>
        <v>3.6</v>
      </c>
      <c r="E299" s="100" t="n">
        <f aca="false">$C299*VLOOKUP($B299,FoodDB!$A$2:$I$1018,4,0)</f>
        <v>0</v>
      </c>
      <c r="F299" s="100" t="n">
        <f aca="false">$C299*VLOOKUP($B299,FoodDB!$A$2:$I$1018,5,0)</f>
        <v>31</v>
      </c>
      <c r="G299" s="100" t="n">
        <f aca="false">$C299*VLOOKUP($B299,FoodDB!$A$2:$I$1018,6,0)</f>
        <v>32.4</v>
      </c>
      <c r="H299" s="100" t="n">
        <f aca="false">$C299*VLOOKUP($B299,FoodDB!$A$2:$I$1018,7,0)</f>
        <v>0</v>
      </c>
      <c r="I299" s="100" t="n">
        <f aca="false">$C299*VLOOKUP($B299,FoodDB!$A$2:$I$1018,8,0)</f>
        <v>124</v>
      </c>
      <c r="J299" s="100" t="n">
        <f aca="false">$C299*VLOOKUP($B299,FoodDB!$A$2:$I$1018,9,0)</f>
        <v>156.4</v>
      </c>
      <c r="K299" s="100"/>
      <c r="L299" s="100"/>
      <c r="M299" s="100"/>
      <c r="N299" s="100"/>
      <c r="O299" s="100"/>
      <c r="P299" s="100"/>
      <c r="Q299" s="100"/>
      <c r="R299" s="100"/>
      <c r="S299" s="100"/>
    </row>
    <row r="300" customFormat="false" ht="15" hidden="false" customHeight="false" outlineLevel="0" collapsed="false">
      <c r="B300" s="96" t="s">
        <v>108</v>
      </c>
      <c r="C300" s="97" t="n">
        <v>1</v>
      </c>
      <c r="D300" s="100" t="n">
        <f aca="false">$C300*VLOOKUP($B300,FoodDB!$A$2:$I$1018,3,0)</f>
        <v>0</v>
      </c>
      <c r="E300" s="100" t="n">
        <f aca="false">$C300*VLOOKUP($B300,FoodDB!$A$2:$I$1018,4,0)</f>
        <v>0</v>
      </c>
      <c r="F300" s="100" t="n">
        <f aca="false">$C300*VLOOKUP($B300,FoodDB!$A$2:$I$1018,5,0)</f>
        <v>0</v>
      </c>
      <c r="G300" s="100" t="n">
        <f aca="false">$C300*VLOOKUP($B300,FoodDB!$A$2:$I$1018,6,0)</f>
        <v>0</v>
      </c>
      <c r="H300" s="100" t="n">
        <f aca="false">$C300*VLOOKUP($B300,FoodDB!$A$2:$I$1018,7,0)</f>
        <v>0</v>
      </c>
      <c r="I300" s="100" t="n">
        <f aca="false">$C300*VLOOKUP($B300,FoodDB!$A$2:$I$1018,8,0)</f>
        <v>0</v>
      </c>
      <c r="J300" s="100" t="n">
        <f aca="false">$C300*VLOOKUP($B300,FoodDB!$A$2:$I$1018,9,0)</f>
        <v>0</v>
      </c>
      <c r="K300" s="100"/>
      <c r="L300" s="100"/>
      <c r="M300" s="100"/>
      <c r="N300" s="100"/>
      <c r="O300" s="100"/>
      <c r="P300" s="100"/>
      <c r="Q300" s="100"/>
      <c r="R300" s="100"/>
      <c r="S300" s="100"/>
    </row>
    <row r="301" customFormat="false" ht="15" hidden="false" customHeight="false" outlineLevel="0" collapsed="false">
      <c r="A301" s="0" t="s">
        <v>98</v>
      </c>
      <c r="D301" s="100"/>
      <c r="E301" s="100"/>
      <c r="F301" s="100"/>
      <c r="G301" s="100" t="n">
        <f aca="false">SUM(G294:G300)</f>
        <v>364.95</v>
      </c>
      <c r="H301" s="100" t="n">
        <f aca="false">SUM(H294:H300)</f>
        <v>148</v>
      </c>
      <c r="I301" s="100" t="n">
        <f aca="false">SUM(I294:I300)</f>
        <v>508</v>
      </c>
      <c r="J301" s="100" t="n">
        <f aca="false">SUM(G301:I301)</f>
        <v>1020.95</v>
      </c>
      <c r="K301" s="100"/>
      <c r="L301" s="100"/>
      <c r="M301" s="100"/>
      <c r="N301" s="100"/>
      <c r="O301" s="100"/>
      <c r="P301" s="100"/>
      <c r="Q301" s="100"/>
      <c r="R301" s="100"/>
      <c r="S301" s="100"/>
    </row>
    <row r="302" customFormat="false" ht="15" hidden="false" customHeight="false" outlineLevel="0" collapsed="false">
      <c r="A302" s="0" t="s">
        <v>102</v>
      </c>
      <c r="B302" s="0" t="s">
        <v>103</v>
      </c>
      <c r="D302" s="100"/>
      <c r="E302" s="100"/>
      <c r="F302" s="100"/>
      <c r="G302" s="100" t="n">
        <f aca="false">VLOOKUP($A294,LossChart!$A$3:$AB$105,14,0)</f>
        <v>476.966114649399</v>
      </c>
      <c r="H302" s="100" t="n">
        <f aca="false">VLOOKUP($A294,LossChart!$A$3:$AB$105,15,0)</f>
        <v>80</v>
      </c>
      <c r="I302" s="100" t="n">
        <f aca="false">VLOOKUP($A294,LossChart!$A$3:$AB$105,16,0)</f>
        <v>477.304074136158</v>
      </c>
      <c r="J302" s="100" t="n">
        <f aca="false">VLOOKUP($A294,LossChart!$A$3:$AB$105,17,0)</f>
        <v>1034.27018878556</v>
      </c>
      <c r="K302" s="100"/>
      <c r="L302" s="100"/>
      <c r="M302" s="100"/>
      <c r="N302" s="100"/>
      <c r="O302" s="100"/>
      <c r="P302" s="100"/>
      <c r="Q302" s="100"/>
      <c r="R302" s="100"/>
      <c r="S302" s="100"/>
    </row>
    <row r="303" customFormat="false" ht="15" hidden="false" customHeight="false" outlineLevel="0" collapsed="false">
      <c r="A303" s="0" t="s">
        <v>104</v>
      </c>
      <c r="D303" s="100"/>
      <c r="E303" s="100"/>
      <c r="F303" s="100"/>
      <c r="G303" s="100" t="n">
        <f aca="false">G302-G301</f>
        <v>112.016114649399</v>
      </c>
      <c r="H303" s="100" t="n">
        <f aca="false">H302-H301</f>
        <v>-68</v>
      </c>
      <c r="I303" s="100" t="n">
        <f aca="false">I302-I301</f>
        <v>-30.695925863842</v>
      </c>
      <c r="J303" s="100" t="n">
        <f aca="false">J302-J301</f>
        <v>13.3201887855566</v>
      </c>
      <c r="K303" s="100"/>
      <c r="L303" s="100"/>
      <c r="M303" s="100"/>
      <c r="N303" s="100"/>
      <c r="O303" s="100"/>
      <c r="P303" s="100"/>
      <c r="Q303" s="100"/>
      <c r="R303" s="100"/>
      <c r="S303" s="100"/>
    </row>
    <row r="305" customFormat="false" ht="60" hidden="false" customHeight="false" outlineLevel="0" collapsed="false">
      <c r="A305" s="21" t="s">
        <v>63</v>
      </c>
      <c r="B305" s="21" t="s">
        <v>93</v>
      </c>
      <c r="C305" s="21" t="s">
        <v>94</v>
      </c>
      <c r="D305" s="94" t="str">
        <f aca="false">FoodDB!$C$1</f>
        <v>Fat
(g)</v>
      </c>
      <c r="E305" s="94" t="str">
        <f aca="false">FoodDB!$D$1</f>
        <v>Carbs
(g)</v>
      </c>
      <c r="F305" s="94" t="str">
        <f aca="false">FoodDB!$E$1</f>
        <v>Protein
(g)</v>
      </c>
      <c r="G305" s="94" t="str">
        <f aca="false">FoodDB!$F$1</f>
        <v>Fat
(Cal)</v>
      </c>
      <c r="H305" s="94" t="str">
        <f aca="false">FoodDB!$G$1</f>
        <v>Carb
(Cal)</v>
      </c>
      <c r="I305" s="94" t="str">
        <f aca="false">FoodDB!$H$1</f>
        <v>Protein
(Cal)</v>
      </c>
      <c r="J305" s="94" t="str">
        <f aca="false">FoodDB!$I$1</f>
        <v>Total
Calories</v>
      </c>
      <c r="K305" s="94"/>
      <c r="L305" s="94" t="s">
        <v>110</v>
      </c>
      <c r="M305" s="94" t="s">
        <v>111</v>
      </c>
      <c r="N305" s="94" t="s">
        <v>112</v>
      </c>
      <c r="O305" s="94" t="s">
        <v>113</v>
      </c>
      <c r="P305" s="94" t="s">
        <v>118</v>
      </c>
      <c r="Q305" s="94" t="s">
        <v>119</v>
      </c>
      <c r="R305" s="94" t="s">
        <v>120</v>
      </c>
      <c r="S305" s="94" t="s">
        <v>121</v>
      </c>
    </row>
    <row r="306" customFormat="false" ht="15" hidden="false" customHeight="false" outlineLevel="0" collapsed="false">
      <c r="A306" s="95" t="n">
        <f aca="false">A294+1</f>
        <v>43019</v>
      </c>
      <c r="B306" s="96" t="s">
        <v>95</v>
      </c>
      <c r="C306" s="97" t="n">
        <v>0.5</v>
      </c>
      <c r="D306" s="100" t="n">
        <f aca="false">$C306*VLOOKUP($B306,FoodDB!$A$2:$I$1018,3,0)</f>
        <v>0.25</v>
      </c>
      <c r="E306" s="100" t="n">
        <f aca="false">$C306*VLOOKUP($B306,FoodDB!$A$2:$I$1018,4,0)</f>
        <v>0</v>
      </c>
      <c r="F306" s="100" t="n">
        <f aca="false">$C306*VLOOKUP($B306,FoodDB!$A$2:$I$1018,5,0)</f>
        <v>25</v>
      </c>
      <c r="G306" s="100" t="n">
        <f aca="false">$C306*VLOOKUP($B306,FoodDB!$A$2:$I$1018,6,0)</f>
        <v>2.25</v>
      </c>
      <c r="H306" s="100" t="n">
        <f aca="false">$C306*VLOOKUP($B306,FoodDB!$A$2:$I$1018,7,0)</f>
        <v>0</v>
      </c>
      <c r="I306" s="100" t="n">
        <f aca="false">$C306*VLOOKUP($B306,FoodDB!$A$2:$I$1018,8,0)</f>
        <v>100</v>
      </c>
      <c r="J306" s="100" t="n">
        <f aca="false">$C306*VLOOKUP($B306,FoodDB!$A$2:$I$1018,9,0)</f>
        <v>102.25</v>
      </c>
      <c r="K306" s="100"/>
      <c r="L306" s="100" t="n">
        <f aca="false">SUM(G306:G314)</f>
        <v>445.95</v>
      </c>
      <c r="M306" s="100" t="n">
        <f aca="false">SUM(H306:H314)</f>
        <v>88</v>
      </c>
      <c r="N306" s="100" t="n">
        <f aca="false">SUM(I306:I314)</f>
        <v>500</v>
      </c>
      <c r="O306" s="100" t="n">
        <f aca="false">SUM(L306:N306)</f>
        <v>1033.95</v>
      </c>
      <c r="P306" s="100" t="n">
        <f aca="false">VLOOKUP($A306,LossChart!$A$3:$AB$105,14,0)-L306</f>
        <v>38.2940051288609</v>
      </c>
      <c r="Q306" s="100" t="n">
        <f aca="false">VLOOKUP($A306,LossChart!$A$3:$AB$105,15,0)-M306</f>
        <v>-8</v>
      </c>
      <c r="R306" s="100" t="n">
        <f aca="false">VLOOKUP($A306,LossChart!$A$3:$AB$105,16,0)-N306</f>
        <v>-22.695925863842</v>
      </c>
      <c r="S306" s="100" t="n">
        <f aca="false">VLOOKUP($A306,LossChart!$A$3:$AB$105,17,0)-O306</f>
        <v>7.5980792650189</v>
      </c>
    </row>
    <row r="307" customFormat="false" ht="15" hidden="false" customHeight="false" outlineLevel="0" collapsed="false">
      <c r="B307" s="96" t="s">
        <v>125</v>
      </c>
      <c r="C307" s="97" t="n">
        <v>1</v>
      </c>
      <c r="D307" s="100" t="n">
        <f aca="false">$C307*VLOOKUP($B307,FoodDB!$A$2:$I$1018,3,0)</f>
        <v>1.5</v>
      </c>
      <c r="E307" s="100" t="n">
        <f aca="false">$C307*VLOOKUP($B307,FoodDB!$A$2:$I$1018,4,0)</f>
        <v>3</v>
      </c>
      <c r="F307" s="100" t="n">
        <f aca="false">$C307*VLOOKUP($B307,FoodDB!$A$2:$I$1018,5,0)</f>
        <v>25</v>
      </c>
      <c r="G307" s="100" t="n">
        <f aca="false">$C307*VLOOKUP($B307,FoodDB!$A$2:$I$1018,6,0)</f>
        <v>13.5</v>
      </c>
      <c r="H307" s="100" t="n">
        <f aca="false">$C307*VLOOKUP($B307,FoodDB!$A$2:$I$1018,7,0)</f>
        <v>12</v>
      </c>
      <c r="I307" s="100" t="n">
        <f aca="false">$C307*VLOOKUP($B307,FoodDB!$A$2:$I$1018,8,0)</f>
        <v>100</v>
      </c>
      <c r="J307" s="100" t="n">
        <f aca="false">$C307*VLOOKUP($B307,FoodDB!$A$2:$I$1018,9,0)</f>
        <v>125.5</v>
      </c>
      <c r="K307" s="100"/>
      <c r="L307" s="100"/>
      <c r="M307" s="100"/>
      <c r="N307" s="100"/>
      <c r="O307" s="100"/>
      <c r="P307" s="100"/>
      <c r="Q307" s="100"/>
      <c r="R307" s="100"/>
      <c r="S307" s="100"/>
    </row>
    <row r="308" customFormat="false" ht="15" hidden="false" customHeight="false" outlineLevel="0" collapsed="false">
      <c r="B308" s="96" t="s">
        <v>107</v>
      </c>
      <c r="C308" s="97" t="n">
        <v>2</v>
      </c>
      <c r="D308" s="100" t="n">
        <f aca="false">$C308*VLOOKUP($B308,FoodDB!$A$2:$I$1018,3,0)</f>
        <v>1</v>
      </c>
      <c r="E308" s="100" t="n">
        <f aca="false">$C308*VLOOKUP($B308,FoodDB!$A$2:$I$1018,4,0)</f>
        <v>0</v>
      </c>
      <c r="F308" s="100" t="n">
        <f aca="false">$C308*VLOOKUP($B308,FoodDB!$A$2:$I$1018,5,0)</f>
        <v>0</v>
      </c>
      <c r="G308" s="100" t="n">
        <f aca="false">$C308*VLOOKUP($B308,FoodDB!$A$2:$I$1018,6,0)</f>
        <v>9</v>
      </c>
      <c r="H308" s="100" t="n">
        <f aca="false">$C308*VLOOKUP($B308,FoodDB!$A$2:$I$1018,7,0)</f>
        <v>0</v>
      </c>
      <c r="I308" s="100" t="n">
        <f aca="false">$C308*VLOOKUP($B308,FoodDB!$A$2:$I$1018,8,0)</f>
        <v>0</v>
      </c>
      <c r="J308" s="100" t="n">
        <f aca="false">$C308*VLOOKUP($B308,FoodDB!$A$2:$I$1018,9,0)</f>
        <v>9</v>
      </c>
      <c r="K308" s="100"/>
      <c r="L308" s="100"/>
      <c r="M308" s="100"/>
      <c r="N308" s="100"/>
      <c r="O308" s="100"/>
      <c r="P308" s="100"/>
      <c r="Q308" s="100"/>
      <c r="R308" s="100"/>
      <c r="S308" s="100"/>
    </row>
    <row r="309" customFormat="false" ht="15" hidden="false" customHeight="false" outlineLevel="0" collapsed="false">
      <c r="B309" s="96" t="s">
        <v>135</v>
      </c>
      <c r="C309" s="97" t="n">
        <v>1</v>
      </c>
      <c r="D309" s="100" t="n">
        <f aca="false">$C309*VLOOKUP($B309,FoodDB!$A$2:$I$1018,3,0)</f>
        <v>1.6</v>
      </c>
      <c r="E309" s="100" t="n">
        <f aca="false">$C309*VLOOKUP($B309,FoodDB!$A$2:$I$1018,4,0)</f>
        <v>17</v>
      </c>
      <c r="F309" s="100" t="n">
        <f aca="false">$C309*VLOOKUP($B309,FoodDB!$A$2:$I$1018,5,0)</f>
        <v>11</v>
      </c>
      <c r="G309" s="100" t="n">
        <f aca="false">$C309*VLOOKUP($B309,FoodDB!$A$2:$I$1018,6,0)</f>
        <v>14.4</v>
      </c>
      <c r="H309" s="100" t="n">
        <f aca="false">$C309*VLOOKUP($B309,FoodDB!$A$2:$I$1018,7,0)</f>
        <v>68</v>
      </c>
      <c r="I309" s="100" t="n">
        <f aca="false">$C309*VLOOKUP($B309,FoodDB!$A$2:$I$1018,8,0)</f>
        <v>44</v>
      </c>
      <c r="J309" s="100" t="n">
        <f aca="false">$C309*VLOOKUP($B309,FoodDB!$A$2:$I$1018,9,0)</f>
        <v>126.4</v>
      </c>
      <c r="K309" s="100"/>
      <c r="L309" s="100"/>
      <c r="M309" s="100"/>
      <c r="N309" s="100"/>
      <c r="O309" s="100"/>
      <c r="P309" s="100"/>
      <c r="Q309" s="100"/>
      <c r="R309" s="100"/>
      <c r="S309" s="100"/>
    </row>
    <row r="310" customFormat="false" ht="15" hidden="false" customHeight="false" outlineLevel="0" collapsed="false">
      <c r="B310" s="96" t="s">
        <v>127</v>
      </c>
      <c r="C310" s="97" t="n">
        <v>1</v>
      </c>
      <c r="D310" s="100" t="n">
        <f aca="false">$C310*VLOOKUP($B310,FoodDB!$A$2:$I$1018,3,0)</f>
        <v>15</v>
      </c>
      <c r="E310" s="100" t="n">
        <f aca="false">$C310*VLOOKUP($B310,FoodDB!$A$2:$I$1018,4,0)</f>
        <v>2</v>
      </c>
      <c r="F310" s="100" t="n">
        <f aca="false">$C310*VLOOKUP($B310,FoodDB!$A$2:$I$1018,5,0)</f>
        <v>7</v>
      </c>
      <c r="G310" s="100" t="n">
        <f aca="false">$C310*VLOOKUP($B310,FoodDB!$A$2:$I$1018,6,0)</f>
        <v>135</v>
      </c>
      <c r="H310" s="100" t="n">
        <f aca="false">$C310*VLOOKUP($B310,FoodDB!$A$2:$I$1018,7,0)</f>
        <v>8</v>
      </c>
      <c r="I310" s="100" t="n">
        <f aca="false">$C310*VLOOKUP($B310,FoodDB!$A$2:$I$1018,8,0)</f>
        <v>28</v>
      </c>
      <c r="J310" s="100" t="n">
        <f aca="false">$C310*VLOOKUP($B310,FoodDB!$A$2:$I$1018,9,0)</f>
        <v>171</v>
      </c>
      <c r="K310" s="100"/>
      <c r="L310" s="100"/>
      <c r="M310" s="100"/>
      <c r="N310" s="100"/>
      <c r="O310" s="100"/>
      <c r="P310" s="100"/>
      <c r="Q310" s="100"/>
      <c r="R310" s="100"/>
      <c r="S310" s="100"/>
    </row>
    <row r="311" customFormat="false" ht="15" hidden="false" customHeight="false" outlineLevel="0" collapsed="false">
      <c r="B311" s="96" t="s">
        <v>101</v>
      </c>
      <c r="C311" s="97" t="n">
        <v>1</v>
      </c>
      <c r="D311" s="100" t="n">
        <f aca="false">$C311*VLOOKUP($B311,FoodDB!$A$2:$I$1018,3,0)</f>
        <v>5</v>
      </c>
      <c r="E311" s="100" t="n">
        <f aca="false">$C311*VLOOKUP($B311,FoodDB!$A$2:$I$1018,4,0)</f>
        <v>0</v>
      </c>
      <c r="F311" s="100" t="n">
        <f aca="false">$C311*VLOOKUP($B311,FoodDB!$A$2:$I$1018,5,0)</f>
        <v>6</v>
      </c>
      <c r="G311" s="100" t="n">
        <f aca="false">$C311*VLOOKUP($B311,FoodDB!$A$2:$I$1018,6,0)</f>
        <v>45</v>
      </c>
      <c r="H311" s="100" t="n">
        <f aca="false">$C311*VLOOKUP($B311,FoodDB!$A$2:$I$1018,7,0)</f>
        <v>0</v>
      </c>
      <c r="I311" s="100" t="n">
        <f aca="false">$C311*VLOOKUP($B311,FoodDB!$A$2:$I$1018,8,0)</f>
        <v>24</v>
      </c>
      <c r="J311" s="100" t="n">
        <f aca="false">$C311*VLOOKUP($B311,FoodDB!$A$2:$I$1018,9,0)</f>
        <v>69</v>
      </c>
      <c r="K311" s="100"/>
      <c r="L311" s="100"/>
      <c r="M311" s="100"/>
      <c r="N311" s="100"/>
      <c r="O311" s="100"/>
      <c r="P311" s="100"/>
      <c r="Q311" s="100"/>
      <c r="R311" s="100"/>
      <c r="S311" s="100"/>
    </row>
    <row r="312" customFormat="false" ht="15" hidden="false" customHeight="false" outlineLevel="0" collapsed="false">
      <c r="B312" s="96" t="s">
        <v>109</v>
      </c>
      <c r="C312" s="97" t="n">
        <v>2</v>
      </c>
      <c r="D312" s="100" t="n">
        <f aca="false">$C312*VLOOKUP($B312,FoodDB!$A$2:$I$1018,3,0)</f>
        <v>24</v>
      </c>
      <c r="E312" s="100" t="n">
        <f aca="false">$C312*VLOOKUP($B312,FoodDB!$A$2:$I$1018,4,0)</f>
        <v>0</v>
      </c>
      <c r="F312" s="100" t="n">
        <f aca="false">$C312*VLOOKUP($B312,FoodDB!$A$2:$I$1018,5,0)</f>
        <v>0</v>
      </c>
      <c r="G312" s="100" t="n">
        <f aca="false">$C312*VLOOKUP($B312,FoodDB!$A$2:$I$1018,6,0)</f>
        <v>216</v>
      </c>
      <c r="H312" s="100" t="n">
        <f aca="false">$C312*VLOOKUP($B312,FoodDB!$A$2:$I$1018,7,0)</f>
        <v>0</v>
      </c>
      <c r="I312" s="100" t="n">
        <f aca="false">$C312*VLOOKUP($B312,FoodDB!$A$2:$I$1018,8,0)</f>
        <v>0</v>
      </c>
      <c r="J312" s="100" t="n">
        <f aca="false">$C312*VLOOKUP($B312,FoodDB!$A$2:$I$1018,9,0)</f>
        <v>216</v>
      </c>
      <c r="K312" s="100"/>
      <c r="L312" s="100"/>
      <c r="M312" s="100"/>
      <c r="N312" s="100"/>
      <c r="O312" s="100"/>
      <c r="P312" s="100"/>
      <c r="Q312" s="100"/>
      <c r="R312" s="100"/>
      <c r="S312" s="100"/>
    </row>
    <row r="313" customFormat="false" ht="15" hidden="false" customHeight="false" outlineLevel="0" collapsed="false">
      <c r="B313" s="96" t="s">
        <v>105</v>
      </c>
      <c r="C313" s="97" t="n">
        <v>1.5</v>
      </c>
      <c r="D313" s="100" t="n">
        <f aca="false">$C313*VLOOKUP($B313,FoodDB!$A$2:$I$1018,3,0)</f>
        <v>1.2</v>
      </c>
      <c r="E313" s="100" t="n">
        <f aca="false">$C313*VLOOKUP($B313,FoodDB!$A$2:$I$1018,4,0)</f>
        <v>0</v>
      </c>
      <c r="F313" s="100" t="n">
        <f aca="false">$C313*VLOOKUP($B313,FoodDB!$A$2:$I$1018,5,0)</f>
        <v>51</v>
      </c>
      <c r="G313" s="100" t="n">
        <f aca="false">$C313*VLOOKUP($B313,FoodDB!$A$2:$I$1018,6,0)</f>
        <v>10.8</v>
      </c>
      <c r="H313" s="100" t="n">
        <f aca="false">$C313*VLOOKUP($B313,FoodDB!$A$2:$I$1018,7,0)</f>
        <v>0</v>
      </c>
      <c r="I313" s="100" t="n">
        <f aca="false">$C313*VLOOKUP($B313,FoodDB!$A$2:$I$1018,8,0)</f>
        <v>204</v>
      </c>
      <c r="J313" s="100" t="n">
        <f aca="false">$C313*VLOOKUP($B313,FoodDB!$A$2:$I$1018,9,0)</f>
        <v>214.8</v>
      </c>
      <c r="K313" s="100"/>
      <c r="L313" s="100"/>
      <c r="M313" s="100"/>
      <c r="N313" s="100"/>
      <c r="O313" s="100"/>
      <c r="P313" s="100"/>
      <c r="Q313" s="100"/>
      <c r="R313" s="100"/>
      <c r="S313" s="100"/>
    </row>
    <row r="314" customFormat="false" ht="15" hidden="false" customHeight="false" outlineLevel="0" collapsed="false">
      <c r="B314" s="96" t="s">
        <v>133</v>
      </c>
      <c r="C314" s="97" t="n">
        <v>1</v>
      </c>
      <c r="D314" s="100" t="n">
        <f aca="false">$C314*VLOOKUP($B314,FoodDB!$A$2:$I$1018,3,0)</f>
        <v>0</v>
      </c>
      <c r="E314" s="100" t="n">
        <f aca="false">$C314*VLOOKUP($B314,FoodDB!$A$2:$I$1018,4,0)</f>
        <v>0</v>
      </c>
      <c r="F314" s="100" t="n">
        <f aca="false">$C314*VLOOKUP($B314,FoodDB!$A$2:$I$1018,5,0)</f>
        <v>0</v>
      </c>
      <c r="G314" s="100" t="n">
        <f aca="false">$C314*VLOOKUP($B314,FoodDB!$A$2:$I$1018,6,0)</f>
        <v>0</v>
      </c>
      <c r="H314" s="100" t="n">
        <f aca="false">$C314*VLOOKUP($B314,FoodDB!$A$2:$I$1018,7,0)</f>
        <v>0</v>
      </c>
      <c r="I314" s="100" t="n">
        <f aca="false">$C314*VLOOKUP($B314,FoodDB!$A$2:$I$1018,8,0)</f>
        <v>0</v>
      </c>
      <c r="J314" s="100" t="n">
        <f aca="false">$C314*VLOOKUP($B314,FoodDB!$A$2:$I$1018,9,0)</f>
        <v>0</v>
      </c>
      <c r="K314" s="100"/>
      <c r="L314" s="100"/>
      <c r="M314" s="100"/>
      <c r="N314" s="100"/>
      <c r="O314" s="100"/>
      <c r="P314" s="100"/>
      <c r="Q314" s="100"/>
      <c r="R314" s="100"/>
      <c r="S314" s="100"/>
    </row>
    <row r="315" customFormat="false" ht="15" hidden="false" customHeight="false" outlineLevel="0" collapsed="false">
      <c r="A315" s="0" t="s">
        <v>98</v>
      </c>
      <c r="D315" s="100"/>
      <c r="E315" s="100"/>
      <c r="F315" s="100"/>
      <c r="G315" s="100" t="n">
        <f aca="false">SUM(G306:G314)</f>
        <v>445.95</v>
      </c>
      <c r="H315" s="100" t="n">
        <f aca="false">SUM(H306:H314)</f>
        <v>88</v>
      </c>
      <c r="I315" s="100" t="n">
        <f aca="false">SUM(I306:I314)</f>
        <v>500</v>
      </c>
      <c r="J315" s="100" t="n">
        <f aca="false">SUM(G315:I315)</f>
        <v>1033.95</v>
      </c>
      <c r="K315" s="100"/>
      <c r="L315" s="100"/>
      <c r="M315" s="100"/>
      <c r="N315" s="100"/>
      <c r="O315" s="100"/>
      <c r="P315" s="100"/>
      <c r="Q315" s="100"/>
      <c r="R315" s="100"/>
      <c r="S315" s="100"/>
    </row>
    <row r="316" customFormat="false" ht="15" hidden="false" customHeight="false" outlineLevel="0" collapsed="false">
      <c r="A316" s="0" t="s">
        <v>102</v>
      </c>
      <c r="B316" s="0" t="s">
        <v>103</v>
      </c>
      <c r="D316" s="100"/>
      <c r="E316" s="100"/>
      <c r="F316" s="100"/>
      <c r="G316" s="100" t="n">
        <f aca="false">VLOOKUP($A306,LossChart!$A$3:$AB$105,14,0)</f>
        <v>484.244005128861</v>
      </c>
      <c r="H316" s="100" t="n">
        <f aca="false">VLOOKUP($A306,LossChart!$A$3:$AB$105,15,0)</f>
        <v>80</v>
      </c>
      <c r="I316" s="100" t="n">
        <f aca="false">VLOOKUP($A306,LossChart!$A$3:$AB$105,16,0)</f>
        <v>477.304074136158</v>
      </c>
      <c r="J316" s="100" t="n">
        <f aca="false">VLOOKUP($A306,LossChart!$A$3:$AB$105,17,0)</f>
        <v>1041.54807926502</v>
      </c>
      <c r="K316" s="100"/>
      <c r="L316" s="100"/>
      <c r="M316" s="100"/>
      <c r="N316" s="100"/>
      <c r="O316" s="100"/>
      <c r="P316" s="100"/>
      <c r="Q316" s="100"/>
      <c r="R316" s="100"/>
      <c r="S316" s="100"/>
    </row>
    <row r="317" customFormat="false" ht="15" hidden="false" customHeight="false" outlineLevel="0" collapsed="false">
      <c r="A317" s="0" t="s">
        <v>104</v>
      </c>
      <c r="D317" s="100"/>
      <c r="E317" s="100"/>
      <c r="F317" s="100"/>
      <c r="G317" s="100" t="n">
        <f aca="false">G316-G315</f>
        <v>38.2940051288609</v>
      </c>
      <c r="H317" s="100" t="n">
        <f aca="false">H316-H315</f>
        <v>-8</v>
      </c>
      <c r="I317" s="100" t="n">
        <f aca="false">I316-I315</f>
        <v>-22.695925863842</v>
      </c>
      <c r="J317" s="100" t="n">
        <f aca="false">J316-J315</f>
        <v>7.5980792650189</v>
      </c>
      <c r="K317" s="100"/>
      <c r="L317" s="100"/>
      <c r="M317" s="100"/>
      <c r="N317" s="100"/>
      <c r="O317" s="100"/>
      <c r="P317" s="100"/>
      <c r="Q317" s="100"/>
      <c r="R317" s="100"/>
      <c r="S317" s="100"/>
    </row>
    <row r="319" customFormat="false" ht="60" hidden="false" customHeight="false" outlineLevel="0" collapsed="false">
      <c r="A319" s="21" t="s">
        <v>63</v>
      </c>
      <c r="B319" s="21" t="s">
        <v>93</v>
      </c>
      <c r="C319" s="21" t="s">
        <v>94</v>
      </c>
      <c r="D319" s="94" t="str">
        <f aca="false">FoodDB!$C$1</f>
        <v>Fat
(g)</v>
      </c>
      <c r="E319" s="94" t="str">
        <f aca="false">FoodDB!$D$1</f>
        <v>Carbs
(g)</v>
      </c>
      <c r="F319" s="94" t="str">
        <f aca="false">FoodDB!$E$1</f>
        <v>Protein
(g)</v>
      </c>
      <c r="G319" s="94" t="str">
        <f aca="false">FoodDB!$F$1</f>
        <v>Fat
(Cal)</v>
      </c>
      <c r="H319" s="94" t="str">
        <f aca="false">FoodDB!$G$1</f>
        <v>Carb
(Cal)</v>
      </c>
      <c r="I319" s="94" t="str">
        <f aca="false">FoodDB!$H$1</f>
        <v>Protein
(Cal)</v>
      </c>
      <c r="J319" s="94" t="str">
        <f aca="false">FoodDB!$I$1</f>
        <v>Total
Calories</v>
      </c>
      <c r="K319" s="94"/>
      <c r="L319" s="94" t="s">
        <v>110</v>
      </c>
      <c r="M319" s="94" t="s">
        <v>111</v>
      </c>
      <c r="N319" s="94" t="s">
        <v>112</v>
      </c>
      <c r="O319" s="94" t="s">
        <v>113</v>
      </c>
      <c r="P319" s="94" t="s">
        <v>118</v>
      </c>
      <c r="Q319" s="94" t="s">
        <v>119</v>
      </c>
      <c r="R319" s="94" t="s">
        <v>120</v>
      </c>
      <c r="S319" s="94" t="s">
        <v>121</v>
      </c>
    </row>
    <row r="320" customFormat="false" ht="15" hidden="false" customHeight="false" outlineLevel="0" collapsed="false">
      <c r="A320" s="95" t="n">
        <f aca="false">A306+1</f>
        <v>43020</v>
      </c>
      <c r="B320" s="96" t="s">
        <v>133</v>
      </c>
      <c r="C320" s="97" t="n">
        <v>1</v>
      </c>
      <c r="D320" s="100" t="n">
        <f aca="false">$C320*VLOOKUP($B320,FoodDB!$A$2:$I$1018,3,0)</f>
        <v>0</v>
      </c>
      <c r="E320" s="100" t="n">
        <f aca="false">$C320*VLOOKUP($B320,FoodDB!$A$2:$I$1018,4,0)</f>
        <v>0</v>
      </c>
      <c r="F320" s="100" t="n">
        <f aca="false">$C320*VLOOKUP($B320,FoodDB!$A$2:$I$1018,5,0)</f>
        <v>0</v>
      </c>
      <c r="G320" s="100" t="n">
        <f aca="false">$C320*VLOOKUP($B320,FoodDB!$A$2:$I$1018,6,0)</f>
        <v>0</v>
      </c>
      <c r="H320" s="100" t="n">
        <f aca="false">$C320*VLOOKUP($B320,FoodDB!$A$2:$I$1018,7,0)</f>
        <v>0</v>
      </c>
      <c r="I320" s="100" t="n">
        <f aca="false">$C320*VLOOKUP($B320,FoodDB!$A$2:$I$1018,8,0)</f>
        <v>0</v>
      </c>
      <c r="J320" s="100" t="n">
        <f aca="false">$C320*VLOOKUP($B320,FoodDB!$A$2:$I$1018,9,0)</f>
        <v>0</v>
      </c>
      <c r="K320" s="100"/>
      <c r="L320" s="100" t="n">
        <f aca="false">SUM(G320:G327)</f>
        <v>494.55</v>
      </c>
      <c r="M320" s="100" t="n">
        <f aca="false">SUM(H320:H327)</f>
        <v>79.4285714285714</v>
      </c>
      <c r="N320" s="100" t="n">
        <f aca="false">SUM(I320:I327)</f>
        <v>495.714285714286</v>
      </c>
      <c r="O320" s="100" t="n">
        <f aca="false">SUM(L320:N320)</f>
        <v>1069.69285714286</v>
      </c>
      <c r="P320" s="100" t="n">
        <f aca="false">VLOOKUP($A320,LossChart!$A$3:$AB$105,14,0)-L320</f>
        <v>-3.09256570735175</v>
      </c>
      <c r="Q320" s="100" t="n">
        <f aca="false">VLOOKUP($A320,LossChart!$A$3:$AB$105,15,0)-M320</f>
        <v>0.571428571428598</v>
      </c>
      <c r="R320" s="100" t="n">
        <f aca="false">VLOOKUP($A320,LossChart!$A$3:$AB$105,16,0)-N320</f>
        <v>-18.410211578128</v>
      </c>
      <c r="S320" s="100" t="n">
        <f aca="false">VLOOKUP($A320,LossChart!$A$3:$AB$105,17,0)-O320</f>
        <v>-20.9313487140537</v>
      </c>
    </row>
    <row r="321" customFormat="false" ht="15" hidden="false" customHeight="false" outlineLevel="0" collapsed="false">
      <c r="B321" s="96" t="s">
        <v>125</v>
      </c>
      <c r="C321" s="97" t="n">
        <v>1</v>
      </c>
      <c r="D321" s="100" t="n">
        <f aca="false">$C321*VLOOKUP($B321,FoodDB!$A$2:$I$1018,3,0)</f>
        <v>1.5</v>
      </c>
      <c r="E321" s="100" t="n">
        <f aca="false">$C321*VLOOKUP($B321,FoodDB!$A$2:$I$1018,4,0)</f>
        <v>3</v>
      </c>
      <c r="F321" s="100" t="n">
        <f aca="false">$C321*VLOOKUP($B321,FoodDB!$A$2:$I$1018,5,0)</f>
        <v>25</v>
      </c>
      <c r="G321" s="100" t="n">
        <f aca="false">$C321*VLOOKUP($B321,FoodDB!$A$2:$I$1018,6,0)</f>
        <v>13.5</v>
      </c>
      <c r="H321" s="100" t="n">
        <f aca="false">$C321*VLOOKUP($B321,FoodDB!$A$2:$I$1018,7,0)</f>
        <v>12</v>
      </c>
      <c r="I321" s="100" t="n">
        <f aca="false">$C321*VLOOKUP($B321,FoodDB!$A$2:$I$1018,8,0)</f>
        <v>100</v>
      </c>
      <c r="J321" s="100" t="n">
        <f aca="false">$C321*VLOOKUP($B321,FoodDB!$A$2:$I$1018,9,0)</f>
        <v>125.5</v>
      </c>
      <c r="K321" s="100"/>
      <c r="L321" s="100"/>
      <c r="M321" s="100"/>
      <c r="N321" s="100"/>
      <c r="O321" s="100"/>
      <c r="P321" s="100"/>
      <c r="Q321" s="100"/>
      <c r="R321" s="100"/>
      <c r="S321" s="100"/>
    </row>
    <row r="322" customFormat="false" ht="15" hidden="false" customHeight="false" outlineLevel="0" collapsed="false">
      <c r="B322" s="96" t="s">
        <v>95</v>
      </c>
      <c r="C322" s="97" t="n">
        <v>0.5</v>
      </c>
      <c r="D322" s="100" t="n">
        <f aca="false">$C322*VLOOKUP($B322,FoodDB!$A$2:$I$1018,3,0)</f>
        <v>0.25</v>
      </c>
      <c r="E322" s="100" t="n">
        <f aca="false">$C322*VLOOKUP($B322,FoodDB!$A$2:$I$1018,4,0)</f>
        <v>0</v>
      </c>
      <c r="F322" s="100" t="n">
        <f aca="false">$C322*VLOOKUP($B322,FoodDB!$A$2:$I$1018,5,0)</f>
        <v>25</v>
      </c>
      <c r="G322" s="100" t="n">
        <f aca="false">$C322*VLOOKUP($B322,FoodDB!$A$2:$I$1018,6,0)</f>
        <v>2.25</v>
      </c>
      <c r="H322" s="100" t="n">
        <f aca="false">$C322*VLOOKUP($B322,FoodDB!$A$2:$I$1018,7,0)</f>
        <v>0</v>
      </c>
      <c r="I322" s="100" t="n">
        <f aca="false">$C322*VLOOKUP($B322,FoodDB!$A$2:$I$1018,8,0)</f>
        <v>100</v>
      </c>
      <c r="J322" s="100" t="n">
        <f aca="false">$C322*VLOOKUP($B322,FoodDB!$A$2:$I$1018,9,0)</f>
        <v>102.25</v>
      </c>
      <c r="K322" s="100"/>
      <c r="L322" s="100"/>
      <c r="M322" s="100"/>
      <c r="N322" s="100"/>
      <c r="O322" s="100"/>
      <c r="P322" s="100"/>
      <c r="Q322" s="100"/>
      <c r="R322" s="100"/>
      <c r="S322" s="100"/>
    </row>
    <row r="323" customFormat="false" ht="15" hidden="false" customHeight="false" outlineLevel="0" collapsed="false">
      <c r="B323" s="96" t="s">
        <v>134</v>
      </c>
      <c r="C323" s="97" t="n">
        <v>2</v>
      </c>
      <c r="D323" s="100" t="n">
        <f aca="false">$C323*VLOOKUP($B323,FoodDB!$A$2:$I$1018,3,0)</f>
        <v>28</v>
      </c>
      <c r="E323" s="100" t="n">
        <f aca="false">$C323*VLOOKUP($B323,FoodDB!$A$2:$I$1018,4,0)</f>
        <v>6</v>
      </c>
      <c r="F323" s="100" t="n">
        <f aca="false">$C323*VLOOKUP($B323,FoodDB!$A$2:$I$1018,5,0)</f>
        <v>14</v>
      </c>
      <c r="G323" s="100" t="n">
        <f aca="false">$C323*VLOOKUP($B323,FoodDB!$A$2:$I$1018,6,0)</f>
        <v>252</v>
      </c>
      <c r="H323" s="100" t="n">
        <f aca="false">$C323*VLOOKUP($B323,FoodDB!$A$2:$I$1018,7,0)</f>
        <v>24</v>
      </c>
      <c r="I323" s="100" t="n">
        <f aca="false">$C323*VLOOKUP($B323,FoodDB!$A$2:$I$1018,8,0)</f>
        <v>56</v>
      </c>
      <c r="J323" s="100" t="n">
        <f aca="false">$C323*VLOOKUP($B323,FoodDB!$A$2:$I$1018,9,0)</f>
        <v>332</v>
      </c>
      <c r="K323" s="100"/>
      <c r="L323" s="100"/>
      <c r="M323" s="100"/>
      <c r="N323" s="100"/>
      <c r="O323" s="100"/>
      <c r="P323" s="100"/>
      <c r="Q323" s="100"/>
      <c r="R323" s="100"/>
      <c r="S323" s="100"/>
    </row>
    <row r="324" customFormat="false" ht="15" hidden="false" customHeight="false" outlineLevel="0" collapsed="false">
      <c r="B324" s="96" t="s">
        <v>100</v>
      </c>
      <c r="C324" s="97" t="n">
        <v>7</v>
      </c>
      <c r="D324" s="100" t="n">
        <f aca="false">$C324*VLOOKUP($B324,FoodDB!$A$2:$I$1018,3,0)</f>
        <v>0</v>
      </c>
      <c r="E324" s="100" t="n">
        <f aca="false">$C324*VLOOKUP($B324,FoodDB!$A$2:$I$1018,4,0)</f>
        <v>7</v>
      </c>
      <c r="F324" s="100" t="n">
        <f aca="false">$C324*VLOOKUP($B324,FoodDB!$A$2:$I$1018,5,0)</f>
        <v>7</v>
      </c>
      <c r="G324" s="100" t="n">
        <f aca="false">$C324*VLOOKUP($B324,FoodDB!$A$2:$I$1018,6,0)</f>
        <v>0</v>
      </c>
      <c r="H324" s="100" t="n">
        <f aca="false">$C324*VLOOKUP($B324,FoodDB!$A$2:$I$1018,7,0)</f>
        <v>28</v>
      </c>
      <c r="I324" s="100" t="n">
        <f aca="false">$C324*VLOOKUP($B324,FoodDB!$A$2:$I$1018,8,0)</f>
        <v>28</v>
      </c>
      <c r="J324" s="100" t="n">
        <f aca="false">$C324*VLOOKUP($B324,FoodDB!$A$2:$I$1018,9,0)</f>
        <v>56</v>
      </c>
      <c r="K324" s="100"/>
      <c r="L324" s="100"/>
      <c r="M324" s="100"/>
      <c r="N324" s="100"/>
      <c r="O324" s="100"/>
      <c r="P324" s="100"/>
      <c r="Q324" s="100"/>
      <c r="R324" s="100"/>
      <c r="S324" s="100"/>
    </row>
    <row r="325" customFormat="false" ht="15" hidden="false" customHeight="false" outlineLevel="0" collapsed="false">
      <c r="B325" s="96" t="s">
        <v>105</v>
      </c>
      <c r="C325" s="97" t="n">
        <v>1.5</v>
      </c>
      <c r="D325" s="100" t="n">
        <f aca="false">$C325*VLOOKUP($B325,FoodDB!$A$2:$I$1018,3,0)</f>
        <v>1.2</v>
      </c>
      <c r="E325" s="100" t="n">
        <f aca="false">$C325*VLOOKUP($B325,FoodDB!$A$2:$I$1018,4,0)</f>
        <v>0</v>
      </c>
      <c r="F325" s="100" t="n">
        <f aca="false">$C325*VLOOKUP($B325,FoodDB!$A$2:$I$1018,5,0)</f>
        <v>51</v>
      </c>
      <c r="G325" s="100" t="n">
        <f aca="false">$C325*VLOOKUP($B325,FoodDB!$A$2:$I$1018,6,0)</f>
        <v>10.8</v>
      </c>
      <c r="H325" s="100" t="n">
        <f aca="false">$C325*VLOOKUP($B325,FoodDB!$A$2:$I$1018,7,0)</f>
        <v>0</v>
      </c>
      <c r="I325" s="100" t="n">
        <f aca="false">$C325*VLOOKUP($B325,FoodDB!$A$2:$I$1018,8,0)</f>
        <v>204</v>
      </c>
      <c r="J325" s="100" t="n">
        <f aca="false">$C325*VLOOKUP($B325,FoodDB!$A$2:$I$1018,9,0)</f>
        <v>214.8</v>
      </c>
      <c r="K325" s="100"/>
      <c r="L325" s="100"/>
      <c r="M325" s="100"/>
      <c r="N325" s="100"/>
      <c r="O325" s="100"/>
      <c r="P325" s="100"/>
      <c r="Q325" s="100"/>
      <c r="R325" s="100"/>
      <c r="S325" s="100"/>
    </row>
    <row r="326" customFormat="false" ht="13.8" hidden="false" customHeight="false" outlineLevel="0" collapsed="false">
      <c r="B326" s="96" t="s">
        <v>96</v>
      </c>
      <c r="C326" s="97" t="n">
        <v>6</v>
      </c>
      <c r="D326" s="100" t="n">
        <f aca="false">$C326*VLOOKUP($B326,FoodDB!$A$2:$I$1018,3,0)</f>
        <v>0</v>
      </c>
      <c r="E326" s="100" t="n">
        <f aca="false">$C326*VLOOKUP($B326,FoodDB!$A$2:$I$1018,4,0)</f>
        <v>3.85714285714286</v>
      </c>
      <c r="F326" s="100" t="n">
        <f aca="false">$C326*VLOOKUP($B326,FoodDB!$A$2:$I$1018,5,0)</f>
        <v>1.92857142857143</v>
      </c>
      <c r="G326" s="100" t="n">
        <f aca="false">$C326*VLOOKUP($B326,FoodDB!$A$2:$I$1018,6,0)</f>
        <v>0</v>
      </c>
      <c r="H326" s="100" t="n">
        <f aca="false">$C326*VLOOKUP($B326,FoodDB!$A$2:$I$1018,7,0)</f>
        <v>15.4285714285714</v>
      </c>
      <c r="I326" s="100" t="n">
        <f aca="false">$C326*VLOOKUP($B326,FoodDB!$A$2:$I$1018,8,0)</f>
        <v>7.71428571428572</v>
      </c>
      <c r="J326" s="100" t="n">
        <f aca="false">$C326*VLOOKUP($B326,FoodDB!$A$2:$I$1018,9,0)</f>
        <v>23.1428571428571</v>
      </c>
      <c r="K326" s="100"/>
      <c r="L326" s="100"/>
      <c r="M326" s="100"/>
      <c r="N326" s="100"/>
      <c r="O326" s="100"/>
      <c r="P326" s="100"/>
      <c r="Q326" s="100"/>
      <c r="R326" s="100"/>
      <c r="S326" s="100"/>
    </row>
    <row r="327" customFormat="false" ht="15" hidden="false" customHeight="false" outlineLevel="0" collapsed="false">
      <c r="B327" s="96" t="s">
        <v>109</v>
      </c>
      <c r="C327" s="97" t="n">
        <v>2</v>
      </c>
      <c r="D327" s="100" t="n">
        <f aca="false">$C327*VLOOKUP($B327,FoodDB!$A$2:$I$1018,3,0)</f>
        <v>24</v>
      </c>
      <c r="E327" s="100" t="n">
        <f aca="false">$C327*VLOOKUP($B327,FoodDB!$A$2:$I$1018,4,0)</f>
        <v>0</v>
      </c>
      <c r="F327" s="100" t="n">
        <f aca="false">$C327*VLOOKUP($B327,FoodDB!$A$2:$I$1018,5,0)</f>
        <v>0</v>
      </c>
      <c r="G327" s="100" t="n">
        <f aca="false">$C327*VLOOKUP($B327,FoodDB!$A$2:$I$1018,6,0)</f>
        <v>216</v>
      </c>
      <c r="H327" s="100" t="n">
        <f aca="false">$C327*VLOOKUP($B327,FoodDB!$A$2:$I$1018,7,0)</f>
        <v>0</v>
      </c>
      <c r="I327" s="100" t="n">
        <f aca="false">$C327*VLOOKUP($B327,FoodDB!$A$2:$I$1018,8,0)</f>
        <v>0</v>
      </c>
      <c r="J327" s="100" t="n">
        <f aca="false">$C327*VLOOKUP($B327,FoodDB!$A$2:$I$1018,9,0)</f>
        <v>216</v>
      </c>
      <c r="K327" s="100"/>
      <c r="L327" s="100"/>
      <c r="M327" s="100"/>
      <c r="N327" s="100"/>
      <c r="O327" s="100"/>
      <c r="P327" s="100"/>
      <c r="Q327" s="100"/>
      <c r="R327" s="100"/>
      <c r="S327" s="100"/>
    </row>
    <row r="328" customFormat="false" ht="15" hidden="false" customHeight="false" outlineLevel="0" collapsed="false">
      <c r="A328" s="0" t="s">
        <v>98</v>
      </c>
      <c r="D328" s="100"/>
      <c r="E328" s="100"/>
      <c r="F328" s="100"/>
      <c r="G328" s="100" t="n">
        <f aca="false">SUM(G320:G327)</f>
        <v>494.55</v>
      </c>
      <c r="H328" s="100" t="n">
        <f aca="false">SUM(H320:H327)</f>
        <v>79.4285714285714</v>
      </c>
      <c r="I328" s="100" t="n">
        <f aca="false">SUM(I320:I327)</f>
        <v>495.714285714286</v>
      </c>
      <c r="J328" s="100" t="n">
        <f aca="false">SUM(G328:I328)</f>
        <v>1069.69285714286</v>
      </c>
      <c r="K328" s="100"/>
      <c r="L328" s="100"/>
      <c r="M328" s="100"/>
      <c r="N328" s="100"/>
      <c r="O328" s="100"/>
      <c r="P328" s="100"/>
      <c r="Q328" s="100"/>
      <c r="R328" s="100"/>
      <c r="S328" s="100"/>
    </row>
    <row r="329" customFormat="false" ht="15" hidden="false" customHeight="false" outlineLevel="0" collapsed="false">
      <c r="A329" s="0" t="s">
        <v>102</v>
      </c>
      <c r="B329" s="0" t="s">
        <v>103</v>
      </c>
      <c r="D329" s="100"/>
      <c r="E329" s="100"/>
      <c r="F329" s="100"/>
      <c r="G329" s="100" t="n">
        <f aca="false">VLOOKUP($A320,LossChart!$A$3:$AB$105,14,0)</f>
        <v>491.457434292648</v>
      </c>
      <c r="H329" s="100" t="n">
        <f aca="false">VLOOKUP($A320,LossChart!$A$3:$AB$105,15,0)</f>
        <v>80</v>
      </c>
      <c r="I329" s="100" t="n">
        <f aca="false">VLOOKUP($A320,LossChart!$A$3:$AB$105,16,0)</f>
        <v>477.304074136158</v>
      </c>
      <c r="J329" s="100" t="n">
        <f aca="false">VLOOKUP($A320,LossChart!$A$3:$AB$105,17,0)</f>
        <v>1048.76150842881</v>
      </c>
      <c r="K329" s="100"/>
      <c r="L329" s="100"/>
      <c r="M329" s="100"/>
      <c r="N329" s="100"/>
      <c r="O329" s="100"/>
      <c r="P329" s="100"/>
      <c r="Q329" s="100"/>
      <c r="R329" s="100"/>
      <c r="S329" s="100"/>
    </row>
    <row r="330" customFormat="false" ht="15" hidden="false" customHeight="false" outlineLevel="0" collapsed="false">
      <c r="A330" s="0" t="s">
        <v>104</v>
      </c>
      <c r="D330" s="100"/>
      <c r="E330" s="100"/>
      <c r="F330" s="100"/>
      <c r="G330" s="100" t="n">
        <f aca="false">G329-G328</f>
        <v>-3.09256570735175</v>
      </c>
      <c r="H330" s="100" t="n">
        <f aca="false">H329-H328</f>
        <v>0.571428571428598</v>
      </c>
      <c r="I330" s="100" t="n">
        <f aca="false">I329-I328</f>
        <v>-18.410211578128</v>
      </c>
      <c r="J330" s="100" t="n">
        <f aca="false">J329-J328</f>
        <v>-20.9313487140537</v>
      </c>
      <c r="K330" s="100"/>
      <c r="L330" s="100"/>
      <c r="M330" s="100"/>
      <c r="N330" s="100"/>
      <c r="O330" s="100"/>
      <c r="P330" s="100"/>
      <c r="Q330" s="100"/>
      <c r="R330" s="100"/>
      <c r="S330" s="100"/>
    </row>
    <row r="332" customFormat="false" ht="60" hidden="false" customHeight="false" outlineLevel="0" collapsed="false">
      <c r="A332" s="21" t="s">
        <v>63</v>
      </c>
      <c r="B332" s="21" t="s">
        <v>93</v>
      </c>
      <c r="C332" s="21" t="s">
        <v>94</v>
      </c>
      <c r="D332" s="94" t="str">
        <f aca="false">FoodDB!$C$1</f>
        <v>Fat
(g)</v>
      </c>
      <c r="E332" s="94" t="str">
        <f aca="false">FoodDB!$D$1</f>
        <v>Carbs
(g)</v>
      </c>
      <c r="F332" s="94" t="str">
        <f aca="false">FoodDB!$E$1</f>
        <v>Protein
(g)</v>
      </c>
      <c r="G332" s="94" t="str">
        <f aca="false">FoodDB!$F$1</f>
        <v>Fat
(Cal)</v>
      </c>
      <c r="H332" s="94" t="str">
        <f aca="false">FoodDB!$G$1</f>
        <v>Carb
(Cal)</v>
      </c>
      <c r="I332" s="94" t="str">
        <f aca="false">FoodDB!$H$1</f>
        <v>Protein
(Cal)</v>
      </c>
      <c r="J332" s="94" t="str">
        <f aca="false">FoodDB!$I$1</f>
        <v>Total
Calories</v>
      </c>
      <c r="K332" s="94"/>
      <c r="L332" s="94" t="s">
        <v>110</v>
      </c>
      <c r="M332" s="94" t="s">
        <v>111</v>
      </c>
      <c r="N332" s="94" t="s">
        <v>112</v>
      </c>
      <c r="O332" s="94" t="s">
        <v>113</v>
      </c>
      <c r="P332" s="94" t="s">
        <v>118</v>
      </c>
      <c r="Q332" s="94" t="s">
        <v>119</v>
      </c>
      <c r="R332" s="94" t="s">
        <v>120</v>
      </c>
      <c r="S332" s="94" t="s">
        <v>121</v>
      </c>
    </row>
    <row r="333" customFormat="false" ht="15" hidden="false" customHeight="false" outlineLevel="0" collapsed="false">
      <c r="A333" s="95" t="n">
        <f aca="false">A320+1</f>
        <v>43021</v>
      </c>
      <c r="B333" s="96" t="s">
        <v>100</v>
      </c>
      <c r="C333" s="97" t="n">
        <v>7</v>
      </c>
      <c r="D333" s="100" t="n">
        <f aca="false">$C333*VLOOKUP($B333,FoodDB!$A$2:$I$1018,3,0)</f>
        <v>0</v>
      </c>
      <c r="E333" s="100" t="n">
        <f aca="false">$C333*VLOOKUP($B333,FoodDB!$A$2:$I$1018,4,0)</f>
        <v>7</v>
      </c>
      <c r="F333" s="100" t="n">
        <f aca="false">$C333*VLOOKUP($B333,FoodDB!$A$2:$I$1018,5,0)</f>
        <v>7</v>
      </c>
      <c r="G333" s="100" t="n">
        <f aca="false">$C333*VLOOKUP($B333,FoodDB!$A$2:$I$1018,6,0)</f>
        <v>0</v>
      </c>
      <c r="H333" s="100" t="n">
        <f aca="false">$C333*VLOOKUP($B333,FoodDB!$A$2:$I$1018,7,0)</f>
        <v>28</v>
      </c>
      <c r="I333" s="100" t="n">
        <f aca="false">$C333*VLOOKUP($B333,FoodDB!$A$2:$I$1018,8,0)</f>
        <v>28</v>
      </c>
      <c r="J333" s="100" t="n">
        <f aca="false">$C333*VLOOKUP($B333,FoodDB!$A$2:$I$1018,9,0)</f>
        <v>56</v>
      </c>
      <c r="K333" s="100"/>
      <c r="L333" s="100" t="n">
        <f aca="false">SUM(G333:G339)</f>
        <v>562.32</v>
      </c>
      <c r="M333" s="100" t="n">
        <f aca="false">SUM(H333:H339)</f>
        <v>100.8</v>
      </c>
      <c r="N333" s="100" t="n">
        <f aca="false">SUM(I333:I339)</f>
        <v>457.28</v>
      </c>
      <c r="O333" s="100" t="n">
        <f aca="false">SUM(L333:N333)</f>
        <v>1120.4</v>
      </c>
      <c r="P333" s="100" t="n">
        <f aca="false">VLOOKUP($A333,LossChart!$A$3:$AB$105,14,0)-L333</f>
        <v>-63.8240049093905</v>
      </c>
      <c r="Q333" s="100" t="n">
        <f aca="false">VLOOKUP($A333,LossChart!$A$3:$AB$105,15,0)-M333</f>
        <v>-20.8</v>
      </c>
      <c r="R333" s="100" t="n">
        <f aca="false">VLOOKUP($A333,LossChart!$A$3:$AB$105,16,0)-N333</f>
        <v>20.024074136158</v>
      </c>
      <c r="S333" s="100" t="n">
        <f aca="false">VLOOKUP($A333,LossChart!$A$3:$AB$105,17,0)-O333</f>
        <v>-64.5999307732325</v>
      </c>
    </row>
    <row r="334" customFormat="false" ht="15" hidden="false" customHeight="false" outlineLevel="0" collapsed="false">
      <c r="B334" s="96" t="s">
        <v>133</v>
      </c>
      <c r="C334" s="97" t="n">
        <v>1</v>
      </c>
      <c r="D334" s="100" t="n">
        <f aca="false">$C334*VLOOKUP($B334,FoodDB!$A$2:$I$1018,3,0)</f>
        <v>0</v>
      </c>
      <c r="E334" s="100" t="n">
        <f aca="false">$C334*VLOOKUP($B334,FoodDB!$A$2:$I$1018,4,0)</f>
        <v>0</v>
      </c>
      <c r="F334" s="100" t="n">
        <f aca="false">$C334*VLOOKUP($B334,FoodDB!$A$2:$I$1018,5,0)</f>
        <v>0</v>
      </c>
      <c r="G334" s="100" t="n">
        <f aca="false">$C334*VLOOKUP($B334,FoodDB!$A$2:$I$1018,6,0)</f>
        <v>0</v>
      </c>
      <c r="H334" s="100" t="n">
        <f aca="false">$C334*VLOOKUP($B334,FoodDB!$A$2:$I$1018,7,0)</f>
        <v>0</v>
      </c>
      <c r="I334" s="100" t="n">
        <f aca="false">$C334*VLOOKUP($B334,FoodDB!$A$2:$I$1018,8,0)</f>
        <v>0</v>
      </c>
      <c r="J334" s="100" t="n">
        <f aca="false">$C334*VLOOKUP($B334,FoodDB!$A$2:$I$1018,9,0)</f>
        <v>0</v>
      </c>
      <c r="K334" s="100"/>
      <c r="L334" s="100"/>
      <c r="M334" s="100"/>
      <c r="N334" s="100"/>
      <c r="O334" s="100"/>
      <c r="P334" s="100"/>
      <c r="Q334" s="100"/>
      <c r="R334" s="100"/>
      <c r="S334" s="100"/>
    </row>
    <row r="335" customFormat="false" ht="15" hidden="false" customHeight="false" outlineLevel="0" collapsed="false">
      <c r="B335" s="96" t="s">
        <v>106</v>
      </c>
      <c r="C335" s="97" t="n">
        <v>4</v>
      </c>
      <c r="D335" s="100" t="n">
        <f aca="false">$C335*VLOOKUP($B335,FoodDB!$A$2:$I$1018,3,0)</f>
        <v>0.4</v>
      </c>
      <c r="E335" s="100" t="n">
        <f aca="false">$C335*VLOOKUP($B335,FoodDB!$A$2:$I$1018,4,0)</f>
        <v>7.2</v>
      </c>
      <c r="F335" s="100" t="n">
        <f aca="false">$C335*VLOOKUP($B335,FoodDB!$A$2:$I$1018,5,0)</f>
        <v>8.8</v>
      </c>
      <c r="G335" s="100" t="n">
        <f aca="false">$C335*VLOOKUP($B335,FoodDB!$A$2:$I$1018,6,0)</f>
        <v>3.6</v>
      </c>
      <c r="H335" s="100" t="n">
        <f aca="false">$C335*VLOOKUP($B335,FoodDB!$A$2:$I$1018,7,0)</f>
        <v>28.8</v>
      </c>
      <c r="I335" s="100" t="n">
        <f aca="false">$C335*VLOOKUP($B335,FoodDB!$A$2:$I$1018,8,0)</f>
        <v>35.2</v>
      </c>
      <c r="J335" s="100" t="n">
        <f aca="false">$C335*VLOOKUP($B335,FoodDB!$A$2:$I$1018,9,0)</f>
        <v>67.6</v>
      </c>
      <c r="K335" s="100"/>
      <c r="L335" s="100"/>
      <c r="M335" s="100"/>
      <c r="N335" s="100"/>
      <c r="O335" s="100"/>
      <c r="P335" s="100"/>
      <c r="Q335" s="100"/>
      <c r="R335" s="100"/>
      <c r="S335" s="100"/>
    </row>
    <row r="336" customFormat="false" ht="15" hidden="false" customHeight="false" outlineLevel="0" collapsed="false">
      <c r="B336" s="96" t="s">
        <v>136</v>
      </c>
      <c r="C336" s="97" t="n">
        <v>1</v>
      </c>
      <c r="D336" s="100" t="n">
        <f aca="false">$C336*VLOOKUP($B336,FoodDB!$A$2:$I$1018,3,0)</f>
        <v>5</v>
      </c>
      <c r="E336" s="100" t="n">
        <f aca="false">$C336*VLOOKUP($B336,FoodDB!$A$2:$I$1018,4,0)</f>
        <v>7</v>
      </c>
      <c r="F336" s="100" t="n">
        <f aca="false">$C336*VLOOKUP($B336,FoodDB!$A$2:$I$1018,5,0)</f>
        <v>16</v>
      </c>
      <c r="G336" s="100" t="n">
        <f aca="false">$C336*VLOOKUP($B336,FoodDB!$A$2:$I$1018,6,0)</f>
        <v>45</v>
      </c>
      <c r="H336" s="100" t="n">
        <f aca="false">$C336*VLOOKUP($B336,FoodDB!$A$2:$I$1018,7,0)</f>
        <v>28</v>
      </c>
      <c r="I336" s="100" t="n">
        <f aca="false">$C336*VLOOKUP($B336,FoodDB!$A$2:$I$1018,8,0)</f>
        <v>64</v>
      </c>
      <c r="J336" s="100" t="n">
        <f aca="false">$C336*VLOOKUP($B336,FoodDB!$A$2:$I$1018,9,0)</f>
        <v>137</v>
      </c>
      <c r="K336" s="100"/>
      <c r="L336" s="100"/>
      <c r="M336" s="100"/>
      <c r="N336" s="100"/>
      <c r="O336" s="100"/>
      <c r="P336" s="100"/>
      <c r="Q336" s="100"/>
      <c r="R336" s="100"/>
      <c r="S336" s="100"/>
    </row>
    <row r="337" customFormat="false" ht="15" hidden="false" customHeight="false" outlineLevel="0" collapsed="false">
      <c r="B337" s="96" t="s">
        <v>137</v>
      </c>
      <c r="C337" s="97" t="n">
        <v>1</v>
      </c>
      <c r="D337" s="100" t="n">
        <f aca="false">$C337*VLOOKUP($B337,FoodDB!$A$2:$I$1018,3,0)</f>
        <v>2</v>
      </c>
      <c r="E337" s="100" t="n">
        <f aca="false">$C337*VLOOKUP($B337,FoodDB!$A$2:$I$1018,4,0)</f>
        <v>0</v>
      </c>
      <c r="F337" s="100" t="n">
        <f aca="false">$C337*VLOOKUP($B337,FoodDB!$A$2:$I$1018,5,0)</f>
        <v>22</v>
      </c>
      <c r="G337" s="100" t="n">
        <f aca="false">$C337*VLOOKUP($B337,FoodDB!$A$2:$I$1018,6,0)</f>
        <v>18</v>
      </c>
      <c r="H337" s="100" t="n">
        <f aca="false">$C337*VLOOKUP($B337,FoodDB!$A$2:$I$1018,7,0)</f>
        <v>0</v>
      </c>
      <c r="I337" s="100" t="n">
        <f aca="false">$C337*VLOOKUP($B337,FoodDB!$A$2:$I$1018,8,0)</f>
        <v>88</v>
      </c>
      <c r="J337" s="100" t="n">
        <f aca="false">$C337*VLOOKUP($B337,FoodDB!$A$2:$I$1018,9,0)</f>
        <v>106</v>
      </c>
      <c r="K337" s="100"/>
      <c r="L337" s="100"/>
      <c r="M337" s="100"/>
      <c r="N337" s="100"/>
      <c r="O337" s="100"/>
      <c r="P337" s="100"/>
      <c r="Q337" s="100"/>
      <c r="R337" s="100"/>
      <c r="S337" s="100"/>
    </row>
    <row r="338" customFormat="false" ht="15" hidden="false" customHeight="false" outlineLevel="0" collapsed="false">
      <c r="B338" s="96" t="s">
        <v>99</v>
      </c>
      <c r="C338" s="97" t="n">
        <v>6</v>
      </c>
      <c r="D338" s="100" t="n">
        <f aca="false">$C338*VLOOKUP($B338,FoodDB!$A$2:$I$1018,3,0)</f>
        <v>37.08</v>
      </c>
      <c r="E338" s="100" t="n">
        <f aca="false">$C338*VLOOKUP($B338,FoodDB!$A$2:$I$1018,4,0)</f>
        <v>0</v>
      </c>
      <c r="F338" s="100" t="n">
        <f aca="false">$C338*VLOOKUP($B338,FoodDB!$A$2:$I$1018,5,0)</f>
        <v>51.12</v>
      </c>
      <c r="G338" s="100" t="n">
        <f aca="false">$C338*VLOOKUP($B338,FoodDB!$A$2:$I$1018,6,0)</f>
        <v>333.72</v>
      </c>
      <c r="H338" s="100" t="n">
        <f aca="false">$C338*VLOOKUP($B338,FoodDB!$A$2:$I$1018,7,0)</f>
        <v>0</v>
      </c>
      <c r="I338" s="100" t="n">
        <f aca="false">$C338*VLOOKUP($B338,FoodDB!$A$2:$I$1018,8,0)</f>
        <v>204.48</v>
      </c>
      <c r="J338" s="100" t="n">
        <f aca="false">$C338*VLOOKUP($B338,FoodDB!$A$2:$I$1018,9,0)</f>
        <v>538.2</v>
      </c>
      <c r="K338" s="100"/>
      <c r="L338" s="100"/>
      <c r="M338" s="100"/>
      <c r="N338" s="100"/>
      <c r="O338" s="100"/>
      <c r="P338" s="100"/>
      <c r="Q338" s="100"/>
      <c r="R338" s="100"/>
      <c r="S338" s="100"/>
    </row>
    <row r="339" customFormat="false" ht="15" hidden="false" customHeight="false" outlineLevel="0" collapsed="false">
      <c r="B339" s="96" t="s">
        <v>97</v>
      </c>
      <c r="C339" s="97" t="n">
        <v>2</v>
      </c>
      <c r="D339" s="100" t="n">
        <f aca="false">$C339*VLOOKUP($B339,FoodDB!$A$2:$I$1018,3,0)</f>
        <v>18</v>
      </c>
      <c r="E339" s="100" t="n">
        <f aca="false">$C339*VLOOKUP($B339,FoodDB!$A$2:$I$1018,4,0)</f>
        <v>4</v>
      </c>
      <c r="F339" s="100" t="n">
        <f aca="false">$C339*VLOOKUP($B339,FoodDB!$A$2:$I$1018,5,0)</f>
        <v>9.4</v>
      </c>
      <c r="G339" s="100" t="n">
        <f aca="false">$C339*VLOOKUP($B339,FoodDB!$A$2:$I$1018,6,0)</f>
        <v>162</v>
      </c>
      <c r="H339" s="100" t="n">
        <f aca="false">$C339*VLOOKUP($B339,FoodDB!$A$2:$I$1018,7,0)</f>
        <v>16</v>
      </c>
      <c r="I339" s="100" t="n">
        <f aca="false">$C339*VLOOKUP($B339,FoodDB!$A$2:$I$1018,8,0)</f>
        <v>37.6</v>
      </c>
      <c r="J339" s="100" t="n">
        <f aca="false">$C339*VLOOKUP($B339,FoodDB!$A$2:$I$1018,9,0)</f>
        <v>215.6</v>
      </c>
      <c r="K339" s="100"/>
      <c r="L339" s="100"/>
      <c r="M339" s="100"/>
      <c r="N339" s="100"/>
      <c r="O339" s="100"/>
      <c r="P339" s="100"/>
      <c r="Q339" s="100"/>
      <c r="R339" s="100"/>
      <c r="S339" s="100"/>
    </row>
    <row r="340" customFormat="false" ht="15" hidden="false" customHeight="false" outlineLevel="0" collapsed="false">
      <c r="A340" s="0" t="s">
        <v>98</v>
      </c>
      <c r="D340" s="100"/>
      <c r="E340" s="100"/>
      <c r="F340" s="100"/>
      <c r="G340" s="100" t="n">
        <f aca="false">SUM(G333:G339)</f>
        <v>562.32</v>
      </c>
      <c r="H340" s="100" t="n">
        <f aca="false">SUM(H333:H339)</f>
        <v>100.8</v>
      </c>
      <c r="I340" s="100" t="n">
        <f aca="false">SUM(I333:I339)</f>
        <v>457.28</v>
      </c>
      <c r="J340" s="100" t="n">
        <f aca="false">SUM(G340:I340)</f>
        <v>1120.4</v>
      </c>
      <c r="K340" s="100"/>
      <c r="L340" s="100"/>
      <c r="M340" s="100"/>
      <c r="N340" s="100"/>
      <c r="O340" s="100"/>
      <c r="P340" s="100"/>
      <c r="Q340" s="100"/>
      <c r="R340" s="100"/>
      <c r="S340" s="100"/>
    </row>
    <row r="341" customFormat="false" ht="15" hidden="false" customHeight="false" outlineLevel="0" collapsed="false">
      <c r="A341" s="0" t="s">
        <v>102</v>
      </c>
      <c r="B341" s="0" t="s">
        <v>103</v>
      </c>
      <c r="D341" s="100"/>
      <c r="E341" s="100"/>
      <c r="F341" s="100"/>
      <c r="G341" s="100" t="n">
        <f aca="false">VLOOKUP($A333,LossChart!$A$3:$AB$105,14,0)</f>
        <v>498.49599509061</v>
      </c>
      <c r="H341" s="100" t="n">
        <f aca="false">VLOOKUP($A333,LossChart!$A$3:$AB$105,15,0)</f>
        <v>80</v>
      </c>
      <c r="I341" s="100" t="n">
        <f aca="false">VLOOKUP($A333,LossChart!$A$3:$AB$105,16,0)</f>
        <v>477.304074136158</v>
      </c>
      <c r="J341" s="100" t="n">
        <f aca="false">VLOOKUP($A333,LossChart!$A$3:$AB$105,17,0)</f>
        <v>1055.80006922677</v>
      </c>
      <c r="K341" s="100"/>
      <c r="L341" s="100"/>
      <c r="M341" s="100"/>
      <c r="N341" s="100"/>
      <c r="O341" s="100"/>
      <c r="P341" s="100"/>
      <c r="Q341" s="100"/>
      <c r="R341" s="100"/>
      <c r="S341" s="100"/>
    </row>
    <row r="342" customFormat="false" ht="15" hidden="false" customHeight="false" outlineLevel="0" collapsed="false">
      <c r="A342" s="0" t="s">
        <v>104</v>
      </c>
      <c r="D342" s="100"/>
      <c r="E342" s="100"/>
      <c r="F342" s="100"/>
      <c r="G342" s="100" t="n">
        <f aca="false">G341-G340</f>
        <v>-63.8240049093905</v>
      </c>
      <c r="H342" s="100" t="n">
        <f aca="false">H341-H340</f>
        <v>-20.8</v>
      </c>
      <c r="I342" s="100" t="n">
        <f aca="false">I341-I340</f>
        <v>20.024074136158</v>
      </c>
      <c r="J342" s="100" t="n">
        <f aca="false">J341-J340</f>
        <v>-64.5999307732325</v>
      </c>
      <c r="K342" s="100"/>
      <c r="L342" s="100"/>
      <c r="M342" s="100"/>
      <c r="N342" s="100"/>
      <c r="O342" s="100"/>
      <c r="P342" s="100"/>
      <c r="Q342" s="100"/>
      <c r="R342" s="100"/>
      <c r="S342" s="100"/>
    </row>
    <row r="344" customFormat="false" ht="60" hidden="false" customHeight="false" outlineLevel="0" collapsed="false">
      <c r="A344" s="21" t="s">
        <v>63</v>
      </c>
      <c r="B344" s="21" t="s">
        <v>93</v>
      </c>
      <c r="C344" s="21" t="s">
        <v>94</v>
      </c>
      <c r="D344" s="94" t="str">
        <f aca="false">FoodDB!$C$1</f>
        <v>Fat
(g)</v>
      </c>
      <c r="E344" s="94" t="str">
        <f aca="false">FoodDB!$D$1</f>
        <v>Carbs
(g)</v>
      </c>
      <c r="F344" s="94" t="str">
        <f aca="false">FoodDB!$E$1</f>
        <v>Protein
(g)</v>
      </c>
      <c r="G344" s="94" t="str">
        <f aca="false">FoodDB!$F$1</f>
        <v>Fat
(Cal)</v>
      </c>
      <c r="H344" s="94" t="str">
        <f aca="false">FoodDB!$G$1</f>
        <v>Carb
(Cal)</v>
      </c>
      <c r="I344" s="94" t="str">
        <f aca="false">FoodDB!$H$1</f>
        <v>Protein
(Cal)</v>
      </c>
      <c r="J344" s="94" t="str">
        <f aca="false">FoodDB!$I$1</f>
        <v>Total
Calories</v>
      </c>
      <c r="K344" s="94"/>
      <c r="L344" s="94" t="s">
        <v>110</v>
      </c>
      <c r="M344" s="94" t="s">
        <v>111</v>
      </c>
      <c r="N344" s="94" t="s">
        <v>112</v>
      </c>
      <c r="O344" s="94" t="s">
        <v>113</v>
      </c>
      <c r="P344" s="94" t="s">
        <v>118</v>
      </c>
      <c r="Q344" s="94" t="s">
        <v>119</v>
      </c>
      <c r="R344" s="94" t="s">
        <v>120</v>
      </c>
      <c r="S344" s="94" t="s">
        <v>121</v>
      </c>
    </row>
    <row r="345" customFormat="false" ht="15" hidden="false" customHeight="false" outlineLevel="0" collapsed="false">
      <c r="A345" s="95" t="n">
        <f aca="false">A333+1</f>
        <v>43022</v>
      </c>
      <c r="B345" s="96" t="s">
        <v>133</v>
      </c>
      <c r="C345" s="97" t="n">
        <v>1</v>
      </c>
      <c r="D345" s="100" t="n">
        <f aca="false">$C345*VLOOKUP($B345,FoodDB!$A$2:$I$1018,3,0)</f>
        <v>0</v>
      </c>
      <c r="E345" s="100" t="n">
        <f aca="false">$C345*VLOOKUP($B345,FoodDB!$A$2:$I$1018,4,0)</f>
        <v>0</v>
      </c>
      <c r="F345" s="100" t="n">
        <f aca="false">$C345*VLOOKUP($B345,FoodDB!$A$2:$I$1018,5,0)</f>
        <v>0</v>
      </c>
      <c r="G345" s="100" t="n">
        <f aca="false">$C345*VLOOKUP($B345,FoodDB!$A$2:$I$1018,6,0)</f>
        <v>0</v>
      </c>
      <c r="H345" s="100" t="n">
        <f aca="false">$C345*VLOOKUP($B345,FoodDB!$A$2:$I$1018,7,0)</f>
        <v>0</v>
      </c>
      <c r="I345" s="100" t="n">
        <f aca="false">$C345*VLOOKUP($B345,FoodDB!$A$2:$I$1018,8,0)</f>
        <v>0</v>
      </c>
      <c r="J345" s="100" t="n">
        <f aca="false">$C345*VLOOKUP($B345,FoodDB!$A$2:$I$1018,9,0)</f>
        <v>0</v>
      </c>
      <c r="K345" s="100"/>
      <c r="L345" s="100" t="n">
        <f aca="false">SUM(G345:G351)</f>
        <v>507.06</v>
      </c>
      <c r="M345" s="100" t="n">
        <f aca="false">SUM(H345:H351)</f>
        <v>56.8</v>
      </c>
      <c r="N345" s="100" t="n">
        <f aca="false">SUM(I345:I351)</f>
        <v>535.84</v>
      </c>
      <c r="O345" s="100" t="n">
        <f aca="false">SUM(L345:N345)</f>
        <v>1099.7</v>
      </c>
      <c r="P345" s="100" t="n">
        <f aca="false">VLOOKUP($A345,LossChart!$A$3:$AB$105,14,0)-L345</f>
        <v>-1.81931643517993</v>
      </c>
      <c r="Q345" s="100" t="n">
        <f aca="false">VLOOKUP($A345,LossChart!$A$3:$AB$105,15,0)-M345</f>
        <v>23.2</v>
      </c>
      <c r="R345" s="100" t="n">
        <f aca="false">VLOOKUP($A345,LossChart!$A$3:$AB$105,16,0)-N345</f>
        <v>-58.535925863842</v>
      </c>
      <c r="S345" s="100" t="n">
        <f aca="false">VLOOKUP($A345,LossChart!$A$3:$AB$105,17,0)-O345</f>
        <v>-37.1552422990219</v>
      </c>
    </row>
    <row r="346" customFormat="false" ht="15" hidden="false" customHeight="false" outlineLevel="0" collapsed="false">
      <c r="B346" s="96" t="s">
        <v>99</v>
      </c>
      <c r="C346" s="97" t="n">
        <v>8</v>
      </c>
      <c r="D346" s="100" t="n">
        <f aca="false">$C346*VLOOKUP($B346,FoodDB!$A$2:$I$1018,3,0)</f>
        <v>49.44</v>
      </c>
      <c r="E346" s="100" t="n">
        <f aca="false">$C346*VLOOKUP($B346,FoodDB!$A$2:$I$1018,4,0)</f>
        <v>0</v>
      </c>
      <c r="F346" s="100" t="n">
        <f aca="false">$C346*VLOOKUP($B346,FoodDB!$A$2:$I$1018,5,0)</f>
        <v>68.16</v>
      </c>
      <c r="G346" s="100" t="n">
        <f aca="false">$C346*VLOOKUP($B346,FoodDB!$A$2:$I$1018,6,0)</f>
        <v>444.96</v>
      </c>
      <c r="H346" s="100" t="n">
        <f aca="false">$C346*VLOOKUP($B346,FoodDB!$A$2:$I$1018,7,0)</f>
        <v>0</v>
      </c>
      <c r="I346" s="100" t="n">
        <f aca="false">$C346*VLOOKUP($B346,FoodDB!$A$2:$I$1018,8,0)</f>
        <v>272.64</v>
      </c>
      <c r="J346" s="100" t="n">
        <f aca="false">$C346*VLOOKUP($B346,FoodDB!$A$2:$I$1018,9,0)</f>
        <v>717.6</v>
      </c>
      <c r="K346" s="100"/>
      <c r="L346" s="100"/>
      <c r="M346" s="100"/>
      <c r="N346" s="100"/>
      <c r="O346" s="100"/>
      <c r="P346" s="100"/>
      <c r="Q346" s="100"/>
      <c r="R346" s="100"/>
      <c r="S346" s="100"/>
    </row>
    <row r="347" customFormat="false" ht="15" hidden="false" customHeight="false" outlineLevel="0" collapsed="false">
      <c r="B347" s="96" t="s">
        <v>100</v>
      </c>
      <c r="C347" s="97" t="n">
        <v>7</v>
      </c>
      <c r="D347" s="100" t="n">
        <f aca="false">$C347*VLOOKUP($B347,FoodDB!$A$2:$I$1018,3,0)</f>
        <v>0</v>
      </c>
      <c r="E347" s="100" t="n">
        <f aca="false">$C347*VLOOKUP($B347,FoodDB!$A$2:$I$1018,4,0)</f>
        <v>7</v>
      </c>
      <c r="F347" s="100" t="n">
        <f aca="false">$C347*VLOOKUP($B347,FoodDB!$A$2:$I$1018,5,0)</f>
        <v>7</v>
      </c>
      <c r="G347" s="100" t="n">
        <f aca="false">$C347*VLOOKUP($B347,FoodDB!$A$2:$I$1018,6,0)</f>
        <v>0</v>
      </c>
      <c r="H347" s="100" t="n">
        <f aca="false">$C347*VLOOKUP($B347,FoodDB!$A$2:$I$1018,7,0)</f>
        <v>28</v>
      </c>
      <c r="I347" s="100" t="n">
        <f aca="false">$C347*VLOOKUP($B347,FoodDB!$A$2:$I$1018,8,0)</f>
        <v>28</v>
      </c>
      <c r="J347" s="100" t="n">
        <f aca="false">$C347*VLOOKUP($B347,FoodDB!$A$2:$I$1018,9,0)</f>
        <v>56</v>
      </c>
      <c r="K347" s="100"/>
      <c r="L347" s="100"/>
      <c r="M347" s="100"/>
      <c r="N347" s="100"/>
      <c r="O347" s="100"/>
      <c r="P347" s="100"/>
      <c r="Q347" s="100"/>
      <c r="R347" s="100"/>
      <c r="S347" s="100"/>
    </row>
    <row r="348" customFormat="false" ht="15" hidden="false" customHeight="false" outlineLevel="0" collapsed="false">
      <c r="B348" s="96" t="s">
        <v>95</v>
      </c>
      <c r="C348" s="97" t="n">
        <v>1</v>
      </c>
      <c r="D348" s="100" t="n">
        <f aca="false">$C348*VLOOKUP($B348,FoodDB!$A$2:$I$1018,3,0)</f>
        <v>0.5</v>
      </c>
      <c r="E348" s="100" t="n">
        <f aca="false">$C348*VLOOKUP($B348,FoodDB!$A$2:$I$1018,4,0)</f>
        <v>0</v>
      </c>
      <c r="F348" s="100" t="n">
        <f aca="false">$C348*VLOOKUP($B348,FoodDB!$A$2:$I$1018,5,0)</f>
        <v>50</v>
      </c>
      <c r="G348" s="100" t="n">
        <f aca="false">$C348*VLOOKUP($B348,FoodDB!$A$2:$I$1018,6,0)</f>
        <v>4.5</v>
      </c>
      <c r="H348" s="100" t="n">
        <f aca="false">$C348*VLOOKUP($B348,FoodDB!$A$2:$I$1018,7,0)</f>
        <v>0</v>
      </c>
      <c r="I348" s="100" t="n">
        <f aca="false">$C348*VLOOKUP($B348,FoodDB!$A$2:$I$1018,8,0)</f>
        <v>200</v>
      </c>
      <c r="J348" s="100" t="n">
        <f aca="false">$C348*VLOOKUP($B348,FoodDB!$A$2:$I$1018,9,0)</f>
        <v>204.5</v>
      </c>
      <c r="K348" s="100"/>
      <c r="L348" s="100"/>
      <c r="M348" s="100"/>
      <c r="N348" s="100"/>
      <c r="O348" s="100"/>
      <c r="P348" s="100"/>
      <c r="Q348" s="100"/>
      <c r="R348" s="100"/>
      <c r="S348" s="100"/>
    </row>
    <row r="349" customFormat="false" ht="15" hidden="false" customHeight="false" outlineLevel="0" collapsed="false">
      <c r="B349" s="96" t="s">
        <v>106</v>
      </c>
      <c r="C349" s="97" t="n">
        <v>4</v>
      </c>
      <c r="D349" s="100" t="n">
        <f aca="false">$C349*VLOOKUP($B349,FoodDB!$A$2:$I$1018,3,0)</f>
        <v>0.4</v>
      </c>
      <c r="E349" s="100" t="n">
        <f aca="false">$C349*VLOOKUP($B349,FoodDB!$A$2:$I$1018,4,0)</f>
        <v>7.2</v>
      </c>
      <c r="F349" s="100" t="n">
        <f aca="false">$C349*VLOOKUP($B349,FoodDB!$A$2:$I$1018,5,0)</f>
        <v>8.8</v>
      </c>
      <c r="G349" s="100" t="n">
        <f aca="false">$C349*VLOOKUP($B349,FoodDB!$A$2:$I$1018,6,0)</f>
        <v>3.6</v>
      </c>
      <c r="H349" s="100" t="n">
        <f aca="false">$C349*VLOOKUP($B349,FoodDB!$A$2:$I$1018,7,0)</f>
        <v>28.8</v>
      </c>
      <c r="I349" s="100" t="n">
        <f aca="false">$C349*VLOOKUP($B349,FoodDB!$A$2:$I$1018,8,0)</f>
        <v>35.2</v>
      </c>
      <c r="J349" s="100" t="n">
        <f aca="false">$C349*VLOOKUP($B349,FoodDB!$A$2:$I$1018,9,0)</f>
        <v>67.6</v>
      </c>
      <c r="K349" s="100"/>
      <c r="L349" s="100"/>
      <c r="M349" s="100"/>
      <c r="N349" s="100"/>
      <c r="O349" s="100"/>
      <c r="P349" s="100"/>
      <c r="Q349" s="100"/>
      <c r="R349" s="100"/>
      <c r="S349" s="100"/>
    </row>
    <row r="350" customFormat="false" ht="15" hidden="false" customHeight="false" outlineLevel="0" collapsed="false">
      <c r="B350" s="96" t="s">
        <v>109</v>
      </c>
      <c r="C350" s="97" t="n">
        <v>0.5</v>
      </c>
      <c r="D350" s="100" t="n">
        <f aca="false">$C350*VLOOKUP($B350,FoodDB!$A$2:$I$1018,3,0)</f>
        <v>6</v>
      </c>
      <c r="E350" s="100" t="n">
        <f aca="false">$C350*VLOOKUP($B350,FoodDB!$A$2:$I$1018,4,0)</f>
        <v>0</v>
      </c>
      <c r="F350" s="100" t="n">
        <f aca="false">$C350*VLOOKUP($B350,FoodDB!$A$2:$I$1018,5,0)</f>
        <v>0</v>
      </c>
      <c r="G350" s="100" t="n">
        <f aca="false">$C350*VLOOKUP($B350,FoodDB!$A$2:$I$1018,6,0)</f>
        <v>54</v>
      </c>
      <c r="H350" s="100" t="n">
        <f aca="false">$C350*VLOOKUP($B350,FoodDB!$A$2:$I$1018,7,0)</f>
        <v>0</v>
      </c>
      <c r="I350" s="100" t="n">
        <f aca="false">$C350*VLOOKUP($B350,FoodDB!$A$2:$I$1018,8,0)</f>
        <v>0</v>
      </c>
      <c r="J350" s="100" t="n">
        <f aca="false">$C350*VLOOKUP($B350,FoodDB!$A$2:$I$1018,9,0)</f>
        <v>54</v>
      </c>
      <c r="K350" s="100"/>
      <c r="L350" s="100"/>
      <c r="M350" s="100"/>
      <c r="N350" s="100"/>
      <c r="O350" s="100"/>
      <c r="P350" s="100"/>
      <c r="Q350" s="100"/>
      <c r="R350" s="100"/>
      <c r="S350" s="100"/>
    </row>
    <row r="351" customFormat="false" ht="15" hidden="false" customHeight="false" outlineLevel="0" collapsed="false">
      <c r="B351" s="96" t="s">
        <v>108</v>
      </c>
      <c r="C351" s="97" t="n">
        <v>1</v>
      </c>
      <c r="D351" s="100" t="n">
        <f aca="false">$C351*VLOOKUP($B351,FoodDB!$A$2:$I$1018,3,0)</f>
        <v>0</v>
      </c>
      <c r="E351" s="100" t="n">
        <f aca="false">$C351*VLOOKUP($B351,FoodDB!$A$2:$I$1018,4,0)</f>
        <v>0</v>
      </c>
      <c r="F351" s="100" t="n">
        <f aca="false">$C351*VLOOKUP($B351,FoodDB!$A$2:$I$1018,5,0)</f>
        <v>0</v>
      </c>
      <c r="G351" s="100" t="n">
        <f aca="false">$C351*VLOOKUP($B351,FoodDB!$A$2:$I$1018,6,0)</f>
        <v>0</v>
      </c>
      <c r="H351" s="100" t="n">
        <f aca="false">$C351*VLOOKUP($B351,FoodDB!$A$2:$I$1018,7,0)</f>
        <v>0</v>
      </c>
      <c r="I351" s="100" t="n">
        <f aca="false">$C351*VLOOKUP($B351,FoodDB!$A$2:$I$1018,8,0)</f>
        <v>0</v>
      </c>
      <c r="J351" s="100" t="n">
        <f aca="false">$C351*VLOOKUP($B351,FoodDB!$A$2:$I$1018,9,0)</f>
        <v>0</v>
      </c>
      <c r="K351" s="100"/>
      <c r="L351" s="100"/>
      <c r="M351" s="100"/>
      <c r="N351" s="100"/>
      <c r="O351" s="100"/>
      <c r="P351" s="100"/>
      <c r="Q351" s="100"/>
      <c r="R351" s="100"/>
      <c r="S351" s="100"/>
    </row>
    <row r="352" customFormat="false" ht="15" hidden="false" customHeight="false" outlineLevel="0" collapsed="false">
      <c r="A352" s="0" t="s">
        <v>98</v>
      </c>
      <c r="D352" s="100"/>
      <c r="E352" s="100"/>
      <c r="F352" s="100"/>
      <c r="G352" s="100" t="n">
        <f aca="false">SUM(G345:G351)</f>
        <v>507.06</v>
      </c>
      <c r="H352" s="100" t="n">
        <f aca="false">SUM(H345:H351)</f>
        <v>56.8</v>
      </c>
      <c r="I352" s="100" t="n">
        <f aca="false">SUM(I345:I351)</f>
        <v>535.84</v>
      </c>
      <c r="J352" s="100" t="n">
        <f aca="false">SUM(G352:I352)</f>
        <v>1099.7</v>
      </c>
      <c r="K352" s="100"/>
      <c r="L352" s="100"/>
      <c r="M352" s="100"/>
      <c r="N352" s="100"/>
      <c r="O352" s="100"/>
      <c r="P352" s="100"/>
      <c r="Q352" s="100"/>
      <c r="R352" s="100"/>
      <c r="S352" s="100"/>
    </row>
    <row r="353" customFormat="false" ht="15" hidden="false" customHeight="false" outlineLevel="0" collapsed="false">
      <c r="A353" s="0" t="s">
        <v>102</v>
      </c>
      <c r="B353" s="0" t="s">
        <v>103</v>
      </c>
      <c r="D353" s="100"/>
      <c r="E353" s="100"/>
      <c r="F353" s="100"/>
      <c r="G353" s="100" t="n">
        <f aca="false">VLOOKUP($A345,LossChart!$A$3:$AB$105,14,0)</f>
        <v>505.24068356482</v>
      </c>
      <c r="H353" s="100" t="n">
        <f aca="false">VLOOKUP($A345,LossChart!$A$3:$AB$105,15,0)</f>
        <v>80</v>
      </c>
      <c r="I353" s="100" t="n">
        <f aca="false">VLOOKUP($A345,LossChart!$A$3:$AB$105,16,0)</f>
        <v>477.304074136158</v>
      </c>
      <c r="J353" s="100" t="n">
        <f aca="false">VLOOKUP($A345,LossChart!$A$3:$AB$105,17,0)</f>
        <v>1062.54475770098</v>
      </c>
      <c r="K353" s="100"/>
      <c r="L353" s="100"/>
      <c r="M353" s="100"/>
      <c r="N353" s="100"/>
      <c r="O353" s="100"/>
      <c r="P353" s="100"/>
      <c r="Q353" s="100"/>
      <c r="R353" s="100"/>
      <c r="S353" s="100"/>
    </row>
    <row r="354" customFormat="false" ht="15" hidden="false" customHeight="false" outlineLevel="0" collapsed="false">
      <c r="A354" s="0" t="s">
        <v>104</v>
      </c>
      <c r="D354" s="100"/>
      <c r="E354" s="100"/>
      <c r="F354" s="100"/>
      <c r="G354" s="100" t="n">
        <f aca="false">G353-G352</f>
        <v>-1.81931643517993</v>
      </c>
      <c r="H354" s="100" t="n">
        <f aca="false">H353-H352</f>
        <v>23.2</v>
      </c>
      <c r="I354" s="100" t="n">
        <f aca="false">I353-I352</f>
        <v>-58.535925863842</v>
      </c>
      <c r="J354" s="100" t="n">
        <f aca="false">J353-J352</f>
        <v>-37.1552422990219</v>
      </c>
      <c r="K354" s="100"/>
      <c r="L354" s="100"/>
      <c r="M354" s="100"/>
      <c r="N354" s="100"/>
      <c r="O354" s="100"/>
      <c r="P354" s="100"/>
      <c r="Q354" s="100"/>
      <c r="R354" s="100"/>
      <c r="S354" s="100"/>
    </row>
    <row r="356" customFormat="false" ht="60" hidden="false" customHeight="false" outlineLevel="0" collapsed="false">
      <c r="A356" s="21" t="s">
        <v>63</v>
      </c>
      <c r="B356" s="21" t="s">
        <v>93</v>
      </c>
      <c r="C356" s="21" t="s">
        <v>94</v>
      </c>
      <c r="D356" s="94" t="str">
        <f aca="false">FoodDB!$C$1</f>
        <v>Fat
(g)</v>
      </c>
      <c r="E356" s="94" t="str">
        <f aca="false">FoodDB!$D$1</f>
        <v>Carbs
(g)</v>
      </c>
      <c r="F356" s="94" t="str">
        <f aca="false">FoodDB!$E$1</f>
        <v>Protein
(g)</v>
      </c>
      <c r="G356" s="94" t="str">
        <f aca="false">FoodDB!$F$1</f>
        <v>Fat
(Cal)</v>
      </c>
      <c r="H356" s="94" t="str">
        <f aca="false">FoodDB!$G$1</f>
        <v>Carb
(Cal)</v>
      </c>
      <c r="I356" s="94" t="str">
        <f aca="false">FoodDB!$H$1</f>
        <v>Protein
(Cal)</v>
      </c>
      <c r="J356" s="94" t="str">
        <f aca="false">FoodDB!$I$1</f>
        <v>Total
Calories</v>
      </c>
      <c r="K356" s="94"/>
      <c r="L356" s="94" t="s">
        <v>110</v>
      </c>
      <c r="M356" s="94" t="s">
        <v>111</v>
      </c>
      <c r="N356" s="94" t="s">
        <v>112</v>
      </c>
      <c r="O356" s="94" t="s">
        <v>113</v>
      </c>
      <c r="P356" s="94" t="s">
        <v>118</v>
      </c>
      <c r="Q356" s="94" t="s">
        <v>119</v>
      </c>
      <c r="R356" s="94" t="s">
        <v>120</v>
      </c>
      <c r="S356" s="94" t="s">
        <v>121</v>
      </c>
    </row>
    <row r="357" customFormat="false" ht="13.8" hidden="false" customHeight="false" outlineLevel="0" collapsed="false">
      <c r="A357" s="95" t="n">
        <f aca="false">A345+1</f>
        <v>43023</v>
      </c>
      <c r="B357" s="96" t="s">
        <v>100</v>
      </c>
      <c r="C357" s="97" t="n">
        <v>7</v>
      </c>
      <c r="D357" s="100" t="n">
        <f aca="false">$C357*VLOOKUP($B357,FoodDB!$A$2:$I$1018,3,0)</f>
        <v>0</v>
      </c>
      <c r="E357" s="100" t="n">
        <f aca="false">$C357*VLOOKUP($B357,FoodDB!$A$2:$I$1018,4,0)</f>
        <v>7</v>
      </c>
      <c r="F357" s="100" t="n">
        <f aca="false">$C357*VLOOKUP($B357,FoodDB!$A$2:$I$1018,5,0)</f>
        <v>7</v>
      </c>
      <c r="G357" s="100" t="n">
        <f aca="false">$C357*VLOOKUP($B357,FoodDB!$A$2:$I$1018,6,0)</f>
        <v>0</v>
      </c>
      <c r="H357" s="100" t="n">
        <f aca="false">$C357*VLOOKUP($B357,FoodDB!$A$2:$I$1018,7,0)</f>
        <v>28</v>
      </c>
      <c r="I357" s="100" t="n">
        <f aca="false">$C357*VLOOKUP($B357,FoodDB!$A$2:$I$1018,8,0)</f>
        <v>28</v>
      </c>
      <c r="J357" s="100" t="n">
        <f aca="false">$C357*VLOOKUP($B357,FoodDB!$A$2:$I$1018,9,0)</f>
        <v>56</v>
      </c>
      <c r="K357" s="100"/>
      <c r="L357" s="100" t="n">
        <f aca="false">SUM(G357:G364)</f>
        <v>573.3</v>
      </c>
      <c r="M357" s="100" t="n">
        <f aca="false">SUM(H357:H364)</f>
        <v>96.1714285714286</v>
      </c>
      <c r="N357" s="100" t="n">
        <f aca="false">SUM(I357:I364)</f>
        <v>507.885714285714</v>
      </c>
      <c r="O357" s="100" t="n">
        <f aca="false">SUM(L357:N357)</f>
        <v>1177.35714285714</v>
      </c>
      <c r="P357" s="100" t="n">
        <f aca="false">VLOOKUP($A357,LossChart!$A$3:$AB$105,14,0)-L357</f>
        <v>-61.2288549151644</v>
      </c>
      <c r="Q357" s="100" t="n">
        <f aca="false">VLOOKUP($A357,LossChart!$A$3:$AB$105,15,0)-M357</f>
        <v>-16.1714285714286</v>
      </c>
      <c r="R357" s="100" t="n">
        <f aca="false">VLOOKUP($A357,LossChart!$A$3:$AB$105,16,0)-N357</f>
        <v>-30.581640149556</v>
      </c>
      <c r="S357" s="100" t="n">
        <f aca="false">VLOOKUP($A357,LossChart!$A$3:$AB$105,17,0)-O357</f>
        <v>-107.981923636146</v>
      </c>
    </row>
    <row r="358" customFormat="false" ht="15" hidden="false" customHeight="false" outlineLevel="0" collapsed="false">
      <c r="B358" s="96" t="s">
        <v>99</v>
      </c>
      <c r="C358" s="97" t="n">
        <v>5</v>
      </c>
      <c r="D358" s="100" t="n">
        <f aca="false">$C358*VLOOKUP($B358,FoodDB!$A$2:$I$1018,3,0)</f>
        <v>30.9</v>
      </c>
      <c r="E358" s="100" t="n">
        <f aca="false">$C358*VLOOKUP($B358,FoodDB!$A$2:$I$1018,4,0)</f>
        <v>0</v>
      </c>
      <c r="F358" s="100" t="n">
        <f aca="false">$C358*VLOOKUP($B358,FoodDB!$A$2:$I$1018,5,0)</f>
        <v>42.6</v>
      </c>
      <c r="G358" s="100" t="n">
        <f aca="false">$C358*VLOOKUP($B358,FoodDB!$A$2:$I$1018,6,0)</f>
        <v>278.1</v>
      </c>
      <c r="H358" s="100" t="n">
        <f aca="false">$C358*VLOOKUP($B358,FoodDB!$A$2:$I$1018,7,0)</f>
        <v>0</v>
      </c>
      <c r="I358" s="100" t="n">
        <f aca="false">$C358*VLOOKUP($B358,FoodDB!$A$2:$I$1018,8,0)</f>
        <v>170.4</v>
      </c>
      <c r="J358" s="100" t="n">
        <f aca="false">$C358*VLOOKUP($B358,FoodDB!$A$2:$I$1018,9,0)</f>
        <v>448.5</v>
      </c>
      <c r="K358" s="100"/>
      <c r="L358" s="100"/>
      <c r="M358" s="100"/>
      <c r="N358" s="100"/>
      <c r="O358" s="100"/>
      <c r="P358" s="100"/>
      <c r="Q358" s="100"/>
      <c r="R358" s="100"/>
      <c r="S358" s="100"/>
    </row>
    <row r="359" customFormat="false" ht="15" hidden="false" customHeight="false" outlineLevel="0" collapsed="false">
      <c r="B359" s="96" t="s">
        <v>96</v>
      </c>
      <c r="C359" s="97" t="n">
        <v>8</v>
      </c>
      <c r="D359" s="100" t="n">
        <f aca="false">$C359*VLOOKUP($B359,FoodDB!$A$2:$I$1018,3,0)</f>
        <v>0</v>
      </c>
      <c r="E359" s="100" t="n">
        <f aca="false">$C359*VLOOKUP($B359,FoodDB!$A$2:$I$1018,4,0)</f>
        <v>5.14285714285714</v>
      </c>
      <c r="F359" s="100" t="n">
        <f aca="false">$C359*VLOOKUP($B359,FoodDB!$A$2:$I$1018,5,0)</f>
        <v>2.57142857142857</v>
      </c>
      <c r="G359" s="100" t="n">
        <f aca="false">$C359*VLOOKUP($B359,FoodDB!$A$2:$I$1018,6,0)</f>
        <v>0</v>
      </c>
      <c r="H359" s="100" t="n">
        <f aca="false">$C359*VLOOKUP($B359,FoodDB!$A$2:$I$1018,7,0)</f>
        <v>20.5714285714286</v>
      </c>
      <c r="I359" s="100" t="n">
        <f aca="false">$C359*VLOOKUP($B359,FoodDB!$A$2:$I$1018,8,0)</f>
        <v>10.2857142857143</v>
      </c>
      <c r="J359" s="100" t="n">
        <f aca="false">$C359*VLOOKUP($B359,FoodDB!$A$2:$I$1018,9,0)</f>
        <v>30.8571428571429</v>
      </c>
      <c r="K359" s="100"/>
      <c r="L359" s="100"/>
      <c r="M359" s="100"/>
      <c r="N359" s="100"/>
      <c r="O359" s="100"/>
      <c r="P359" s="100"/>
      <c r="Q359" s="100"/>
      <c r="R359" s="100"/>
      <c r="S359" s="100"/>
    </row>
    <row r="360" customFormat="false" ht="15" hidden="false" customHeight="false" outlineLevel="0" collapsed="false">
      <c r="B360" s="96" t="s">
        <v>133</v>
      </c>
      <c r="C360" s="97" t="n">
        <v>1</v>
      </c>
      <c r="D360" s="100" t="n">
        <f aca="false">$C360*VLOOKUP($B360,FoodDB!$A$2:$I$1018,3,0)</f>
        <v>0</v>
      </c>
      <c r="E360" s="100" t="n">
        <f aca="false">$C360*VLOOKUP($B360,FoodDB!$A$2:$I$1018,4,0)</f>
        <v>0</v>
      </c>
      <c r="F360" s="100" t="n">
        <f aca="false">$C360*VLOOKUP($B360,FoodDB!$A$2:$I$1018,5,0)</f>
        <v>0</v>
      </c>
      <c r="G360" s="100" t="n">
        <f aca="false">$C360*VLOOKUP($B360,FoodDB!$A$2:$I$1018,6,0)</f>
        <v>0</v>
      </c>
      <c r="H360" s="100" t="n">
        <f aca="false">$C360*VLOOKUP($B360,FoodDB!$A$2:$I$1018,7,0)</f>
        <v>0</v>
      </c>
      <c r="I360" s="100" t="n">
        <f aca="false">$C360*VLOOKUP($B360,FoodDB!$A$2:$I$1018,8,0)</f>
        <v>0</v>
      </c>
      <c r="J360" s="100" t="n">
        <f aca="false">$C360*VLOOKUP($B360,FoodDB!$A$2:$I$1018,9,0)</f>
        <v>0</v>
      </c>
      <c r="K360" s="100"/>
      <c r="L360" s="100"/>
      <c r="M360" s="100"/>
      <c r="N360" s="100"/>
      <c r="O360" s="100"/>
      <c r="P360" s="100"/>
      <c r="Q360" s="100"/>
      <c r="R360" s="100"/>
      <c r="S360" s="100"/>
    </row>
    <row r="361" customFormat="false" ht="15" hidden="false" customHeight="false" outlineLevel="0" collapsed="false">
      <c r="B361" s="96" t="s">
        <v>129</v>
      </c>
      <c r="C361" s="97" t="n">
        <v>1</v>
      </c>
      <c r="D361" s="100" t="n">
        <f aca="false">$C361*VLOOKUP($B361,FoodDB!$A$2:$I$1018,3,0)</f>
        <v>0.6</v>
      </c>
      <c r="E361" s="100" t="n">
        <f aca="false">$C361*VLOOKUP($B361,FoodDB!$A$2:$I$1018,4,0)</f>
        <v>4.9</v>
      </c>
      <c r="F361" s="100" t="n">
        <f aca="false">$C361*VLOOKUP($B361,FoodDB!$A$2:$I$1018,5,0)</f>
        <v>2.4</v>
      </c>
      <c r="G361" s="100" t="n">
        <f aca="false">$C361*VLOOKUP($B361,FoodDB!$A$2:$I$1018,6,0)</f>
        <v>5.4</v>
      </c>
      <c r="H361" s="100" t="n">
        <f aca="false">$C361*VLOOKUP($B361,FoodDB!$A$2:$I$1018,7,0)</f>
        <v>19.6</v>
      </c>
      <c r="I361" s="100" t="n">
        <f aca="false">$C361*VLOOKUP($B361,FoodDB!$A$2:$I$1018,8,0)</f>
        <v>9.6</v>
      </c>
      <c r="J361" s="100" t="n">
        <f aca="false">$C361*VLOOKUP($B361,FoodDB!$A$2:$I$1018,9,0)</f>
        <v>34.6</v>
      </c>
      <c r="K361" s="100"/>
      <c r="L361" s="100"/>
      <c r="M361" s="100"/>
      <c r="N361" s="100"/>
      <c r="O361" s="100"/>
      <c r="P361" s="100"/>
      <c r="Q361" s="100"/>
      <c r="R361" s="100"/>
      <c r="S361" s="100"/>
    </row>
    <row r="362" customFormat="false" ht="13.8" hidden="false" customHeight="false" outlineLevel="0" collapsed="false">
      <c r="B362" s="96" t="s">
        <v>97</v>
      </c>
      <c r="C362" s="97" t="n">
        <v>2</v>
      </c>
      <c r="D362" s="100" t="n">
        <f aca="false">$C362*VLOOKUP($B362,FoodDB!$A$2:$I$1018,3,0)</f>
        <v>18</v>
      </c>
      <c r="E362" s="100" t="n">
        <f aca="false">$C362*VLOOKUP($B362,FoodDB!$A$2:$I$1018,4,0)</f>
        <v>4</v>
      </c>
      <c r="F362" s="100" t="n">
        <f aca="false">$C362*VLOOKUP($B362,FoodDB!$A$2:$I$1018,5,0)</f>
        <v>9.4</v>
      </c>
      <c r="G362" s="100" t="n">
        <f aca="false">$C362*VLOOKUP($B362,FoodDB!$A$2:$I$1018,6,0)</f>
        <v>162</v>
      </c>
      <c r="H362" s="100" t="n">
        <f aca="false">$C362*VLOOKUP($B362,FoodDB!$A$2:$I$1018,7,0)</f>
        <v>16</v>
      </c>
      <c r="I362" s="100" t="n">
        <f aca="false">$C362*VLOOKUP($B362,FoodDB!$A$2:$I$1018,8,0)</f>
        <v>37.6</v>
      </c>
      <c r="J362" s="100" t="n">
        <f aca="false">$C362*VLOOKUP($B362,FoodDB!$A$2:$I$1018,9,0)</f>
        <v>215.6</v>
      </c>
      <c r="K362" s="100"/>
      <c r="L362" s="100"/>
      <c r="M362" s="100"/>
      <c r="N362" s="100"/>
      <c r="O362" s="100"/>
      <c r="P362" s="100"/>
      <c r="Q362" s="100"/>
      <c r="R362" s="100"/>
      <c r="S362" s="100"/>
    </row>
    <row r="363" customFormat="false" ht="15" hidden="false" customHeight="false" outlineLevel="0" collapsed="false">
      <c r="B363" s="96" t="s">
        <v>131</v>
      </c>
      <c r="C363" s="97" t="n">
        <v>1</v>
      </c>
      <c r="D363" s="100" t="n">
        <f aca="false">$C363*VLOOKUP($B363,FoodDB!$A$2:$I$1018,3,0)</f>
        <v>7</v>
      </c>
      <c r="E363" s="100" t="n">
        <f aca="false">$C363*VLOOKUP($B363,FoodDB!$A$2:$I$1018,4,0)</f>
        <v>3</v>
      </c>
      <c r="F363" s="100" t="n">
        <f aca="false">$C363*VLOOKUP($B363,FoodDB!$A$2:$I$1018,5,0)</f>
        <v>1</v>
      </c>
      <c r="G363" s="100" t="n">
        <f aca="false">$C363*VLOOKUP($B363,FoodDB!$A$2:$I$1018,6,0)</f>
        <v>63</v>
      </c>
      <c r="H363" s="100" t="n">
        <f aca="false">$C363*VLOOKUP($B363,FoodDB!$A$2:$I$1018,7,0)</f>
        <v>12</v>
      </c>
      <c r="I363" s="100" t="n">
        <f aca="false">$C363*VLOOKUP($B363,FoodDB!$A$2:$I$1018,8,0)</f>
        <v>4</v>
      </c>
      <c r="J363" s="100" t="n">
        <f aca="false">$C363*VLOOKUP($B363,FoodDB!$A$2:$I$1018,9,0)</f>
        <v>79</v>
      </c>
      <c r="K363" s="100"/>
      <c r="L363" s="100"/>
      <c r="M363" s="100"/>
      <c r="N363" s="100"/>
      <c r="O363" s="100"/>
      <c r="P363" s="100"/>
      <c r="Q363" s="100"/>
      <c r="R363" s="100"/>
      <c r="S363" s="100"/>
    </row>
    <row r="364" customFormat="false" ht="15" hidden="false" customHeight="false" outlineLevel="0" collapsed="false">
      <c r="B364" s="96" t="s">
        <v>126</v>
      </c>
      <c r="C364" s="97" t="n">
        <v>2</v>
      </c>
      <c r="D364" s="100" t="n">
        <f aca="false">$C364*VLOOKUP($B364,FoodDB!$A$2:$I$1018,3,0)</f>
        <v>7.2</v>
      </c>
      <c r="E364" s="100" t="n">
        <f aca="false">$C364*VLOOKUP($B364,FoodDB!$A$2:$I$1018,4,0)</f>
        <v>0</v>
      </c>
      <c r="F364" s="100" t="n">
        <f aca="false">$C364*VLOOKUP($B364,FoodDB!$A$2:$I$1018,5,0)</f>
        <v>62</v>
      </c>
      <c r="G364" s="100" t="n">
        <f aca="false">$C364*VLOOKUP($B364,FoodDB!$A$2:$I$1018,6,0)</f>
        <v>64.8</v>
      </c>
      <c r="H364" s="100" t="n">
        <f aca="false">$C364*VLOOKUP($B364,FoodDB!$A$2:$I$1018,7,0)</f>
        <v>0</v>
      </c>
      <c r="I364" s="100" t="n">
        <f aca="false">$C364*VLOOKUP($B364,FoodDB!$A$2:$I$1018,8,0)</f>
        <v>248</v>
      </c>
      <c r="J364" s="100" t="n">
        <f aca="false">$C364*VLOOKUP($B364,FoodDB!$A$2:$I$1018,9,0)</f>
        <v>312.8</v>
      </c>
      <c r="K364" s="100"/>
      <c r="L364" s="100"/>
      <c r="M364" s="100"/>
      <c r="N364" s="100"/>
      <c r="O364" s="100"/>
      <c r="P364" s="100"/>
      <c r="Q364" s="100"/>
      <c r="R364" s="100"/>
      <c r="S364" s="100"/>
    </row>
    <row r="365" customFormat="false" ht="15" hidden="false" customHeight="false" outlineLevel="0" collapsed="false">
      <c r="A365" s="0" t="s">
        <v>98</v>
      </c>
      <c r="D365" s="100"/>
      <c r="E365" s="100"/>
      <c r="F365" s="100"/>
      <c r="G365" s="100" t="n">
        <f aca="false">SUM(G357:G364)</f>
        <v>573.3</v>
      </c>
      <c r="H365" s="100" t="n">
        <f aca="false">SUM(H357:H364)</f>
        <v>96.1714285714286</v>
      </c>
      <c r="I365" s="100" t="n">
        <f aca="false">SUM(I357:I364)</f>
        <v>507.885714285714</v>
      </c>
      <c r="J365" s="100" t="n">
        <f aca="false">SUM(G365:I365)</f>
        <v>1177.35714285714</v>
      </c>
      <c r="K365" s="100"/>
      <c r="L365" s="100"/>
      <c r="M365" s="100"/>
      <c r="N365" s="100"/>
      <c r="O365" s="100"/>
      <c r="P365" s="100"/>
      <c r="Q365" s="100"/>
      <c r="R365" s="100"/>
      <c r="S365" s="100"/>
    </row>
    <row r="366" customFormat="false" ht="13.8" hidden="false" customHeight="false" outlineLevel="0" collapsed="false">
      <c r="A366" s="0" t="s">
        <v>102</v>
      </c>
      <c r="B366" s="0" t="s">
        <v>103</v>
      </c>
      <c r="D366" s="100" t="n">
        <f aca="false">G366/9</f>
        <v>56.8967938983151</v>
      </c>
      <c r="E366" s="100" t="n">
        <f aca="false">H366/4</f>
        <v>20</v>
      </c>
      <c r="F366" s="100" t="n">
        <f aca="false">I366/4</f>
        <v>119.32601853404</v>
      </c>
      <c r="G366" s="100" t="n">
        <f aca="false">VLOOKUP($A357,LossChart!$A$3:$AB$105,14,0)</f>
        <v>512.071145084836</v>
      </c>
      <c r="H366" s="100" t="n">
        <f aca="false">VLOOKUP($A357,LossChart!$A$3:$AB$105,15,0)</f>
        <v>80</v>
      </c>
      <c r="I366" s="100" t="n">
        <f aca="false">VLOOKUP($A357,LossChart!$A$3:$AB$105,16,0)</f>
        <v>477.304074136158</v>
      </c>
      <c r="J366" s="100" t="n">
        <f aca="false">VLOOKUP($A357,LossChart!$A$3:$AB$105,17,0)</f>
        <v>1069.37521922099</v>
      </c>
      <c r="K366" s="100"/>
      <c r="L366" s="100"/>
      <c r="M366" s="100"/>
      <c r="N366" s="100"/>
      <c r="O366" s="100"/>
      <c r="P366" s="100"/>
      <c r="Q366" s="100"/>
      <c r="R366" s="100"/>
      <c r="S366" s="100"/>
    </row>
    <row r="367" customFormat="false" ht="15" hidden="false" customHeight="false" outlineLevel="0" collapsed="false">
      <c r="A367" s="0" t="s">
        <v>104</v>
      </c>
      <c r="D367" s="100"/>
      <c r="E367" s="100"/>
      <c r="F367" s="100"/>
      <c r="G367" s="100" t="n">
        <f aca="false">G366-G365</f>
        <v>-61.2288549151644</v>
      </c>
      <c r="H367" s="100" t="n">
        <f aca="false">H366-H365</f>
        <v>-16.1714285714286</v>
      </c>
      <c r="I367" s="100" t="n">
        <f aca="false">I366-I365</f>
        <v>-30.581640149556</v>
      </c>
      <c r="J367" s="100" t="n">
        <f aca="false">J366-J365</f>
        <v>-107.981923636146</v>
      </c>
      <c r="K367" s="100"/>
      <c r="L367" s="100"/>
      <c r="M367" s="100"/>
      <c r="N367" s="100"/>
      <c r="O367" s="100"/>
      <c r="P367" s="100"/>
      <c r="Q367" s="100"/>
      <c r="R367" s="100"/>
      <c r="S367" s="100"/>
    </row>
    <row r="369" customFormat="false" ht="60" hidden="false" customHeight="false" outlineLevel="0" collapsed="false">
      <c r="A369" s="21" t="s">
        <v>63</v>
      </c>
      <c r="B369" s="21" t="s">
        <v>93</v>
      </c>
      <c r="C369" s="21" t="s">
        <v>94</v>
      </c>
      <c r="D369" s="94" t="str">
        <f aca="false">FoodDB!$C$1</f>
        <v>Fat
(g)</v>
      </c>
      <c r="E369" s="94" t="str">
        <f aca="false">FoodDB!$D$1</f>
        <v>Carbs
(g)</v>
      </c>
      <c r="F369" s="94" t="str">
        <f aca="false">FoodDB!$E$1</f>
        <v>Protein
(g)</v>
      </c>
      <c r="G369" s="94" t="str">
        <f aca="false">FoodDB!$F$1</f>
        <v>Fat
(Cal)</v>
      </c>
      <c r="H369" s="94" t="str">
        <f aca="false">FoodDB!$G$1</f>
        <v>Carb
(Cal)</v>
      </c>
      <c r="I369" s="94" t="str">
        <f aca="false">FoodDB!$H$1</f>
        <v>Protein
(Cal)</v>
      </c>
      <c r="J369" s="94" t="str">
        <f aca="false">FoodDB!$I$1</f>
        <v>Total
Calories</v>
      </c>
      <c r="K369" s="94"/>
      <c r="L369" s="94" t="s">
        <v>110</v>
      </c>
      <c r="M369" s="94" t="s">
        <v>111</v>
      </c>
      <c r="N369" s="94" t="s">
        <v>112</v>
      </c>
      <c r="O369" s="94" t="s">
        <v>113</v>
      </c>
      <c r="P369" s="94" t="s">
        <v>118</v>
      </c>
      <c r="Q369" s="94" t="s">
        <v>119</v>
      </c>
      <c r="R369" s="94" t="s">
        <v>120</v>
      </c>
      <c r="S369" s="94" t="s">
        <v>121</v>
      </c>
    </row>
    <row r="370" customFormat="false" ht="15" hidden="false" customHeight="false" outlineLevel="0" collapsed="false">
      <c r="A370" s="95" t="n">
        <f aca="false">A357+1</f>
        <v>43024</v>
      </c>
      <c r="B370" s="96" t="s">
        <v>108</v>
      </c>
      <c r="C370" s="97" t="n">
        <v>1</v>
      </c>
      <c r="D370" s="100" t="n">
        <f aca="false">$C370*VLOOKUP($B370,FoodDB!$A$2:$I$1018,3,0)</f>
        <v>0</v>
      </c>
      <c r="E370" s="100" t="n">
        <f aca="false">$C370*VLOOKUP($B370,FoodDB!$A$2:$I$1018,4,0)</f>
        <v>0</v>
      </c>
      <c r="F370" s="100" t="n">
        <f aca="false">$C370*VLOOKUP($B370,FoodDB!$A$2:$I$1018,5,0)</f>
        <v>0</v>
      </c>
      <c r="G370" s="100" t="n">
        <f aca="false">$C370*VLOOKUP($B370,FoodDB!$A$2:$I$1018,6,0)</f>
        <v>0</v>
      </c>
      <c r="H370" s="100" t="n">
        <f aca="false">$C370*VLOOKUP($B370,FoodDB!$A$2:$I$1018,7,0)</f>
        <v>0</v>
      </c>
      <c r="I370" s="100" t="n">
        <f aca="false">$C370*VLOOKUP($B370,FoodDB!$A$2:$I$1018,8,0)</f>
        <v>0</v>
      </c>
      <c r="J370" s="100" t="n">
        <f aca="false">$C370*VLOOKUP($B370,FoodDB!$A$2:$I$1018,9,0)</f>
        <v>0</v>
      </c>
      <c r="K370" s="100"/>
      <c r="L370" s="100" t="n">
        <f aca="false">SUM(G370:G376)</f>
        <v>0</v>
      </c>
      <c r="M370" s="100" t="n">
        <f aca="false">SUM(H370:H376)</f>
        <v>0</v>
      </c>
      <c r="N370" s="100" t="n">
        <f aca="false">SUM(I370:I376)</f>
        <v>0</v>
      </c>
      <c r="O370" s="100" t="n">
        <f aca="false">SUM(L370:N370)</f>
        <v>0</v>
      </c>
      <c r="P370" s="100" t="n">
        <f aca="false">VLOOKUP($A370,LossChart!$A$3:$AB$105,14,0)-L370</f>
        <v>518.465585226662</v>
      </c>
      <c r="Q370" s="100" t="n">
        <f aca="false">VLOOKUP($A370,LossChart!$A$3:$AB$105,15,0)-M370</f>
        <v>80</v>
      </c>
      <c r="R370" s="100" t="n">
        <f aca="false">VLOOKUP($A370,LossChart!$A$3:$AB$105,16,0)-N370</f>
        <v>477.304074136158</v>
      </c>
      <c r="S370" s="100" t="n">
        <f aca="false">VLOOKUP($A370,LossChart!$A$3:$AB$105,17,0)-O370</f>
        <v>1075.76965936282</v>
      </c>
    </row>
    <row r="371" customFormat="false" ht="15" hidden="false" customHeight="false" outlineLevel="0" collapsed="false">
      <c r="B371" s="96" t="s">
        <v>108</v>
      </c>
      <c r="C371" s="97" t="n">
        <v>1</v>
      </c>
      <c r="D371" s="100" t="n">
        <f aca="false">$C371*VLOOKUP($B371,FoodDB!$A$2:$I$1018,3,0)</f>
        <v>0</v>
      </c>
      <c r="E371" s="100" t="n">
        <f aca="false">$C371*VLOOKUP($B371,FoodDB!$A$2:$I$1018,4,0)</f>
        <v>0</v>
      </c>
      <c r="F371" s="100" t="n">
        <f aca="false">$C371*VLOOKUP($B371,FoodDB!$A$2:$I$1018,5,0)</f>
        <v>0</v>
      </c>
      <c r="G371" s="100" t="n">
        <f aca="false">$C371*VLOOKUP($B371,FoodDB!$A$2:$I$1018,6,0)</f>
        <v>0</v>
      </c>
      <c r="H371" s="100" t="n">
        <f aca="false">$C371*VLOOKUP($B371,FoodDB!$A$2:$I$1018,7,0)</f>
        <v>0</v>
      </c>
      <c r="I371" s="100" t="n">
        <f aca="false">$C371*VLOOKUP($B371,FoodDB!$A$2:$I$1018,8,0)</f>
        <v>0</v>
      </c>
      <c r="J371" s="100" t="n">
        <f aca="false">$C371*VLOOKUP($B371,FoodDB!$A$2:$I$1018,9,0)</f>
        <v>0</v>
      </c>
      <c r="K371" s="100"/>
      <c r="L371" s="100"/>
      <c r="M371" s="100"/>
      <c r="N371" s="100"/>
      <c r="O371" s="100"/>
      <c r="P371" s="100"/>
      <c r="Q371" s="100"/>
      <c r="R371" s="100"/>
      <c r="S371" s="100"/>
    </row>
    <row r="372" customFormat="false" ht="15" hidden="false" customHeight="false" outlineLevel="0" collapsed="false">
      <c r="B372" s="96" t="s">
        <v>108</v>
      </c>
      <c r="C372" s="97" t="n">
        <v>1</v>
      </c>
      <c r="D372" s="100" t="n">
        <f aca="false">$C372*VLOOKUP($B372,FoodDB!$A$2:$I$1018,3,0)</f>
        <v>0</v>
      </c>
      <c r="E372" s="100" t="n">
        <f aca="false">$C372*VLOOKUP($B372,FoodDB!$A$2:$I$1018,4,0)</f>
        <v>0</v>
      </c>
      <c r="F372" s="100" t="n">
        <f aca="false">$C372*VLOOKUP($B372,FoodDB!$A$2:$I$1018,5,0)</f>
        <v>0</v>
      </c>
      <c r="G372" s="100" t="n">
        <f aca="false">$C372*VLOOKUP($B372,FoodDB!$A$2:$I$1018,6,0)</f>
        <v>0</v>
      </c>
      <c r="H372" s="100" t="n">
        <f aca="false">$C372*VLOOKUP($B372,FoodDB!$A$2:$I$1018,7,0)</f>
        <v>0</v>
      </c>
      <c r="I372" s="100" t="n">
        <f aca="false">$C372*VLOOKUP($B372,FoodDB!$A$2:$I$1018,8,0)</f>
        <v>0</v>
      </c>
      <c r="J372" s="100" t="n">
        <f aca="false">$C372*VLOOKUP($B372,FoodDB!$A$2:$I$1018,9,0)</f>
        <v>0</v>
      </c>
      <c r="K372" s="100"/>
      <c r="L372" s="100"/>
      <c r="M372" s="100"/>
      <c r="N372" s="100"/>
      <c r="O372" s="100"/>
      <c r="P372" s="100"/>
      <c r="Q372" s="100"/>
      <c r="R372" s="100"/>
      <c r="S372" s="100"/>
    </row>
    <row r="373" customFormat="false" ht="15" hidden="false" customHeight="false" outlineLevel="0" collapsed="false">
      <c r="B373" s="96" t="s">
        <v>108</v>
      </c>
      <c r="C373" s="97" t="n">
        <v>1</v>
      </c>
      <c r="D373" s="100" t="n">
        <f aca="false">$C373*VLOOKUP($B373,FoodDB!$A$2:$I$1018,3,0)</f>
        <v>0</v>
      </c>
      <c r="E373" s="100" t="n">
        <f aca="false">$C373*VLOOKUP($B373,FoodDB!$A$2:$I$1018,4,0)</f>
        <v>0</v>
      </c>
      <c r="F373" s="100" t="n">
        <f aca="false">$C373*VLOOKUP($B373,FoodDB!$A$2:$I$1018,5,0)</f>
        <v>0</v>
      </c>
      <c r="G373" s="100" t="n">
        <f aca="false">$C373*VLOOKUP($B373,FoodDB!$A$2:$I$1018,6,0)</f>
        <v>0</v>
      </c>
      <c r="H373" s="100" t="n">
        <f aca="false">$C373*VLOOKUP($B373,FoodDB!$A$2:$I$1018,7,0)</f>
        <v>0</v>
      </c>
      <c r="I373" s="100" t="n">
        <f aca="false">$C373*VLOOKUP($B373,FoodDB!$A$2:$I$1018,8,0)</f>
        <v>0</v>
      </c>
      <c r="J373" s="100" t="n">
        <f aca="false">$C373*VLOOKUP($B373,FoodDB!$A$2:$I$1018,9,0)</f>
        <v>0</v>
      </c>
      <c r="K373" s="100"/>
      <c r="L373" s="100"/>
      <c r="M373" s="100"/>
      <c r="N373" s="100"/>
      <c r="O373" s="100"/>
      <c r="P373" s="100"/>
      <c r="Q373" s="100"/>
      <c r="R373" s="100"/>
      <c r="S373" s="100"/>
    </row>
    <row r="374" customFormat="false" ht="15" hidden="false" customHeight="false" outlineLevel="0" collapsed="false">
      <c r="B374" s="96" t="s">
        <v>108</v>
      </c>
      <c r="C374" s="97" t="n">
        <v>1</v>
      </c>
      <c r="D374" s="100" t="n">
        <f aca="false">$C374*VLOOKUP($B374,FoodDB!$A$2:$I$1018,3,0)</f>
        <v>0</v>
      </c>
      <c r="E374" s="100" t="n">
        <f aca="false">$C374*VLOOKUP($B374,FoodDB!$A$2:$I$1018,4,0)</f>
        <v>0</v>
      </c>
      <c r="F374" s="100" t="n">
        <f aca="false">$C374*VLOOKUP($B374,FoodDB!$A$2:$I$1018,5,0)</f>
        <v>0</v>
      </c>
      <c r="G374" s="100" t="n">
        <f aca="false">$C374*VLOOKUP($B374,FoodDB!$A$2:$I$1018,6,0)</f>
        <v>0</v>
      </c>
      <c r="H374" s="100" t="n">
        <f aca="false">$C374*VLOOKUP($B374,FoodDB!$A$2:$I$1018,7,0)</f>
        <v>0</v>
      </c>
      <c r="I374" s="100" t="n">
        <f aca="false">$C374*VLOOKUP($B374,FoodDB!$A$2:$I$1018,8,0)</f>
        <v>0</v>
      </c>
      <c r="J374" s="100" t="n">
        <f aca="false">$C374*VLOOKUP($B374,FoodDB!$A$2:$I$1018,9,0)</f>
        <v>0</v>
      </c>
      <c r="K374" s="100"/>
      <c r="L374" s="100"/>
      <c r="M374" s="100"/>
      <c r="N374" s="100"/>
      <c r="O374" s="100"/>
      <c r="P374" s="100"/>
      <c r="Q374" s="100"/>
      <c r="R374" s="100"/>
      <c r="S374" s="100"/>
    </row>
    <row r="375" customFormat="false" ht="15" hidden="false" customHeight="false" outlineLevel="0" collapsed="false">
      <c r="B375" s="96" t="s">
        <v>108</v>
      </c>
      <c r="C375" s="97" t="n">
        <v>1</v>
      </c>
      <c r="D375" s="100" t="n">
        <f aca="false">$C375*VLOOKUP($B375,FoodDB!$A$2:$I$1018,3,0)</f>
        <v>0</v>
      </c>
      <c r="E375" s="100" t="n">
        <f aca="false">$C375*VLOOKUP($B375,FoodDB!$A$2:$I$1018,4,0)</f>
        <v>0</v>
      </c>
      <c r="F375" s="100" t="n">
        <f aca="false">$C375*VLOOKUP($B375,FoodDB!$A$2:$I$1018,5,0)</f>
        <v>0</v>
      </c>
      <c r="G375" s="100" t="n">
        <f aca="false">$C375*VLOOKUP($B375,FoodDB!$A$2:$I$1018,6,0)</f>
        <v>0</v>
      </c>
      <c r="H375" s="100" t="n">
        <f aca="false">$C375*VLOOKUP($B375,FoodDB!$A$2:$I$1018,7,0)</f>
        <v>0</v>
      </c>
      <c r="I375" s="100" t="n">
        <f aca="false">$C375*VLOOKUP($B375,FoodDB!$A$2:$I$1018,8,0)</f>
        <v>0</v>
      </c>
      <c r="J375" s="100" t="n">
        <f aca="false">$C375*VLOOKUP($B375,FoodDB!$A$2:$I$1018,9,0)</f>
        <v>0</v>
      </c>
      <c r="K375" s="100"/>
      <c r="L375" s="100"/>
      <c r="M375" s="100"/>
      <c r="N375" s="100"/>
      <c r="O375" s="100"/>
      <c r="P375" s="100"/>
      <c r="Q375" s="100"/>
      <c r="R375" s="100"/>
      <c r="S375" s="100"/>
    </row>
    <row r="376" customFormat="false" ht="15" hidden="false" customHeight="false" outlineLevel="0" collapsed="false">
      <c r="B376" s="96" t="s">
        <v>108</v>
      </c>
      <c r="C376" s="97" t="n">
        <v>1</v>
      </c>
      <c r="D376" s="100" t="n">
        <f aca="false">$C376*VLOOKUP($B376,FoodDB!$A$2:$I$1018,3,0)</f>
        <v>0</v>
      </c>
      <c r="E376" s="100" t="n">
        <f aca="false">$C376*VLOOKUP($B376,FoodDB!$A$2:$I$1018,4,0)</f>
        <v>0</v>
      </c>
      <c r="F376" s="100" t="n">
        <f aca="false">$C376*VLOOKUP($B376,FoodDB!$A$2:$I$1018,5,0)</f>
        <v>0</v>
      </c>
      <c r="G376" s="100" t="n">
        <f aca="false">$C376*VLOOKUP($B376,FoodDB!$A$2:$I$1018,6,0)</f>
        <v>0</v>
      </c>
      <c r="H376" s="100" t="n">
        <f aca="false">$C376*VLOOKUP($B376,FoodDB!$A$2:$I$1018,7,0)</f>
        <v>0</v>
      </c>
      <c r="I376" s="100" t="n">
        <f aca="false">$C376*VLOOKUP($B376,FoodDB!$A$2:$I$1018,8,0)</f>
        <v>0</v>
      </c>
      <c r="J376" s="100" t="n">
        <f aca="false">$C376*VLOOKUP($B376,FoodDB!$A$2:$I$1018,9,0)</f>
        <v>0</v>
      </c>
      <c r="K376" s="100"/>
      <c r="L376" s="100"/>
      <c r="M376" s="100"/>
      <c r="N376" s="100"/>
      <c r="O376" s="100"/>
      <c r="P376" s="100"/>
      <c r="Q376" s="100"/>
      <c r="R376" s="100"/>
      <c r="S376" s="100"/>
    </row>
    <row r="377" customFormat="false" ht="15" hidden="false" customHeight="false" outlineLevel="0" collapsed="false">
      <c r="A377" s="0" t="s">
        <v>98</v>
      </c>
      <c r="D377" s="100"/>
      <c r="E377" s="100"/>
      <c r="F377" s="100"/>
      <c r="G377" s="100" t="n">
        <f aca="false">SUM(G370:G376)</f>
        <v>0</v>
      </c>
      <c r="H377" s="100" t="n">
        <f aca="false">SUM(H370:H376)</f>
        <v>0</v>
      </c>
      <c r="I377" s="100" t="n">
        <f aca="false">SUM(I370:I376)</f>
        <v>0</v>
      </c>
      <c r="J377" s="100" t="n">
        <f aca="false">SUM(G377:I377)</f>
        <v>0</v>
      </c>
      <c r="K377" s="100"/>
      <c r="L377" s="100"/>
      <c r="M377" s="100"/>
      <c r="N377" s="100"/>
      <c r="O377" s="100"/>
      <c r="P377" s="100"/>
      <c r="Q377" s="100"/>
      <c r="R377" s="100"/>
      <c r="S377" s="100"/>
    </row>
    <row r="378" customFormat="false" ht="15" hidden="false" customHeight="false" outlineLevel="0" collapsed="false">
      <c r="A378" s="0" t="s">
        <v>102</v>
      </c>
      <c r="B378" s="0" t="s">
        <v>103</v>
      </c>
      <c r="D378" s="100"/>
      <c r="E378" s="100"/>
      <c r="F378" s="100"/>
      <c r="G378" s="100" t="n">
        <f aca="false">VLOOKUP($A370,LossChart!$A$3:$AB$105,14,0)</f>
        <v>518.465585226662</v>
      </c>
      <c r="H378" s="100" t="n">
        <f aca="false">VLOOKUP($A370,LossChart!$A$3:$AB$105,15,0)</f>
        <v>80</v>
      </c>
      <c r="I378" s="100" t="n">
        <f aca="false">VLOOKUP($A370,LossChart!$A$3:$AB$105,16,0)</f>
        <v>477.304074136158</v>
      </c>
      <c r="J378" s="100" t="n">
        <f aca="false">VLOOKUP($A370,LossChart!$A$3:$AB$105,17,0)</f>
        <v>1075.76965936282</v>
      </c>
      <c r="K378" s="100"/>
      <c r="L378" s="100"/>
      <c r="M378" s="100"/>
      <c r="N378" s="100"/>
      <c r="O378" s="100"/>
      <c r="P378" s="100"/>
      <c r="Q378" s="100"/>
      <c r="R378" s="100"/>
      <c r="S378" s="100"/>
    </row>
    <row r="379" customFormat="false" ht="15" hidden="false" customHeight="false" outlineLevel="0" collapsed="false">
      <c r="A379" s="0" t="s">
        <v>104</v>
      </c>
      <c r="D379" s="100"/>
      <c r="E379" s="100"/>
      <c r="F379" s="100"/>
      <c r="G379" s="100" t="n">
        <f aca="false">G378-G377</f>
        <v>518.465585226662</v>
      </c>
      <c r="H379" s="100" t="n">
        <f aca="false">H378-H377</f>
        <v>80</v>
      </c>
      <c r="I379" s="100" t="n">
        <f aca="false">I378-I377</f>
        <v>477.304074136158</v>
      </c>
      <c r="J379" s="100" t="n">
        <f aca="false">J378-J377</f>
        <v>1075.76965936282</v>
      </c>
      <c r="K379" s="100"/>
      <c r="L379" s="100"/>
      <c r="M379" s="100"/>
      <c r="N379" s="100"/>
      <c r="O379" s="100"/>
      <c r="P379" s="100"/>
      <c r="Q379" s="100"/>
      <c r="R379" s="100"/>
      <c r="S379" s="100"/>
    </row>
    <row r="381" customFormat="false" ht="60" hidden="false" customHeight="false" outlineLevel="0" collapsed="false">
      <c r="A381" s="21" t="s">
        <v>63</v>
      </c>
      <c r="B381" s="21" t="s">
        <v>93</v>
      </c>
      <c r="C381" s="21" t="s">
        <v>94</v>
      </c>
      <c r="D381" s="94" t="str">
        <f aca="false">FoodDB!$C$1</f>
        <v>Fat
(g)</v>
      </c>
      <c r="E381" s="94" t="str">
        <f aca="false">FoodDB!$D$1</f>
        <v>Carbs
(g)</v>
      </c>
      <c r="F381" s="94" t="str">
        <f aca="false">FoodDB!$E$1</f>
        <v>Protein
(g)</v>
      </c>
      <c r="G381" s="94" t="str">
        <f aca="false">FoodDB!$F$1</f>
        <v>Fat
(Cal)</v>
      </c>
      <c r="H381" s="94" t="str">
        <f aca="false">FoodDB!$G$1</f>
        <v>Carb
(Cal)</v>
      </c>
      <c r="I381" s="94" t="str">
        <f aca="false">FoodDB!$H$1</f>
        <v>Protein
(Cal)</v>
      </c>
      <c r="J381" s="94" t="str">
        <f aca="false">FoodDB!$I$1</f>
        <v>Total
Calories</v>
      </c>
      <c r="K381" s="94"/>
      <c r="L381" s="94" t="s">
        <v>110</v>
      </c>
      <c r="M381" s="94" t="s">
        <v>111</v>
      </c>
      <c r="N381" s="94" t="s">
        <v>112</v>
      </c>
      <c r="O381" s="94" t="s">
        <v>113</v>
      </c>
      <c r="P381" s="94" t="s">
        <v>118</v>
      </c>
      <c r="Q381" s="94" t="s">
        <v>119</v>
      </c>
      <c r="R381" s="94" t="s">
        <v>120</v>
      </c>
      <c r="S381" s="94" t="s">
        <v>121</v>
      </c>
    </row>
    <row r="382" customFormat="false" ht="15" hidden="false" customHeight="false" outlineLevel="0" collapsed="false">
      <c r="A382" s="95" t="n">
        <f aca="false">A370+1</f>
        <v>43025</v>
      </c>
      <c r="B382" s="96" t="s">
        <v>108</v>
      </c>
      <c r="C382" s="97" t="n">
        <v>1</v>
      </c>
      <c r="D382" s="100" t="n">
        <f aca="false">$C382*VLOOKUP($B382,FoodDB!$A$2:$I$1018,3,0)</f>
        <v>0</v>
      </c>
      <c r="E382" s="100" t="n">
        <f aca="false">$C382*VLOOKUP($B382,FoodDB!$A$2:$I$1018,4,0)</f>
        <v>0</v>
      </c>
      <c r="F382" s="100" t="n">
        <f aca="false">$C382*VLOOKUP($B382,FoodDB!$A$2:$I$1018,5,0)</f>
        <v>0</v>
      </c>
      <c r="G382" s="100" t="n">
        <f aca="false">$C382*VLOOKUP($B382,FoodDB!$A$2:$I$1018,6,0)</f>
        <v>0</v>
      </c>
      <c r="H382" s="100" t="n">
        <f aca="false">$C382*VLOOKUP($B382,FoodDB!$A$2:$I$1018,7,0)</f>
        <v>0</v>
      </c>
      <c r="I382" s="100" t="n">
        <f aca="false">$C382*VLOOKUP($B382,FoodDB!$A$2:$I$1018,8,0)</f>
        <v>0</v>
      </c>
      <c r="J382" s="100" t="n">
        <f aca="false">$C382*VLOOKUP($B382,FoodDB!$A$2:$I$1018,9,0)</f>
        <v>0</v>
      </c>
      <c r="K382" s="100"/>
      <c r="L382" s="100" t="n">
        <f aca="false">SUM(G382:G388)</f>
        <v>0</v>
      </c>
      <c r="M382" s="100" t="n">
        <f aca="false">SUM(H382:H388)</f>
        <v>0</v>
      </c>
      <c r="N382" s="100" t="n">
        <f aca="false">SUM(I382:I388)</f>
        <v>0</v>
      </c>
      <c r="O382" s="100" t="n">
        <f aca="false">SUM(L382:N382)</f>
        <v>0</v>
      </c>
      <c r="P382" s="100" t="n">
        <f aca="false">VLOOKUP($A382,LossChart!$A$3:$AB$105,14,0)-L382</f>
        <v>525.375908966725</v>
      </c>
      <c r="Q382" s="100" t="n">
        <f aca="false">VLOOKUP($A382,LossChart!$A$3:$AB$105,15,0)-M382</f>
        <v>80</v>
      </c>
      <c r="R382" s="100" t="n">
        <f aca="false">VLOOKUP($A382,LossChart!$A$3:$AB$105,16,0)-N382</f>
        <v>477.304074136158</v>
      </c>
      <c r="S382" s="100" t="n">
        <f aca="false">VLOOKUP($A382,LossChart!$A$3:$AB$105,17,0)-O382</f>
        <v>1082.67998310288</v>
      </c>
    </row>
    <row r="383" customFormat="false" ht="15" hidden="false" customHeight="false" outlineLevel="0" collapsed="false">
      <c r="B383" s="96" t="s">
        <v>108</v>
      </c>
      <c r="C383" s="97" t="n">
        <v>1</v>
      </c>
      <c r="D383" s="100" t="n">
        <f aca="false">$C383*VLOOKUP($B383,FoodDB!$A$2:$I$1018,3,0)</f>
        <v>0</v>
      </c>
      <c r="E383" s="100" t="n">
        <f aca="false">$C383*VLOOKUP($B383,FoodDB!$A$2:$I$1018,4,0)</f>
        <v>0</v>
      </c>
      <c r="F383" s="100" t="n">
        <f aca="false">$C383*VLOOKUP($B383,FoodDB!$A$2:$I$1018,5,0)</f>
        <v>0</v>
      </c>
      <c r="G383" s="100" t="n">
        <f aca="false">$C383*VLOOKUP($B383,FoodDB!$A$2:$I$1018,6,0)</f>
        <v>0</v>
      </c>
      <c r="H383" s="100" t="n">
        <f aca="false">$C383*VLOOKUP($B383,FoodDB!$A$2:$I$1018,7,0)</f>
        <v>0</v>
      </c>
      <c r="I383" s="100" t="n">
        <f aca="false">$C383*VLOOKUP($B383,FoodDB!$A$2:$I$1018,8,0)</f>
        <v>0</v>
      </c>
      <c r="J383" s="100" t="n">
        <f aca="false">$C383*VLOOKUP($B383,FoodDB!$A$2:$I$1018,9,0)</f>
        <v>0</v>
      </c>
      <c r="K383" s="100"/>
      <c r="L383" s="100"/>
      <c r="M383" s="100"/>
      <c r="N383" s="100"/>
      <c r="O383" s="100"/>
      <c r="P383" s="100"/>
      <c r="Q383" s="100"/>
      <c r="R383" s="100"/>
      <c r="S383" s="100"/>
    </row>
    <row r="384" customFormat="false" ht="15" hidden="false" customHeight="false" outlineLevel="0" collapsed="false">
      <c r="B384" s="96" t="s">
        <v>108</v>
      </c>
      <c r="C384" s="97" t="n">
        <v>1</v>
      </c>
      <c r="D384" s="100" t="n">
        <f aca="false">$C384*VLOOKUP($B384,FoodDB!$A$2:$I$1018,3,0)</f>
        <v>0</v>
      </c>
      <c r="E384" s="100" t="n">
        <f aca="false">$C384*VLOOKUP($B384,FoodDB!$A$2:$I$1018,4,0)</f>
        <v>0</v>
      </c>
      <c r="F384" s="100" t="n">
        <f aca="false">$C384*VLOOKUP($B384,FoodDB!$A$2:$I$1018,5,0)</f>
        <v>0</v>
      </c>
      <c r="G384" s="100" t="n">
        <f aca="false">$C384*VLOOKUP($B384,FoodDB!$A$2:$I$1018,6,0)</f>
        <v>0</v>
      </c>
      <c r="H384" s="100" t="n">
        <f aca="false">$C384*VLOOKUP($B384,FoodDB!$A$2:$I$1018,7,0)</f>
        <v>0</v>
      </c>
      <c r="I384" s="100" t="n">
        <f aca="false">$C384*VLOOKUP($B384,FoodDB!$A$2:$I$1018,8,0)</f>
        <v>0</v>
      </c>
      <c r="J384" s="100" t="n">
        <f aca="false">$C384*VLOOKUP($B384,FoodDB!$A$2:$I$1018,9,0)</f>
        <v>0</v>
      </c>
      <c r="K384" s="100"/>
      <c r="L384" s="100"/>
      <c r="M384" s="100"/>
      <c r="N384" s="100"/>
      <c r="O384" s="100"/>
      <c r="P384" s="100"/>
      <c r="Q384" s="100"/>
      <c r="R384" s="100"/>
      <c r="S384" s="100"/>
    </row>
    <row r="385" customFormat="false" ht="15" hidden="false" customHeight="false" outlineLevel="0" collapsed="false">
      <c r="B385" s="96" t="s">
        <v>108</v>
      </c>
      <c r="C385" s="97" t="n">
        <v>1</v>
      </c>
      <c r="D385" s="100" t="n">
        <f aca="false">$C385*VLOOKUP($B385,FoodDB!$A$2:$I$1018,3,0)</f>
        <v>0</v>
      </c>
      <c r="E385" s="100" t="n">
        <f aca="false">$C385*VLOOKUP($B385,FoodDB!$A$2:$I$1018,4,0)</f>
        <v>0</v>
      </c>
      <c r="F385" s="100" t="n">
        <f aca="false">$C385*VLOOKUP($B385,FoodDB!$A$2:$I$1018,5,0)</f>
        <v>0</v>
      </c>
      <c r="G385" s="100" t="n">
        <f aca="false">$C385*VLOOKUP($B385,FoodDB!$A$2:$I$1018,6,0)</f>
        <v>0</v>
      </c>
      <c r="H385" s="100" t="n">
        <f aca="false">$C385*VLOOKUP($B385,FoodDB!$A$2:$I$1018,7,0)</f>
        <v>0</v>
      </c>
      <c r="I385" s="100" t="n">
        <f aca="false">$C385*VLOOKUP($B385,FoodDB!$A$2:$I$1018,8,0)</f>
        <v>0</v>
      </c>
      <c r="J385" s="100" t="n">
        <f aca="false">$C385*VLOOKUP($B385,FoodDB!$A$2:$I$1018,9,0)</f>
        <v>0</v>
      </c>
      <c r="K385" s="100"/>
      <c r="L385" s="100"/>
      <c r="M385" s="100"/>
      <c r="N385" s="100"/>
      <c r="O385" s="100"/>
      <c r="P385" s="100"/>
      <c r="Q385" s="100"/>
      <c r="R385" s="100"/>
      <c r="S385" s="100"/>
    </row>
    <row r="386" customFormat="false" ht="15" hidden="false" customHeight="false" outlineLevel="0" collapsed="false">
      <c r="B386" s="96" t="s">
        <v>108</v>
      </c>
      <c r="C386" s="97" t="n">
        <v>1</v>
      </c>
      <c r="D386" s="100" t="n">
        <f aca="false">$C386*VLOOKUP($B386,FoodDB!$A$2:$I$1018,3,0)</f>
        <v>0</v>
      </c>
      <c r="E386" s="100" t="n">
        <f aca="false">$C386*VLOOKUP($B386,FoodDB!$A$2:$I$1018,4,0)</f>
        <v>0</v>
      </c>
      <c r="F386" s="100" t="n">
        <f aca="false">$C386*VLOOKUP($B386,FoodDB!$A$2:$I$1018,5,0)</f>
        <v>0</v>
      </c>
      <c r="G386" s="100" t="n">
        <f aca="false">$C386*VLOOKUP($B386,FoodDB!$A$2:$I$1018,6,0)</f>
        <v>0</v>
      </c>
      <c r="H386" s="100" t="n">
        <f aca="false">$C386*VLOOKUP($B386,FoodDB!$A$2:$I$1018,7,0)</f>
        <v>0</v>
      </c>
      <c r="I386" s="100" t="n">
        <f aca="false">$C386*VLOOKUP($B386,FoodDB!$A$2:$I$1018,8,0)</f>
        <v>0</v>
      </c>
      <c r="J386" s="100" t="n">
        <f aca="false">$C386*VLOOKUP($B386,FoodDB!$A$2:$I$1018,9,0)</f>
        <v>0</v>
      </c>
      <c r="K386" s="100"/>
      <c r="L386" s="100"/>
      <c r="M386" s="100"/>
      <c r="N386" s="100"/>
      <c r="O386" s="100"/>
      <c r="P386" s="100"/>
      <c r="Q386" s="100"/>
      <c r="R386" s="100"/>
      <c r="S386" s="100"/>
    </row>
    <row r="387" customFormat="false" ht="15" hidden="false" customHeight="false" outlineLevel="0" collapsed="false">
      <c r="B387" s="96" t="s">
        <v>108</v>
      </c>
      <c r="C387" s="97" t="n">
        <v>1</v>
      </c>
      <c r="D387" s="100" t="n">
        <f aca="false">$C387*VLOOKUP($B387,FoodDB!$A$2:$I$1018,3,0)</f>
        <v>0</v>
      </c>
      <c r="E387" s="100" t="n">
        <f aca="false">$C387*VLOOKUP($B387,FoodDB!$A$2:$I$1018,4,0)</f>
        <v>0</v>
      </c>
      <c r="F387" s="100" t="n">
        <f aca="false">$C387*VLOOKUP($B387,FoodDB!$A$2:$I$1018,5,0)</f>
        <v>0</v>
      </c>
      <c r="G387" s="100" t="n">
        <f aca="false">$C387*VLOOKUP($B387,FoodDB!$A$2:$I$1018,6,0)</f>
        <v>0</v>
      </c>
      <c r="H387" s="100" t="n">
        <f aca="false">$C387*VLOOKUP($B387,FoodDB!$A$2:$I$1018,7,0)</f>
        <v>0</v>
      </c>
      <c r="I387" s="100" t="n">
        <f aca="false">$C387*VLOOKUP($B387,FoodDB!$A$2:$I$1018,8,0)</f>
        <v>0</v>
      </c>
      <c r="J387" s="100" t="n">
        <f aca="false">$C387*VLOOKUP($B387,FoodDB!$A$2:$I$1018,9,0)</f>
        <v>0</v>
      </c>
      <c r="K387" s="100"/>
      <c r="L387" s="100"/>
      <c r="M387" s="100"/>
      <c r="N387" s="100"/>
      <c r="O387" s="100"/>
      <c r="P387" s="100"/>
      <c r="Q387" s="100"/>
      <c r="R387" s="100"/>
      <c r="S387" s="100"/>
    </row>
    <row r="388" customFormat="false" ht="15" hidden="false" customHeight="false" outlineLevel="0" collapsed="false">
      <c r="B388" s="96" t="s">
        <v>108</v>
      </c>
      <c r="C388" s="97" t="n">
        <v>1</v>
      </c>
      <c r="D388" s="100" t="n">
        <f aca="false">$C388*VLOOKUP($B388,FoodDB!$A$2:$I$1018,3,0)</f>
        <v>0</v>
      </c>
      <c r="E388" s="100" t="n">
        <f aca="false">$C388*VLOOKUP($B388,FoodDB!$A$2:$I$1018,4,0)</f>
        <v>0</v>
      </c>
      <c r="F388" s="100" t="n">
        <f aca="false">$C388*VLOOKUP($B388,FoodDB!$A$2:$I$1018,5,0)</f>
        <v>0</v>
      </c>
      <c r="G388" s="100" t="n">
        <f aca="false">$C388*VLOOKUP($B388,FoodDB!$A$2:$I$1018,6,0)</f>
        <v>0</v>
      </c>
      <c r="H388" s="100" t="n">
        <f aca="false">$C388*VLOOKUP($B388,FoodDB!$A$2:$I$1018,7,0)</f>
        <v>0</v>
      </c>
      <c r="I388" s="100" t="n">
        <f aca="false">$C388*VLOOKUP($B388,FoodDB!$A$2:$I$1018,8,0)</f>
        <v>0</v>
      </c>
      <c r="J388" s="100" t="n">
        <f aca="false">$C388*VLOOKUP($B388,FoodDB!$A$2:$I$1018,9,0)</f>
        <v>0</v>
      </c>
      <c r="K388" s="100"/>
      <c r="L388" s="100"/>
      <c r="M388" s="100"/>
      <c r="N388" s="100"/>
      <c r="O388" s="100"/>
      <c r="P388" s="100"/>
      <c r="Q388" s="100"/>
      <c r="R388" s="100"/>
      <c r="S388" s="100"/>
    </row>
    <row r="389" customFormat="false" ht="15" hidden="false" customHeight="false" outlineLevel="0" collapsed="false">
      <c r="A389" s="0" t="s">
        <v>98</v>
      </c>
      <c r="D389" s="100"/>
      <c r="E389" s="100"/>
      <c r="F389" s="100"/>
      <c r="G389" s="100" t="n">
        <f aca="false">SUM(G382:G388)</f>
        <v>0</v>
      </c>
      <c r="H389" s="100" t="n">
        <f aca="false">SUM(H382:H388)</f>
        <v>0</v>
      </c>
      <c r="I389" s="100" t="n">
        <f aca="false">SUM(I382:I388)</f>
        <v>0</v>
      </c>
      <c r="J389" s="100" t="n">
        <f aca="false">SUM(G389:I389)</f>
        <v>0</v>
      </c>
      <c r="K389" s="100"/>
      <c r="L389" s="100"/>
      <c r="M389" s="100"/>
      <c r="N389" s="100"/>
      <c r="O389" s="100"/>
      <c r="P389" s="100"/>
      <c r="Q389" s="100"/>
      <c r="R389" s="100"/>
      <c r="S389" s="100"/>
    </row>
    <row r="390" customFormat="false" ht="15" hidden="false" customHeight="false" outlineLevel="0" collapsed="false">
      <c r="A390" s="0" t="s">
        <v>102</v>
      </c>
      <c r="B390" s="0" t="s">
        <v>103</v>
      </c>
      <c r="D390" s="100"/>
      <c r="E390" s="100"/>
      <c r="F390" s="100"/>
      <c r="G390" s="100" t="n">
        <f aca="false">VLOOKUP($A382,LossChart!$A$3:$AB$105,14,0)</f>
        <v>525.375908966725</v>
      </c>
      <c r="H390" s="100" t="n">
        <f aca="false">VLOOKUP($A382,LossChart!$A$3:$AB$105,15,0)</f>
        <v>80</v>
      </c>
      <c r="I390" s="100" t="n">
        <f aca="false">VLOOKUP($A382,LossChart!$A$3:$AB$105,16,0)</f>
        <v>477.304074136158</v>
      </c>
      <c r="J390" s="100" t="n">
        <f aca="false">VLOOKUP($A382,LossChart!$A$3:$AB$105,17,0)</f>
        <v>1082.67998310288</v>
      </c>
      <c r="K390" s="100"/>
      <c r="L390" s="100"/>
      <c r="M390" s="100"/>
      <c r="N390" s="100"/>
      <c r="O390" s="100"/>
      <c r="P390" s="100"/>
      <c r="Q390" s="100"/>
      <c r="R390" s="100"/>
      <c r="S390" s="100"/>
    </row>
    <row r="391" customFormat="false" ht="15" hidden="false" customHeight="false" outlineLevel="0" collapsed="false">
      <c r="A391" s="0" t="s">
        <v>104</v>
      </c>
      <c r="D391" s="100"/>
      <c r="E391" s="100"/>
      <c r="F391" s="100"/>
      <c r="G391" s="100" t="n">
        <f aca="false">G390-G389</f>
        <v>525.375908966725</v>
      </c>
      <c r="H391" s="100" t="n">
        <f aca="false">H390-H389</f>
        <v>80</v>
      </c>
      <c r="I391" s="100" t="n">
        <f aca="false">I390-I389</f>
        <v>477.304074136158</v>
      </c>
      <c r="J391" s="100" t="n">
        <f aca="false">J390-J389</f>
        <v>1082.67998310288</v>
      </c>
      <c r="K391" s="100"/>
      <c r="L391" s="100"/>
      <c r="M391" s="100"/>
      <c r="N391" s="100"/>
      <c r="O391" s="100"/>
      <c r="P391" s="100"/>
      <c r="Q391" s="100"/>
      <c r="R391" s="100"/>
      <c r="S391" s="100"/>
    </row>
    <row r="393" customFormat="false" ht="60" hidden="false" customHeight="false" outlineLevel="0" collapsed="false">
      <c r="A393" s="21" t="s">
        <v>63</v>
      </c>
      <c r="B393" s="21" t="s">
        <v>93</v>
      </c>
      <c r="C393" s="21" t="s">
        <v>94</v>
      </c>
      <c r="D393" s="94" t="str">
        <f aca="false">FoodDB!$C$1</f>
        <v>Fat
(g)</v>
      </c>
      <c r="E393" s="94" t="str">
        <f aca="false">FoodDB!$D$1</f>
        <v>Carbs
(g)</v>
      </c>
      <c r="F393" s="94" t="str">
        <f aca="false">FoodDB!$E$1</f>
        <v>Protein
(g)</v>
      </c>
      <c r="G393" s="94" t="str">
        <f aca="false">FoodDB!$F$1</f>
        <v>Fat
(Cal)</v>
      </c>
      <c r="H393" s="94" t="str">
        <f aca="false">FoodDB!$G$1</f>
        <v>Carb
(Cal)</v>
      </c>
      <c r="I393" s="94" t="str">
        <f aca="false">FoodDB!$H$1</f>
        <v>Protein
(Cal)</v>
      </c>
      <c r="J393" s="94" t="str">
        <f aca="false">FoodDB!$I$1</f>
        <v>Total
Calories</v>
      </c>
      <c r="K393" s="94"/>
      <c r="L393" s="94" t="s">
        <v>110</v>
      </c>
      <c r="M393" s="94" t="s">
        <v>111</v>
      </c>
      <c r="N393" s="94" t="s">
        <v>112</v>
      </c>
      <c r="O393" s="94" t="s">
        <v>113</v>
      </c>
      <c r="P393" s="94" t="s">
        <v>118</v>
      </c>
      <c r="Q393" s="94" t="s">
        <v>119</v>
      </c>
      <c r="R393" s="94" t="s">
        <v>120</v>
      </c>
      <c r="S393" s="94" t="s">
        <v>121</v>
      </c>
    </row>
    <row r="394" customFormat="false" ht="15" hidden="false" customHeight="false" outlineLevel="0" collapsed="false">
      <c r="A394" s="95" t="n">
        <f aca="false">A382+1</f>
        <v>43026</v>
      </c>
      <c r="B394" s="96" t="s">
        <v>108</v>
      </c>
      <c r="C394" s="97" t="n">
        <v>1</v>
      </c>
      <c r="D394" s="100" t="n">
        <f aca="false">$C394*VLOOKUP($B394,FoodDB!$A$2:$I$1018,3,0)</f>
        <v>0</v>
      </c>
      <c r="E394" s="100" t="n">
        <f aca="false">$C394*VLOOKUP($B394,FoodDB!$A$2:$I$1018,4,0)</f>
        <v>0</v>
      </c>
      <c r="F394" s="100" t="n">
        <f aca="false">$C394*VLOOKUP($B394,FoodDB!$A$2:$I$1018,5,0)</f>
        <v>0</v>
      </c>
      <c r="G394" s="100" t="n">
        <f aca="false">$C394*VLOOKUP($B394,FoodDB!$A$2:$I$1018,6,0)</f>
        <v>0</v>
      </c>
      <c r="H394" s="100" t="n">
        <f aca="false">$C394*VLOOKUP($B394,FoodDB!$A$2:$I$1018,7,0)</f>
        <v>0</v>
      </c>
      <c r="I394" s="100" t="n">
        <f aca="false">$C394*VLOOKUP($B394,FoodDB!$A$2:$I$1018,8,0)</f>
        <v>0</v>
      </c>
      <c r="J394" s="100" t="n">
        <f aca="false">$C394*VLOOKUP($B394,FoodDB!$A$2:$I$1018,9,0)</f>
        <v>0</v>
      </c>
      <c r="K394" s="100"/>
      <c r="L394" s="100" t="n">
        <f aca="false">SUM(G394:G400)</f>
        <v>0</v>
      </c>
      <c r="M394" s="100" t="n">
        <f aca="false">SUM(H394:H400)</f>
        <v>0</v>
      </c>
      <c r="N394" s="100" t="n">
        <f aca="false">SUM(I394:I400)</f>
        <v>0</v>
      </c>
      <c r="O394" s="100" t="n">
        <f aca="false">SUM(L394:N394)</f>
        <v>0</v>
      </c>
      <c r="P394" s="100" t="n">
        <f aca="false">VLOOKUP($A394,LossChart!$A$3:$AB$105,14,0)-L394</f>
        <v>532.225026982234</v>
      </c>
      <c r="Q394" s="100" t="n">
        <f aca="false">VLOOKUP($A394,LossChart!$A$3:$AB$105,15,0)-M394</f>
        <v>80</v>
      </c>
      <c r="R394" s="100" t="n">
        <f aca="false">VLOOKUP($A394,LossChart!$A$3:$AB$105,16,0)-N394</f>
        <v>477.304074136158</v>
      </c>
      <c r="S394" s="100" t="n">
        <f aca="false">VLOOKUP($A394,LossChart!$A$3:$AB$105,17,0)-O394</f>
        <v>1089.52910111839</v>
      </c>
    </row>
    <row r="395" customFormat="false" ht="15" hidden="false" customHeight="false" outlineLevel="0" collapsed="false">
      <c r="B395" s="96" t="s">
        <v>108</v>
      </c>
      <c r="C395" s="97" t="n">
        <v>1</v>
      </c>
      <c r="D395" s="100" t="n">
        <f aca="false">$C395*VLOOKUP($B395,FoodDB!$A$2:$I$1018,3,0)</f>
        <v>0</v>
      </c>
      <c r="E395" s="100" t="n">
        <f aca="false">$C395*VLOOKUP($B395,FoodDB!$A$2:$I$1018,4,0)</f>
        <v>0</v>
      </c>
      <c r="F395" s="100" t="n">
        <f aca="false">$C395*VLOOKUP($B395,FoodDB!$A$2:$I$1018,5,0)</f>
        <v>0</v>
      </c>
      <c r="G395" s="100" t="n">
        <f aca="false">$C395*VLOOKUP($B395,FoodDB!$A$2:$I$1018,6,0)</f>
        <v>0</v>
      </c>
      <c r="H395" s="100" t="n">
        <f aca="false">$C395*VLOOKUP($B395,FoodDB!$A$2:$I$1018,7,0)</f>
        <v>0</v>
      </c>
      <c r="I395" s="100" t="n">
        <f aca="false">$C395*VLOOKUP($B395,FoodDB!$A$2:$I$1018,8,0)</f>
        <v>0</v>
      </c>
      <c r="J395" s="100" t="n">
        <f aca="false">$C395*VLOOKUP($B395,FoodDB!$A$2:$I$1018,9,0)</f>
        <v>0</v>
      </c>
      <c r="K395" s="100"/>
      <c r="L395" s="100"/>
      <c r="M395" s="100"/>
      <c r="N395" s="100"/>
      <c r="O395" s="100"/>
      <c r="P395" s="100"/>
      <c r="Q395" s="100"/>
      <c r="R395" s="100"/>
      <c r="S395" s="100"/>
    </row>
    <row r="396" customFormat="false" ht="15" hidden="false" customHeight="false" outlineLevel="0" collapsed="false">
      <c r="B396" s="96" t="s">
        <v>108</v>
      </c>
      <c r="C396" s="97" t="n">
        <v>1</v>
      </c>
      <c r="D396" s="100" t="n">
        <f aca="false">$C396*VLOOKUP($B396,FoodDB!$A$2:$I$1018,3,0)</f>
        <v>0</v>
      </c>
      <c r="E396" s="100" t="n">
        <f aca="false">$C396*VLOOKUP($B396,FoodDB!$A$2:$I$1018,4,0)</f>
        <v>0</v>
      </c>
      <c r="F396" s="100" t="n">
        <f aca="false">$C396*VLOOKUP($B396,FoodDB!$A$2:$I$1018,5,0)</f>
        <v>0</v>
      </c>
      <c r="G396" s="100" t="n">
        <f aca="false">$C396*VLOOKUP($B396,FoodDB!$A$2:$I$1018,6,0)</f>
        <v>0</v>
      </c>
      <c r="H396" s="100" t="n">
        <f aca="false">$C396*VLOOKUP($B396,FoodDB!$A$2:$I$1018,7,0)</f>
        <v>0</v>
      </c>
      <c r="I396" s="100" t="n">
        <f aca="false">$C396*VLOOKUP($B396,FoodDB!$A$2:$I$1018,8,0)</f>
        <v>0</v>
      </c>
      <c r="J396" s="100" t="n">
        <f aca="false">$C396*VLOOKUP($B396,FoodDB!$A$2:$I$1018,9,0)</f>
        <v>0</v>
      </c>
      <c r="K396" s="100"/>
      <c r="L396" s="100"/>
      <c r="M396" s="100"/>
      <c r="N396" s="100"/>
      <c r="O396" s="100"/>
      <c r="P396" s="100"/>
      <c r="Q396" s="100"/>
      <c r="R396" s="100"/>
      <c r="S396" s="100"/>
    </row>
    <row r="397" customFormat="false" ht="15" hidden="false" customHeight="false" outlineLevel="0" collapsed="false">
      <c r="B397" s="96" t="s">
        <v>108</v>
      </c>
      <c r="C397" s="97" t="n">
        <v>1</v>
      </c>
      <c r="D397" s="100" t="n">
        <f aca="false">$C397*VLOOKUP($B397,FoodDB!$A$2:$I$1018,3,0)</f>
        <v>0</v>
      </c>
      <c r="E397" s="100" t="n">
        <f aca="false">$C397*VLOOKUP($B397,FoodDB!$A$2:$I$1018,4,0)</f>
        <v>0</v>
      </c>
      <c r="F397" s="100" t="n">
        <f aca="false">$C397*VLOOKUP($B397,FoodDB!$A$2:$I$1018,5,0)</f>
        <v>0</v>
      </c>
      <c r="G397" s="100" t="n">
        <f aca="false">$C397*VLOOKUP($B397,FoodDB!$A$2:$I$1018,6,0)</f>
        <v>0</v>
      </c>
      <c r="H397" s="100" t="n">
        <f aca="false">$C397*VLOOKUP($B397,FoodDB!$A$2:$I$1018,7,0)</f>
        <v>0</v>
      </c>
      <c r="I397" s="100" t="n">
        <f aca="false">$C397*VLOOKUP($B397,FoodDB!$A$2:$I$1018,8,0)</f>
        <v>0</v>
      </c>
      <c r="J397" s="100" t="n">
        <f aca="false">$C397*VLOOKUP($B397,FoodDB!$A$2:$I$1018,9,0)</f>
        <v>0</v>
      </c>
      <c r="K397" s="100"/>
      <c r="L397" s="100"/>
      <c r="M397" s="100"/>
      <c r="N397" s="100"/>
      <c r="O397" s="100"/>
      <c r="P397" s="100"/>
      <c r="Q397" s="100"/>
      <c r="R397" s="100"/>
      <c r="S397" s="100"/>
    </row>
    <row r="398" customFormat="false" ht="15" hidden="false" customHeight="false" outlineLevel="0" collapsed="false">
      <c r="B398" s="96" t="s">
        <v>108</v>
      </c>
      <c r="C398" s="97" t="n">
        <v>1</v>
      </c>
      <c r="D398" s="100" t="n">
        <f aca="false">$C398*VLOOKUP($B398,FoodDB!$A$2:$I$1018,3,0)</f>
        <v>0</v>
      </c>
      <c r="E398" s="100" t="n">
        <f aca="false">$C398*VLOOKUP($B398,FoodDB!$A$2:$I$1018,4,0)</f>
        <v>0</v>
      </c>
      <c r="F398" s="100" t="n">
        <f aca="false">$C398*VLOOKUP($B398,FoodDB!$A$2:$I$1018,5,0)</f>
        <v>0</v>
      </c>
      <c r="G398" s="100" t="n">
        <f aca="false">$C398*VLOOKUP($B398,FoodDB!$A$2:$I$1018,6,0)</f>
        <v>0</v>
      </c>
      <c r="H398" s="100" t="n">
        <f aca="false">$C398*VLOOKUP($B398,FoodDB!$A$2:$I$1018,7,0)</f>
        <v>0</v>
      </c>
      <c r="I398" s="100" t="n">
        <f aca="false">$C398*VLOOKUP($B398,FoodDB!$A$2:$I$1018,8,0)</f>
        <v>0</v>
      </c>
      <c r="J398" s="100" t="n">
        <f aca="false">$C398*VLOOKUP($B398,FoodDB!$A$2:$I$1018,9,0)</f>
        <v>0</v>
      </c>
      <c r="K398" s="100"/>
      <c r="L398" s="100"/>
      <c r="M398" s="100"/>
      <c r="N398" s="100"/>
      <c r="O398" s="100"/>
      <c r="P398" s="100"/>
      <c r="Q398" s="100"/>
      <c r="R398" s="100"/>
      <c r="S398" s="100"/>
    </row>
    <row r="399" customFormat="false" ht="15" hidden="false" customHeight="false" outlineLevel="0" collapsed="false">
      <c r="B399" s="96" t="s">
        <v>108</v>
      </c>
      <c r="C399" s="97" t="n">
        <v>1</v>
      </c>
      <c r="D399" s="100" t="n">
        <f aca="false">$C399*VLOOKUP($B399,FoodDB!$A$2:$I$1018,3,0)</f>
        <v>0</v>
      </c>
      <c r="E399" s="100" t="n">
        <f aca="false">$C399*VLOOKUP($B399,FoodDB!$A$2:$I$1018,4,0)</f>
        <v>0</v>
      </c>
      <c r="F399" s="100" t="n">
        <f aca="false">$C399*VLOOKUP($B399,FoodDB!$A$2:$I$1018,5,0)</f>
        <v>0</v>
      </c>
      <c r="G399" s="100" t="n">
        <f aca="false">$C399*VLOOKUP($B399,FoodDB!$A$2:$I$1018,6,0)</f>
        <v>0</v>
      </c>
      <c r="H399" s="100" t="n">
        <f aca="false">$C399*VLOOKUP($B399,FoodDB!$A$2:$I$1018,7,0)</f>
        <v>0</v>
      </c>
      <c r="I399" s="100" t="n">
        <f aca="false">$C399*VLOOKUP($B399,FoodDB!$A$2:$I$1018,8,0)</f>
        <v>0</v>
      </c>
      <c r="J399" s="100" t="n">
        <f aca="false">$C399*VLOOKUP($B399,FoodDB!$A$2:$I$1018,9,0)</f>
        <v>0</v>
      </c>
      <c r="K399" s="100"/>
      <c r="L399" s="100"/>
      <c r="M399" s="100"/>
      <c r="N399" s="100"/>
      <c r="O399" s="100"/>
      <c r="P399" s="100"/>
      <c r="Q399" s="100"/>
      <c r="R399" s="100"/>
      <c r="S399" s="100"/>
    </row>
    <row r="400" customFormat="false" ht="15" hidden="false" customHeight="false" outlineLevel="0" collapsed="false">
      <c r="B400" s="96" t="s">
        <v>108</v>
      </c>
      <c r="C400" s="97" t="n">
        <v>1</v>
      </c>
      <c r="D400" s="100" t="n">
        <f aca="false">$C400*VLOOKUP($B400,FoodDB!$A$2:$I$1018,3,0)</f>
        <v>0</v>
      </c>
      <c r="E400" s="100" t="n">
        <f aca="false">$C400*VLOOKUP($B400,FoodDB!$A$2:$I$1018,4,0)</f>
        <v>0</v>
      </c>
      <c r="F400" s="100" t="n">
        <f aca="false">$C400*VLOOKUP($B400,FoodDB!$A$2:$I$1018,5,0)</f>
        <v>0</v>
      </c>
      <c r="G400" s="100" t="n">
        <f aca="false">$C400*VLOOKUP($B400,FoodDB!$A$2:$I$1018,6,0)</f>
        <v>0</v>
      </c>
      <c r="H400" s="100" t="n">
        <f aca="false">$C400*VLOOKUP($B400,FoodDB!$A$2:$I$1018,7,0)</f>
        <v>0</v>
      </c>
      <c r="I400" s="100" t="n">
        <f aca="false">$C400*VLOOKUP($B400,FoodDB!$A$2:$I$1018,8,0)</f>
        <v>0</v>
      </c>
      <c r="J400" s="100" t="n">
        <f aca="false">$C400*VLOOKUP($B400,FoodDB!$A$2:$I$1018,9,0)</f>
        <v>0</v>
      </c>
      <c r="K400" s="100"/>
      <c r="L400" s="100"/>
      <c r="M400" s="100"/>
      <c r="N400" s="100"/>
      <c r="O400" s="100"/>
      <c r="P400" s="100"/>
      <c r="Q400" s="100"/>
      <c r="R400" s="100"/>
      <c r="S400" s="100"/>
    </row>
    <row r="401" customFormat="false" ht="15" hidden="false" customHeight="false" outlineLevel="0" collapsed="false">
      <c r="A401" s="0" t="s">
        <v>98</v>
      </c>
      <c r="D401" s="100"/>
      <c r="E401" s="100"/>
      <c r="F401" s="100"/>
      <c r="G401" s="100" t="n">
        <f aca="false">SUM(G394:G400)</f>
        <v>0</v>
      </c>
      <c r="H401" s="100" t="n">
        <f aca="false">SUM(H394:H400)</f>
        <v>0</v>
      </c>
      <c r="I401" s="100" t="n">
        <f aca="false">SUM(I394:I400)</f>
        <v>0</v>
      </c>
      <c r="J401" s="100" t="n">
        <f aca="false">SUM(G401:I401)</f>
        <v>0</v>
      </c>
      <c r="K401" s="100"/>
      <c r="L401" s="100"/>
      <c r="M401" s="100"/>
      <c r="N401" s="100"/>
      <c r="O401" s="100"/>
      <c r="P401" s="100"/>
      <c r="Q401" s="100"/>
      <c r="R401" s="100"/>
      <c r="S401" s="100"/>
    </row>
    <row r="402" customFormat="false" ht="15" hidden="false" customHeight="false" outlineLevel="0" collapsed="false">
      <c r="A402" s="0" t="s">
        <v>102</v>
      </c>
      <c r="B402" s="0" t="s">
        <v>103</v>
      </c>
      <c r="D402" s="100"/>
      <c r="E402" s="100"/>
      <c r="F402" s="100"/>
      <c r="G402" s="100" t="n">
        <f aca="false">VLOOKUP($A394,LossChart!$A$3:$AB$105,14,0)</f>
        <v>532.225026982234</v>
      </c>
      <c r="H402" s="100" t="n">
        <f aca="false">VLOOKUP($A394,LossChart!$A$3:$AB$105,15,0)</f>
        <v>80</v>
      </c>
      <c r="I402" s="100" t="n">
        <f aca="false">VLOOKUP($A394,LossChart!$A$3:$AB$105,16,0)</f>
        <v>477.304074136158</v>
      </c>
      <c r="J402" s="100" t="n">
        <f aca="false">VLOOKUP($A394,LossChart!$A$3:$AB$105,17,0)</f>
        <v>1089.52910111839</v>
      </c>
      <c r="K402" s="100"/>
      <c r="L402" s="100"/>
      <c r="M402" s="100"/>
      <c r="N402" s="100"/>
      <c r="O402" s="100"/>
      <c r="P402" s="100"/>
      <c r="Q402" s="100"/>
      <c r="R402" s="100"/>
      <c r="S402" s="100"/>
    </row>
    <row r="403" customFormat="false" ht="15" hidden="false" customHeight="false" outlineLevel="0" collapsed="false">
      <c r="A403" s="0" t="s">
        <v>104</v>
      </c>
      <c r="D403" s="100"/>
      <c r="E403" s="100"/>
      <c r="F403" s="100"/>
      <c r="G403" s="100" t="n">
        <f aca="false">G402-G401</f>
        <v>532.225026982234</v>
      </c>
      <c r="H403" s="100" t="n">
        <f aca="false">H402-H401</f>
        <v>80</v>
      </c>
      <c r="I403" s="100" t="n">
        <f aca="false">I402-I401</f>
        <v>477.304074136158</v>
      </c>
      <c r="J403" s="100" t="n">
        <f aca="false">J402-J401</f>
        <v>1089.52910111839</v>
      </c>
      <c r="K403" s="100"/>
      <c r="L403" s="100"/>
      <c r="M403" s="100"/>
      <c r="N403" s="100"/>
      <c r="O403" s="100"/>
      <c r="P403" s="100"/>
      <c r="Q403" s="100"/>
      <c r="R403" s="100"/>
      <c r="S403" s="100"/>
    </row>
    <row r="405" customFormat="false" ht="60" hidden="false" customHeight="false" outlineLevel="0" collapsed="false">
      <c r="A405" s="21" t="s">
        <v>63</v>
      </c>
      <c r="B405" s="21" t="s">
        <v>93</v>
      </c>
      <c r="C405" s="21" t="s">
        <v>94</v>
      </c>
      <c r="D405" s="94" t="str">
        <f aca="false">FoodDB!$C$1</f>
        <v>Fat
(g)</v>
      </c>
      <c r="E405" s="94" t="str">
        <f aca="false">FoodDB!$D$1</f>
        <v>Carbs
(g)</v>
      </c>
      <c r="F405" s="94" t="str">
        <f aca="false">FoodDB!$E$1</f>
        <v>Protein
(g)</v>
      </c>
      <c r="G405" s="94" t="str">
        <f aca="false">FoodDB!$F$1</f>
        <v>Fat
(Cal)</v>
      </c>
      <c r="H405" s="94" t="str">
        <f aca="false">FoodDB!$G$1</f>
        <v>Carb
(Cal)</v>
      </c>
      <c r="I405" s="94" t="str">
        <f aca="false">FoodDB!$H$1</f>
        <v>Protein
(Cal)</v>
      </c>
      <c r="J405" s="94" t="str">
        <f aca="false">FoodDB!$I$1</f>
        <v>Total
Calories</v>
      </c>
      <c r="K405" s="94"/>
      <c r="L405" s="94" t="s">
        <v>110</v>
      </c>
      <c r="M405" s="94" t="s">
        <v>111</v>
      </c>
      <c r="N405" s="94" t="s">
        <v>112</v>
      </c>
      <c r="O405" s="94" t="s">
        <v>113</v>
      </c>
      <c r="P405" s="94" t="s">
        <v>118</v>
      </c>
      <c r="Q405" s="94" t="s">
        <v>119</v>
      </c>
      <c r="R405" s="94" t="s">
        <v>120</v>
      </c>
      <c r="S405" s="94" t="s">
        <v>121</v>
      </c>
    </row>
    <row r="406" customFormat="false" ht="15" hidden="false" customHeight="false" outlineLevel="0" collapsed="false">
      <c r="A406" s="95" t="n">
        <f aca="false">A394+1</f>
        <v>43027</v>
      </c>
      <c r="B406" s="96" t="s">
        <v>108</v>
      </c>
      <c r="C406" s="97" t="n">
        <v>1</v>
      </c>
      <c r="D406" s="100" t="n">
        <f aca="false">$C406*VLOOKUP($B406,FoodDB!$A$2:$I$1018,3,0)</f>
        <v>0</v>
      </c>
      <c r="E406" s="100" t="n">
        <f aca="false">$C406*VLOOKUP($B406,FoodDB!$A$2:$I$1018,4,0)</f>
        <v>0</v>
      </c>
      <c r="F406" s="100" t="n">
        <f aca="false">$C406*VLOOKUP($B406,FoodDB!$A$2:$I$1018,5,0)</f>
        <v>0</v>
      </c>
      <c r="G406" s="100" t="n">
        <f aca="false">$C406*VLOOKUP($B406,FoodDB!$A$2:$I$1018,6,0)</f>
        <v>0</v>
      </c>
      <c r="H406" s="100" t="n">
        <f aca="false">$C406*VLOOKUP($B406,FoodDB!$A$2:$I$1018,7,0)</f>
        <v>0</v>
      </c>
      <c r="I406" s="100" t="n">
        <f aca="false">$C406*VLOOKUP($B406,FoodDB!$A$2:$I$1018,8,0)</f>
        <v>0</v>
      </c>
      <c r="J406" s="100" t="n">
        <f aca="false">$C406*VLOOKUP($B406,FoodDB!$A$2:$I$1018,9,0)</f>
        <v>0</v>
      </c>
      <c r="K406" s="100"/>
      <c r="L406" s="100" t="n">
        <f aca="false">SUM(G406:G412)</f>
        <v>0</v>
      </c>
      <c r="M406" s="100" t="n">
        <f aca="false">SUM(H406:H412)</f>
        <v>0</v>
      </c>
      <c r="N406" s="100" t="n">
        <f aca="false">SUM(I406:I412)</f>
        <v>0</v>
      </c>
      <c r="O406" s="100" t="n">
        <f aca="false">SUM(L406:N406)</f>
        <v>0</v>
      </c>
      <c r="P406" s="100" t="n">
        <f aca="false">VLOOKUP($A406,LossChart!$A$3:$AB$105,14,0)-L406</f>
        <v>539.013481381035</v>
      </c>
      <c r="Q406" s="100" t="n">
        <f aca="false">VLOOKUP($A406,LossChart!$A$3:$AB$105,15,0)-M406</f>
        <v>80</v>
      </c>
      <c r="R406" s="100" t="n">
        <f aca="false">VLOOKUP($A406,LossChart!$A$3:$AB$105,16,0)-N406</f>
        <v>477.304074136158</v>
      </c>
      <c r="S406" s="100" t="n">
        <f aca="false">VLOOKUP($A406,LossChart!$A$3:$AB$105,17,0)-O406</f>
        <v>1096.31755551719</v>
      </c>
    </row>
    <row r="407" customFormat="false" ht="15" hidden="false" customHeight="false" outlineLevel="0" collapsed="false">
      <c r="B407" s="96" t="s">
        <v>108</v>
      </c>
      <c r="C407" s="97" t="n">
        <v>1</v>
      </c>
      <c r="D407" s="100" t="n">
        <f aca="false">$C407*VLOOKUP($B407,FoodDB!$A$2:$I$1018,3,0)</f>
        <v>0</v>
      </c>
      <c r="E407" s="100" t="n">
        <f aca="false">$C407*VLOOKUP($B407,FoodDB!$A$2:$I$1018,4,0)</f>
        <v>0</v>
      </c>
      <c r="F407" s="100" t="n">
        <f aca="false">$C407*VLOOKUP($B407,FoodDB!$A$2:$I$1018,5,0)</f>
        <v>0</v>
      </c>
      <c r="G407" s="100" t="n">
        <f aca="false">$C407*VLOOKUP($B407,FoodDB!$A$2:$I$1018,6,0)</f>
        <v>0</v>
      </c>
      <c r="H407" s="100" t="n">
        <f aca="false">$C407*VLOOKUP($B407,FoodDB!$A$2:$I$1018,7,0)</f>
        <v>0</v>
      </c>
      <c r="I407" s="100" t="n">
        <f aca="false">$C407*VLOOKUP($B407,FoodDB!$A$2:$I$1018,8,0)</f>
        <v>0</v>
      </c>
      <c r="J407" s="100" t="n">
        <f aca="false">$C407*VLOOKUP($B407,FoodDB!$A$2:$I$1018,9,0)</f>
        <v>0</v>
      </c>
      <c r="K407" s="100"/>
      <c r="L407" s="100"/>
      <c r="M407" s="100"/>
      <c r="N407" s="100"/>
      <c r="O407" s="100"/>
      <c r="P407" s="100"/>
      <c r="Q407" s="100"/>
      <c r="R407" s="100"/>
      <c r="S407" s="100"/>
    </row>
    <row r="408" customFormat="false" ht="15" hidden="false" customHeight="false" outlineLevel="0" collapsed="false">
      <c r="B408" s="96" t="s">
        <v>108</v>
      </c>
      <c r="C408" s="97" t="n">
        <v>1</v>
      </c>
      <c r="D408" s="100" t="n">
        <f aca="false">$C408*VLOOKUP($B408,FoodDB!$A$2:$I$1018,3,0)</f>
        <v>0</v>
      </c>
      <c r="E408" s="100" t="n">
        <f aca="false">$C408*VLOOKUP($B408,FoodDB!$A$2:$I$1018,4,0)</f>
        <v>0</v>
      </c>
      <c r="F408" s="100" t="n">
        <f aca="false">$C408*VLOOKUP($B408,FoodDB!$A$2:$I$1018,5,0)</f>
        <v>0</v>
      </c>
      <c r="G408" s="100" t="n">
        <f aca="false">$C408*VLOOKUP($B408,FoodDB!$A$2:$I$1018,6,0)</f>
        <v>0</v>
      </c>
      <c r="H408" s="100" t="n">
        <f aca="false">$C408*VLOOKUP($B408,FoodDB!$A$2:$I$1018,7,0)</f>
        <v>0</v>
      </c>
      <c r="I408" s="100" t="n">
        <f aca="false">$C408*VLOOKUP($B408,FoodDB!$A$2:$I$1018,8,0)</f>
        <v>0</v>
      </c>
      <c r="J408" s="100" t="n">
        <f aca="false">$C408*VLOOKUP($B408,FoodDB!$A$2:$I$1018,9,0)</f>
        <v>0</v>
      </c>
      <c r="K408" s="100"/>
      <c r="L408" s="100"/>
      <c r="M408" s="100"/>
      <c r="N408" s="100"/>
      <c r="O408" s="100"/>
      <c r="P408" s="100"/>
      <c r="Q408" s="100"/>
      <c r="R408" s="100"/>
      <c r="S408" s="100"/>
    </row>
    <row r="409" customFormat="false" ht="15" hidden="false" customHeight="false" outlineLevel="0" collapsed="false">
      <c r="B409" s="96" t="s">
        <v>108</v>
      </c>
      <c r="C409" s="97" t="n">
        <v>1</v>
      </c>
      <c r="D409" s="100" t="n">
        <f aca="false">$C409*VLOOKUP($B409,FoodDB!$A$2:$I$1018,3,0)</f>
        <v>0</v>
      </c>
      <c r="E409" s="100" t="n">
        <f aca="false">$C409*VLOOKUP($B409,FoodDB!$A$2:$I$1018,4,0)</f>
        <v>0</v>
      </c>
      <c r="F409" s="100" t="n">
        <f aca="false">$C409*VLOOKUP($B409,FoodDB!$A$2:$I$1018,5,0)</f>
        <v>0</v>
      </c>
      <c r="G409" s="100" t="n">
        <f aca="false">$C409*VLOOKUP($B409,FoodDB!$A$2:$I$1018,6,0)</f>
        <v>0</v>
      </c>
      <c r="H409" s="100" t="n">
        <f aca="false">$C409*VLOOKUP($B409,FoodDB!$A$2:$I$1018,7,0)</f>
        <v>0</v>
      </c>
      <c r="I409" s="100" t="n">
        <f aca="false">$C409*VLOOKUP($B409,FoodDB!$A$2:$I$1018,8,0)</f>
        <v>0</v>
      </c>
      <c r="J409" s="100" t="n">
        <f aca="false">$C409*VLOOKUP($B409,FoodDB!$A$2:$I$1018,9,0)</f>
        <v>0</v>
      </c>
      <c r="K409" s="100"/>
      <c r="L409" s="100"/>
      <c r="M409" s="100"/>
      <c r="N409" s="100"/>
      <c r="O409" s="100"/>
      <c r="P409" s="100"/>
      <c r="Q409" s="100"/>
      <c r="R409" s="100"/>
      <c r="S409" s="100"/>
    </row>
    <row r="410" customFormat="false" ht="15" hidden="false" customHeight="false" outlineLevel="0" collapsed="false">
      <c r="B410" s="96" t="s">
        <v>108</v>
      </c>
      <c r="C410" s="97" t="n">
        <v>1</v>
      </c>
      <c r="D410" s="100" t="n">
        <f aca="false">$C410*VLOOKUP($B410,FoodDB!$A$2:$I$1018,3,0)</f>
        <v>0</v>
      </c>
      <c r="E410" s="100" t="n">
        <f aca="false">$C410*VLOOKUP($B410,FoodDB!$A$2:$I$1018,4,0)</f>
        <v>0</v>
      </c>
      <c r="F410" s="100" t="n">
        <f aca="false">$C410*VLOOKUP($B410,FoodDB!$A$2:$I$1018,5,0)</f>
        <v>0</v>
      </c>
      <c r="G410" s="100" t="n">
        <f aca="false">$C410*VLOOKUP($B410,FoodDB!$A$2:$I$1018,6,0)</f>
        <v>0</v>
      </c>
      <c r="H410" s="100" t="n">
        <f aca="false">$C410*VLOOKUP($B410,FoodDB!$A$2:$I$1018,7,0)</f>
        <v>0</v>
      </c>
      <c r="I410" s="100" t="n">
        <f aca="false">$C410*VLOOKUP($B410,FoodDB!$A$2:$I$1018,8,0)</f>
        <v>0</v>
      </c>
      <c r="J410" s="100" t="n">
        <f aca="false">$C410*VLOOKUP($B410,FoodDB!$A$2:$I$1018,9,0)</f>
        <v>0</v>
      </c>
      <c r="K410" s="100"/>
      <c r="L410" s="100"/>
      <c r="M410" s="100"/>
      <c r="N410" s="100"/>
      <c r="O410" s="100"/>
      <c r="P410" s="100"/>
      <c r="Q410" s="100"/>
      <c r="R410" s="100"/>
      <c r="S410" s="100"/>
    </row>
    <row r="411" customFormat="false" ht="15" hidden="false" customHeight="false" outlineLevel="0" collapsed="false">
      <c r="B411" s="96" t="s">
        <v>108</v>
      </c>
      <c r="C411" s="97" t="n">
        <v>1</v>
      </c>
      <c r="D411" s="100" t="n">
        <f aca="false">$C411*VLOOKUP($B411,FoodDB!$A$2:$I$1018,3,0)</f>
        <v>0</v>
      </c>
      <c r="E411" s="100" t="n">
        <f aca="false">$C411*VLOOKUP($B411,FoodDB!$A$2:$I$1018,4,0)</f>
        <v>0</v>
      </c>
      <c r="F411" s="100" t="n">
        <f aca="false">$C411*VLOOKUP($B411,FoodDB!$A$2:$I$1018,5,0)</f>
        <v>0</v>
      </c>
      <c r="G411" s="100" t="n">
        <f aca="false">$C411*VLOOKUP($B411,FoodDB!$A$2:$I$1018,6,0)</f>
        <v>0</v>
      </c>
      <c r="H411" s="100" t="n">
        <f aca="false">$C411*VLOOKUP($B411,FoodDB!$A$2:$I$1018,7,0)</f>
        <v>0</v>
      </c>
      <c r="I411" s="100" t="n">
        <f aca="false">$C411*VLOOKUP($B411,FoodDB!$A$2:$I$1018,8,0)</f>
        <v>0</v>
      </c>
      <c r="J411" s="100" t="n">
        <f aca="false">$C411*VLOOKUP($B411,FoodDB!$A$2:$I$1018,9,0)</f>
        <v>0</v>
      </c>
      <c r="K411" s="100"/>
      <c r="L411" s="100"/>
      <c r="M411" s="100"/>
      <c r="N411" s="100"/>
      <c r="O411" s="100"/>
      <c r="P411" s="100"/>
      <c r="Q411" s="100"/>
      <c r="R411" s="100"/>
      <c r="S411" s="100"/>
    </row>
    <row r="412" customFormat="false" ht="15" hidden="false" customHeight="false" outlineLevel="0" collapsed="false">
      <c r="B412" s="96" t="s">
        <v>108</v>
      </c>
      <c r="C412" s="97" t="n">
        <v>1</v>
      </c>
      <c r="D412" s="100" t="n">
        <f aca="false">$C412*VLOOKUP($B412,FoodDB!$A$2:$I$1018,3,0)</f>
        <v>0</v>
      </c>
      <c r="E412" s="100" t="n">
        <f aca="false">$C412*VLOOKUP($B412,FoodDB!$A$2:$I$1018,4,0)</f>
        <v>0</v>
      </c>
      <c r="F412" s="100" t="n">
        <f aca="false">$C412*VLOOKUP($B412,FoodDB!$A$2:$I$1018,5,0)</f>
        <v>0</v>
      </c>
      <c r="G412" s="100" t="n">
        <f aca="false">$C412*VLOOKUP($B412,FoodDB!$A$2:$I$1018,6,0)</f>
        <v>0</v>
      </c>
      <c r="H412" s="100" t="n">
        <f aca="false">$C412*VLOOKUP($B412,FoodDB!$A$2:$I$1018,7,0)</f>
        <v>0</v>
      </c>
      <c r="I412" s="100" t="n">
        <f aca="false">$C412*VLOOKUP($B412,FoodDB!$A$2:$I$1018,8,0)</f>
        <v>0</v>
      </c>
      <c r="J412" s="100" t="n">
        <f aca="false">$C412*VLOOKUP($B412,FoodDB!$A$2:$I$1018,9,0)</f>
        <v>0</v>
      </c>
      <c r="K412" s="100"/>
      <c r="L412" s="100"/>
      <c r="M412" s="100"/>
      <c r="N412" s="100"/>
      <c r="O412" s="100"/>
      <c r="P412" s="100"/>
      <c r="Q412" s="100"/>
      <c r="R412" s="100"/>
      <c r="S412" s="100"/>
    </row>
    <row r="413" customFormat="false" ht="15" hidden="false" customHeight="false" outlineLevel="0" collapsed="false">
      <c r="A413" s="0" t="s">
        <v>98</v>
      </c>
      <c r="D413" s="100"/>
      <c r="E413" s="100"/>
      <c r="F413" s="100"/>
      <c r="G413" s="100" t="n">
        <f aca="false">SUM(G406:G412)</f>
        <v>0</v>
      </c>
      <c r="H413" s="100" t="n">
        <f aca="false">SUM(H406:H412)</f>
        <v>0</v>
      </c>
      <c r="I413" s="100" t="n">
        <f aca="false">SUM(I406:I412)</f>
        <v>0</v>
      </c>
      <c r="J413" s="100" t="n">
        <f aca="false">SUM(G413:I413)</f>
        <v>0</v>
      </c>
      <c r="K413" s="100"/>
      <c r="L413" s="100"/>
      <c r="M413" s="100"/>
      <c r="N413" s="100"/>
      <c r="O413" s="100"/>
      <c r="P413" s="100"/>
      <c r="Q413" s="100"/>
      <c r="R413" s="100"/>
      <c r="S413" s="100"/>
    </row>
    <row r="414" customFormat="false" ht="15" hidden="false" customHeight="false" outlineLevel="0" collapsed="false">
      <c r="A414" s="0" t="s">
        <v>102</v>
      </c>
      <c r="B414" s="0" t="s">
        <v>103</v>
      </c>
      <c r="D414" s="100"/>
      <c r="E414" s="100"/>
      <c r="F414" s="100"/>
      <c r="G414" s="100" t="n">
        <f aca="false">VLOOKUP($A406,LossChart!$A$3:$AB$105,14,0)</f>
        <v>539.013481381035</v>
      </c>
      <c r="H414" s="100" t="n">
        <f aca="false">VLOOKUP($A406,LossChart!$A$3:$AB$105,15,0)</f>
        <v>80</v>
      </c>
      <c r="I414" s="100" t="n">
        <f aca="false">VLOOKUP($A406,LossChart!$A$3:$AB$105,16,0)</f>
        <v>477.304074136158</v>
      </c>
      <c r="J414" s="100" t="n">
        <f aca="false">VLOOKUP($A406,LossChart!$A$3:$AB$105,17,0)</f>
        <v>1096.31755551719</v>
      </c>
      <c r="K414" s="100"/>
      <c r="L414" s="100"/>
      <c r="M414" s="100"/>
      <c r="N414" s="100"/>
      <c r="O414" s="100"/>
      <c r="P414" s="100"/>
      <c r="Q414" s="100"/>
      <c r="R414" s="100"/>
      <c r="S414" s="100"/>
    </row>
    <row r="415" customFormat="false" ht="15" hidden="false" customHeight="false" outlineLevel="0" collapsed="false">
      <c r="A415" s="0" t="s">
        <v>104</v>
      </c>
      <c r="D415" s="100"/>
      <c r="E415" s="100"/>
      <c r="F415" s="100"/>
      <c r="G415" s="100" t="n">
        <f aca="false">G414-G413</f>
        <v>539.013481381035</v>
      </c>
      <c r="H415" s="100" t="n">
        <f aca="false">H414-H413</f>
        <v>80</v>
      </c>
      <c r="I415" s="100" t="n">
        <f aca="false">I414-I413</f>
        <v>477.304074136158</v>
      </c>
      <c r="J415" s="100" t="n">
        <f aca="false">J414-J413</f>
        <v>1096.31755551719</v>
      </c>
      <c r="K415" s="100"/>
      <c r="L415" s="100"/>
      <c r="M415" s="100"/>
      <c r="N415" s="100"/>
      <c r="O415" s="100"/>
      <c r="P415" s="100"/>
      <c r="Q415" s="100"/>
      <c r="R415" s="100"/>
      <c r="S415" s="100"/>
    </row>
    <row r="417" customFormat="false" ht="60" hidden="false" customHeight="false" outlineLevel="0" collapsed="false">
      <c r="A417" s="21" t="s">
        <v>63</v>
      </c>
      <c r="B417" s="21" t="s">
        <v>93</v>
      </c>
      <c r="C417" s="21" t="s">
        <v>94</v>
      </c>
      <c r="D417" s="94" t="str">
        <f aca="false">FoodDB!$C$1</f>
        <v>Fat
(g)</v>
      </c>
      <c r="E417" s="94" t="str">
        <f aca="false">FoodDB!$D$1</f>
        <v>Carbs
(g)</v>
      </c>
      <c r="F417" s="94" t="str">
        <f aca="false">FoodDB!$E$1</f>
        <v>Protein
(g)</v>
      </c>
      <c r="G417" s="94" t="str">
        <f aca="false">FoodDB!$F$1</f>
        <v>Fat
(Cal)</v>
      </c>
      <c r="H417" s="94" t="str">
        <f aca="false">FoodDB!$G$1</f>
        <v>Carb
(Cal)</v>
      </c>
      <c r="I417" s="94" t="str">
        <f aca="false">FoodDB!$H$1</f>
        <v>Protein
(Cal)</v>
      </c>
      <c r="J417" s="94" t="str">
        <f aca="false">FoodDB!$I$1</f>
        <v>Total
Calories</v>
      </c>
      <c r="K417" s="94"/>
      <c r="L417" s="94" t="s">
        <v>110</v>
      </c>
      <c r="M417" s="94" t="s">
        <v>111</v>
      </c>
      <c r="N417" s="94" t="s">
        <v>112</v>
      </c>
      <c r="O417" s="94" t="s">
        <v>113</v>
      </c>
      <c r="P417" s="94" t="s">
        <v>118</v>
      </c>
      <c r="Q417" s="94" t="s">
        <v>119</v>
      </c>
      <c r="R417" s="94" t="s">
        <v>120</v>
      </c>
      <c r="S417" s="94" t="s">
        <v>121</v>
      </c>
    </row>
    <row r="418" customFormat="false" ht="15" hidden="false" customHeight="false" outlineLevel="0" collapsed="false">
      <c r="A418" s="95" t="n">
        <f aca="false">A406+1</f>
        <v>43028</v>
      </c>
      <c r="B418" s="96" t="s">
        <v>108</v>
      </c>
      <c r="C418" s="97" t="n">
        <v>1</v>
      </c>
      <c r="D418" s="100" t="n">
        <f aca="false">$C418*VLOOKUP($B418,FoodDB!$A$2:$I$1018,3,0)</f>
        <v>0</v>
      </c>
      <c r="E418" s="100" t="n">
        <f aca="false">$C418*VLOOKUP($B418,FoodDB!$A$2:$I$1018,4,0)</f>
        <v>0</v>
      </c>
      <c r="F418" s="100" t="n">
        <f aca="false">$C418*VLOOKUP($B418,FoodDB!$A$2:$I$1018,5,0)</f>
        <v>0</v>
      </c>
      <c r="G418" s="100" t="n">
        <f aca="false">$C418*VLOOKUP($B418,FoodDB!$A$2:$I$1018,6,0)</f>
        <v>0</v>
      </c>
      <c r="H418" s="100" t="n">
        <f aca="false">$C418*VLOOKUP($B418,FoodDB!$A$2:$I$1018,7,0)</f>
        <v>0</v>
      </c>
      <c r="I418" s="100" t="n">
        <f aca="false">$C418*VLOOKUP($B418,FoodDB!$A$2:$I$1018,8,0)</f>
        <v>0</v>
      </c>
      <c r="J418" s="100" t="n">
        <f aca="false">$C418*VLOOKUP($B418,FoodDB!$A$2:$I$1018,9,0)</f>
        <v>0</v>
      </c>
      <c r="K418" s="100"/>
      <c r="L418" s="100" t="n">
        <f aca="false">SUM(G418:G424)</f>
        <v>0</v>
      </c>
      <c r="M418" s="100" t="n">
        <f aca="false">SUM(H418:H424)</f>
        <v>0</v>
      </c>
      <c r="N418" s="100" t="n">
        <f aca="false">SUM(I418:I424)</f>
        <v>0</v>
      </c>
      <c r="O418" s="100" t="n">
        <f aca="false">SUM(L418:N418)</f>
        <v>0</v>
      </c>
      <c r="P418" s="100" t="n">
        <f aca="false">VLOOKUP($A418,LossChart!$A$3:$AB$105,14,0)-L418</f>
        <v>545.741809469446</v>
      </c>
      <c r="Q418" s="100" t="n">
        <f aca="false">VLOOKUP($A418,LossChart!$A$3:$AB$105,15,0)-M418</f>
        <v>80</v>
      </c>
      <c r="R418" s="100" t="n">
        <f aca="false">VLOOKUP($A418,LossChart!$A$3:$AB$105,16,0)-N418</f>
        <v>477.304074136158</v>
      </c>
      <c r="S418" s="100" t="n">
        <f aca="false">VLOOKUP($A418,LossChart!$A$3:$AB$105,17,0)-O418</f>
        <v>1103.0458836056</v>
      </c>
    </row>
    <row r="419" customFormat="false" ht="15" hidden="false" customHeight="false" outlineLevel="0" collapsed="false">
      <c r="B419" s="96" t="s">
        <v>108</v>
      </c>
      <c r="C419" s="97" t="n">
        <v>1</v>
      </c>
      <c r="D419" s="100" t="n">
        <f aca="false">$C419*VLOOKUP($B419,FoodDB!$A$2:$I$1018,3,0)</f>
        <v>0</v>
      </c>
      <c r="E419" s="100" t="n">
        <f aca="false">$C419*VLOOKUP($B419,FoodDB!$A$2:$I$1018,4,0)</f>
        <v>0</v>
      </c>
      <c r="F419" s="100" t="n">
        <f aca="false">$C419*VLOOKUP($B419,FoodDB!$A$2:$I$1018,5,0)</f>
        <v>0</v>
      </c>
      <c r="G419" s="100" t="n">
        <f aca="false">$C419*VLOOKUP($B419,FoodDB!$A$2:$I$1018,6,0)</f>
        <v>0</v>
      </c>
      <c r="H419" s="100" t="n">
        <f aca="false">$C419*VLOOKUP($B419,FoodDB!$A$2:$I$1018,7,0)</f>
        <v>0</v>
      </c>
      <c r="I419" s="100" t="n">
        <f aca="false">$C419*VLOOKUP($B419,FoodDB!$A$2:$I$1018,8,0)</f>
        <v>0</v>
      </c>
      <c r="J419" s="100" t="n">
        <f aca="false">$C419*VLOOKUP($B419,FoodDB!$A$2:$I$1018,9,0)</f>
        <v>0</v>
      </c>
      <c r="K419" s="100"/>
      <c r="L419" s="100"/>
      <c r="M419" s="100"/>
      <c r="N419" s="100"/>
      <c r="O419" s="100"/>
      <c r="P419" s="100"/>
      <c r="Q419" s="100"/>
      <c r="R419" s="100"/>
      <c r="S419" s="100"/>
    </row>
    <row r="420" customFormat="false" ht="15" hidden="false" customHeight="false" outlineLevel="0" collapsed="false">
      <c r="B420" s="96" t="s">
        <v>108</v>
      </c>
      <c r="C420" s="97" t="n">
        <v>1</v>
      </c>
      <c r="D420" s="100" t="n">
        <f aca="false">$C420*VLOOKUP($B420,FoodDB!$A$2:$I$1018,3,0)</f>
        <v>0</v>
      </c>
      <c r="E420" s="100" t="n">
        <f aca="false">$C420*VLOOKUP($B420,FoodDB!$A$2:$I$1018,4,0)</f>
        <v>0</v>
      </c>
      <c r="F420" s="100" t="n">
        <f aca="false">$C420*VLOOKUP($B420,FoodDB!$A$2:$I$1018,5,0)</f>
        <v>0</v>
      </c>
      <c r="G420" s="100" t="n">
        <f aca="false">$C420*VLOOKUP($B420,FoodDB!$A$2:$I$1018,6,0)</f>
        <v>0</v>
      </c>
      <c r="H420" s="100" t="n">
        <f aca="false">$C420*VLOOKUP($B420,FoodDB!$A$2:$I$1018,7,0)</f>
        <v>0</v>
      </c>
      <c r="I420" s="100" t="n">
        <f aca="false">$C420*VLOOKUP($B420,FoodDB!$A$2:$I$1018,8,0)</f>
        <v>0</v>
      </c>
      <c r="J420" s="100" t="n">
        <f aca="false">$C420*VLOOKUP($B420,FoodDB!$A$2:$I$1018,9,0)</f>
        <v>0</v>
      </c>
      <c r="K420" s="100"/>
      <c r="L420" s="100"/>
      <c r="M420" s="100"/>
      <c r="N420" s="100"/>
      <c r="O420" s="100"/>
      <c r="P420" s="100"/>
      <c r="Q420" s="100"/>
      <c r="R420" s="100"/>
      <c r="S420" s="100"/>
    </row>
    <row r="421" customFormat="false" ht="15" hidden="false" customHeight="false" outlineLevel="0" collapsed="false">
      <c r="B421" s="96" t="s">
        <v>108</v>
      </c>
      <c r="C421" s="97" t="n">
        <v>1</v>
      </c>
      <c r="D421" s="100" t="n">
        <f aca="false">$C421*VLOOKUP($B421,FoodDB!$A$2:$I$1018,3,0)</f>
        <v>0</v>
      </c>
      <c r="E421" s="100" t="n">
        <f aca="false">$C421*VLOOKUP($B421,FoodDB!$A$2:$I$1018,4,0)</f>
        <v>0</v>
      </c>
      <c r="F421" s="100" t="n">
        <f aca="false">$C421*VLOOKUP($B421,FoodDB!$A$2:$I$1018,5,0)</f>
        <v>0</v>
      </c>
      <c r="G421" s="100" t="n">
        <f aca="false">$C421*VLOOKUP($B421,FoodDB!$A$2:$I$1018,6,0)</f>
        <v>0</v>
      </c>
      <c r="H421" s="100" t="n">
        <f aca="false">$C421*VLOOKUP($B421,FoodDB!$A$2:$I$1018,7,0)</f>
        <v>0</v>
      </c>
      <c r="I421" s="100" t="n">
        <f aca="false">$C421*VLOOKUP($B421,FoodDB!$A$2:$I$1018,8,0)</f>
        <v>0</v>
      </c>
      <c r="J421" s="100" t="n">
        <f aca="false">$C421*VLOOKUP($B421,FoodDB!$A$2:$I$1018,9,0)</f>
        <v>0</v>
      </c>
      <c r="K421" s="100"/>
      <c r="L421" s="100"/>
      <c r="M421" s="100"/>
      <c r="N421" s="100"/>
      <c r="O421" s="100"/>
      <c r="P421" s="100"/>
      <c r="Q421" s="100"/>
      <c r="R421" s="100"/>
      <c r="S421" s="100"/>
    </row>
    <row r="422" customFormat="false" ht="15" hidden="false" customHeight="false" outlineLevel="0" collapsed="false">
      <c r="B422" s="96" t="s">
        <v>108</v>
      </c>
      <c r="C422" s="97" t="n">
        <v>1</v>
      </c>
      <c r="D422" s="100" t="n">
        <f aca="false">$C422*VLOOKUP($B422,FoodDB!$A$2:$I$1018,3,0)</f>
        <v>0</v>
      </c>
      <c r="E422" s="100" t="n">
        <f aca="false">$C422*VLOOKUP($B422,FoodDB!$A$2:$I$1018,4,0)</f>
        <v>0</v>
      </c>
      <c r="F422" s="100" t="n">
        <f aca="false">$C422*VLOOKUP($B422,FoodDB!$A$2:$I$1018,5,0)</f>
        <v>0</v>
      </c>
      <c r="G422" s="100" t="n">
        <f aca="false">$C422*VLOOKUP($B422,FoodDB!$A$2:$I$1018,6,0)</f>
        <v>0</v>
      </c>
      <c r="H422" s="100" t="n">
        <f aca="false">$C422*VLOOKUP($B422,FoodDB!$A$2:$I$1018,7,0)</f>
        <v>0</v>
      </c>
      <c r="I422" s="100" t="n">
        <f aca="false">$C422*VLOOKUP($B422,FoodDB!$A$2:$I$1018,8,0)</f>
        <v>0</v>
      </c>
      <c r="J422" s="100" t="n">
        <f aca="false">$C422*VLOOKUP($B422,FoodDB!$A$2:$I$1018,9,0)</f>
        <v>0</v>
      </c>
      <c r="K422" s="100"/>
      <c r="L422" s="100"/>
      <c r="M422" s="100"/>
      <c r="N422" s="100"/>
      <c r="O422" s="100"/>
      <c r="P422" s="100"/>
      <c r="Q422" s="100"/>
      <c r="R422" s="100"/>
      <c r="S422" s="100"/>
    </row>
    <row r="423" customFormat="false" ht="15" hidden="false" customHeight="false" outlineLevel="0" collapsed="false">
      <c r="B423" s="96" t="s">
        <v>108</v>
      </c>
      <c r="C423" s="97" t="n">
        <v>1</v>
      </c>
      <c r="D423" s="100" t="n">
        <f aca="false">$C423*VLOOKUP($B423,FoodDB!$A$2:$I$1018,3,0)</f>
        <v>0</v>
      </c>
      <c r="E423" s="100" t="n">
        <f aca="false">$C423*VLOOKUP($B423,FoodDB!$A$2:$I$1018,4,0)</f>
        <v>0</v>
      </c>
      <c r="F423" s="100" t="n">
        <f aca="false">$C423*VLOOKUP($B423,FoodDB!$A$2:$I$1018,5,0)</f>
        <v>0</v>
      </c>
      <c r="G423" s="100" t="n">
        <f aca="false">$C423*VLOOKUP($B423,FoodDB!$A$2:$I$1018,6,0)</f>
        <v>0</v>
      </c>
      <c r="H423" s="100" t="n">
        <f aca="false">$C423*VLOOKUP($B423,FoodDB!$A$2:$I$1018,7,0)</f>
        <v>0</v>
      </c>
      <c r="I423" s="100" t="n">
        <f aca="false">$C423*VLOOKUP($B423,FoodDB!$A$2:$I$1018,8,0)</f>
        <v>0</v>
      </c>
      <c r="J423" s="100" t="n">
        <f aca="false">$C423*VLOOKUP($B423,FoodDB!$A$2:$I$1018,9,0)</f>
        <v>0</v>
      </c>
      <c r="K423" s="100"/>
      <c r="L423" s="100"/>
      <c r="M423" s="100"/>
      <c r="N423" s="100"/>
      <c r="O423" s="100"/>
      <c r="P423" s="100"/>
      <c r="Q423" s="100"/>
      <c r="R423" s="100"/>
      <c r="S423" s="100"/>
    </row>
    <row r="424" customFormat="false" ht="15" hidden="false" customHeight="false" outlineLevel="0" collapsed="false">
      <c r="B424" s="96" t="s">
        <v>108</v>
      </c>
      <c r="C424" s="97" t="n">
        <v>1</v>
      </c>
      <c r="D424" s="100" t="n">
        <f aca="false">$C424*VLOOKUP($B424,FoodDB!$A$2:$I$1018,3,0)</f>
        <v>0</v>
      </c>
      <c r="E424" s="100" t="n">
        <f aca="false">$C424*VLOOKUP($B424,FoodDB!$A$2:$I$1018,4,0)</f>
        <v>0</v>
      </c>
      <c r="F424" s="100" t="n">
        <f aca="false">$C424*VLOOKUP($B424,FoodDB!$A$2:$I$1018,5,0)</f>
        <v>0</v>
      </c>
      <c r="G424" s="100" t="n">
        <f aca="false">$C424*VLOOKUP($B424,FoodDB!$A$2:$I$1018,6,0)</f>
        <v>0</v>
      </c>
      <c r="H424" s="100" t="n">
        <f aca="false">$C424*VLOOKUP($B424,FoodDB!$A$2:$I$1018,7,0)</f>
        <v>0</v>
      </c>
      <c r="I424" s="100" t="n">
        <f aca="false">$C424*VLOOKUP($B424,FoodDB!$A$2:$I$1018,8,0)</f>
        <v>0</v>
      </c>
      <c r="J424" s="100" t="n">
        <f aca="false">$C424*VLOOKUP($B424,FoodDB!$A$2:$I$1018,9,0)</f>
        <v>0</v>
      </c>
      <c r="K424" s="100"/>
      <c r="L424" s="100"/>
      <c r="M424" s="100"/>
      <c r="N424" s="100"/>
      <c r="O424" s="100"/>
      <c r="P424" s="100"/>
      <c r="Q424" s="100"/>
      <c r="R424" s="100"/>
      <c r="S424" s="100"/>
    </row>
    <row r="425" customFormat="false" ht="15" hidden="false" customHeight="false" outlineLevel="0" collapsed="false">
      <c r="A425" s="0" t="s">
        <v>98</v>
      </c>
      <c r="D425" s="100"/>
      <c r="E425" s="100"/>
      <c r="F425" s="100"/>
      <c r="G425" s="100" t="n">
        <f aca="false">SUM(G418:G424)</f>
        <v>0</v>
      </c>
      <c r="H425" s="100" t="n">
        <f aca="false">SUM(H418:H424)</f>
        <v>0</v>
      </c>
      <c r="I425" s="100" t="n">
        <f aca="false">SUM(I418:I424)</f>
        <v>0</v>
      </c>
      <c r="J425" s="100" t="n">
        <f aca="false">SUM(G425:I425)</f>
        <v>0</v>
      </c>
      <c r="K425" s="100"/>
      <c r="L425" s="100"/>
      <c r="M425" s="100"/>
      <c r="N425" s="100"/>
      <c r="O425" s="100"/>
      <c r="P425" s="100"/>
      <c r="Q425" s="100"/>
      <c r="R425" s="100"/>
      <c r="S425" s="100"/>
    </row>
    <row r="426" customFormat="false" ht="15" hidden="false" customHeight="false" outlineLevel="0" collapsed="false">
      <c r="A426" s="0" t="s">
        <v>102</v>
      </c>
      <c r="B426" s="0" t="s">
        <v>103</v>
      </c>
      <c r="D426" s="100"/>
      <c r="E426" s="100"/>
      <c r="F426" s="100"/>
      <c r="G426" s="100" t="n">
        <f aca="false">VLOOKUP($A418,LossChart!$A$3:$AB$105,14,0)</f>
        <v>545.741809469446</v>
      </c>
      <c r="H426" s="100" t="n">
        <f aca="false">VLOOKUP($A418,LossChart!$A$3:$AB$105,15,0)</f>
        <v>80</v>
      </c>
      <c r="I426" s="100" t="n">
        <f aca="false">VLOOKUP($A418,LossChart!$A$3:$AB$105,16,0)</f>
        <v>477.304074136158</v>
      </c>
      <c r="J426" s="100" t="n">
        <f aca="false">VLOOKUP($A418,LossChart!$A$3:$AB$105,17,0)</f>
        <v>1103.0458836056</v>
      </c>
      <c r="K426" s="100"/>
      <c r="L426" s="100"/>
      <c r="M426" s="100"/>
      <c r="N426" s="100"/>
      <c r="O426" s="100"/>
      <c r="P426" s="100"/>
      <c r="Q426" s="100"/>
      <c r="R426" s="100"/>
      <c r="S426" s="100"/>
    </row>
    <row r="427" customFormat="false" ht="15" hidden="false" customHeight="false" outlineLevel="0" collapsed="false">
      <c r="A427" s="0" t="s">
        <v>104</v>
      </c>
      <c r="D427" s="100"/>
      <c r="E427" s="100"/>
      <c r="F427" s="100"/>
      <c r="G427" s="100" t="n">
        <f aca="false">G426-G425</f>
        <v>545.741809469446</v>
      </c>
      <c r="H427" s="100" t="n">
        <f aca="false">H426-H425</f>
        <v>80</v>
      </c>
      <c r="I427" s="100" t="n">
        <f aca="false">I426-I425</f>
        <v>477.304074136158</v>
      </c>
      <c r="J427" s="100" t="n">
        <f aca="false">J426-J425</f>
        <v>1103.0458836056</v>
      </c>
      <c r="K427" s="100"/>
      <c r="L427" s="100"/>
      <c r="M427" s="100"/>
      <c r="N427" s="100"/>
      <c r="O427" s="100"/>
      <c r="P427" s="100"/>
      <c r="Q427" s="100"/>
      <c r="R427" s="100"/>
      <c r="S427" s="100"/>
    </row>
    <row r="429" customFormat="false" ht="60" hidden="false" customHeight="false" outlineLevel="0" collapsed="false">
      <c r="A429" s="21" t="s">
        <v>63</v>
      </c>
      <c r="B429" s="21" t="s">
        <v>93</v>
      </c>
      <c r="C429" s="21" t="s">
        <v>94</v>
      </c>
      <c r="D429" s="94" t="str">
        <f aca="false">FoodDB!$C$1</f>
        <v>Fat
(g)</v>
      </c>
      <c r="E429" s="94" t="str">
        <f aca="false">FoodDB!$D$1</f>
        <v>Carbs
(g)</v>
      </c>
      <c r="F429" s="94" t="str">
        <f aca="false">FoodDB!$E$1</f>
        <v>Protein
(g)</v>
      </c>
      <c r="G429" s="94" t="str">
        <f aca="false">FoodDB!$F$1</f>
        <v>Fat
(Cal)</v>
      </c>
      <c r="H429" s="94" t="str">
        <f aca="false">FoodDB!$G$1</f>
        <v>Carb
(Cal)</v>
      </c>
      <c r="I429" s="94" t="str">
        <f aca="false">FoodDB!$H$1</f>
        <v>Protein
(Cal)</v>
      </c>
      <c r="J429" s="94" t="str">
        <f aca="false">FoodDB!$I$1</f>
        <v>Total
Calories</v>
      </c>
      <c r="K429" s="94"/>
      <c r="L429" s="94" t="s">
        <v>110</v>
      </c>
      <c r="M429" s="94" t="s">
        <v>111</v>
      </c>
      <c r="N429" s="94" t="s">
        <v>112</v>
      </c>
      <c r="O429" s="94" t="s">
        <v>113</v>
      </c>
      <c r="P429" s="94" t="s">
        <v>118</v>
      </c>
      <c r="Q429" s="94" t="s">
        <v>119</v>
      </c>
      <c r="R429" s="94" t="s">
        <v>120</v>
      </c>
      <c r="S429" s="94" t="s">
        <v>121</v>
      </c>
    </row>
    <row r="430" customFormat="false" ht="15" hidden="false" customHeight="false" outlineLevel="0" collapsed="false">
      <c r="A430" s="95" t="n">
        <f aca="false">A418+1</f>
        <v>43029</v>
      </c>
      <c r="B430" s="96" t="s">
        <v>108</v>
      </c>
      <c r="C430" s="97" t="n">
        <v>1</v>
      </c>
      <c r="D430" s="100" t="n">
        <f aca="false">$C430*VLOOKUP($B430,FoodDB!$A$2:$I$1018,3,0)</f>
        <v>0</v>
      </c>
      <c r="E430" s="100" t="n">
        <f aca="false">$C430*VLOOKUP($B430,FoodDB!$A$2:$I$1018,4,0)</f>
        <v>0</v>
      </c>
      <c r="F430" s="100" t="n">
        <f aca="false">$C430*VLOOKUP($B430,FoodDB!$A$2:$I$1018,5,0)</f>
        <v>0</v>
      </c>
      <c r="G430" s="100" t="n">
        <f aca="false">$C430*VLOOKUP($B430,FoodDB!$A$2:$I$1018,6,0)</f>
        <v>0</v>
      </c>
      <c r="H430" s="100" t="n">
        <f aca="false">$C430*VLOOKUP($B430,FoodDB!$A$2:$I$1018,7,0)</f>
        <v>0</v>
      </c>
      <c r="I430" s="100" t="n">
        <f aca="false">$C430*VLOOKUP($B430,FoodDB!$A$2:$I$1018,8,0)</f>
        <v>0</v>
      </c>
      <c r="J430" s="100" t="n">
        <f aca="false">$C430*VLOOKUP($B430,FoodDB!$A$2:$I$1018,9,0)</f>
        <v>0</v>
      </c>
      <c r="K430" s="100"/>
      <c r="L430" s="100" t="n">
        <f aca="false">SUM(G430:G436)</f>
        <v>0</v>
      </c>
      <c r="M430" s="100" t="n">
        <f aca="false">SUM(H430:H436)</f>
        <v>0</v>
      </c>
      <c r="N430" s="100" t="n">
        <f aca="false">SUM(I430:I436)</f>
        <v>0</v>
      </c>
      <c r="O430" s="100" t="n">
        <f aca="false">SUM(L430:N430)</f>
        <v>0</v>
      </c>
      <c r="P430" s="100" t="n">
        <f aca="false">VLOOKUP($A430,LossChart!$A$3:$AB$105,14,0)-L430</f>
        <v>552.410543794788</v>
      </c>
      <c r="Q430" s="100" t="n">
        <f aca="false">VLOOKUP($A430,LossChart!$A$3:$AB$105,15,0)-M430</f>
        <v>80</v>
      </c>
      <c r="R430" s="100" t="n">
        <f aca="false">VLOOKUP($A430,LossChart!$A$3:$AB$105,16,0)-N430</f>
        <v>477.304074136158</v>
      </c>
      <c r="S430" s="100" t="n">
        <f aca="false">VLOOKUP($A430,LossChart!$A$3:$AB$105,17,0)-O430</f>
        <v>1109.71461793095</v>
      </c>
    </row>
    <row r="431" customFormat="false" ht="15" hidden="false" customHeight="false" outlineLevel="0" collapsed="false">
      <c r="B431" s="96" t="s">
        <v>108</v>
      </c>
      <c r="C431" s="97" t="n">
        <v>1</v>
      </c>
      <c r="D431" s="100" t="n">
        <f aca="false">$C431*VLOOKUP($B431,FoodDB!$A$2:$I$1018,3,0)</f>
        <v>0</v>
      </c>
      <c r="E431" s="100" t="n">
        <f aca="false">$C431*VLOOKUP($B431,FoodDB!$A$2:$I$1018,4,0)</f>
        <v>0</v>
      </c>
      <c r="F431" s="100" t="n">
        <f aca="false">$C431*VLOOKUP($B431,FoodDB!$A$2:$I$1018,5,0)</f>
        <v>0</v>
      </c>
      <c r="G431" s="100" t="n">
        <f aca="false">$C431*VLOOKUP($B431,FoodDB!$A$2:$I$1018,6,0)</f>
        <v>0</v>
      </c>
      <c r="H431" s="100" t="n">
        <f aca="false">$C431*VLOOKUP($B431,FoodDB!$A$2:$I$1018,7,0)</f>
        <v>0</v>
      </c>
      <c r="I431" s="100" t="n">
        <f aca="false">$C431*VLOOKUP($B431,FoodDB!$A$2:$I$1018,8,0)</f>
        <v>0</v>
      </c>
      <c r="J431" s="100" t="n">
        <f aca="false">$C431*VLOOKUP($B431,FoodDB!$A$2:$I$1018,9,0)</f>
        <v>0</v>
      </c>
      <c r="K431" s="100"/>
      <c r="L431" s="100"/>
      <c r="M431" s="100"/>
      <c r="N431" s="100"/>
      <c r="O431" s="100"/>
      <c r="P431" s="100"/>
      <c r="Q431" s="100"/>
      <c r="R431" s="100"/>
      <c r="S431" s="100"/>
    </row>
    <row r="432" customFormat="false" ht="15" hidden="false" customHeight="false" outlineLevel="0" collapsed="false">
      <c r="B432" s="96" t="s">
        <v>108</v>
      </c>
      <c r="C432" s="97" t="n">
        <v>1</v>
      </c>
      <c r="D432" s="100" t="n">
        <f aca="false">$C432*VLOOKUP($B432,FoodDB!$A$2:$I$1018,3,0)</f>
        <v>0</v>
      </c>
      <c r="E432" s="100" t="n">
        <f aca="false">$C432*VLOOKUP($B432,FoodDB!$A$2:$I$1018,4,0)</f>
        <v>0</v>
      </c>
      <c r="F432" s="100" t="n">
        <f aca="false">$C432*VLOOKUP($B432,FoodDB!$A$2:$I$1018,5,0)</f>
        <v>0</v>
      </c>
      <c r="G432" s="100" t="n">
        <f aca="false">$C432*VLOOKUP($B432,FoodDB!$A$2:$I$1018,6,0)</f>
        <v>0</v>
      </c>
      <c r="H432" s="100" t="n">
        <f aca="false">$C432*VLOOKUP($B432,FoodDB!$A$2:$I$1018,7,0)</f>
        <v>0</v>
      </c>
      <c r="I432" s="100" t="n">
        <f aca="false">$C432*VLOOKUP($B432,FoodDB!$A$2:$I$1018,8,0)</f>
        <v>0</v>
      </c>
      <c r="J432" s="100" t="n">
        <f aca="false">$C432*VLOOKUP($B432,FoodDB!$A$2:$I$1018,9,0)</f>
        <v>0</v>
      </c>
      <c r="K432" s="100"/>
      <c r="L432" s="100"/>
      <c r="M432" s="100"/>
      <c r="N432" s="100"/>
      <c r="O432" s="100"/>
      <c r="P432" s="100"/>
      <c r="Q432" s="100"/>
      <c r="R432" s="100"/>
      <c r="S432" s="100"/>
    </row>
    <row r="433" customFormat="false" ht="15" hidden="false" customHeight="false" outlineLevel="0" collapsed="false">
      <c r="B433" s="96" t="s">
        <v>108</v>
      </c>
      <c r="C433" s="97" t="n">
        <v>1</v>
      </c>
      <c r="D433" s="100" t="n">
        <f aca="false">$C433*VLOOKUP($B433,FoodDB!$A$2:$I$1018,3,0)</f>
        <v>0</v>
      </c>
      <c r="E433" s="100" t="n">
        <f aca="false">$C433*VLOOKUP($B433,FoodDB!$A$2:$I$1018,4,0)</f>
        <v>0</v>
      </c>
      <c r="F433" s="100" t="n">
        <f aca="false">$C433*VLOOKUP($B433,FoodDB!$A$2:$I$1018,5,0)</f>
        <v>0</v>
      </c>
      <c r="G433" s="100" t="n">
        <f aca="false">$C433*VLOOKUP($B433,FoodDB!$A$2:$I$1018,6,0)</f>
        <v>0</v>
      </c>
      <c r="H433" s="100" t="n">
        <f aca="false">$C433*VLOOKUP($B433,FoodDB!$A$2:$I$1018,7,0)</f>
        <v>0</v>
      </c>
      <c r="I433" s="100" t="n">
        <f aca="false">$C433*VLOOKUP($B433,FoodDB!$A$2:$I$1018,8,0)</f>
        <v>0</v>
      </c>
      <c r="J433" s="100" t="n">
        <f aca="false">$C433*VLOOKUP($B433,FoodDB!$A$2:$I$1018,9,0)</f>
        <v>0</v>
      </c>
      <c r="K433" s="100"/>
      <c r="L433" s="100"/>
      <c r="M433" s="100"/>
      <c r="N433" s="100"/>
      <c r="O433" s="100"/>
      <c r="P433" s="100"/>
      <c r="Q433" s="100"/>
      <c r="R433" s="100"/>
      <c r="S433" s="100"/>
    </row>
    <row r="434" customFormat="false" ht="15" hidden="false" customHeight="false" outlineLevel="0" collapsed="false">
      <c r="B434" s="96" t="s">
        <v>108</v>
      </c>
      <c r="C434" s="97" t="n">
        <v>1</v>
      </c>
      <c r="D434" s="100" t="n">
        <f aca="false">$C434*VLOOKUP($B434,FoodDB!$A$2:$I$1018,3,0)</f>
        <v>0</v>
      </c>
      <c r="E434" s="100" t="n">
        <f aca="false">$C434*VLOOKUP($B434,FoodDB!$A$2:$I$1018,4,0)</f>
        <v>0</v>
      </c>
      <c r="F434" s="100" t="n">
        <f aca="false">$C434*VLOOKUP($B434,FoodDB!$A$2:$I$1018,5,0)</f>
        <v>0</v>
      </c>
      <c r="G434" s="100" t="n">
        <f aca="false">$C434*VLOOKUP($B434,FoodDB!$A$2:$I$1018,6,0)</f>
        <v>0</v>
      </c>
      <c r="H434" s="100" t="n">
        <f aca="false">$C434*VLOOKUP($B434,FoodDB!$A$2:$I$1018,7,0)</f>
        <v>0</v>
      </c>
      <c r="I434" s="100" t="n">
        <f aca="false">$C434*VLOOKUP($B434,FoodDB!$A$2:$I$1018,8,0)</f>
        <v>0</v>
      </c>
      <c r="J434" s="100" t="n">
        <f aca="false">$C434*VLOOKUP($B434,FoodDB!$A$2:$I$1018,9,0)</f>
        <v>0</v>
      </c>
      <c r="K434" s="100"/>
      <c r="L434" s="100"/>
      <c r="M434" s="100"/>
      <c r="N434" s="100"/>
      <c r="O434" s="100"/>
      <c r="P434" s="100"/>
      <c r="Q434" s="100"/>
      <c r="R434" s="100"/>
      <c r="S434" s="100"/>
    </row>
    <row r="435" customFormat="false" ht="15" hidden="false" customHeight="false" outlineLevel="0" collapsed="false">
      <c r="B435" s="96" t="s">
        <v>108</v>
      </c>
      <c r="C435" s="97" t="n">
        <v>1</v>
      </c>
      <c r="D435" s="100" t="n">
        <f aca="false">$C435*VLOOKUP($B435,FoodDB!$A$2:$I$1018,3,0)</f>
        <v>0</v>
      </c>
      <c r="E435" s="100" t="n">
        <f aca="false">$C435*VLOOKUP($B435,FoodDB!$A$2:$I$1018,4,0)</f>
        <v>0</v>
      </c>
      <c r="F435" s="100" t="n">
        <f aca="false">$C435*VLOOKUP($B435,FoodDB!$A$2:$I$1018,5,0)</f>
        <v>0</v>
      </c>
      <c r="G435" s="100" t="n">
        <f aca="false">$C435*VLOOKUP($B435,FoodDB!$A$2:$I$1018,6,0)</f>
        <v>0</v>
      </c>
      <c r="H435" s="100" t="n">
        <f aca="false">$C435*VLOOKUP($B435,FoodDB!$A$2:$I$1018,7,0)</f>
        <v>0</v>
      </c>
      <c r="I435" s="100" t="n">
        <f aca="false">$C435*VLOOKUP($B435,FoodDB!$A$2:$I$1018,8,0)</f>
        <v>0</v>
      </c>
      <c r="J435" s="100" t="n">
        <f aca="false">$C435*VLOOKUP($B435,FoodDB!$A$2:$I$1018,9,0)</f>
        <v>0</v>
      </c>
      <c r="K435" s="100"/>
      <c r="L435" s="100"/>
      <c r="M435" s="100"/>
      <c r="N435" s="100"/>
      <c r="O435" s="100"/>
      <c r="P435" s="100"/>
      <c r="Q435" s="100"/>
      <c r="R435" s="100"/>
      <c r="S435" s="100"/>
    </row>
    <row r="436" customFormat="false" ht="15" hidden="false" customHeight="false" outlineLevel="0" collapsed="false">
      <c r="B436" s="96" t="s">
        <v>108</v>
      </c>
      <c r="C436" s="97" t="n">
        <v>1</v>
      </c>
      <c r="D436" s="100" t="n">
        <f aca="false">$C436*VLOOKUP($B436,FoodDB!$A$2:$I$1018,3,0)</f>
        <v>0</v>
      </c>
      <c r="E436" s="100" t="n">
        <f aca="false">$C436*VLOOKUP($B436,FoodDB!$A$2:$I$1018,4,0)</f>
        <v>0</v>
      </c>
      <c r="F436" s="100" t="n">
        <f aca="false">$C436*VLOOKUP($B436,FoodDB!$A$2:$I$1018,5,0)</f>
        <v>0</v>
      </c>
      <c r="G436" s="100" t="n">
        <f aca="false">$C436*VLOOKUP($B436,FoodDB!$A$2:$I$1018,6,0)</f>
        <v>0</v>
      </c>
      <c r="H436" s="100" t="n">
        <f aca="false">$C436*VLOOKUP($B436,FoodDB!$A$2:$I$1018,7,0)</f>
        <v>0</v>
      </c>
      <c r="I436" s="100" t="n">
        <f aca="false">$C436*VLOOKUP($B436,FoodDB!$A$2:$I$1018,8,0)</f>
        <v>0</v>
      </c>
      <c r="J436" s="100" t="n">
        <f aca="false">$C436*VLOOKUP($B436,FoodDB!$A$2:$I$1018,9,0)</f>
        <v>0</v>
      </c>
      <c r="K436" s="100"/>
      <c r="L436" s="100"/>
      <c r="M436" s="100"/>
      <c r="N436" s="100"/>
      <c r="O436" s="100"/>
      <c r="P436" s="100"/>
      <c r="Q436" s="100"/>
      <c r="R436" s="100"/>
      <c r="S436" s="100"/>
    </row>
    <row r="437" customFormat="false" ht="15" hidden="false" customHeight="false" outlineLevel="0" collapsed="false">
      <c r="A437" s="0" t="s">
        <v>98</v>
      </c>
      <c r="D437" s="100"/>
      <c r="E437" s="100"/>
      <c r="F437" s="100"/>
      <c r="G437" s="100" t="n">
        <f aca="false">SUM(G430:G436)</f>
        <v>0</v>
      </c>
      <c r="H437" s="100" t="n">
        <f aca="false">SUM(H430:H436)</f>
        <v>0</v>
      </c>
      <c r="I437" s="100" t="n">
        <f aca="false">SUM(I430:I436)</f>
        <v>0</v>
      </c>
      <c r="J437" s="100" t="n">
        <f aca="false">SUM(G437:I437)</f>
        <v>0</v>
      </c>
      <c r="K437" s="100"/>
      <c r="L437" s="100"/>
      <c r="M437" s="100"/>
      <c r="N437" s="100"/>
      <c r="O437" s="100"/>
      <c r="P437" s="100"/>
      <c r="Q437" s="100"/>
      <c r="R437" s="100"/>
      <c r="S437" s="100"/>
    </row>
    <row r="438" customFormat="false" ht="15" hidden="false" customHeight="false" outlineLevel="0" collapsed="false">
      <c r="A438" s="0" t="s">
        <v>102</v>
      </c>
      <c r="B438" s="0" t="s">
        <v>103</v>
      </c>
      <c r="D438" s="100"/>
      <c r="E438" s="100"/>
      <c r="F438" s="100"/>
      <c r="G438" s="100" t="n">
        <f aca="false">VLOOKUP($A430,LossChart!$A$3:$AB$105,14,0)</f>
        <v>552.410543794788</v>
      </c>
      <c r="H438" s="100" t="n">
        <f aca="false">VLOOKUP($A430,LossChart!$A$3:$AB$105,15,0)</f>
        <v>80</v>
      </c>
      <c r="I438" s="100" t="n">
        <f aca="false">VLOOKUP($A430,LossChart!$A$3:$AB$105,16,0)</f>
        <v>477.304074136158</v>
      </c>
      <c r="J438" s="100" t="n">
        <f aca="false">VLOOKUP($A430,LossChart!$A$3:$AB$105,17,0)</f>
        <v>1109.71461793095</v>
      </c>
      <c r="K438" s="100"/>
      <c r="L438" s="100"/>
      <c r="M438" s="100"/>
      <c r="N438" s="100"/>
      <c r="O438" s="100"/>
      <c r="P438" s="100"/>
      <c r="Q438" s="100"/>
      <c r="R438" s="100"/>
      <c r="S438" s="100"/>
    </row>
    <row r="439" customFormat="false" ht="15" hidden="false" customHeight="false" outlineLevel="0" collapsed="false">
      <c r="A439" s="0" t="s">
        <v>104</v>
      </c>
      <c r="D439" s="100"/>
      <c r="E439" s="100"/>
      <c r="F439" s="100"/>
      <c r="G439" s="100" t="n">
        <f aca="false">G438-G437</f>
        <v>552.410543794788</v>
      </c>
      <c r="H439" s="100" t="n">
        <f aca="false">H438-H437</f>
        <v>80</v>
      </c>
      <c r="I439" s="100" t="n">
        <f aca="false">I438-I437</f>
        <v>477.304074136158</v>
      </c>
      <c r="J439" s="100" t="n">
        <f aca="false">J438-J437</f>
        <v>1109.71461793095</v>
      </c>
      <c r="K439" s="100"/>
      <c r="L439" s="100"/>
      <c r="M439" s="100"/>
      <c r="N439" s="100"/>
      <c r="O439" s="100"/>
      <c r="P439" s="100"/>
      <c r="Q439" s="100"/>
      <c r="R439" s="100"/>
      <c r="S439" s="100"/>
    </row>
    <row r="441" customFormat="false" ht="60" hidden="false" customHeight="false" outlineLevel="0" collapsed="false">
      <c r="A441" s="21" t="s">
        <v>63</v>
      </c>
      <c r="B441" s="21" t="s">
        <v>93</v>
      </c>
      <c r="C441" s="21" t="s">
        <v>94</v>
      </c>
      <c r="D441" s="94" t="str">
        <f aca="false">FoodDB!$C$1</f>
        <v>Fat
(g)</v>
      </c>
      <c r="E441" s="94" t="str">
        <f aca="false">FoodDB!$D$1</f>
        <v>Carbs
(g)</v>
      </c>
      <c r="F441" s="94" t="str">
        <f aca="false">FoodDB!$E$1</f>
        <v>Protein
(g)</v>
      </c>
      <c r="G441" s="94" t="str">
        <f aca="false">FoodDB!$F$1</f>
        <v>Fat
(Cal)</v>
      </c>
      <c r="H441" s="94" t="str">
        <f aca="false">FoodDB!$G$1</f>
        <v>Carb
(Cal)</v>
      </c>
      <c r="I441" s="94" t="str">
        <f aca="false">FoodDB!$H$1</f>
        <v>Protein
(Cal)</v>
      </c>
      <c r="J441" s="94" t="str">
        <f aca="false">FoodDB!$I$1</f>
        <v>Total
Calories</v>
      </c>
      <c r="K441" s="94"/>
      <c r="L441" s="94" t="s">
        <v>110</v>
      </c>
      <c r="M441" s="94" t="s">
        <v>111</v>
      </c>
      <c r="N441" s="94" t="s">
        <v>112</v>
      </c>
      <c r="O441" s="94" t="s">
        <v>113</v>
      </c>
      <c r="P441" s="94" t="s">
        <v>118</v>
      </c>
      <c r="Q441" s="94" t="s">
        <v>119</v>
      </c>
      <c r="R441" s="94" t="s">
        <v>120</v>
      </c>
      <c r="S441" s="94" t="s">
        <v>121</v>
      </c>
    </row>
    <row r="442" customFormat="false" ht="15" hidden="false" customHeight="false" outlineLevel="0" collapsed="false">
      <c r="A442" s="95" t="n">
        <f aca="false">A430+1</f>
        <v>43030</v>
      </c>
      <c r="B442" s="96" t="s">
        <v>108</v>
      </c>
      <c r="C442" s="97" t="n">
        <v>1</v>
      </c>
      <c r="D442" s="100" t="n">
        <f aca="false">$C442*VLOOKUP($B442,FoodDB!$A$2:$I$1018,3,0)</f>
        <v>0</v>
      </c>
      <c r="E442" s="100" t="n">
        <f aca="false">$C442*VLOOKUP($B442,FoodDB!$A$2:$I$1018,4,0)</f>
        <v>0</v>
      </c>
      <c r="F442" s="100" t="n">
        <f aca="false">$C442*VLOOKUP($B442,FoodDB!$A$2:$I$1018,5,0)</f>
        <v>0</v>
      </c>
      <c r="G442" s="100" t="n">
        <f aca="false">$C442*VLOOKUP($B442,FoodDB!$A$2:$I$1018,6,0)</f>
        <v>0</v>
      </c>
      <c r="H442" s="100" t="n">
        <f aca="false">$C442*VLOOKUP($B442,FoodDB!$A$2:$I$1018,7,0)</f>
        <v>0</v>
      </c>
      <c r="I442" s="100" t="n">
        <f aca="false">$C442*VLOOKUP($B442,FoodDB!$A$2:$I$1018,8,0)</f>
        <v>0</v>
      </c>
      <c r="J442" s="100" t="n">
        <f aca="false">$C442*VLOOKUP($B442,FoodDB!$A$2:$I$1018,9,0)</f>
        <v>0</v>
      </c>
      <c r="K442" s="100"/>
      <c r="L442" s="100" t="n">
        <f aca="false">SUM(G442:G448)</f>
        <v>0</v>
      </c>
      <c r="M442" s="100" t="n">
        <f aca="false">SUM(H442:H448)</f>
        <v>0</v>
      </c>
      <c r="N442" s="100" t="n">
        <f aca="false">SUM(I442:I448)</f>
        <v>0</v>
      </c>
      <c r="O442" s="100" t="n">
        <f aca="false">SUM(L442:N442)</f>
        <v>0</v>
      </c>
      <c r="P442" s="100" t="n">
        <f aca="false">VLOOKUP($A442,LossChart!$A$3:$AB$105,14,0)-L442</f>
        <v>559.020212187534</v>
      </c>
      <c r="Q442" s="100" t="n">
        <f aca="false">VLOOKUP($A442,LossChart!$A$3:$AB$105,15,0)-M442</f>
        <v>80</v>
      </c>
      <c r="R442" s="100" t="n">
        <f aca="false">VLOOKUP($A442,LossChart!$A$3:$AB$105,16,0)-N442</f>
        <v>477.304074136158</v>
      </c>
      <c r="S442" s="100" t="n">
        <f aca="false">VLOOKUP($A442,LossChart!$A$3:$AB$105,17,0)-O442</f>
        <v>1116.32428632369</v>
      </c>
    </row>
    <row r="443" customFormat="false" ht="15" hidden="false" customHeight="false" outlineLevel="0" collapsed="false">
      <c r="B443" s="96" t="s">
        <v>108</v>
      </c>
      <c r="C443" s="97" t="n">
        <v>1</v>
      </c>
      <c r="D443" s="100" t="n">
        <f aca="false">$C443*VLOOKUP($B443,FoodDB!$A$2:$I$1018,3,0)</f>
        <v>0</v>
      </c>
      <c r="E443" s="100" t="n">
        <f aca="false">$C443*VLOOKUP($B443,FoodDB!$A$2:$I$1018,4,0)</f>
        <v>0</v>
      </c>
      <c r="F443" s="100" t="n">
        <f aca="false">$C443*VLOOKUP($B443,FoodDB!$A$2:$I$1018,5,0)</f>
        <v>0</v>
      </c>
      <c r="G443" s="100" t="n">
        <f aca="false">$C443*VLOOKUP($B443,FoodDB!$A$2:$I$1018,6,0)</f>
        <v>0</v>
      </c>
      <c r="H443" s="100" t="n">
        <f aca="false">$C443*VLOOKUP($B443,FoodDB!$A$2:$I$1018,7,0)</f>
        <v>0</v>
      </c>
      <c r="I443" s="100" t="n">
        <f aca="false">$C443*VLOOKUP($B443,FoodDB!$A$2:$I$1018,8,0)</f>
        <v>0</v>
      </c>
      <c r="J443" s="100" t="n">
        <f aca="false">$C443*VLOOKUP($B443,FoodDB!$A$2:$I$1018,9,0)</f>
        <v>0</v>
      </c>
      <c r="K443" s="100"/>
      <c r="L443" s="100"/>
      <c r="M443" s="100"/>
      <c r="N443" s="100"/>
      <c r="O443" s="100"/>
      <c r="P443" s="100"/>
      <c r="Q443" s="100"/>
      <c r="R443" s="100"/>
      <c r="S443" s="100"/>
    </row>
    <row r="444" customFormat="false" ht="15" hidden="false" customHeight="false" outlineLevel="0" collapsed="false">
      <c r="B444" s="96" t="s">
        <v>108</v>
      </c>
      <c r="C444" s="97" t="n">
        <v>1</v>
      </c>
      <c r="D444" s="100" t="n">
        <f aca="false">$C444*VLOOKUP($B444,FoodDB!$A$2:$I$1018,3,0)</f>
        <v>0</v>
      </c>
      <c r="E444" s="100" t="n">
        <f aca="false">$C444*VLOOKUP($B444,FoodDB!$A$2:$I$1018,4,0)</f>
        <v>0</v>
      </c>
      <c r="F444" s="100" t="n">
        <f aca="false">$C444*VLOOKUP($B444,FoodDB!$A$2:$I$1018,5,0)</f>
        <v>0</v>
      </c>
      <c r="G444" s="100" t="n">
        <f aca="false">$C444*VLOOKUP($B444,FoodDB!$A$2:$I$1018,6,0)</f>
        <v>0</v>
      </c>
      <c r="H444" s="100" t="n">
        <f aca="false">$C444*VLOOKUP($B444,FoodDB!$A$2:$I$1018,7,0)</f>
        <v>0</v>
      </c>
      <c r="I444" s="100" t="n">
        <f aca="false">$C444*VLOOKUP($B444,FoodDB!$A$2:$I$1018,8,0)</f>
        <v>0</v>
      </c>
      <c r="J444" s="100" t="n">
        <f aca="false">$C444*VLOOKUP($B444,FoodDB!$A$2:$I$1018,9,0)</f>
        <v>0</v>
      </c>
      <c r="K444" s="100"/>
      <c r="L444" s="100"/>
      <c r="M444" s="100"/>
      <c r="N444" s="100"/>
      <c r="O444" s="100"/>
      <c r="P444" s="100"/>
      <c r="Q444" s="100"/>
      <c r="R444" s="100"/>
      <c r="S444" s="100"/>
    </row>
    <row r="445" customFormat="false" ht="15" hidden="false" customHeight="false" outlineLevel="0" collapsed="false">
      <c r="B445" s="96" t="s">
        <v>108</v>
      </c>
      <c r="C445" s="97" t="n">
        <v>1</v>
      </c>
      <c r="D445" s="100" t="n">
        <f aca="false">$C445*VLOOKUP($B445,FoodDB!$A$2:$I$1018,3,0)</f>
        <v>0</v>
      </c>
      <c r="E445" s="100" t="n">
        <f aca="false">$C445*VLOOKUP($B445,FoodDB!$A$2:$I$1018,4,0)</f>
        <v>0</v>
      </c>
      <c r="F445" s="100" t="n">
        <f aca="false">$C445*VLOOKUP($B445,FoodDB!$A$2:$I$1018,5,0)</f>
        <v>0</v>
      </c>
      <c r="G445" s="100" t="n">
        <f aca="false">$C445*VLOOKUP($B445,FoodDB!$A$2:$I$1018,6,0)</f>
        <v>0</v>
      </c>
      <c r="H445" s="100" t="n">
        <f aca="false">$C445*VLOOKUP($B445,FoodDB!$A$2:$I$1018,7,0)</f>
        <v>0</v>
      </c>
      <c r="I445" s="100" t="n">
        <f aca="false">$C445*VLOOKUP($B445,FoodDB!$A$2:$I$1018,8,0)</f>
        <v>0</v>
      </c>
      <c r="J445" s="100" t="n">
        <f aca="false">$C445*VLOOKUP($B445,FoodDB!$A$2:$I$1018,9,0)</f>
        <v>0</v>
      </c>
      <c r="K445" s="100"/>
      <c r="L445" s="100"/>
      <c r="M445" s="100"/>
      <c r="N445" s="100"/>
      <c r="O445" s="100"/>
      <c r="P445" s="100"/>
      <c r="Q445" s="100"/>
      <c r="R445" s="100"/>
      <c r="S445" s="100"/>
    </row>
    <row r="446" customFormat="false" ht="15" hidden="false" customHeight="false" outlineLevel="0" collapsed="false">
      <c r="B446" s="96" t="s">
        <v>108</v>
      </c>
      <c r="C446" s="97" t="n">
        <v>1</v>
      </c>
      <c r="D446" s="100" t="n">
        <f aca="false">$C446*VLOOKUP($B446,FoodDB!$A$2:$I$1018,3,0)</f>
        <v>0</v>
      </c>
      <c r="E446" s="100" t="n">
        <f aca="false">$C446*VLOOKUP($B446,FoodDB!$A$2:$I$1018,4,0)</f>
        <v>0</v>
      </c>
      <c r="F446" s="100" t="n">
        <f aca="false">$C446*VLOOKUP($B446,FoodDB!$A$2:$I$1018,5,0)</f>
        <v>0</v>
      </c>
      <c r="G446" s="100" t="n">
        <f aca="false">$C446*VLOOKUP($B446,FoodDB!$A$2:$I$1018,6,0)</f>
        <v>0</v>
      </c>
      <c r="H446" s="100" t="n">
        <f aca="false">$C446*VLOOKUP($B446,FoodDB!$A$2:$I$1018,7,0)</f>
        <v>0</v>
      </c>
      <c r="I446" s="100" t="n">
        <f aca="false">$C446*VLOOKUP($B446,FoodDB!$A$2:$I$1018,8,0)</f>
        <v>0</v>
      </c>
      <c r="J446" s="100" t="n">
        <f aca="false">$C446*VLOOKUP($B446,FoodDB!$A$2:$I$1018,9,0)</f>
        <v>0</v>
      </c>
      <c r="K446" s="100"/>
      <c r="L446" s="100"/>
      <c r="M446" s="100"/>
      <c r="N446" s="100"/>
      <c r="O446" s="100"/>
      <c r="P446" s="100"/>
      <c r="Q446" s="100"/>
      <c r="R446" s="100"/>
      <c r="S446" s="100"/>
    </row>
    <row r="447" customFormat="false" ht="15" hidden="false" customHeight="false" outlineLevel="0" collapsed="false">
      <c r="B447" s="96" t="s">
        <v>108</v>
      </c>
      <c r="C447" s="97" t="n">
        <v>1</v>
      </c>
      <c r="D447" s="100" t="n">
        <f aca="false">$C447*VLOOKUP($B447,FoodDB!$A$2:$I$1018,3,0)</f>
        <v>0</v>
      </c>
      <c r="E447" s="100" t="n">
        <f aca="false">$C447*VLOOKUP($B447,FoodDB!$A$2:$I$1018,4,0)</f>
        <v>0</v>
      </c>
      <c r="F447" s="100" t="n">
        <f aca="false">$C447*VLOOKUP($B447,FoodDB!$A$2:$I$1018,5,0)</f>
        <v>0</v>
      </c>
      <c r="G447" s="100" t="n">
        <f aca="false">$C447*VLOOKUP($B447,FoodDB!$A$2:$I$1018,6,0)</f>
        <v>0</v>
      </c>
      <c r="H447" s="100" t="n">
        <f aca="false">$C447*VLOOKUP($B447,FoodDB!$A$2:$I$1018,7,0)</f>
        <v>0</v>
      </c>
      <c r="I447" s="100" t="n">
        <f aca="false">$C447*VLOOKUP($B447,FoodDB!$A$2:$I$1018,8,0)</f>
        <v>0</v>
      </c>
      <c r="J447" s="100" t="n">
        <f aca="false">$C447*VLOOKUP($B447,FoodDB!$A$2:$I$1018,9,0)</f>
        <v>0</v>
      </c>
      <c r="K447" s="100"/>
      <c r="L447" s="100"/>
      <c r="M447" s="100"/>
      <c r="N447" s="100"/>
      <c r="O447" s="100"/>
      <c r="P447" s="100"/>
      <c r="Q447" s="100"/>
      <c r="R447" s="100"/>
      <c r="S447" s="100"/>
    </row>
    <row r="448" customFormat="false" ht="15" hidden="false" customHeight="false" outlineLevel="0" collapsed="false">
      <c r="B448" s="96" t="s">
        <v>108</v>
      </c>
      <c r="C448" s="97" t="n">
        <v>1</v>
      </c>
      <c r="D448" s="100" t="n">
        <f aca="false">$C448*VLOOKUP($B448,FoodDB!$A$2:$I$1018,3,0)</f>
        <v>0</v>
      </c>
      <c r="E448" s="100" t="n">
        <f aca="false">$C448*VLOOKUP($B448,FoodDB!$A$2:$I$1018,4,0)</f>
        <v>0</v>
      </c>
      <c r="F448" s="100" t="n">
        <f aca="false">$C448*VLOOKUP($B448,FoodDB!$A$2:$I$1018,5,0)</f>
        <v>0</v>
      </c>
      <c r="G448" s="100" t="n">
        <f aca="false">$C448*VLOOKUP($B448,FoodDB!$A$2:$I$1018,6,0)</f>
        <v>0</v>
      </c>
      <c r="H448" s="100" t="n">
        <f aca="false">$C448*VLOOKUP($B448,FoodDB!$A$2:$I$1018,7,0)</f>
        <v>0</v>
      </c>
      <c r="I448" s="100" t="n">
        <f aca="false">$C448*VLOOKUP($B448,FoodDB!$A$2:$I$1018,8,0)</f>
        <v>0</v>
      </c>
      <c r="J448" s="100" t="n">
        <f aca="false">$C448*VLOOKUP($B448,FoodDB!$A$2:$I$1018,9,0)</f>
        <v>0</v>
      </c>
      <c r="K448" s="100"/>
      <c r="L448" s="100"/>
      <c r="M448" s="100"/>
      <c r="N448" s="100"/>
      <c r="O448" s="100"/>
      <c r="P448" s="100"/>
      <c r="Q448" s="100"/>
      <c r="R448" s="100"/>
      <c r="S448" s="100"/>
    </row>
    <row r="449" customFormat="false" ht="15" hidden="false" customHeight="false" outlineLevel="0" collapsed="false">
      <c r="A449" s="0" t="s">
        <v>98</v>
      </c>
      <c r="D449" s="100"/>
      <c r="E449" s="100"/>
      <c r="F449" s="100"/>
      <c r="G449" s="100" t="n">
        <f aca="false">SUM(G442:G448)</f>
        <v>0</v>
      </c>
      <c r="H449" s="100" t="n">
        <f aca="false">SUM(H442:H448)</f>
        <v>0</v>
      </c>
      <c r="I449" s="100" t="n">
        <f aca="false">SUM(I442:I448)</f>
        <v>0</v>
      </c>
      <c r="J449" s="100" t="n">
        <f aca="false">SUM(G449:I449)</f>
        <v>0</v>
      </c>
      <c r="K449" s="100"/>
      <c r="L449" s="100"/>
      <c r="M449" s="100"/>
      <c r="N449" s="100"/>
      <c r="O449" s="100"/>
      <c r="P449" s="100"/>
      <c r="Q449" s="100"/>
      <c r="R449" s="100"/>
      <c r="S449" s="100"/>
    </row>
    <row r="450" customFormat="false" ht="15" hidden="false" customHeight="false" outlineLevel="0" collapsed="false">
      <c r="A450" s="0" t="s">
        <v>102</v>
      </c>
      <c r="B450" s="0" t="s">
        <v>103</v>
      </c>
      <c r="D450" s="100"/>
      <c r="E450" s="100"/>
      <c r="F450" s="100"/>
      <c r="G450" s="100" t="n">
        <f aca="false">VLOOKUP($A442,LossChart!$A$3:$AB$105,14,0)</f>
        <v>559.020212187534</v>
      </c>
      <c r="H450" s="100" t="n">
        <f aca="false">VLOOKUP($A442,LossChart!$A$3:$AB$105,15,0)</f>
        <v>80</v>
      </c>
      <c r="I450" s="100" t="n">
        <f aca="false">VLOOKUP($A442,LossChart!$A$3:$AB$105,16,0)</f>
        <v>477.304074136158</v>
      </c>
      <c r="J450" s="100" t="n">
        <f aca="false">VLOOKUP($A442,LossChart!$A$3:$AB$105,17,0)</f>
        <v>1116.32428632369</v>
      </c>
      <c r="K450" s="100"/>
      <c r="L450" s="100"/>
      <c r="M450" s="100"/>
      <c r="N450" s="100"/>
      <c r="O450" s="100"/>
      <c r="P450" s="100"/>
      <c r="Q450" s="100"/>
      <c r="R450" s="100"/>
      <c r="S450" s="100"/>
    </row>
    <row r="451" customFormat="false" ht="15" hidden="false" customHeight="false" outlineLevel="0" collapsed="false">
      <c r="A451" s="0" t="s">
        <v>104</v>
      </c>
      <c r="D451" s="100"/>
      <c r="E451" s="100"/>
      <c r="F451" s="100"/>
      <c r="G451" s="100" t="n">
        <f aca="false">G450-G449</f>
        <v>559.020212187534</v>
      </c>
      <c r="H451" s="100" t="n">
        <f aca="false">H450-H449</f>
        <v>80</v>
      </c>
      <c r="I451" s="100" t="n">
        <f aca="false">I450-I449</f>
        <v>477.304074136158</v>
      </c>
      <c r="J451" s="100" t="n">
        <f aca="false">J450-J449</f>
        <v>1116.32428632369</v>
      </c>
      <c r="K451" s="100"/>
      <c r="L451" s="100"/>
      <c r="M451" s="100"/>
      <c r="N451" s="100"/>
      <c r="O451" s="100"/>
      <c r="P451" s="100"/>
      <c r="Q451" s="100"/>
      <c r="R451" s="100"/>
      <c r="S451" s="100"/>
    </row>
    <row r="453" customFormat="false" ht="60" hidden="false" customHeight="false" outlineLevel="0" collapsed="false">
      <c r="A453" s="21" t="s">
        <v>63</v>
      </c>
      <c r="B453" s="21" t="s">
        <v>93</v>
      </c>
      <c r="C453" s="21" t="s">
        <v>94</v>
      </c>
      <c r="D453" s="94" t="str">
        <f aca="false">FoodDB!$C$1</f>
        <v>Fat
(g)</v>
      </c>
      <c r="E453" s="94" t="str">
        <f aca="false">FoodDB!$D$1</f>
        <v>Carbs
(g)</v>
      </c>
      <c r="F453" s="94" t="str">
        <f aca="false">FoodDB!$E$1</f>
        <v>Protein
(g)</v>
      </c>
      <c r="G453" s="94" t="str">
        <f aca="false">FoodDB!$F$1</f>
        <v>Fat
(Cal)</v>
      </c>
      <c r="H453" s="94" t="str">
        <f aca="false">FoodDB!$G$1</f>
        <v>Carb
(Cal)</v>
      </c>
      <c r="I453" s="94" t="str">
        <f aca="false">FoodDB!$H$1</f>
        <v>Protein
(Cal)</v>
      </c>
      <c r="J453" s="94" t="str">
        <f aca="false">FoodDB!$I$1</f>
        <v>Total
Calories</v>
      </c>
      <c r="K453" s="94"/>
      <c r="L453" s="94" t="s">
        <v>110</v>
      </c>
      <c r="M453" s="94" t="s">
        <v>111</v>
      </c>
      <c r="N453" s="94" t="s">
        <v>112</v>
      </c>
      <c r="O453" s="94" t="s">
        <v>113</v>
      </c>
      <c r="P453" s="94" t="s">
        <v>118</v>
      </c>
      <c r="Q453" s="94" t="s">
        <v>119</v>
      </c>
      <c r="R453" s="94" t="s">
        <v>120</v>
      </c>
      <c r="S453" s="94" t="s">
        <v>121</v>
      </c>
    </row>
    <row r="454" customFormat="false" ht="15" hidden="false" customHeight="false" outlineLevel="0" collapsed="false">
      <c r="A454" s="95" t="n">
        <f aca="false">A442+1</f>
        <v>43031</v>
      </c>
      <c r="B454" s="96" t="s">
        <v>108</v>
      </c>
      <c r="C454" s="97" t="n">
        <v>1</v>
      </c>
      <c r="D454" s="100" t="n">
        <f aca="false">$C454*VLOOKUP($B454,FoodDB!$A$2:$I$1018,3,0)</f>
        <v>0</v>
      </c>
      <c r="E454" s="100" t="n">
        <f aca="false">$C454*VLOOKUP($B454,FoodDB!$A$2:$I$1018,4,0)</f>
        <v>0</v>
      </c>
      <c r="F454" s="100" t="n">
        <f aca="false">$C454*VLOOKUP($B454,FoodDB!$A$2:$I$1018,5,0)</f>
        <v>0</v>
      </c>
      <c r="G454" s="100" t="n">
        <f aca="false">$C454*VLOOKUP($B454,FoodDB!$A$2:$I$1018,6,0)</f>
        <v>0</v>
      </c>
      <c r="H454" s="100" t="n">
        <f aca="false">$C454*VLOOKUP($B454,FoodDB!$A$2:$I$1018,7,0)</f>
        <v>0</v>
      </c>
      <c r="I454" s="100" t="n">
        <f aca="false">$C454*VLOOKUP($B454,FoodDB!$A$2:$I$1018,8,0)</f>
        <v>0</v>
      </c>
      <c r="J454" s="100" t="n">
        <f aca="false">$C454*VLOOKUP($B454,FoodDB!$A$2:$I$1018,9,0)</f>
        <v>0</v>
      </c>
      <c r="K454" s="100"/>
      <c r="L454" s="100" t="n">
        <f aca="false">SUM(G454:G460)</f>
        <v>0</v>
      </c>
      <c r="M454" s="100" t="n">
        <f aca="false">SUM(H454:H460)</f>
        <v>0</v>
      </c>
      <c r="N454" s="100" t="n">
        <f aca="false">SUM(I454:I460)</f>
        <v>0</v>
      </c>
      <c r="O454" s="100" t="n">
        <f aca="false">SUM(L454:N454)</f>
        <v>0</v>
      </c>
      <c r="P454" s="100" t="n">
        <f aca="false">VLOOKUP($A454,LossChart!$A$3:$AB$105,14,0)-L454</f>
        <v>565.571337803087</v>
      </c>
      <c r="Q454" s="100" t="n">
        <f aca="false">VLOOKUP($A454,LossChart!$A$3:$AB$105,15,0)-M454</f>
        <v>80</v>
      </c>
      <c r="R454" s="100" t="n">
        <f aca="false">VLOOKUP($A454,LossChart!$A$3:$AB$105,16,0)-N454</f>
        <v>477.304074136158</v>
      </c>
      <c r="S454" s="100" t="n">
        <f aca="false">VLOOKUP($A454,LossChart!$A$3:$AB$105,17,0)-O454</f>
        <v>1122.87541193925</v>
      </c>
    </row>
    <row r="455" customFormat="false" ht="15" hidden="false" customHeight="false" outlineLevel="0" collapsed="false">
      <c r="B455" s="96" t="s">
        <v>108</v>
      </c>
      <c r="C455" s="97" t="n">
        <v>1</v>
      </c>
      <c r="D455" s="100" t="n">
        <f aca="false">$C455*VLOOKUP($B455,FoodDB!$A$2:$I$1018,3,0)</f>
        <v>0</v>
      </c>
      <c r="E455" s="100" t="n">
        <f aca="false">$C455*VLOOKUP($B455,FoodDB!$A$2:$I$1018,4,0)</f>
        <v>0</v>
      </c>
      <c r="F455" s="100" t="n">
        <f aca="false">$C455*VLOOKUP($B455,FoodDB!$A$2:$I$1018,5,0)</f>
        <v>0</v>
      </c>
      <c r="G455" s="100" t="n">
        <f aca="false">$C455*VLOOKUP($B455,FoodDB!$A$2:$I$1018,6,0)</f>
        <v>0</v>
      </c>
      <c r="H455" s="100" t="n">
        <f aca="false">$C455*VLOOKUP($B455,FoodDB!$A$2:$I$1018,7,0)</f>
        <v>0</v>
      </c>
      <c r="I455" s="100" t="n">
        <f aca="false">$C455*VLOOKUP($B455,FoodDB!$A$2:$I$1018,8,0)</f>
        <v>0</v>
      </c>
      <c r="J455" s="100" t="n">
        <f aca="false">$C455*VLOOKUP($B455,FoodDB!$A$2:$I$1018,9,0)</f>
        <v>0</v>
      </c>
      <c r="K455" s="100"/>
      <c r="L455" s="100"/>
      <c r="M455" s="100"/>
      <c r="N455" s="100"/>
      <c r="O455" s="100"/>
      <c r="P455" s="100"/>
      <c r="Q455" s="100"/>
      <c r="R455" s="100"/>
      <c r="S455" s="100"/>
    </row>
    <row r="456" customFormat="false" ht="15" hidden="false" customHeight="false" outlineLevel="0" collapsed="false">
      <c r="B456" s="96" t="s">
        <v>108</v>
      </c>
      <c r="C456" s="97" t="n">
        <v>1</v>
      </c>
      <c r="D456" s="100" t="n">
        <f aca="false">$C456*VLOOKUP($B456,FoodDB!$A$2:$I$1018,3,0)</f>
        <v>0</v>
      </c>
      <c r="E456" s="100" t="n">
        <f aca="false">$C456*VLOOKUP($B456,FoodDB!$A$2:$I$1018,4,0)</f>
        <v>0</v>
      </c>
      <c r="F456" s="100" t="n">
        <f aca="false">$C456*VLOOKUP($B456,FoodDB!$A$2:$I$1018,5,0)</f>
        <v>0</v>
      </c>
      <c r="G456" s="100" t="n">
        <f aca="false">$C456*VLOOKUP($B456,FoodDB!$A$2:$I$1018,6,0)</f>
        <v>0</v>
      </c>
      <c r="H456" s="100" t="n">
        <f aca="false">$C456*VLOOKUP($B456,FoodDB!$A$2:$I$1018,7,0)</f>
        <v>0</v>
      </c>
      <c r="I456" s="100" t="n">
        <f aca="false">$C456*VLOOKUP($B456,FoodDB!$A$2:$I$1018,8,0)</f>
        <v>0</v>
      </c>
      <c r="J456" s="100" t="n">
        <f aca="false">$C456*VLOOKUP($B456,FoodDB!$A$2:$I$1018,9,0)</f>
        <v>0</v>
      </c>
      <c r="K456" s="100"/>
      <c r="L456" s="100"/>
      <c r="M456" s="100"/>
      <c r="N456" s="100"/>
      <c r="O456" s="100"/>
      <c r="P456" s="100"/>
      <c r="Q456" s="100"/>
      <c r="R456" s="100"/>
      <c r="S456" s="100"/>
    </row>
    <row r="457" customFormat="false" ht="15" hidden="false" customHeight="false" outlineLevel="0" collapsed="false">
      <c r="B457" s="96" t="s">
        <v>108</v>
      </c>
      <c r="C457" s="97" t="n">
        <v>1</v>
      </c>
      <c r="D457" s="100" t="n">
        <f aca="false">$C457*VLOOKUP($B457,FoodDB!$A$2:$I$1018,3,0)</f>
        <v>0</v>
      </c>
      <c r="E457" s="100" t="n">
        <f aca="false">$C457*VLOOKUP($B457,FoodDB!$A$2:$I$1018,4,0)</f>
        <v>0</v>
      </c>
      <c r="F457" s="100" t="n">
        <f aca="false">$C457*VLOOKUP($B457,FoodDB!$A$2:$I$1018,5,0)</f>
        <v>0</v>
      </c>
      <c r="G457" s="100" t="n">
        <f aca="false">$C457*VLOOKUP($B457,FoodDB!$A$2:$I$1018,6,0)</f>
        <v>0</v>
      </c>
      <c r="H457" s="100" t="n">
        <f aca="false">$C457*VLOOKUP($B457,FoodDB!$A$2:$I$1018,7,0)</f>
        <v>0</v>
      </c>
      <c r="I457" s="100" t="n">
        <f aca="false">$C457*VLOOKUP($B457,FoodDB!$A$2:$I$1018,8,0)</f>
        <v>0</v>
      </c>
      <c r="J457" s="100" t="n">
        <f aca="false">$C457*VLOOKUP($B457,FoodDB!$A$2:$I$1018,9,0)</f>
        <v>0</v>
      </c>
      <c r="K457" s="100"/>
      <c r="L457" s="100"/>
      <c r="M457" s="100"/>
      <c r="N457" s="100"/>
      <c r="O457" s="100"/>
      <c r="P457" s="100"/>
      <c r="Q457" s="100"/>
      <c r="R457" s="100"/>
      <c r="S457" s="100"/>
    </row>
    <row r="458" customFormat="false" ht="15" hidden="false" customHeight="false" outlineLevel="0" collapsed="false">
      <c r="B458" s="96" t="s">
        <v>108</v>
      </c>
      <c r="C458" s="97" t="n">
        <v>1</v>
      </c>
      <c r="D458" s="100" t="n">
        <f aca="false">$C458*VLOOKUP($B458,FoodDB!$A$2:$I$1018,3,0)</f>
        <v>0</v>
      </c>
      <c r="E458" s="100" t="n">
        <f aca="false">$C458*VLOOKUP($B458,FoodDB!$A$2:$I$1018,4,0)</f>
        <v>0</v>
      </c>
      <c r="F458" s="100" t="n">
        <f aca="false">$C458*VLOOKUP($B458,FoodDB!$A$2:$I$1018,5,0)</f>
        <v>0</v>
      </c>
      <c r="G458" s="100" t="n">
        <f aca="false">$C458*VLOOKUP($B458,FoodDB!$A$2:$I$1018,6,0)</f>
        <v>0</v>
      </c>
      <c r="H458" s="100" t="n">
        <f aca="false">$C458*VLOOKUP($B458,FoodDB!$A$2:$I$1018,7,0)</f>
        <v>0</v>
      </c>
      <c r="I458" s="100" t="n">
        <f aca="false">$C458*VLOOKUP($B458,FoodDB!$A$2:$I$1018,8,0)</f>
        <v>0</v>
      </c>
      <c r="J458" s="100" t="n">
        <f aca="false">$C458*VLOOKUP($B458,FoodDB!$A$2:$I$1018,9,0)</f>
        <v>0</v>
      </c>
      <c r="K458" s="100"/>
      <c r="L458" s="100"/>
      <c r="M458" s="100"/>
      <c r="N458" s="100"/>
      <c r="O458" s="100"/>
      <c r="P458" s="100"/>
      <c r="Q458" s="100"/>
      <c r="R458" s="100"/>
      <c r="S458" s="100"/>
    </row>
    <row r="459" customFormat="false" ht="15" hidden="false" customHeight="false" outlineLevel="0" collapsed="false">
      <c r="B459" s="96" t="s">
        <v>108</v>
      </c>
      <c r="C459" s="97" t="n">
        <v>1</v>
      </c>
      <c r="D459" s="100" t="n">
        <f aca="false">$C459*VLOOKUP($B459,FoodDB!$A$2:$I$1018,3,0)</f>
        <v>0</v>
      </c>
      <c r="E459" s="100" t="n">
        <f aca="false">$C459*VLOOKUP($B459,FoodDB!$A$2:$I$1018,4,0)</f>
        <v>0</v>
      </c>
      <c r="F459" s="100" t="n">
        <f aca="false">$C459*VLOOKUP($B459,FoodDB!$A$2:$I$1018,5,0)</f>
        <v>0</v>
      </c>
      <c r="G459" s="100" t="n">
        <f aca="false">$C459*VLOOKUP($B459,FoodDB!$A$2:$I$1018,6,0)</f>
        <v>0</v>
      </c>
      <c r="H459" s="100" t="n">
        <f aca="false">$C459*VLOOKUP($B459,FoodDB!$A$2:$I$1018,7,0)</f>
        <v>0</v>
      </c>
      <c r="I459" s="100" t="n">
        <f aca="false">$C459*VLOOKUP($B459,FoodDB!$A$2:$I$1018,8,0)</f>
        <v>0</v>
      </c>
      <c r="J459" s="100" t="n">
        <f aca="false">$C459*VLOOKUP($B459,FoodDB!$A$2:$I$1018,9,0)</f>
        <v>0</v>
      </c>
      <c r="K459" s="100"/>
      <c r="L459" s="100"/>
      <c r="M459" s="100"/>
      <c r="N459" s="100"/>
      <c r="O459" s="100"/>
      <c r="P459" s="100"/>
      <c r="Q459" s="100"/>
      <c r="R459" s="100"/>
      <c r="S459" s="100"/>
    </row>
    <row r="460" customFormat="false" ht="15" hidden="false" customHeight="false" outlineLevel="0" collapsed="false">
      <c r="B460" s="96" t="s">
        <v>108</v>
      </c>
      <c r="C460" s="97" t="n">
        <v>1</v>
      </c>
      <c r="D460" s="100" t="n">
        <f aca="false">$C460*VLOOKUP($B460,FoodDB!$A$2:$I$1018,3,0)</f>
        <v>0</v>
      </c>
      <c r="E460" s="100" t="n">
        <f aca="false">$C460*VLOOKUP($B460,FoodDB!$A$2:$I$1018,4,0)</f>
        <v>0</v>
      </c>
      <c r="F460" s="100" t="n">
        <f aca="false">$C460*VLOOKUP($B460,FoodDB!$A$2:$I$1018,5,0)</f>
        <v>0</v>
      </c>
      <c r="G460" s="100" t="n">
        <f aca="false">$C460*VLOOKUP($B460,FoodDB!$A$2:$I$1018,6,0)</f>
        <v>0</v>
      </c>
      <c r="H460" s="100" t="n">
        <f aca="false">$C460*VLOOKUP($B460,FoodDB!$A$2:$I$1018,7,0)</f>
        <v>0</v>
      </c>
      <c r="I460" s="100" t="n">
        <f aca="false">$C460*VLOOKUP($B460,FoodDB!$A$2:$I$1018,8,0)</f>
        <v>0</v>
      </c>
      <c r="J460" s="100" t="n">
        <f aca="false">$C460*VLOOKUP($B460,FoodDB!$A$2:$I$1018,9,0)</f>
        <v>0</v>
      </c>
      <c r="K460" s="100"/>
      <c r="L460" s="100"/>
      <c r="M460" s="100"/>
      <c r="N460" s="100"/>
      <c r="O460" s="100"/>
      <c r="P460" s="100"/>
      <c r="Q460" s="100"/>
      <c r="R460" s="100"/>
      <c r="S460" s="100"/>
    </row>
    <row r="461" customFormat="false" ht="15" hidden="false" customHeight="false" outlineLevel="0" collapsed="false">
      <c r="A461" s="0" t="s">
        <v>98</v>
      </c>
      <c r="D461" s="100"/>
      <c r="E461" s="100"/>
      <c r="F461" s="100"/>
      <c r="G461" s="100" t="n">
        <f aca="false">SUM(G454:G460)</f>
        <v>0</v>
      </c>
      <c r="H461" s="100" t="n">
        <f aca="false">SUM(H454:H460)</f>
        <v>0</v>
      </c>
      <c r="I461" s="100" t="n">
        <f aca="false">SUM(I454:I460)</f>
        <v>0</v>
      </c>
      <c r="J461" s="100" t="n">
        <f aca="false">SUM(G461:I461)</f>
        <v>0</v>
      </c>
      <c r="K461" s="100"/>
      <c r="L461" s="100"/>
      <c r="M461" s="100"/>
      <c r="N461" s="100"/>
      <c r="O461" s="100"/>
      <c r="P461" s="100"/>
      <c r="Q461" s="100"/>
      <c r="R461" s="100"/>
      <c r="S461" s="100"/>
    </row>
    <row r="462" customFormat="false" ht="15" hidden="false" customHeight="false" outlineLevel="0" collapsed="false">
      <c r="A462" s="0" t="s">
        <v>102</v>
      </c>
      <c r="B462" s="0" t="s">
        <v>103</v>
      </c>
      <c r="D462" s="100"/>
      <c r="E462" s="100"/>
      <c r="F462" s="100"/>
      <c r="G462" s="100" t="n">
        <f aca="false">VLOOKUP($A454,LossChart!$A$3:$AB$105,14,0)</f>
        <v>565.571337803087</v>
      </c>
      <c r="H462" s="100" t="n">
        <f aca="false">VLOOKUP($A454,LossChart!$A$3:$AB$105,15,0)</f>
        <v>80</v>
      </c>
      <c r="I462" s="100" t="n">
        <f aca="false">VLOOKUP($A454,LossChart!$A$3:$AB$105,16,0)</f>
        <v>477.304074136158</v>
      </c>
      <c r="J462" s="100" t="n">
        <f aca="false">VLOOKUP($A454,LossChart!$A$3:$AB$105,17,0)</f>
        <v>1122.87541193925</v>
      </c>
      <c r="K462" s="100"/>
      <c r="L462" s="100"/>
      <c r="M462" s="100"/>
      <c r="N462" s="100"/>
      <c r="O462" s="100"/>
      <c r="P462" s="100"/>
      <c r="Q462" s="100"/>
      <c r="R462" s="100"/>
      <c r="S462" s="100"/>
    </row>
    <row r="463" customFormat="false" ht="15" hidden="false" customHeight="false" outlineLevel="0" collapsed="false">
      <c r="A463" s="0" t="s">
        <v>104</v>
      </c>
      <c r="D463" s="100"/>
      <c r="E463" s="100"/>
      <c r="F463" s="100"/>
      <c r="G463" s="100" t="n">
        <f aca="false">G462-G461</f>
        <v>565.571337803087</v>
      </c>
      <c r="H463" s="100" t="n">
        <f aca="false">H462-H461</f>
        <v>80</v>
      </c>
      <c r="I463" s="100" t="n">
        <f aca="false">I462-I461</f>
        <v>477.304074136158</v>
      </c>
      <c r="J463" s="100" t="n">
        <f aca="false">J462-J461</f>
        <v>1122.87541193925</v>
      </c>
      <c r="K463" s="100"/>
      <c r="L463" s="100"/>
      <c r="M463" s="100"/>
      <c r="N463" s="100"/>
      <c r="O463" s="100"/>
      <c r="P463" s="100"/>
      <c r="Q463" s="100"/>
      <c r="R463" s="100"/>
      <c r="S463" s="100"/>
    </row>
    <row r="465" customFormat="false" ht="60" hidden="false" customHeight="false" outlineLevel="0" collapsed="false">
      <c r="A465" s="21" t="s">
        <v>63</v>
      </c>
      <c r="B465" s="21" t="s">
        <v>93</v>
      </c>
      <c r="C465" s="21" t="s">
        <v>94</v>
      </c>
      <c r="D465" s="94" t="str">
        <f aca="false">FoodDB!$C$1</f>
        <v>Fat
(g)</v>
      </c>
      <c r="E465" s="94" t="str">
        <f aca="false">FoodDB!$D$1</f>
        <v>Carbs
(g)</v>
      </c>
      <c r="F465" s="94" t="str">
        <f aca="false">FoodDB!$E$1</f>
        <v>Protein
(g)</v>
      </c>
      <c r="G465" s="94" t="str">
        <f aca="false">FoodDB!$F$1</f>
        <v>Fat
(Cal)</v>
      </c>
      <c r="H465" s="94" t="str">
        <f aca="false">FoodDB!$G$1</f>
        <v>Carb
(Cal)</v>
      </c>
      <c r="I465" s="94" t="str">
        <f aca="false">FoodDB!$H$1</f>
        <v>Protein
(Cal)</v>
      </c>
      <c r="J465" s="94" t="str">
        <f aca="false">FoodDB!$I$1</f>
        <v>Total
Calories</v>
      </c>
      <c r="K465" s="94"/>
      <c r="L465" s="94" t="s">
        <v>110</v>
      </c>
      <c r="M465" s="94" t="s">
        <v>111</v>
      </c>
      <c r="N465" s="94" t="s">
        <v>112</v>
      </c>
      <c r="O465" s="94" t="s">
        <v>113</v>
      </c>
      <c r="P465" s="94" t="s">
        <v>118</v>
      </c>
      <c r="Q465" s="94" t="s">
        <v>119</v>
      </c>
      <c r="R465" s="94" t="s">
        <v>120</v>
      </c>
      <c r="S465" s="94" t="s">
        <v>121</v>
      </c>
    </row>
    <row r="466" customFormat="false" ht="15" hidden="false" customHeight="false" outlineLevel="0" collapsed="false">
      <c r="A466" s="95" t="n">
        <f aca="false">A454+1</f>
        <v>43032</v>
      </c>
      <c r="B466" s="96" t="s">
        <v>108</v>
      </c>
      <c r="C466" s="97" t="n">
        <v>1</v>
      </c>
      <c r="D466" s="100" t="n">
        <f aca="false">$C466*VLOOKUP($B466,FoodDB!$A$2:$I$1018,3,0)</f>
        <v>0</v>
      </c>
      <c r="E466" s="100" t="n">
        <f aca="false">$C466*VLOOKUP($B466,FoodDB!$A$2:$I$1018,4,0)</f>
        <v>0</v>
      </c>
      <c r="F466" s="100" t="n">
        <f aca="false">$C466*VLOOKUP($B466,FoodDB!$A$2:$I$1018,5,0)</f>
        <v>0</v>
      </c>
      <c r="G466" s="100" t="n">
        <f aca="false">$C466*VLOOKUP($B466,FoodDB!$A$2:$I$1018,6,0)</f>
        <v>0</v>
      </c>
      <c r="H466" s="100" t="n">
        <f aca="false">$C466*VLOOKUP($B466,FoodDB!$A$2:$I$1018,7,0)</f>
        <v>0</v>
      </c>
      <c r="I466" s="100" t="n">
        <f aca="false">$C466*VLOOKUP($B466,FoodDB!$A$2:$I$1018,8,0)</f>
        <v>0</v>
      </c>
      <c r="J466" s="100" t="n">
        <f aca="false">$C466*VLOOKUP($B466,FoodDB!$A$2:$I$1018,9,0)</f>
        <v>0</v>
      </c>
      <c r="K466" s="100"/>
      <c r="L466" s="100" t="n">
        <f aca="false">SUM(G466:G472)</f>
        <v>0</v>
      </c>
      <c r="M466" s="100" t="n">
        <f aca="false">SUM(H466:H472)</f>
        <v>0</v>
      </c>
      <c r="N466" s="100" t="n">
        <f aca="false">SUM(I466:I472)</f>
        <v>0</v>
      </c>
      <c r="O466" s="100" t="n">
        <f aca="false">SUM(L466:N466)</f>
        <v>0</v>
      </c>
      <c r="P466" s="100" t="n">
        <f aca="false">VLOOKUP($A466,LossChart!$A$3:$AB$105,14,0)-L466</f>
        <v>572.064439163188</v>
      </c>
      <c r="Q466" s="100" t="n">
        <f aca="false">VLOOKUP($A466,LossChart!$A$3:$AB$105,15,0)-M466</f>
        <v>80</v>
      </c>
      <c r="R466" s="100" t="n">
        <f aca="false">VLOOKUP($A466,LossChart!$A$3:$AB$105,16,0)-N466</f>
        <v>477.304074136158</v>
      </c>
      <c r="S466" s="100" t="n">
        <f aca="false">VLOOKUP($A466,LossChart!$A$3:$AB$105,17,0)-O466</f>
        <v>1129.36851329935</v>
      </c>
    </row>
    <row r="467" customFormat="false" ht="15" hidden="false" customHeight="false" outlineLevel="0" collapsed="false">
      <c r="B467" s="96" t="s">
        <v>108</v>
      </c>
      <c r="C467" s="97" t="n">
        <v>1</v>
      </c>
      <c r="D467" s="100" t="n">
        <f aca="false">$C467*VLOOKUP($B467,FoodDB!$A$2:$I$1018,3,0)</f>
        <v>0</v>
      </c>
      <c r="E467" s="100" t="n">
        <f aca="false">$C467*VLOOKUP($B467,FoodDB!$A$2:$I$1018,4,0)</f>
        <v>0</v>
      </c>
      <c r="F467" s="100" t="n">
        <f aca="false">$C467*VLOOKUP($B467,FoodDB!$A$2:$I$1018,5,0)</f>
        <v>0</v>
      </c>
      <c r="G467" s="100" t="n">
        <f aca="false">$C467*VLOOKUP($B467,FoodDB!$A$2:$I$1018,6,0)</f>
        <v>0</v>
      </c>
      <c r="H467" s="100" t="n">
        <f aca="false">$C467*VLOOKUP($B467,FoodDB!$A$2:$I$1018,7,0)</f>
        <v>0</v>
      </c>
      <c r="I467" s="100" t="n">
        <f aca="false">$C467*VLOOKUP($B467,FoodDB!$A$2:$I$1018,8,0)</f>
        <v>0</v>
      </c>
      <c r="J467" s="100" t="n">
        <f aca="false">$C467*VLOOKUP($B467,FoodDB!$A$2:$I$1018,9,0)</f>
        <v>0</v>
      </c>
      <c r="K467" s="100"/>
      <c r="L467" s="100"/>
      <c r="M467" s="100"/>
      <c r="N467" s="100"/>
      <c r="O467" s="100"/>
      <c r="P467" s="100"/>
      <c r="Q467" s="100"/>
      <c r="R467" s="100"/>
      <c r="S467" s="100"/>
    </row>
    <row r="468" customFormat="false" ht="15" hidden="false" customHeight="false" outlineLevel="0" collapsed="false">
      <c r="B468" s="96" t="s">
        <v>108</v>
      </c>
      <c r="C468" s="97" t="n">
        <v>1</v>
      </c>
      <c r="D468" s="100" t="n">
        <f aca="false">$C468*VLOOKUP($B468,FoodDB!$A$2:$I$1018,3,0)</f>
        <v>0</v>
      </c>
      <c r="E468" s="100" t="n">
        <f aca="false">$C468*VLOOKUP($B468,FoodDB!$A$2:$I$1018,4,0)</f>
        <v>0</v>
      </c>
      <c r="F468" s="100" t="n">
        <f aca="false">$C468*VLOOKUP($B468,FoodDB!$A$2:$I$1018,5,0)</f>
        <v>0</v>
      </c>
      <c r="G468" s="100" t="n">
        <f aca="false">$C468*VLOOKUP($B468,FoodDB!$A$2:$I$1018,6,0)</f>
        <v>0</v>
      </c>
      <c r="H468" s="100" t="n">
        <f aca="false">$C468*VLOOKUP($B468,FoodDB!$A$2:$I$1018,7,0)</f>
        <v>0</v>
      </c>
      <c r="I468" s="100" t="n">
        <f aca="false">$C468*VLOOKUP($B468,FoodDB!$A$2:$I$1018,8,0)</f>
        <v>0</v>
      </c>
      <c r="J468" s="100" t="n">
        <f aca="false">$C468*VLOOKUP($B468,FoodDB!$A$2:$I$1018,9,0)</f>
        <v>0</v>
      </c>
      <c r="K468" s="100"/>
      <c r="L468" s="100"/>
      <c r="M468" s="100"/>
      <c r="N468" s="100"/>
      <c r="O468" s="100"/>
      <c r="P468" s="100"/>
      <c r="Q468" s="100"/>
      <c r="R468" s="100"/>
      <c r="S468" s="100"/>
    </row>
    <row r="469" customFormat="false" ht="15" hidden="false" customHeight="false" outlineLevel="0" collapsed="false">
      <c r="B469" s="96" t="s">
        <v>108</v>
      </c>
      <c r="C469" s="97" t="n">
        <v>1</v>
      </c>
      <c r="D469" s="100" t="n">
        <f aca="false">$C469*VLOOKUP($B469,FoodDB!$A$2:$I$1018,3,0)</f>
        <v>0</v>
      </c>
      <c r="E469" s="100" t="n">
        <f aca="false">$C469*VLOOKUP($B469,FoodDB!$A$2:$I$1018,4,0)</f>
        <v>0</v>
      </c>
      <c r="F469" s="100" t="n">
        <f aca="false">$C469*VLOOKUP($B469,FoodDB!$A$2:$I$1018,5,0)</f>
        <v>0</v>
      </c>
      <c r="G469" s="100" t="n">
        <f aca="false">$C469*VLOOKUP($B469,FoodDB!$A$2:$I$1018,6,0)</f>
        <v>0</v>
      </c>
      <c r="H469" s="100" t="n">
        <f aca="false">$C469*VLOOKUP($B469,FoodDB!$A$2:$I$1018,7,0)</f>
        <v>0</v>
      </c>
      <c r="I469" s="100" t="n">
        <f aca="false">$C469*VLOOKUP($B469,FoodDB!$A$2:$I$1018,8,0)</f>
        <v>0</v>
      </c>
      <c r="J469" s="100" t="n">
        <f aca="false">$C469*VLOOKUP($B469,FoodDB!$A$2:$I$1018,9,0)</f>
        <v>0</v>
      </c>
      <c r="K469" s="100"/>
      <c r="L469" s="100"/>
      <c r="M469" s="100"/>
      <c r="N469" s="100"/>
      <c r="O469" s="100"/>
      <c r="P469" s="100"/>
      <c r="Q469" s="100"/>
      <c r="R469" s="100"/>
      <c r="S469" s="100"/>
    </row>
    <row r="470" customFormat="false" ht="15" hidden="false" customHeight="false" outlineLevel="0" collapsed="false">
      <c r="B470" s="96" t="s">
        <v>108</v>
      </c>
      <c r="C470" s="97" t="n">
        <v>1</v>
      </c>
      <c r="D470" s="100" t="n">
        <f aca="false">$C470*VLOOKUP($B470,FoodDB!$A$2:$I$1018,3,0)</f>
        <v>0</v>
      </c>
      <c r="E470" s="100" t="n">
        <f aca="false">$C470*VLOOKUP($B470,FoodDB!$A$2:$I$1018,4,0)</f>
        <v>0</v>
      </c>
      <c r="F470" s="100" t="n">
        <f aca="false">$C470*VLOOKUP($B470,FoodDB!$A$2:$I$1018,5,0)</f>
        <v>0</v>
      </c>
      <c r="G470" s="100" t="n">
        <f aca="false">$C470*VLOOKUP($B470,FoodDB!$A$2:$I$1018,6,0)</f>
        <v>0</v>
      </c>
      <c r="H470" s="100" t="n">
        <f aca="false">$C470*VLOOKUP($B470,FoodDB!$A$2:$I$1018,7,0)</f>
        <v>0</v>
      </c>
      <c r="I470" s="100" t="n">
        <f aca="false">$C470*VLOOKUP($B470,FoodDB!$A$2:$I$1018,8,0)</f>
        <v>0</v>
      </c>
      <c r="J470" s="100" t="n">
        <f aca="false">$C470*VLOOKUP($B470,FoodDB!$A$2:$I$1018,9,0)</f>
        <v>0</v>
      </c>
      <c r="K470" s="100"/>
      <c r="L470" s="100"/>
      <c r="M470" s="100"/>
      <c r="N470" s="100"/>
      <c r="O470" s="100"/>
      <c r="P470" s="100"/>
      <c r="Q470" s="100"/>
      <c r="R470" s="100"/>
      <c r="S470" s="100"/>
    </row>
    <row r="471" customFormat="false" ht="15" hidden="false" customHeight="false" outlineLevel="0" collapsed="false">
      <c r="B471" s="96" t="s">
        <v>108</v>
      </c>
      <c r="C471" s="97" t="n">
        <v>1</v>
      </c>
      <c r="D471" s="100" t="n">
        <f aca="false">$C471*VLOOKUP($B471,FoodDB!$A$2:$I$1018,3,0)</f>
        <v>0</v>
      </c>
      <c r="E471" s="100" t="n">
        <f aca="false">$C471*VLOOKUP($B471,FoodDB!$A$2:$I$1018,4,0)</f>
        <v>0</v>
      </c>
      <c r="F471" s="100" t="n">
        <f aca="false">$C471*VLOOKUP($B471,FoodDB!$A$2:$I$1018,5,0)</f>
        <v>0</v>
      </c>
      <c r="G471" s="100" t="n">
        <f aca="false">$C471*VLOOKUP($B471,FoodDB!$A$2:$I$1018,6,0)</f>
        <v>0</v>
      </c>
      <c r="H471" s="100" t="n">
        <f aca="false">$C471*VLOOKUP($B471,FoodDB!$A$2:$I$1018,7,0)</f>
        <v>0</v>
      </c>
      <c r="I471" s="100" t="n">
        <f aca="false">$C471*VLOOKUP($B471,FoodDB!$A$2:$I$1018,8,0)</f>
        <v>0</v>
      </c>
      <c r="J471" s="100" t="n">
        <f aca="false">$C471*VLOOKUP($B471,FoodDB!$A$2:$I$1018,9,0)</f>
        <v>0</v>
      </c>
      <c r="K471" s="100"/>
      <c r="L471" s="100"/>
      <c r="M471" s="100"/>
      <c r="N471" s="100"/>
      <c r="O471" s="100"/>
      <c r="P471" s="100"/>
      <c r="Q471" s="100"/>
      <c r="R471" s="100"/>
      <c r="S471" s="100"/>
    </row>
    <row r="472" customFormat="false" ht="15" hidden="false" customHeight="false" outlineLevel="0" collapsed="false">
      <c r="B472" s="96" t="s">
        <v>108</v>
      </c>
      <c r="C472" s="97" t="n">
        <v>1</v>
      </c>
      <c r="D472" s="100" t="n">
        <f aca="false">$C472*VLOOKUP($B472,FoodDB!$A$2:$I$1018,3,0)</f>
        <v>0</v>
      </c>
      <c r="E472" s="100" t="n">
        <f aca="false">$C472*VLOOKUP($B472,FoodDB!$A$2:$I$1018,4,0)</f>
        <v>0</v>
      </c>
      <c r="F472" s="100" t="n">
        <f aca="false">$C472*VLOOKUP($B472,FoodDB!$A$2:$I$1018,5,0)</f>
        <v>0</v>
      </c>
      <c r="G472" s="100" t="n">
        <f aca="false">$C472*VLOOKUP($B472,FoodDB!$A$2:$I$1018,6,0)</f>
        <v>0</v>
      </c>
      <c r="H472" s="100" t="n">
        <f aca="false">$C472*VLOOKUP($B472,FoodDB!$A$2:$I$1018,7,0)</f>
        <v>0</v>
      </c>
      <c r="I472" s="100" t="n">
        <f aca="false">$C472*VLOOKUP($B472,FoodDB!$A$2:$I$1018,8,0)</f>
        <v>0</v>
      </c>
      <c r="J472" s="100" t="n">
        <f aca="false">$C472*VLOOKUP($B472,FoodDB!$A$2:$I$1018,9,0)</f>
        <v>0</v>
      </c>
      <c r="K472" s="100"/>
      <c r="L472" s="100"/>
      <c r="M472" s="100"/>
      <c r="N472" s="100"/>
      <c r="O472" s="100"/>
      <c r="P472" s="100"/>
      <c r="Q472" s="100"/>
      <c r="R472" s="100"/>
      <c r="S472" s="100"/>
    </row>
    <row r="473" customFormat="false" ht="15" hidden="false" customHeight="false" outlineLevel="0" collapsed="false">
      <c r="A473" s="0" t="s">
        <v>98</v>
      </c>
      <c r="D473" s="100"/>
      <c r="E473" s="100"/>
      <c r="F473" s="100"/>
      <c r="G473" s="100" t="n">
        <f aca="false">SUM(G466:G472)</f>
        <v>0</v>
      </c>
      <c r="H473" s="100" t="n">
        <f aca="false">SUM(H466:H472)</f>
        <v>0</v>
      </c>
      <c r="I473" s="100" t="n">
        <f aca="false">SUM(I466:I472)</f>
        <v>0</v>
      </c>
      <c r="J473" s="100" t="n">
        <f aca="false">SUM(G473:I473)</f>
        <v>0</v>
      </c>
      <c r="K473" s="100"/>
      <c r="L473" s="100"/>
      <c r="M473" s="100"/>
      <c r="N473" s="100"/>
      <c r="O473" s="100"/>
      <c r="P473" s="100"/>
      <c r="Q473" s="100"/>
      <c r="R473" s="100"/>
      <c r="S473" s="100"/>
    </row>
    <row r="474" customFormat="false" ht="15" hidden="false" customHeight="false" outlineLevel="0" collapsed="false">
      <c r="A474" s="0" t="s">
        <v>102</v>
      </c>
      <c r="B474" s="0" t="s">
        <v>103</v>
      </c>
      <c r="D474" s="100"/>
      <c r="E474" s="100"/>
      <c r="F474" s="100"/>
      <c r="G474" s="100" t="n">
        <f aca="false">VLOOKUP($A466,LossChart!$A$3:$AB$105,14,0)</f>
        <v>572.064439163188</v>
      </c>
      <c r="H474" s="100" t="n">
        <f aca="false">VLOOKUP($A466,LossChart!$A$3:$AB$105,15,0)</f>
        <v>80</v>
      </c>
      <c r="I474" s="100" t="n">
        <f aca="false">VLOOKUP($A466,LossChart!$A$3:$AB$105,16,0)</f>
        <v>477.304074136158</v>
      </c>
      <c r="J474" s="100" t="n">
        <f aca="false">VLOOKUP($A466,LossChart!$A$3:$AB$105,17,0)</f>
        <v>1129.36851329935</v>
      </c>
      <c r="K474" s="100"/>
      <c r="L474" s="100"/>
      <c r="M474" s="100"/>
      <c r="N474" s="100"/>
      <c r="O474" s="100"/>
      <c r="P474" s="100"/>
      <c r="Q474" s="100"/>
      <c r="R474" s="100"/>
      <c r="S474" s="100"/>
    </row>
    <row r="475" customFormat="false" ht="15" hidden="false" customHeight="false" outlineLevel="0" collapsed="false">
      <c r="A475" s="0" t="s">
        <v>104</v>
      </c>
      <c r="D475" s="100"/>
      <c r="E475" s="100"/>
      <c r="F475" s="100"/>
      <c r="G475" s="100" t="n">
        <f aca="false">G474-G473</f>
        <v>572.064439163188</v>
      </c>
      <c r="H475" s="100" t="n">
        <f aca="false">H474-H473</f>
        <v>80</v>
      </c>
      <c r="I475" s="100" t="n">
        <f aca="false">I474-I473</f>
        <v>477.304074136158</v>
      </c>
      <c r="J475" s="100" t="n">
        <f aca="false">J474-J473</f>
        <v>1129.36851329935</v>
      </c>
      <c r="K475" s="100"/>
      <c r="L475" s="100"/>
      <c r="M475" s="100"/>
      <c r="N475" s="100"/>
      <c r="O475" s="100"/>
      <c r="P475" s="100"/>
      <c r="Q475" s="100"/>
      <c r="R475" s="100"/>
      <c r="S475" s="100"/>
    </row>
    <row r="477" customFormat="false" ht="60" hidden="false" customHeight="false" outlineLevel="0" collapsed="false">
      <c r="A477" s="21" t="s">
        <v>63</v>
      </c>
      <c r="B477" s="21" t="s">
        <v>93</v>
      </c>
      <c r="C477" s="21" t="s">
        <v>94</v>
      </c>
      <c r="D477" s="94" t="str">
        <f aca="false">FoodDB!$C$1</f>
        <v>Fat
(g)</v>
      </c>
      <c r="E477" s="94" t="str">
        <f aca="false">FoodDB!$D$1</f>
        <v>Carbs
(g)</v>
      </c>
      <c r="F477" s="94" t="str">
        <f aca="false">FoodDB!$E$1</f>
        <v>Protein
(g)</v>
      </c>
      <c r="G477" s="94" t="str">
        <f aca="false">FoodDB!$F$1</f>
        <v>Fat
(Cal)</v>
      </c>
      <c r="H477" s="94" t="str">
        <f aca="false">FoodDB!$G$1</f>
        <v>Carb
(Cal)</v>
      </c>
      <c r="I477" s="94" t="str">
        <f aca="false">FoodDB!$H$1</f>
        <v>Protein
(Cal)</v>
      </c>
      <c r="J477" s="94" t="str">
        <f aca="false">FoodDB!$I$1</f>
        <v>Total
Calories</v>
      </c>
      <c r="K477" s="94"/>
      <c r="L477" s="94" t="s">
        <v>110</v>
      </c>
      <c r="M477" s="94" t="s">
        <v>111</v>
      </c>
      <c r="N477" s="94" t="s">
        <v>112</v>
      </c>
      <c r="O477" s="94" t="s">
        <v>113</v>
      </c>
      <c r="P477" s="94" t="s">
        <v>118</v>
      </c>
      <c r="Q477" s="94" t="s">
        <v>119</v>
      </c>
      <c r="R477" s="94" t="s">
        <v>120</v>
      </c>
      <c r="S477" s="94" t="s">
        <v>121</v>
      </c>
    </row>
    <row r="478" customFormat="false" ht="15" hidden="false" customHeight="false" outlineLevel="0" collapsed="false">
      <c r="A478" s="95" t="n">
        <f aca="false">A466+1</f>
        <v>43033</v>
      </c>
      <c r="B478" s="96" t="s">
        <v>108</v>
      </c>
      <c r="C478" s="97" t="n">
        <v>1</v>
      </c>
      <c r="D478" s="100" t="n">
        <f aca="false">$C478*VLOOKUP($B478,FoodDB!$A$2:$I$1018,3,0)</f>
        <v>0</v>
      </c>
      <c r="E478" s="100" t="n">
        <f aca="false">$C478*VLOOKUP($B478,FoodDB!$A$2:$I$1018,4,0)</f>
        <v>0</v>
      </c>
      <c r="F478" s="100" t="n">
        <f aca="false">$C478*VLOOKUP($B478,FoodDB!$A$2:$I$1018,5,0)</f>
        <v>0</v>
      </c>
      <c r="G478" s="100" t="n">
        <f aca="false">$C478*VLOOKUP($B478,FoodDB!$A$2:$I$1018,6,0)</f>
        <v>0</v>
      </c>
      <c r="H478" s="100" t="n">
        <f aca="false">$C478*VLOOKUP($B478,FoodDB!$A$2:$I$1018,7,0)</f>
        <v>0</v>
      </c>
      <c r="I478" s="100" t="n">
        <f aca="false">$C478*VLOOKUP($B478,FoodDB!$A$2:$I$1018,8,0)</f>
        <v>0</v>
      </c>
      <c r="J478" s="100" t="n">
        <f aca="false">$C478*VLOOKUP($B478,FoodDB!$A$2:$I$1018,9,0)</f>
        <v>0</v>
      </c>
      <c r="K478" s="100"/>
      <c r="L478" s="100" t="n">
        <f aca="false">SUM(G478:G484)</f>
        <v>0</v>
      </c>
      <c r="M478" s="100" t="n">
        <f aca="false">SUM(H478:H484)</f>
        <v>0</v>
      </c>
      <c r="N478" s="100" t="n">
        <f aca="false">SUM(I478:I484)</f>
        <v>0</v>
      </c>
      <c r="O478" s="100" t="n">
        <f aca="false">SUM(L478:N478)</f>
        <v>0</v>
      </c>
      <c r="P478" s="100" t="n">
        <f aca="false">VLOOKUP($A478,LossChart!$A$3:$AB$105,14,0)-L478</f>
        <v>578.500030196958</v>
      </c>
      <c r="Q478" s="100" t="n">
        <f aca="false">VLOOKUP($A478,LossChart!$A$3:$AB$105,15,0)-M478</f>
        <v>80</v>
      </c>
      <c r="R478" s="100" t="n">
        <f aca="false">VLOOKUP($A478,LossChart!$A$3:$AB$105,16,0)-N478</f>
        <v>477.304074136158</v>
      </c>
      <c r="S478" s="100" t="n">
        <f aca="false">VLOOKUP($A478,LossChart!$A$3:$AB$105,17,0)-O478</f>
        <v>1135.80410433312</v>
      </c>
    </row>
    <row r="479" customFormat="false" ht="15" hidden="false" customHeight="false" outlineLevel="0" collapsed="false">
      <c r="B479" s="96" t="s">
        <v>108</v>
      </c>
      <c r="C479" s="97" t="n">
        <v>1</v>
      </c>
      <c r="D479" s="100" t="n">
        <f aca="false">$C479*VLOOKUP($B479,FoodDB!$A$2:$I$1018,3,0)</f>
        <v>0</v>
      </c>
      <c r="E479" s="100" t="n">
        <f aca="false">$C479*VLOOKUP($B479,FoodDB!$A$2:$I$1018,4,0)</f>
        <v>0</v>
      </c>
      <c r="F479" s="100" t="n">
        <f aca="false">$C479*VLOOKUP($B479,FoodDB!$A$2:$I$1018,5,0)</f>
        <v>0</v>
      </c>
      <c r="G479" s="100" t="n">
        <f aca="false">$C479*VLOOKUP($B479,FoodDB!$A$2:$I$1018,6,0)</f>
        <v>0</v>
      </c>
      <c r="H479" s="100" t="n">
        <f aca="false">$C479*VLOOKUP($B479,FoodDB!$A$2:$I$1018,7,0)</f>
        <v>0</v>
      </c>
      <c r="I479" s="100" t="n">
        <f aca="false">$C479*VLOOKUP($B479,FoodDB!$A$2:$I$1018,8,0)</f>
        <v>0</v>
      </c>
      <c r="J479" s="100" t="n">
        <f aca="false">$C479*VLOOKUP($B479,FoodDB!$A$2:$I$1018,9,0)</f>
        <v>0</v>
      </c>
      <c r="K479" s="100"/>
      <c r="L479" s="100"/>
      <c r="M479" s="100"/>
      <c r="N479" s="100"/>
      <c r="O479" s="100"/>
      <c r="P479" s="100"/>
      <c r="Q479" s="100"/>
      <c r="R479" s="100"/>
      <c r="S479" s="100"/>
    </row>
    <row r="480" customFormat="false" ht="15" hidden="false" customHeight="false" outlineLevel="0" collapsed="false">
      <c r="B480" s="96" t="s">
        <v>108</v>
      </c>
      <c r="C480" s="97" t="n">
        <v>1</v>
      </c>
      <c r="D480" s="100" t="n">
        <f aca="false">$C480*VLOOKUP($B480,FoodDB!$A$2:$I$1018,3,0)</f>
        <v>0</v>
      </c>
      <c r="E480" s="100" t="n">
        <f aca="false">$C480*VLOOKUP($B480,FoodDB!$A$2:$I$1018,4,0)</f>
        <v>0</v>
      </c>
      <c r="F480" s="100" t="n">
        <f aca="false">$C480*VLOOKUP($B480,FoodDB!$A$2:$I$1018,5,0)</f>
        <v>0</v>
      </c>
      <c r="G480" s="100" t="n">
        <f aca="false">$C480*VLOOKUP($B480,FoodDB!$A$2:$I$1018,6,0)</f>
        <v>0</v>
      </c>
      <c r="H480" s="100" t="n">
        <f aca="false">$C480*VLOOKUP($B480,FoodDB!$A$2:$I$1018,7,0)</f>
        <v>0</v>
      </c>
      <c r="I480" s="100" t="n">
        <f aca="false">$C480*VLOOKUP($B480,FoodDB!$A$2:$I$1018,8,0)</f>
        <v>0</v>
      </c>
      <c r="J480" s="100" t="n">
        <f aca="false">$C480*VLOOKUP($B480,FoodDB!$A$2:$I$1018,9,0)</f>
        <v>0</v>
      </c>
      <c r="K480" s="100"/>
      <c r="L480" s="100"/>
      <c r="M480" s="100"/>
      <c r="N480" s="100"/>
      <c r="O480" s="100"/>
      <c r="P480" s="100"/>
      <c r="Q480" s="100"/>
      <c r="R480" s="100"/>
      <c r="S480" s="100"/>
    </row>
    <row r="481" customFormat="false" ht="15" hidden="false" customHeight="false" outlineLevel="0" collapsed="false">
      <c r="B481" s="96" t="s">
        <v>108</v>
      </c>
      <c r="C481" s="97" t="n">
        <v>1</v>
      </c>
      <c r="D481" s="100" t="n">
        <f aca="false">$C481*VLOOKUP($B481,FoodDB!$A$2:$I$1018,3,0)</f>
        <v>0</v>
      </c>
      <c r="E481" s="100" t="n">
        <f aca="false">$C481*VLOOKUP($B481,FoodDB!$A$2:$I$1018,4,0)</f>
        <v>0</v>
      </c>
      <c r="F481" s="100" t="n">
        <f aca="false">$C481*VLOOKUP($B481,FoodDB!$A$2:$I$1018,5,0)</f>
        <v>0</v>
      </c>
      <c r="G481" s="100" t="n">
        <f aca="false">$C481*VLOOKUP($B481,FoodDB!$A$2:$I$1018,6,0)</f>
        <v>0</v>
      </c>
      <c r="H481" s="100" t="n">
        <f aca="false">$C481*VLOOKUP($B481,FoodDB!$A$2:$I$1018,7,0)</f>
        <v>0</v>
      </c>
      <c r="I481" s="100" t="n">
        <f aca="false">$C481*VLOOKUP($B481,FoodDB!$A$2:$I$1018,8,0)</f>
        <v>0</v>
      </c>
      <c r="J481" s="100" t="n">
        <f aca="false">$C481*VLOOKUP($B481,FoodDB!$A$2:$I$1018,9,0)</f>
        <v>0</v>
      </c>
      <c r="K481" s="100"/>
      <c r="L481" s="100"/>
      <c r="M481" s="100"/>
      <c r="N481" s="100"/>
      <c r="O481" s="100"/>
      <c r="P481" s="100"/>
      <c r="Q481" s="100"/>
      <c r="R481" s="100"/>
      <c r="S481" s="100"/>
    </row>
    <row r="482" customFormat="false" ht="15" hidden="false" customHeight="false" outlineLevel="0" collapsed="false">
      <c r="B482" s="96" t="s">
        <v>108</v>
      </c>
      <c r="C482" s="97" t="n">
        <v>1</v>
      </c>
      <c r="D482" s="100" t="n">
        <f aca="false">$C482*VLOOKUP($B482,FoodDB!$A$2:$I$1018,3,0)</f>
        <v>0</v>
      </c>
      <c r="E482" s="100" t="n">
        <f aca="false">$C482*VLOOKUP($B482,FoodDB!$A$2:$I$1018,4,0)</f>
        <v>0</v>
      </c>
      <c r="F482" s="100" t="n">
        <f aca="false">$C482*VLOOKUP($B482,FoodDB!$A$2:$I$1018,5,0)</f>
        <v>0</v>
      </c>
      <c r="G482" s="100" t="n">
        <f aca="false">$C482*VLOOKUP($B482,FoodDB!$A$2:$I$1018,6,0)</f>
        <v>0</v>
      </c>
      <c r="H482" s="100" t="n">
        <f aca="false">$C482*VLOOKUP($B482,FoodDB!$A$2:$I$1018,7,0)</f>
        <v>0</v>
      </c>
      <c r="I482" s="100" t="n">
        <f aca="false">$C482*VLOOKUP($B482,FoodDB!$A$2:$I$1018,8,0)</f>
        <v>0</v>
      </c>
      <c r="J482" s="100" t="n">
        <f aca="false">$C482*VLOOKUP($B482,FoodDB!$A$2:$I$1018,9,0)</f>
        <v>0</v>
      </c>
      <c r="K482" s="100"/>
      <c r="L482" s="100"/>
      <c r="M482" s="100"/>
      <c r="N482" s="100"/>
      <c r="O482" s="100"/>
      <c r="P482" s="100"/>
      <c r="Q482" s="100"/>
      <c r="R482" s="100"/>
      <c r="S482" s="100"/>
    </row>
    <row r="483" customFormat="false" ht="15" hidden="false" customHeight="false" outlineLevel="0" collapsed="false">
      <c r="B483" s="96" t="s">
        <v>108</v>
      </c>
      <c r="C483" s="97" t="n">
        <v>1</v>
      </c>
      <c r="D483" s="100" t="n">
        <f aca="false">$C483*VLOOKUP($B483,FoodDB!$A$2:$I$1018,3,0)</f>
        <v>0</v>
      </c>
      <c r="E483" s="100" t="n">
        <f aca="false">$C483*VLOOKUP($B483,FoodDB!$A$2:$I$1018,4,0)</f>
        <v>0</v>
      </c>
      <c r="F483" s="100" t="n">
        <f aca="false">$C483*VLOOKUP($B483,FoodDB!$A$2:$I$1018,5,0)</f>
        <v>0</v>
      </c>
      <c r="G483" s="100" t="n">
        <f aca="false">$C483*VLOOKUP($B483,FoodDB!$A$2:$I$1018,6,0)</f>
        <v>0</v>
      </c>
      <c r="H483" s="100" t="n">
        <f aca="false">$C483*VLOOKUP($B483,FoodDB!$A$2:$I$1018,7,0)</f>
        <v>0</v>
      </c>
      <c r="I483" s="100" t="n">
        <f aca="false">$C483*VLOOKUP($B483,FoodDB!$A$2:$I$1018,8,0)</f>
        <v>0</v>
      </c>
      <c r="J483" s="100" t="n">
        <f aca="false">$C483*VLOOKUP($B483,FoodDB!$A$2:$I$1018,9,0)</f>
        <v>0</v>
      </c>
      <c r="K483" s="100"/>
      <c r="L483" s="100"/>
      <c r="M483" s="100"/>
      <c r="N483" s="100"/>
      <c r="O483" s="100"/>
      <c r="P483" s="100"/>
      <c r="Q483" s="100"/>
      <c r="R483" s="100"/>
      <c r="S483" s="100"/>
    </row>
    <row r="484" customFormat="false" ht="15" hidden="false" customHeight="false" outlineLevel="0" collapsed="false">
      <c r="B484" s="96" t="s">
        <v>108</v>
      </c>
      <c r="C484" s="97" t="n">
        <v>1</v>
      </c>
      <c r="D484" s="100" t="n">
        <f aca="false">$C484*VLOOKUP($B484,FoodDB!$A$2:$I$1018,3,0)</f>
        <v>0</v>
      </c>
      <c r="E484" s="100" t="n">
        <f aca="false">$C484*VLOOKUP($B484,FoodDB!$A$2:$I$1018,4,0)</f>
        <v>0</v>
      </c>
      <c r="F484" s="100" t="n">
        <f aca="false">$C484*VLOOKUP($B484,FoodDB!$A$2:$I$1018,5,0)</f>
        <v>0</v>
      </c>
      <c r="G484" s="100" t="n">
        <f aca="false">$C484*VLOOKUP($B484,FoodDB!$A$2:$I$1018,6,0)</f>
        <v>0</v>
      </c>
      <c r="H484" s="100" t="n">
        <f aca="false">$C484*VLOOKUP($B484,FoodDB!$A$2:$I$1018,7,0)</f>
        <v>0</v>
      </c>
      <c r="I484" s="100" t="n">
        <f aca="false">$C484*VLOOKUP($B484,FoodDB!$A$2:$I$1018,8,0)</f>
        <v>0</v>
      </c>
      <c r="J484" s="100" t="n">
        <f aca="false">$C484*VLOOKUP($B484,FoodDB!$A$2:$I$1018,9,0)</f>
        <v>0</v>
      </c>
      <c r="K484" s="100"/>
      <c r="L484" s="100"/>
      <c r="M484" s="100"/>
      <c r="N484" s="100"/>
      <c r="O484" s="100"/>
      <c r="P484" s="100"/>
      <c r="Q484" s="100"/>
      <c r="R484" s="100"/>
      <c r="S484" s="100"/>
    </row>
    <row r="485" customFormat="false" ht="15" hidden="false" customHeight="false" outlineLevel="0" collapsed="false">
      <c r="A485" s="0" t="s">
        <v>98</v>
      </c>
      <c r="D485" s="100"/>
      <c r="E485" s="100"/>
      <c r="F485" s="100"/>
      <c r="G485" s="100" t="n">
        <f aca="false">SUM(G478:G484)</f>
        <v>0</v>
      </c>
      <c r="H485" s="100" t="n">
        <f aca="false">SUM(H478:H484)</f>
        <v>0</v>
      </c>
      <c r="I485" s="100" t="n">
        <f aca="false">SUM(I478:I484)</f>
        <v>0</v>
      </c>
      <c r="J485" s="100" t="n">
        <f aca="false">SUM(G485:I485)</f>
        <v>0</v>
      </c>
      <c r="K485" s="100"/>
      <c r="L485" s="100"/>
      <c r="M485" s="100"/>
      <c r="N485" s="100"/>
      <c r="O485" s="100"/>
      <c r="P485" s="100"/>
      <c r="Q485" s="100"/>
      <c r="R485" s="100"/>
      <c r="S485" s="100"/>
    </row>
    <row r="486" customFormat="false" ht="15" hidden="false" customHeight="false" outlineLevel="0" collapsed="false">
      <c r="A486" s="0" t="s">
        <v>102</v>
      </c>
      <c r="B486" s="0" t="s">
        <v>103</v>
      </c>
      <c r="D486" s="100"/>
      <c r="E486" s="100"/>
      <c r="F486" s="100"/>
      <c r="G486" s="100" t="n">
        <f aca="false">VLOOKUP($A478,LossChart!$A$3:$AB$105,14,0)</f>
        <v>578.500030196958</v>
      </c>
      <c r="H486" s="100" t="n">
        <f aca="false">VLOOKUP($A478,LossChart!$A$3:$AB$105,15,0)</f>
        <v>80</v>
      </c>
      <c r="I486" s="100" t="n">
        <f aca="false">VLOOKUP($A478,LossChart!$A$3:$AB$105,16,0)</f>
        <v>477.304074136158</v>
      </c>
      <c r="J486" s="100" t="n">
        <f aca="false">VLOOKUP($A478,LossChart!$A$3:$AB$105,17,0)</f>
        <v>1135.80410433312</v>
      </c>
      <c r="K486" s="100"/>
      <c r="L486" s="100"/>
      <c r="M486" s="100"/>
      <c r="N486" s="100"/>
      <c r="O486" s="100"/>
      <c r="P486" s="100"/>
      <c r="Q486" s="100"/>
      <c r="R486" s="100"/>
      <c r="S486" s="100"/>
    </row>
    <row r="487" customFormat="false" ht="15" hidden="false" customHeight="false" outlineLevel="0" collapsed="false">
      <c r="A487" s="0" t="s">
        <v>104</v>
      </c>
      <c r="D487" s="100"/>
      <c r="E487" s="100"/>
      <c r="F487" s="100"/>
      <c r="G487" s="100" t="n">
        <f aca="false">G486-G485</f>
        <v>578.500030196958</v>
      </c>
      <c r="H487" s="100" t="n">
        <f aca="false">H486-H485</f>
        <v>80</v>
      </c>
      <c r="I487" s="100" t="n">
        <f aca="false">I486-I485</f>
        <v>477.304074136158</v>
      </c>
      <c r="J487" s="100" t="n">
        <f aca="false">J486-J485</f>
        <v>1135.80410433312</v>
      </c>
      <c r="K487" s="100"/>
      <c r="L487" s="100"/>
      <c r="M487" s="100"/>
      <c r="N487" s="100"/>
      <c r="O487" s="100"/>
      <c r="P487" s="100"/>
      <c r="Q487" s="100"/>
      <c r="R487" s="100"/>
      <c r="S487" s="100"/>
    </row>
    <row r="489" customFormat="false" ht="60" hidden="false" customHeight="false" outlineLevel="0" collapsed="false">
      <c r="A489" s="21" t="s">
        <v>63</v>
      </c>
      <c r="B489" s="21" t="s">
        <v>93</v>
      </c>
      <c r="C489" s="21" t="s">
        <v>94</v>
      </c>
      <c r="D489" s="94" t="str">
        <f aca="false">FoodDB!$C$1</f>
        <v>Fat
(g)</v>
      </c>
      <c r="E489" s="94" t="str">
        <f aca="false">FoodDB!$D$1</f>
        <v>Carbs
(g)</v>
      </c>
      <c r="F489" s="94" t="str">
        <f aca="false">FoodDB!$E$1</f>
        <v>Protein
(g)</v>
      </c>
      <c r="G489" s="94" t="str">
        <f aca="false">FoodDB!$F$1</f>
        <v>Fat
(Cal)</v>
      </c>
      <c r="H489" s="94" t="str">
        <f aca="false">FoodDB!$G$1</f>
        <v>Carb
(Cal)</v>
      </c>
      <c r="I489" s="94" t="str">
        <f aca="false">FoodDB!$H$1</f>
        <v>Protein
(Cal)</v>
      </c>
      <c r="J489" s="94" t="str">
        <f aca="false">FoodDB!$I$1</f>
        <v>Total
Calories</v>
      </c>
      <c r="K489" s="94"/>
      <c r="L489" s="94" t="s">
        <v>110</v>
      </c>
      <c r="M489" s="94" t="s">
        <v>111</v>
      </c>
      <c r="N489" s="94" t="s">
        <v>112</v>
      </c>
      <c r="O489" s="94" t="s">
        <v>113</v>
      </c>
      <c r="P489" s="94" t="s">
        <v>118</v>
      </c>
      <c r="Q489" s="94" t="s">
        <v>119</v>
      </c>
      <c r="R489" s="94" t="s">
        <v>120</v>
      </c>
      <c r="S489" s="94" t="s">
        <v>121</v>
      </c>
    </row>
    <row r="490" customFormat="false" ht="15" hidden="false" customHeight="false" outlineLevel="0" collapsed="false">
      <c r="A490" s="95" t="n">
        <f aca="false">A478+1</f>
        <v>43034</v>
      </c>
      <c r="B490" s="96" t="s">
        <v>108</v>
      </c>
      <c r="C490" s="97" t="n">
        <v>1</v>
      </c>
      <c r="D490" s="100" t="n">
        <f aca="false">$C490*VLOOKUP($B490,FoodDB!$A$2:$I$1018,3,0)</f>
        <v>0</v>
      </c>
      <c r="E490" s="100" t="n">
        <f aca="false">$C490*VLOOKUP($B490,FoodDB!$A$2:$I$1018,4,0)</f>
        <v>0</v>
      </c>
      <c r="F490" s="100" t="n">
        <f aca="false">$C490*VLOOKUP($B490,FoodDB!$A$2:$I$1018,5,0)</f>
        <v>0</v>
      </c>
      <c r="G490" s="100" t="n">
        <f aca="false">$C490*VLOOKUP($B490,FoodDB!$A$2:$I$1018,6,0)</f>
        <v>0</v>
      </c>
      <c r="H490" s="100" t="n">
        <f aca="false">$C490*VLOOKUP($B490,FoodDB!$A$2:$I$1018,7,0)</f>
        <v>0</v>
      </c>
      <c r="I490" s="100" t="n">
        <f aca="false">$C490*VLOOKUP($B490,FoodDB!$A$2:$I$1018,8,0)</f>
        <v>0</v>
      </c>
      <c r="J490" s="100" t="n">
        <f aca="false">$C490*VLOOKUP($B490,FoodDB!$A$2:$I$1018,9,0)</f>
        <v>0</v>
      </c>
      <c r="K490" s="100"/>
      <c r="L490" s="100" t="n">
        <f aca="false">SUM(G490:G496)</f>
        <v>0</v>
      </c>
      <c r="M490" s="100" t="n">
        <f aca="false">SUM(H490:H496)</f>
        <v>0</v>
      </c>
      <c r="N490" s="100" t="n">
        <f aca="false">SUM(I490:I496)</f>
        <v>0</v>
      </c>
      <c r="O490" s="100" t="n">
        <f aca="false">SUM(L490:N490)</f>
        <v>0</v>
      </c>
      <c r="P490" s="100" t="n">
        <f aca="false">VLOOKUP($A490,LossChart!$A$3:$AB$105,14,0)-L490</f>
        <v>584.87862028157</v>
      </c>
      <c r="Q490" s="100" t="n">
        <f aca="false">VLOOKUP($A490,LossChart!$A$3:$AB$105,15,0)-M490</f>
        <v>80</v>
      </c>
      <c r="R490" s="100" t="n">
        <f aca="false">VLOOKUP($A490,LossChart!$A$3:$AB$105,16,0)-N490</f>
        <v>477.304074136158</v>
      </c>
      <c r="S490" s="100" t="n">
        <f aca="false">VLOOKUP($A490,LossChart!$A$3:$AB$105,17,0)-O490</f>
        <v>1142.18269441773</v>
      </c>
    </row>
    <row r="491" customFormat="false" ht="15" hidden="false" customHeight="false" outlineLevel="0" collapsed="false">
      <c r="B491" s="96" t="s">
        <v>108</v>
      </c>
      <c r="C491" s="97" t="n">
        <v>1</v>
      </c>
      <c r="D491" s="100" t="n">
        <f aca="false">$C491*VLOOKUP($B491,FoodDB!$A$2:$I$1018,3,0)</f>
        <v>0</v>
      </c>
      <c r="E491" s="100" t="n">
        <f aca="false">$C491*VLOOKUP($B491,FoodDB!$A$2:$I$1018,4,0)</f>
        <v>0</v>
      </c>
      <c r="F491" s="100" t="n">
        <f aca="false">$C491*VLOOKUP($B491,FoodDB!$A$2:$I$1018,5,0)</f>
        <v>0</v>
      </c>
      <c r="G491" s="100" t="n">
        <f aca="false">$C491*VLOOKUP($B491,FoodDB!$A$2:$I$1018,6,0)</f>
        <v>0</v>
      </c>
      <c r="H491" s="100" t="n">
        <f aca="false">$C491*VLOOKUP($B491,FoodDB!$A$2:$I$1018,7,0)</f>
        <v>0</v>
      </c>
      <c r="I491" s="100" t="n">
        <f aca="false">$C491*VLOOKUP($B491,FoodDB!$A$2:$I$1018,8,0)</f>
        <v>0</v>
      </c>
      <c r="J491" s="100" t="n">
        <f aca="false">$C491*VLOOKUP($B491,FoodDB!$A$2:$I$1018,9,0)</f>
        <v>0</v>
      </c>
      <c r="K491" s="100"/>
      <c r="L491" s="100"/>
      <c r="M491" s="100"/>
      <c r="N491" s="100"/>
      <c r="O491" s="100"/>
      <c r="P491" s="100"/>
      <c r="Q491" s="100"/>
      <c r="R491" s="100"/>
      <c r="S491" s="100"/>
    </row>
    <row r="492" customFormat="false" ht="15" hidden="false" customHeight="false" outlineLevel="0" collapsed="false">
      <c r="B492" s="96" t="s">
        <v>108</v>
      </c>
      <c r="C492" s="97" t="n">
        <v>1</v>
      </c>
      <c r="D492" s="100" t="n">
        <f aca="false">$C492*VLOOKUP($B492,FoodDB!$A$2:$I$1018,3,0)</f>
        <v>0</v>
      </c>
      <c r="E492" s="100" t="n">
        <f aca="false">$C492*VLOOKUP($B492,FoodDB!$A$2:$I$1018,4,0)</f>
        <v>0</v>
      </c>
      <c r="F492" s="100" t="n">
        <f aca="false">$C492*VLOOKUP($B492,FoodDB!$A$2:$I$1018,5,0)</f>
        <v>0</v>
      </c>
      <c r="G492" s="100" t="n">
        <f aca="false">$C492*VLOOKUP($B492,FoodDB!$A$2:$I$1018,6,0)</f>
        <v>0</v>
      </c>
      <c r="H492" s="100" t="n">
        <f aca="false">$C492*VLOOKUP($B492,FoodDB!$A$2:$I$1018,7,0)</f>
        <v>0</v>
      </c>
      <c r="I492" s="100" t="n">
        <f aca="false">$C492*VLOOKUP($B492,FoodDB!$A$2:$I$1018,8,0)</f>
        <v>0</v>
      </c>
      <c r="J492" s="100" t="n">
        <f aca="false">$C492*VLOOKUP($B492,FoodDB!$A$2:$I$1018,9,0)</f>
        <v>0</v>
      </c>
      <c r="K492" s="100"/>
      <c r="L492" s="100"/>
      <c r="M492" s="100"/>
      <c r="N492" s="100"/>
      <c r="O492" s="100"/>
      <c r="P492" s="100"/>
      <c r="Q492" s="100"/>
      <c r="R492" s="100"/>
      <c r="S492" s="100"/>
    </row>
    <row r="493" customFormat="false" ht="15" hidden="false" customHeight="false" outlineLevel="0" collapsed="false">
      <c r="B493" s="96" t="s">
        <v>108</v>
      </c>
      <c r="C493" s="97" t="n">
        <v>1</v>
      </c>
      <c r="D493" s="100" t="n">
        <f aca="false">$C493*VLOOKUP($B493,FoodDB!$A$2:$I$1018,3,0)</f>
        <v>0</v>
      </c>
      <c r="E493" s="100" t="n">
        <f aca="false">$C493*VLOOKUP($B493,FoodDB!$A$2:$I$1018,4,0)</f>
        <v>0</v>
      </c>
      <c r="F493" s="100" t="n">
        <f aca="false">$C493*VLOOKUP($B493,FoodDB!$A$2:$I$1018,5,0)</f>
        <v>0</v>
      </c>
      <c r="G493" s="100" t="n">
        <f aca="false">$C493*VLOOKUP($B493,FoodDB!$A$2:$I$1018,6,0)</f>
        <v>0</v>
      </c>
      <c r="H493" s="100" t="n">
        <f aca="false">$C493*VLOOKUP($B493,FoodDB!$A$2:$I$1018,7,0)</f>
        <v>0</v>
      </c>
      <c r="I493" s="100" t="n">
        <f aca="false">$C493*VLOOKUP($B493,FoodDB!$A$2:$I$1018,8,0)</f>
        <v>0</v>
      </c>
      <c r="J493" s="100" t="n">
        <f aca="false">$C493*VLOOKUP($B493,FoodDB!$A$2:$I$1018,9,0)</f>
        <v>0</v>
      </c>
      <c r="K493" s="100"/>
      <c r="L493" s="100"/>
      <c r="M493" s="100"/>
      <c r="N493" s="100"/>
      <c r="O493" s="100"/>
      <c r="P493" s="100"/>
      <c r="Q493" s="100"/>
      <c r="R493" s="100"/>
      <c r="S493" s="100"/>
    </row>
    <row r="494" customFormat="false" ht="15" hidden="false" customHeight="false" outlineLevel="0" collapsed="false">
      <c r="B494" s="96" t="s">
        <v>108</v>
      </c>
      <c r="C494" s="97" t="n">
        <v>1</v>
      </c>
      <c r="D494" s="100" t="n">
        <f aca="false">$C494*VLOOKUP($B494,FoodDB!$A$2:$I$1018,3,0)</f>
        <v>0</v>
      </c>
      <c r="E494" s="100" t="n">
        <f aca="false">$C494*VLOOKUP($B494,FoodDB!$A$2:$I$1018,4,0)</f>
        <v>0</v>
      </c>
      <c r="F494" s="100" t="n">
        <f aca="false">$C494*VLOOKUP($B494,FoodDB!$A$2:$I$1018,5,0)</f>
        <v>0</v>
      </c>
      <c r="G494" s="100" t="n">
        <f aca="false">$C494*VLOOKUP($B494,FoodDB!$A$2:$I$1018,6,0)</f>
        <v>0</v>
      </c>
      <c r="H494" s="100" t="n">
        <f aca="false">$C494*VLOOKUP($B494,FoodDB!$A$2:$I$1018,7,0)</f>
        <v>0</v>
      </c>
      <c r="I494" s="100" t="n">
        <f aca="false">$C494*VLOOKUP($B494,FoodDB!$A$2:$I$1018,8,0)</f>
        <v>0</v>
      </c>
      <c r="J494" s="100" t="n">
        <f aca="false">$C494*VLOOKUP($B494,FoodDB!$A$2:$I$1018,9,0)</f>
        <v>0</v>
      </c>
      <c r="K494" s="100"/>
      <c r="L494" s="100"/>
      <c r="M494" s="100"/>
      <c r="N494" s="100"/>
      <c r="O494" s="100"/>
      <c r="P494" s="100"/>
      <c r="Q494" s="100"/>
      <c r="R494" s="100"/>
      <c r="S494" s="100"/>
    </row>
    <row r="495" customFormat="false" ht="15" hidden="false" customHeight="false" outlineLevel="0" collapsed="false">
      <c r="B495" s="96" t="s">
        <v>108</v>
      </c>
      <c r="C495" s="97" t="n">
        <v>1</v>
      </c>
      <c r="D495" s="100" t="n">
        <f aca="false">$C495*VLOOKUP($B495,FoodDB!$A$2:$I$1018,3,0)</f>
        <v>0</v>
      </c>
      <c r="E495" s="100" t="n">
        <f aca="false">$C495*VLOOKUP($B495,FoodDB!$A$2:$I$1018,4,0)</f>
        <v>0</v>
      </c>
      <c r="F495" s="100" t="n">
        <f aca="false">$C495*VLOOKUP($B495,FoodDB!$A$2:$I$1018,5,0)</f>
        <v>0</v>
      </c>
      <c r="G495" s="100" t="n">
        <f aca="false">$C495*VLOOKUP($B495,FoodDB!$A$2:$I$1018,6,0)</f>
        <v>0</v>
      </c>
      <c r="H495" s="100" t="n">
        <f aca="false">$C495*VLOOKUP($B495,FoodDB!$A$2:$I$1018,7,0)</f>
        <v>0</v>
      </c>
      <c r="I495" s="100" t="n">
        <f aca="false">$C495*VLOOKUP($B495,FoodDB!$A$2:$I$1018,8,0)</f>
        <v>0</v>
      </c>
      <c r="J495" s="100" t="n">
        <f aca="false">$C495*VLOOKUP($B495,FoodDB!$A$2:$I$1018,9,0)</f>
        <v>0</v>
      </c>
      <c r="K495" s="100"/>
      <c r="L495" s="100"/>
      <c r="M495" s="100"/>
      <c r="N495" s="100"/>
      <c r="O495" s="100"/>
      <c r="P495" s="100"/>
      <c r="Q495" s="100"/>
      <c r="R495" s="100"/>
      <c r="S495" s="100"/>
    </row>
    <row r="496" customFormat="false" ht="15" hidden="false" customHeight="false" outlineLevel="0" collapsed="false">
      <c r="B496" s="96" t="s">
        <v>108</v>
      </c>
      <c r="C496" s="97" t="n">
        <v>1</v>
      </c>
      <c r="D496" s="100" t="n">
        <f aca="false">$C496*VLOOKUP($B496,FoodDB!$A$2:$I$1018,3,0)</f>
        <v>0</v>
      </c>
      <c r="E496" s="100" t="n">
        <f aca="false">$C496*VLOOKUP($B496,FoodDB!$A$2:$I$1018,4,0)</f>
        <v>0</v>
      </c>
      <c r="F496" s="100" t="n">
        <f aca="false">$C496*VLOOKUP($B496,FoodDB!$A$2:$I$1018,5,0)</f>
        <v>0</v>
      </c>
      <c r="G496" s="100" t="n">
        <f aca="false">$C496*VLOOKUP($B496,FoodDB!$A$2:$I$1018,6,0)</f>
        <v>0</v>
      </c>
      <c r="H496" s="100" t="n">
        <f aca="false">$C496*VLOOKUP($B496,FoodDB!$A$2:$I$1018,7,0)</f>
        <v>0</v>
      </c>
      <c r="I496" s="100" t="n">
        <f aca="false">$C496*VLOOKUP($B496,FoodDB!$A$2:$I$1018,8,0)</f>
        <v>0</v>
      </c>
      <c r="J496" s="100" t="n">
        <f aca="false">$C496*VLOOKUP($B496,FoodDB!$A$2:$I$1018,9,0)</f>
        <v>0</v>
      </c>
      <c r="K496" s="100"/>
      <c r="L496" s="100"/>
      <c r="M496" s="100"/>
      <c r="N496" s="100"/>
      <c r="O496" s="100"/>
      <c r="P496" s="100"/>
      <c r="Q496" s="100"/>
      <c r="R496" s="100"/>
      <c r="S496" s="100"/>
    </row>
    <row r="497" customFormat="false" ht="15" hidden="false" customHeight="false" outlineLevel="0" collapsed="false">
      <c r="A497" s="0" t="s">
        <v>98</v>
      </c>
      <c r="D497" s="100"/>
      <c r="E497" s="100"/>
      <c r="F497" s="100"/>
      <c r="G497" s="100" t="n">
        <f aca="false">SUM(G490:G496)</f>
        <v>0</v>
      </c>
      <c r="H497" s="100" t="n">
        <f aca="false">SUM(H490:H496)</f>
        <v>0</v>
      </c>
      <c r="I497" s="100" t="n">
        <f aca="false">SUM(I490:I496)</f>
        <v>0</v>
      </c>
      <c r="J497" s="100" t="n">
        <f aca="false">SUM(G497:I497)</f>
        <v>0</v>
      </c>
      <c r="K497" s="100"/>
      <c r="L497" s="100"/>
      <c r="M497" s="100"/>
      <c r="N497" s="100"/>
      <c r="O497" s="100"/>
      <c r="P497" s="100"/>
      <c r="Q497" s="100"/>
      <c r="R497" s="100"/>
      <c r="S497" s="100"/>
    </row>
    <row r="498" customFormat="false" ht="15" hidden="false" customHeight="false" outlineLevel="0" collapsed="false">
      <c r="A498" s="0" t="s">
        <v>102</v>
      </c>
      <c r="B498" s="0" t="s">
        <v>103</v>
      </c>
      <c r="D498" s="100"/>
      <c r="E498" s="100"/>
      <c r="F498" s="100"/>
      <c r="G498" s="100" t="n">
        <f aca="false">VLOOKUP($A490,LossChart!$A$3:$AB$105,14,0)</f>
        <v>584.87862028157</v>
      </c>
      <c r="H498" s="100" t="n">
        <f aca="false">VLOOKUP($A490,LossChart!$A$3:$AB$105,15,0)</f>
        <v>80</v>
      </c>
      <c r="I498" s="100" t="n">
        <f aca="false">VLOOKUP($A490,LossChart!$A$3:$AB$105,16,0)</f>
        <v>477.304074136158</v>
      </c>
      <c r="J498" s="100" t="n">
        <f aca="false">VLOOKUP($A490,LossChart!$A$3:$AB$105,17,0)</f>
        <v>1142.18269441773</v>
      </c>
      <c r="K498" s="100"/>
      <c r="L498" s="100"/>
      <c r="M498" s="100"/>
      <c r="N498" s="100"/>
      <c r="O498" s="100"/>
      <c r="P498" s="100"/>
      <c r="Q498" s="100"/>
      <c r="R498" s="100"/>
      <c r="S498" s="100"/>
    </row>
    <row r="499" customFormat="false" ht="15" hidden="false" customHeight="false" outlineLevel="0" collapsed="false">
      <c r="A499" s="0" t="s">
        <v>104</v>
      </c>
      <c r="D499" s="100"/>
      <c r="E499" s="100"/>
      <c r="F499" s="100"/>
      <c r="G499" s="100" t="n">
        <f aca="false">G498-G497</f>
        <v>584.87862028157</v>
      </c>
      <c r="H499" s="100" t="n">
        <f aca="false">H498-H497</f>
        <v>80</v>
      </c>
      <c r="I499" s="100" t="n">
        <f aca="false">I498-I497</f>
        <v>477.304074136158</v>
      </c>
      <c r="J499" s="100" t="n">
        <f aca="false">J498-J497</f>
        <v>1142.18269441773</v>
      </c>
      <c r="K499" s="100"/>
      <c r="L499" s="100"/>
      <c r="M499" s="100"/>
      <c r="N499" s="100"/>
      <c r="O499" s="100"/>
      <c r="P499" s="100"/>
      <c r="Q499" s="100"/>
      <c r="R499" s="100"/>
      <c r="S499" s="100"/>
    </row>
    <row r="501" customFormat="false" ht="60" hidden="false" customHeight="false" outlineLevel="0" collapsed="false">
      <c r="A501" s="21" t="s">
        <v>63</v>
      </c>
      <c r="B501" s="21" t="s">
        <v>93</v>
      </c>
      <c r="C501" s="21" t="s">
        <v>94</v>
      </c>
      <c r="D501" s="94" t="str">
        <f aca="false">FoodDB!$C$1</f>
        <v>Fat
(g)</v>
      </c>
      <c r="E501" s="94" t="str">
        <f aca="false">FoodDB!$D$1</f>
        <v>Carbs
(g)</v>
      </c>
      <c r="F501" s="94" t="str">
        <f aca="false">FoodDB!$E$1</f>
        <v>Protein
(g)</v>
      </c>
      <c r="G501" s="94" t="str">
        <f aca="false">FoodDB!$F$1</f>
        <v>Fat
(Cal)</v>
      </c>
      <c r="H501" s="94" t="str">
        <f aca="false">FoodDB!$G$1</f>
        <v>Carb
(Cal)</v>
      </c>
      <c r="I501" s="94" t="str">
        <f aca="false">FoodDB!$H$1</f>
        <v>Protein
(Cal)</v>
      </c>
      <c r="J501" s="94" t="str">
        <f aca="false">FoodDB!$I$1</f>
        <v>Total
Calories</v>
      </c>
      <c r="K501" s="94"/>
      <c r="L501" s="94" t="s">
        <v>110</v>
      </c>
      <c r="M501" s="94" t="s">
        <v>111</v>
      </c>
      <c r="N501" s="94" t="s">
        <v>112</v>
      </c>
      <c r="O501" s="94" t="s">
        <v>113</v>
      </c>
      <c r="P501" s="94" t="s">
        <v>118</v>
      </c>
      <c r="Q501" s="94" t="s">
        <v>119</v>
      </c>
      <c r="R501" s="94" t="s">
        <v>120</v>
      </c>
      <c r="S501" s="94" t="s">
        <v>121</v>
      </c>
    </row>
    <row r="502" customFormat="false" ht="15" hidden="false" customHeight="false" outlineLevel="0" collapsed="false">
      <c r="A502" s="95" t="n">
        <f aca="false">A490+1</f>
        <v>43035</v>
      </c>
      <c r="B502" s="96" t="s">
        <v>108</v>
      </c>
      <c r="C502" s="97" t="n">
        <v>1</v>
      </c>
      <c r="D502" s="100" t="n">
        <f aca="false">$C502*VLOOKUP($B502,FoodDB!$A$2:$I$1018,3,0)</f>
        <v>0</v>
      </c>
      <c r="E502" s="100" t="n">
        <f aca="false">$C502*VLOOKUP($B502,FoodDB!$A$2:$I$1018,4,0)</f>
        <v>0</v>
      </c>
      <c r="F502" s="100" t="n">
        <f aca="false">$C502*VLOOKUP($B502,FoodDB!$A$2:$I$1018,5,0)</f>
        <v>0</v>
      </c>
      <c r="G502" s="100" t="n">
        <f aca="false">$C502*VLOOKUP($B502,FoodDB!$A$2:$I$1018,6,0)</f>
        <v>0</v>
      </c>
      <c r="H502" s="100" t="n">
        <f aca="false">$C502*VLOOKUP($B502,FoodDB!$A$2:$I$1018,7,0)</f>
        <v>0</v>
      </c>
      <c r="I502" s="100" t="n">
        <f aca="false">$C502*VLOOKUP($B502,FoodDB!$A$2:$I$1018,8,0)</f>
        <v>0</v>
      </c>
      <c r="J502" s="100" t="n">
        <f aca="false">$C502*VLOOKUP($B502,FoodDB!$A$2:$I$1018,9,0)</f>
        <v>0</v>
      </c>
      <c r="K502" s="100"/>
      <c r="L502" s="100" t="n">
        <f aca="false">SUM(G502:G508)</f>
        <v>0</v>
      </c>
      <c r="M502" s="100" t="n">
        <f aca="false">SUM(H502:H508)</f>
        <v>0</v>
      </c>
      <c r="N502" s="100" t="n">
        <f aca="false">SUM(I502:I508)</f>
        <v>0</v>
      </c>
      <c r="O502" s="100" t="n">
        <f aca="false">SUM(L502:N502)</f>
        <v>0</v>
      </c>
      <c r="P502" s="100" t="n">
        <f aca="false">VLOOKUP($A502,LossChart!$A$3:$AB$105,14,0)-L502</f>
        <v>591.200714282576</v>
      </c>
      <c r="Q502" s="100" t="n">
        <f aca="false">VLOOKUP($A502,LossChart!$A$3:$AB$105,15,0)-M502</f>
        <v>80</v>
      </c>
      <c r="R502" s="100" t="n">
        <f aca="false">VLOOKUP($A502,LossChart!$A$3:$AB$105,16,0)-N502</f>
        <v>477.304074136158</v>
      </c>
      <c r="S502" s="100" t="n">
        <f aca="false">VLOOKUP($A502,LossChart!$A$3:$AB$105,17,0)-O502</f>
        <v>1148.50478841873</v>
      </c>
    </row>
    <row r="503" customFormat="false" ht="15" hidden="false" customHeight="false" outlineLevel="0" collapsed="false">
      <c r="B503" s="96" t="s">
        <v>108</v>
      </c>
      <c r="C503" s="97" t="n">
        <v>1</v>
      </c>
      <c r="D503" s="100" t="n">
        <f aca="false">$C503*VLOOKUP($B503,FoodDB!$A$2:$I$1018,3,0)</f>
        <v>0</v>
      </c>
      <c r="E503" s="100" t="n">
        <f aca="false">$C503*VLOOKUP($B503,FoodDB!$A$2:$I$1018,4,0)</f>
        <v>0</v>
      </c>
      <c r="F503" s="100" t="n">
        <f aca="false">$C503*VLOOKUP($B503,FoodDB!$A$2:$I$1018,5,0)</f>
        <v>0</v>
      </c>
      <c r="G503" s="100" t="n">
        <f aca="false">$C503*VLOOKUP($B503,FoodDB!$A$2:$I$1018,6,0)</f>
        <v>0</v>
      </c>
      <c r="H503" s="100" t="n">
        <f aca="false">$C503*VLOOKUP($B503,FoodDB!$A$2:$I$1018,7,0)</f>
        <v>0</v>
      </c>
      <c r="I503" s="100" t="n">
        <f aca="false">$C503*VLOOKUP($B503,FoodDB!$A$2:$I$1018,8,0)</f>
        <v>0</v>
      </c>
      <c r="J503" s="100" t="n">
        <f aca="false">$C503*VLOOKUP($B503,FoodDB!$A$2:$I$1018,9,0)</f>
        <v>0</v>
      </c>
      <c r="K503" s="100"/>
      <c r="L503" s="100"/>
      <c r="M503" s="100"/>
      <c r="N503" s="100"/>
      <c r="O503" s="100"/>
      <c r="P503" s="100"/>
      <c r="Q503" s="100"/>
      <c r="R503" s="100"/>
      <c r="S503" s="100"/>
    </row>
    <row r="504" customFormat="false" ht="15" hidden="false" customHeight="false" outlineLevel="0" collapsed="false">
      <c r="B504" s="96" t="s">
        <v>108</v>
      </c>
      <c r="C504" s="97" t="n">
        <v>1</v>
      </c>
      <c r="D504" s="100" t="n">
        <f aca="false">$C504*VLOOKUP($B504,FoodDB!$A$2:$I$1018,3,0)</f>
        <v>0</v>
      </c>
      <c r="E504" s="100" t="n">
        <f aca="false">$C504*VLOOKUP($B504,FoodDB!$A$2:$I$1018,4,0)</f>
        <v>0</v>
      </c>
      <c r="F504" s="100" t="n">
        <f aca="false">$C504*VLOOKUP($B504,FoodDB!$A$2:$I$1018,5,0)</f>
        <v>0</v>
      </c>
      <c r="G504" s="100" t="n">
        <f aca="false">$C504*VLOOKUP($B504,FoodDB!$A$2:$I$1018,6,0)</f>
        <v>0</v>
      </c>
      <c r="H504" s="100" t="n">
        <f aca="false">$C504*VLOOKUP($B504,FoodDB!$A$2:$I$1018,7,0)</f>
        <v>0</v>
      </c>
      <c r="I504" s="100" t="n">
        <f aca="false">$C504*VLOOKUP($B504,FoodDB!$A$2:$I$1018,8,0)</f>
        <v>0</v>
      </c>
      <c r="J504" s="100" t="n">
        <f aca="false">$C504*VLOOKUP($B504,FoodDB!$A$2:$I$1018,9,0)</f>
        <v>0</v>
      </c>
      <c r="K504" s="100"/>
      <c r="L504" s="100"/>
      <c r="M504" s="100"/>
      <c r="N504" s="100"/>
      <c r="O504" s="100"/>
      <c r="P504" s="100"/>
      <c r="Q504" s="100"/>
      <c r="R504" s="100"/>
      <c r="S504" s="100"/>
    </row>
    <row r="505" customFormat="false" ht="15" hidden="false" customHeight="false" outlineLevel="0" collapsed="false">
      <c r="B505" s="96" t="s">
        <v>108</v>
      </c>
      <c r="C505" s="97" t="n">
        <v>1</v>
      </c>
      <c r="D505" s="100" t="n">
        <f aca="false">$C505*VLOOKUP($B505,FoodDB!$A$2:$I$1018,3,0)</f>
        <v>0</v>
      </c>
      <c r="E505" s="100" t="n">
        <f aca="false">$C505*VLOOKUP($B505,FoodDB!$A$2:$I$1018,4,0)</f>
        <v>0</v>
      </c>
      <c r="F505" s="100" t="n">
        <f aca="false">$C505*VLOOKUP($B505,FoodDB!$A$2:$I$1018,5,0)</f>
        <v>0</v>
      </c>
      <c r="G505" s="100" t="n">
        <f aca="false">$C505*VLOOKUP($B505,FoodDB!$A$2:$I$1018,6,0)</f>
        <v>0</v>
      </c>
      <c r="H505" s="100" t="n">
        <f aca="false">$C505*VLOOKUP($B505,FoodDB!$A$2:$I$1018,7,0)</f>
        <v>0</v>
      </c>
      <c r="I505" s="100" t="n">
        <f aca="false">$C505*VLOOKUP($B505,FoodDB!$A$2:$I$1018,8,0)</f>
        <v>0</v>
      </c>
      <c r="J505" s="100" t="n">
        <f aca="false">$C505*VLOOKUP($B505,FoodDB!$A$2:$I$1018,9,0)</f>
        <v>0</v>
      </c>
      <c r="K505" s="100"/>
      <c r="L505" s="100"/>
      <c r="M505" s="100"/>
      <c r="N505" s="100"/>
      <c r="O505" s="100"/>
      <c r="P505" s="100"/>
      <c r="Q505" s="100"/>
      <c r="R505" s="100"/>
      <c r="S505" s="100"/>
    </row>
    <row r="506" customFormat="false" ht="15" hidden="false" customHeight="false" outlineLevel="0" collapsed="false">
      <c r="B506" s="96" t="s">
        <v>108</v>
      </c>
      <c r="C506" s="97" t="n">
        <v>1</v>
      </c>
      <c r="D506" s="100" t="n">
        <f aca="false">$C506*VLOOKUP($B506,FoodDB!$A$2:$I$1018,3,0)</f>
        <v>0</v>
      </c>
      <c r="E506" s="100" t="n">
        <f aca="false">$C506*VLOOKUP($B506,FoodDB!$A$2:$I$1018,4,0)</f>
        <v>0</v>
      </c>
      <c r="F506" s="100" t="n">
        <f aca="false">$C506*VLOOKUP($B506,FoodDB!$A$2:$I$1018,5,0)</f>
        <v>0</v>
      </c>
      <c r="G506" s="100" t="n">
        <f aca="false">$C506*VLOOKUP($B506,FoodDB!$A$2:$I$1018,6,0)</f>
        <v>0</v>
      </c>
      <c r="H506" s="100" t="n">
        <f aca="false">$C506*VLOOKUP($B506,FoodDB!$A$2:$I$1018,7,0)</f>
        <v>0</v>
      </c>
      <c r="I506" s="100" t="n">
        <f aca="false">$C506*VLOOKUP($B506,FoodDB!$A$2:$I$1018,8,0)</f>
        <v>0</v>
      </c>
      <c r="J506" s="100" t="n">
        <f aca="false">$C506*VLOOKUP($B506,FoodDB!$A$2:$I$1018,9,0)</f>
        <v>0</v>
      </c>
      <c r="K506" s="100"/>
      <c r="L506" s="100"/>
      <c r="M506" s="100"/>
      <c r="N506" s="100"/>
      <c r="O506" s="100"/>
      <c r="P506" s="100"/>
      <c r="Q506" s="100"/>
      <c r="R506" s="100"/>
      <c r="S506" s="100"/>
    </row>
    <row r="507" customFormat="false" ht="15" hidden="false" customHeight="false" outlineLevel="0" collapsed="false">
      <c r="B507" s="96" t="s">
        <v>108</v>
      </c>
      <c r="C507" s="97" t="n">
        <v>1</v>
      </c>
      <c r="D507" s="100" t="n">
        <f aca="false">$C507*VLOOKUP($B507,FoodDB!$A$2:$I$1018,3,0)</f>
        <v>0</v>
      </c>
      <c r="E507" s="100" t="n">
        <f aca="false">$C507*VLOOKUP($B507,FoodDB!$A$2:$I$1018,4,0)</f>
        <v>0</v>
      </c>
      <c r="F507" s="100" t="n">
        <f aca="false">$C507*VLOOKUP($B507,FoodDB!$A$2:$I$1018,5,0)</f>
        <v>0</v>
      </c>
      <c r="G507" s="100" t="n">
        <f aca="false">$C507*VLOOKUP($B507,FoodDB!$A$2:$I$1018,6,0)</f>
        <v>0</v>
      </c>
      <c r="H507" s="100" t="n">
        <f aca="false">$C507*VLOOKUP($B507,FoodDB!$A$2:$I$1018,7,0)</f>
        <v>0</v>
      </c>
      <c r="I507" s="100" t="n">
        <f aca="false">$C507*VLOOKUP($B507,FoodDB!$A$2:$I$1018,8,0)</f>
        <v>0</v>
      </c>
      <c r="J507" s="100" t="n">
        <f aca="false">$C507*VLOOKUP($B507,FoodDB!$A$2:$I$1018,9,0)</f>
        <v>0</v>
      </c>
      <c r="K507" s="100"/>
      <c r="L507" s="100"/>
      <c r="M507" s="100"/>
      <c r="N507" s="100"/>
      <c r="O507" s="100"/>
      <c r="P507" s="100"/>
      <c r="Q507" s="100"/>
      <c r="R507" s="100"/>
      <c r="S507" s="100"/>
    </row>
    <row r="508" customFormat="false" ht="15" hidden="false" customHeight="false" outlineLevel="0" collapsed="false">
      <c r="B508" s="96" t="s">
        <v>108</v>
      </c>
      <c r="C508" s="97" t="n">
        <v>1</v>
      </c>
      <c r="D508" s="100" t="n">
        <f aca="false">$C508*VLOOKUP($B508,FoodDB!$A$2:$I$1018,3,0)</f>
        <v>0</v>
      </c>
      <c r="E508" s="100" t="n">
        <f aca="false">$C508*VLOOKUP($B508,FoodDB!$A$2:$I$1018,4,0)</f>
        <v>0</v>
      </c>
      <c r="F508" s="100" t="n">
        <f aca="false">$C508*VLOOKUP($B508,FoodDB!$A$2:$I$1018,5,0)</f>
        <v>0</v>
      </c>
      <c r="G508" s="100" t="n">
        <f aca="false">$C508*VLOOKUP($B508,FoodDB!$A$2:$I$1018,6,0)</f>
        <v>0</v>
      </c>
      <c r="H508" s="100" t="n">
        <f aca="false">$C508*VLOOKUP($B508,FoodDB!$A$2:$I$1018,7,0)</f>
        <v>0</v>
      </c>
      <c r="I508" s="100" t="n">
        <f aca="false">$C508*VLOOKUP($B508,FoodDB!$A$2:$I$1018,8,0)</f>
        <v>0</v>
      </c>
      <c r="J508" s="100" t="n">
        <f aca="false">$C508*VLOOKUP($B508,FoodDB!$A$2:$I$1018,9,0)</f>
        <v>0</v>
      </c>
      <c r="K508" s="100"/>
      <c r="L508" s="100"/>
      <c r="M508" s="100"/>
      <c r="N508" s="100"/>
      <c r="O508" s="100"/>
      <c r="P508" s="100"/>
      <c r="Q508" s="100"/>
      <c r="R508" s="100"/>
      <c r="S508" s="100"/>
    </row>
    <row r="509" customFormat="false" ht="15" hidden="false" customHeight="false" outlineLevel="0" collapsed="false">
      <c r="A509" s="0" t="s">
        <v>98</v>
      </c>
      <c r="D509" s="100"/>
      <c r="E509" s="100"/>
      <c r="F509" s="100"/>
      <c r="G509" s="100" t="n">
        <f aca="false">SUM(G502:G508)</f>
        <v>0</v>
      </c>
      <c r="H509" s="100" t="n">
        <f aca="false">SUM(H502:H508)</f>
        <v>0</v>
      </c>
      <c r="I509" s="100" t="n">
        <f aca="false">SUM(I502:I508)</f>
        <v>0</v>
      </c>
      <c r="J509" s="100" t="n">
        <f aca="false">SUM(G509:I509)</f>
        <v>0</v>
      </c>
      <c r="K509" s="100"/>
      <c r="L509" s="100"/>
      <c r="M509" s="100"/>
      <c r="N509" s="100"/>
      <c r="O509" s="100"/>
      <c r="P509" s="100"/>
      <c r="Q509" s="100"/>
      <c r="R509" s="100"/>
      <c r="S509" s="100"/>
    </row>
    <row r="510" customFormat="false" ht="15" hidden="false" customHeight="false" outlineLevel="0" collapsed="false">
      <c r="A510" s="0" t="s">
        <v>102</v>
      </c>
      <c r="B510" s="0" t="s">
        <v>103</v>
      </c>
      <c r="D510" s="100"/>
      <c r="E510" s="100"/>
      <c r="F510" s="100"/>
      <c r="G510" s="100" t="n">
        <f aca="false">VLOOKUP($A502,LossChart!$A$3:$AB$105,14,0)</f>
        <v>591.200714282576</v>
      </c>
      <c r="H510" s="100" t="n">
        <f aca="false">VLOOKUP($A502,LossChart!$A$3:$AB$105,15,0)</f>
        <v>80</v>
      </c>
      <c r="I510" s="100" t="n">
        <f aca="false">VLOOKUP($A502,LossChart!$A$3:$AB$105,16,0)</f>
        <v>477.304074136158</v>
      </c>
      <c r="J510" s="100" t="n">
        <f aca="false">VLOOKUP($A502,LossChart!$A$3:$AB$105,17,0)</f>
        <v>1148.50478841873</v>
      </c>
      <c r="K510" s="100"/>
      <c r="L510" s="100"/>
      <c r="M510" s="100"/>
      <c r="N510" s="100"/>
      <c r="O510" s="100"/>
      <c r="P510" s="100"/>
      <c r="Q510" s="100"/>
      <c r="R510" s="100"/>
      <c r="S510" s="100"/>
    </row>
    <row r="511" customFormat="false" ht="15" hidden="false" customHeight="false" outlineLevel="0" collapsed="false">
      <c r="A511" s="0" t="s">
        <v>104</v>
      </c>
      <c r="D511" s="100"/>
      <c r="E511" s="100"/>
      <c r="F511" s="100"/>
      <c r="G511" s="100" t="n">
        <f aca="false">G510-G509</f>
        <v>591.200714282576</v>
      </c>
      <c r="H511" s="100" t="n">
        <f aca="false">H510-H509</f>
        <v>80</v>
      </c>
      <c r="I511" s="100" t="n">
        <f aca="false">I510-I509</f>
        <v>477.304074136158</v>
      </c>
      <c r="J511" s="100" t="n">
        <f aca="false">J510-J509</f>
        <v>1148.50478841873</v>
      </c>
      <c r="K511" s="100"/>
      <c r="L511" s="100"/>
      <c r="M511" s="100"/>
      <c r="N511" s="100"/>
      <c r="O511" s="100"/>
      <c r="P511" s="100"/>
      <c r="Q511" s="100"/>
      <c r="R511" s="100"/>
      <c r="S511" s="100"/>
    </row>
    <row r="513" customFormat="false" ht="60" hidden="false" customHeight="false" outlineLevel="0" collapsed="false">
      <c r="A513" s="21" t="s">
        <v>63</v>
      </c>
      <c r="B513" s="21" t="s">
        <v>93</v>
      </c>
      <c r="C513" s="21" t="s">
        <v>94</v>
      </c>
      <c r="D513" s="94" t="str">
        <f aca="false">FoodDB!$C$1</f>
        <v>Fat
(g)</v>
      </c>
      <c r="E513" s="94" t="str">
        <f aca="false">FoodDB!$D$1</f>
        <v>Carbs
(g)</v>
      </c>
      <c r="F513" s="94" t="str">
        <f aca="false">FoodDB!$E$1</f>
        <v>Protein
(g)</v>
      </c>
      <c r="G513" s="94" t="str">
        <f aca="false">FoodDB!$F$1</f>
        <v>Fat
(Cal)</v>
      </c>
      <c r="H513" s="94" t="str">
        <f aca="false">FoodDB!$G$1</f>
        <v>Carb
(Cal)</v>
      </c>
      <c r="I513" s="94" t="str">
        <f aca="false">FoodDB!$H$1</f>
        <v>Protein
(Cal)</v>
      </c>
      <c r="J513" s="94" t="str">
        <f aca="false">FoodDB!$I$1</f>
        <v>Total
Calories</v>
      </c>
      <c r="K513" s="94"/>
      <c r="L513" s="94" t="s">
        <v>110</v>
      </c>
      <c r="M513" s="94" t="s">
        <v>111</v>
      </c>
      <c r="N513" s="94" t="s">
        <v>112</v>
      </c>
      <c r="O513" s="94" t="s">
        <v>113</v>
      </c>
      <c r="P513" s="94" t="s">
        <v>118</v>
      </c>
      <c r="Q513" s="94" t="s">
        <v>119</v>
      </c>
      <c r="R513" s="94" t="s">
        <v>120</v>
      </c>
      <c r="S513" s="94" t="s">
        <v>121</v>
      </c>
    </row>
    <row r="514" customFormat="false" ht="15" hidden="false" customHeight="false" outlineLevel="0" collapsed="false">
      <c r="A514" s="95" t="n">
        <f aca="false">A502+1</f>
        <v>43036</v>
      </c>
      <c r="B514" s="96" t="s">
        <v>108</v>
      </c>
      <c r="C514" s="97" t="n">
        <v>1</v>
      </c>
      <c r="D514" s="100" t="n">
        <f aca="false">$C514*VLOOKUP($B514,FoodDB!$A$2:$I$1018,3,0)</f>
        <v>0</v>
      </c>
      <c r="E514" s="100" t="n">
        <f aca="false">$C514*VLOOKUP($B514,FoodDB!$A$2:$I$1018,4,0)</f>
        <v>0</v>
      </c>
      <c r="F514" s="100" t="n">
        <f aca="false">$C514*VLOOKUP($B514,FoodDB!$A$2:$I$1018,5,0)</f>
        <v>0</v>
      </c>
      <c r="G514" s="100" t="n">
        <f aca="false">$C514*VLOOKUP($B514,FoodDB!$A$2:$I$1018,6,0)</f>
        <v>0</v>
      </c>
      <c r="H514" s="100" t="n">
        <f aca="false">$C514*VLOOKUP($B514,FoodDB!$A$2:$I$1018,7,0)</f>
        <v>0</v>
      </c>
      <c r="I514" s="100" t="n">
        <f aca="false">$C514*VLOOKUP($B514,FoodDB!$A$2:$I$1018,8,0)</f>
        <v>0</v>
      </c>
      <c r="J514" s="100" t="n">
        <f aca="false">$C514*VLOOKUP($B514,FoodDB!$A$2:$I$1018,9,0)</f>
        <v>0</v>
      </c>
      <c r="K514" s="100"/>
      <c r="L514" s="100" t="n">
        <f aca="false">SUM(G514:G520)</f>
        <v>0</v>
      </c>
      <c r="M514" s="100" t="n">
        <f aca="false">SUM(H514:H520)</f>
        <v>0</v>
      </c>
      <c r="N514" s="100" t="n">
        <f aca="false">SUM(I514:I520)</f>
        <v>0</v>
      </c>
      <c r="O514" s="100" t="n">
        <f aca="false">SUM(L514:N514)</f>
        <v>0</v>
      </c>
      <c r="P514" s="100" t="n">
        <f aca="false">VLOOKUP($A514,LossChart!$A$3:$AB$105,14,0)-L514</f>
        <v>597.466812593859</v>
      </c>
      <c r="Q514" s="100" t="n">
        <f aca="false">VLOOKUP($A514,LossChart!$A$3:$AB$105,15,0)-M514</f>
        <v>80</v>
      </c>
      <c r="R514" s="100" t="n">
        <f aca="false">VLOOKUP($A514,LossChart!$A$3:$AB$105,16,0)-N514</f>
        <v>477.304074136158</v>
      </c>
      <c r="S514" s="100" t="n">
        <f aca="false">VLOOKUP($A514,LossChart!$A$3:$AB$105,17,0)-O514</f>
        <v>1154.77088673002</v>
      </c>
    </row>
    <row r="515" customFormat="false" ht="15" hidden="false" customHeight="false" outlineLevel="0" collapsed="false">
      <c r="B515" s="96" t="s">
        <v>108</v>
      </c>
      <c r="C515" s="97" t="n">
        <v>1</v>
      </c>
      <c r="D515" s="100" t="n">
        <f aca="false">$C515*VLOOKUP($B515,FoodDB!$A$2:$I$1018,3,0)</f>
        <v>0</v>
      </c>
      <c r="E515" s="100" t="n">
        <f aca="false">$C515*VLOOKUP($B515,FoodDB!$A$2:$I$1018,4,0)</f>
        <v>0</v>
      </c>
      <c r="F515" s="100" t="n">
        <f aca="false">$C515*VLOOKUP($B515,FoodDB!$A$2:$I$1018,5,0)</f>
        <v>0</v>
      </c>
      <c r="G515" s="100" t="n">
        <f aca="false">$C515*VLOOKUP($B515,FoodDB!$A$2:$I$1018,6,0)</f>
        <v>0</v>
      </c>
      <c r="H515" s="100" t="n">
        <f aca="false">$C515*VLOOKUP($B515,FoodDB!$A$2:$I$1018,7,0)</f>
        <v>0</v>
      </c>
      <c r="I515" s="100" t="n">
        <f aca="false">$C515*VLOOKUP($B515,FoodDB!$A$2:$I$1018,8,0)</f>
        <v>0</v>
      </c>
      <c r="J515" s="100" t="n">
        <f aca="false">$C515*VLOOKUP($B515,FoodDB!$A$2:$I$1018,9,0)</f>
        <v>0</v>
      </c>
      <c r="K515" s="100"/>
      <c r="L515" s="100"/>
      <c r="M515" s="100"/>
      <c r="N515" s="100"/>
      <c r="O515" s="100"/>
      <c r="P515" s="100"/>
      <c r="Q515" s="100"/>
      <c r="R515" s="100"/>
      <c r="S515" s="100"/>
    </row>
    <row r="516" customFormat="false" ht="15" hidden="false" customHeight="false" outlineLevel="0" collapsed="false">
      <c r="B516" s="96" t="s">
        <v>108</v>
      </c>
      <c r="C516" s="97" t="n">
        <v>1</v>
      </c>
      <c r="D516" s="100" t="n">
        <f aca="false">$C516*VLOOKUP($B516,FoodDB!$A$2:$I$1018,3,0)</f>
        <v>0</v>
      </c>
      <c r="E516" s="100" t="n">
        <f aca="false">$C516*VLOOKUP($B516,FoodDB!$A$2:$I$1018,4,0)</f>
        <v>0</v>
      </c>
      <c r="F516" s="100" t="n">
        <f aca="false">$C516*VLOOKUP($B516,FoodDB!$A$2:$I$1018,5,0)</f>
        <v>0</v>
      </c>
      <c r="G516" s="100" t="n">
        <f aca="false">$C516*VLOOKUP($B516,FoodDB!$A$2:$I$1018,6,0)</f>
        <v>0</v>
      </c>
      <c r="H516" s="100" t="n">
        <f aca="false">$C516*VLOOKUP($B516,FoodDB!$A$2:$I$1018,7,0)</f>
        <v>0</v>
      </c>
      <c r="I516" s="100" t="n">
        <f aca="false">$C516*VLOOKUP($B516,FoodDB!$A$2:$I$1018,8,0)</f>
        <v>0</v>
      </c>
      <c r="J516" s="100" t="n">
        <f aca="false">$C516*VLOOKUP($B516,FoodDB!$A$2:$I$1018,9,0)</f>
        <v>0</v>
      </c>
      <c r="K516" s="100"/>
      <c r="L516" s="100"/>
      <c r="M516" s="100"/>
      <c r="N516" s="100"/>
      <c r="O516" s="100"/>
      <c r="P516" s="100"/>
      <c r="Q516" s="100"/>
      <c r="R516" s="100"/>
      <c r="S516" s="100"/>
    </row>
    <row r="517" customFormat="false" ht="15" hidden="false" customHeight="false" outlineLevel="0" collapsed="false">
      <c r="B517" s="96" t="s">
        <v>108</v>
      </c>
      <c r="C517" s="97" t="n">
        <v>1</v>
      </c>
      <c r="D517" s="100" t="n">
        <f aca="false">$C517*VLOOKUP($B517,FoodDB!$A$2:$I$1018,3,0)</f>
        <v>0</v>
      </c>
      <c r="E517" s="100" t="n">
        <f aca="false">$C517*VLOOKUP($B517,FoodDB!$A$2:$I$1018,4,0)</f>
        <v>0</v>
      </c>
      <c r="F517" s="100" t="n">
        <f aca="false">$C517*VLOOKUP($B517,FoodDB!$A$2:$I$1018,5,0)</f>
        <v>0</v>
      </c>
      <c r="G517" s="100" t="n">
        <f aca="false">$C517*VLOOKUP($B517,FoodDB!$A$2:$I$1018,6,0)</f>
        <v>0</v>
      </c>
      <c r="H517" s="100" t="n">
        <f aca="false">$C517*VLOOKUP($B517,FoodDB!$A$2:$I$1018,7,0)</f>
        <v>0</v>
      </c>
      <c r="I517" s="100" t="n">
        <f aca="false">$C517*VLOOKUP($B517,FoodDB!$A$2:$I$1018,8,0)</f>
        <v>0</v>
      </c>
      <c r="J517" s="100" t="n">
        <f aca="false">$C517*VLOOKUP($B517,FoodDB!$A$2:$I$1018,9,0)</f>
        <v>0</v>
      </c>
      <c r="K517" s="100"/>
      <c r="L517" s="100"/>
      <c r="M517" s="100"/>
      <c r="N517" s="100"/>
      <c r="O517" s="100"/>
      <c r="P517" s="100"/>
      <c r="Q517" s="100"/>
      <c r="R517" s="100"/>
      <c r="S517" s="100"/>
    </row>
    <row r="518" customFormat="false" ht="15" hidden="false" customHeight="false" outlineLevel="0" collapsed="false">
      <c r="B518" s="96" t="s">
        <v>108</v>
      </c>
      <c r="C518" s="97" t="n">
        <v>1</v>
      </c>
      <c r="D518" s="100" t="n">
        <f aca="false">$C518*VLOOKUP($B518,FoodDB!$A$2:$I$1018,3,0)</f>
        <v>0</v>
      </c>
      <c r="E518" s="100" t="n">
        <f aca="false">$C518*VLOOKUP($B518,FoodDB!$A$2:$I$1018,4,0)</f>
        <v>0</v>
      </c>
      <c r="F518" s="100" t="n">
        <f aca="false">$C518*VLOOKUP($B518,FoodDB!$A$2:$I$1018,5,0)</f>
        <v>0</v>
      </c>
      <c r="G518" s="100" t="n">
        <f aca="false">$C518*VLOOKUP($B518,FoodDB!$A$2:$I$1018,6,0)</f>
        <v>0</v>
      </c>
      <c r="H518" s="100" t="n">
        <f aca="false">$C518*VLOOKUP($B518,FoodDB!$A$2:$I$1018,7,0)</f>
        <v>0</v>
      </c>
      <c r="I518" s="100" t="n">
        <f aca="false">$C518*VLOOKUP($B518,FoodDB!$A$2:$I$1018,8,0)</f>
        <v>0</v>
      </c>
      <c r="J518" s="100" t="n">
        <f aca="false">$C518*VLOOKUP($B518,FoodDB!$A$2:$I$1018,9,0)</f>
        <v>0</v>
      </c>
      <c r="K518" s="100"/>
      <c r="L518" s="100"/>
      <c r="M518" s="100"/>
      <c r="N518" s="100"/>
      <c r="O518" s="100"/>
      <c r="P518" s="100"/>
      <c r="Q518" s="100"/>
      <c r="R518" s="100"/>
      <c r="S518" s="100"/>
    </row>
    <row r="519" customFormat="false" ht="15" hidden="false" customHeight="false" outlineLevel="0" collapsed="false">
      <c r="B519" s="96" t="s">
        <v>108</v>
      </c>
      <c r="C519" s="97" t="n">
        <v>1</v>
      </c>
      <c r="D519" s="100" t="n">
        <f aca="false">$C519*VLOOKUP($B519,FoodDB!$A$2:$I$1018,3,0)</f>
        <v>0</v>
      </c>
      <c r="E519" s="100" t="n">
        <f aca="false">$C519*VLOOKUP($B519,FoodDB!$A$2:$I$1018,4,0)</f>
        <v>0</v>
      </c>
      <c r="F519" s="100" t="n">
        <f aca="false">$C519*VLOOKUP($B519,FoodDB!$A$2:$I$1018,5,0)</f>
        <v>0</v>
      </c>
      <c r="G519" s="100" t="n">
        <f aca="false">$C519*VLOOKUP($B519,FoodDB!$A$2:$I$1018,6,0)</f>
        <v>0</v>
      </c>
      <c r="H519" s="100" t="n">
        <f aca="false">$C519*VLOOKUP($B519,FoodDB!$A$2:$I$1018,7,0)</f>
        <v>0</v>
      </c>
      <c r="I519" s="100" t="n">
        <f aca="false">$C519*VLOOKUP($B519,FoodDB!$A$2:$I$1018,8,0)</f>
        <v>0</v>
      </c>
      <c r="J519" s="100" t="n">
        <f aca="false">$C519*VLOOKUP($B519,FoodDB!$A$2:$I$1018,9,0)</f>
        <v>0</v>
      </c>
      <c r="K519" s="100"/>
      <c r="L519" s="100"/>
      <c r="M519" s="100"/>
      <c r="N519" s="100"/>
      <c r="O519" s="100"/>
      <c r="P519" s="100"/>
      <c r="Q519" s="100"/>
      <c r="R519" s="100"/>
      <c r="S519" s="100"/>
    </row>
    <row r="520" customFormat="false" ht="15" hidden="false" customHeight="false" outlineLevel="0" collapsed="false">
      <c r="B520" s="96" t="s">
        <v>108</v>
      </c>
      <c r="C520" s="97" t="n">
        <v>1</v>
      </c>
      <c r="D520" s="100" t="n">
        <f aca="false">$C520*VLOOKUP($B520,FoodDB!$A$2:$I$1018,3,0)</f>
        <v>0</v>
      </c>
      <c r="E520" s="100" t="n">
        <f aca="false">$C520*VLOOKUP($B520,FoodDB!$A$2:$I$1018,4,0)</f>
        <v>0</v>
      </c>
      <c r="F520" s="100" t="n">
        <f aca="false">$C520*VLOOKUP($B520,FoodDB!$A$2:$I$1018,5,0)</f>
        <v>0</v>
      </c>
      <c r="G520" s="100" t="n">
        <f aca="false">$C520*VLOOKUP($B520,FoodDB!$A$2:$I$1018,6,0)</f>
        <v>0</v>
      </c>
      <c r="H520" s="100" t="n">
        <f aca="false">$C520*VLOOKUP($B520,FoodDB!$A$2:$I$1018,7,0)</f>
        <v>0</v>
      </c>
      <c r="I520" s="100" t="n">
        <f aca="false">$C520*VLOOKUP($B520,FoodDB!$A$2:$I$1018,8,0)</f>
        <v>0</v>
      </c>
      <c r="J520" s="100" t="n">
        <f aca="false">$C520*VLOOKUP($B520,FoodDB!$A$2:$I$1018,9,0)</f>
        <v>0</v>
      </c>
      <c r="K520" s="100"/>
      <c r="L520" s="100"/>
      <c r="M520" s="100"/>
      <c r="N520" s="100"/>
      <c r="O520" s="100"/>
      <c r="P520" s="100"/>
      <c r="Q520" s="100"/>
      <c r="R520" s="100"/>
      <c r="S520" s="100"/>
    </row>
    <row r="521" customFormat="false" ht="15" hidden="false" customHeight="false" outlineLevel="0" collapsed="false">
      <c r="A521" s="0" t="s">
        <v>98</v>
      </c>
      <c r="D521" s="100"/>
      <c r="E521" s="100"/>
      <c r="F521" s="100"/>
      <c r="G521" s="100" t="n">
        <f aca="false">SUM(G514:G520)</f>
        <v>0</v>
      </c>
      <c r="H521" s="100" t="n">
        <f aca="false">SUM(H514:H520)</f>
        <v>0</v>
      </c>
      <c r="I521" s="100" t="n">
        <f aca="false">SUM(I514:I520)</f>
        <v>0</v>
      </c>
      <c r="J521" s="100" t="n">
        <f aca="false">SUM(G521:I521)</f>
        <v>0</v>
      </c>
      <c r="K521" s="100"/>
      <c r="L521" s="100"/>
      <c r="M521" s="100"/>
      <c r="N521" s="100"/>
      <c r="O521" s="100"/>
      <c r="P521" s="100"/>
      <c r="Q521" s="100"/>
      <c r="R521" s="100"/>
      <c r="S521" s="100"/>
    </row>
    <row r="522" customFormat="false" ht="15" hidden="false" customHeight="false" outlineLevel="0" collapsed="false">
      <c r="A522" s="0" t="s">
        <v>102</v>
      </c>
      <c r="B522" s="0" t="s">
        <v>103</v>
      </c>
      <c r="D522" s="100"/>
      <c r="E522" s="100"/>
      <c r="F522" s="100"/>
      <c r="G522" s="100" t="n">
        <f aca="false">VLOOKUP($A514,LossChart!$A$3:$AB$105,14,0)</f>
        <v>597.466812593859</v>
      </c>
      <c r="H522" s="100" t="n">
        <f aca="false">VLOOKUP($A514,LossChart!$A$3:$AB$105,15,0)</f>
        <v>80</v>
      </c>
      <c r="I522" s="100" t="n">
        <f aca="false">VLOOKUP($A514,LossChart!$A$3:$AB$105,16,0)</f>
        <v>477.304074136158</v>
      </c>
      <c r="J522" s="100" t="n">
        <f aca="false">VLOOKUP($A514,LossChart!$A$3:$AB$105,17,0)</f>
        <v>1154.77088673002</v>
      </c>
      <c r="K522" s="100"/>
      <c r="L522" s="100"/>
      <c r="M522" s="100"/>
      <c r="N522" s="100"/>
      <c r="O522" s="100"/>
      <c r="P522" s="100"/>
      <c r="Q522" s="100"/>
      <c r="R522" s="100"/>
      <c r="S522" s="100"/>
    </row>
    <row r="523" customFormat="false" ht="15" hidden="false" customHeight="false" outlineLevel="0" collapsed="false">
      <c r="A523" s="0" t="s">
        <v>104</v>
      </c>
      <c r="D523" s="100"/>
      <c r="E523" s="100"/>
      <c r="F523" s="100"/>
      <c r="G523" s="100" t="n">
        <f aca="false">G522-G521</f>
        <v>597.466812593859</v>
      </c>
      <c r="H523" s="100" t="n">
        <f aca="false">H522-H521</f>
        <v>80</v>
      </c>
      <c r="I523" s="100" t="n">
        <f aca="false">I522-I521</f>
        <v>477.304074136158</v>
      </c>
      <c r="J523" s="100" t="n">
        <f aca="false">J522-J521</f>
        <v>1154.77088673002</v>
      </c>
      <c r="K523" s="100"/>
      <c r="L523" s="100"/>
      <c r="M523" s="100"/>
      <c r="N523" s="100"/>
      <c r="O523" s="100"/>
      <c r="P523" s="100"/>
      <c r="Q523" s="100"/>
      <c r="R523" s="100"/>
      <c r="S523" s="100"/>
    </row>
    <row r="525" customFormat="false" ht="60" hidden="false" customHeight="false" outlineLevel="0" collapsed="false">
      <c r="A525" s="21" t="s">
        <v>63</v>
      </c>
      <c r="B525" s="21" t="s">
        <v>93</v>
      </c>
      <c r="C525" s="21" t="s">
        <v>94</v>
      </c>
      <c r="D525" s="94" t="str">
        <f aca="false">FoodDB!$C$1</f>
        <v>Fat
(g)</v>
      </c>
      <c r="E525" s="94" t="str">
        <f aca="false">FoodDB!$D$1</f>
        <v>Carbs
(g)</v>
      </c>
      <c r="F525" s="94" t="str">
        <f aca="false">FoodDB!$E$1</f>
        <v>Protein
(g)</v>
      </c>
      <c r="G525" s="94" t="str">
        <f aca="false">FoodDB!$F$1</f>
        <v>Fat
(Cal)</v>
      </c>
      <c r="H525" s="94" t="str">
        <f aca="false">FoodDB!$G$1</f>
        <v>Carb
(Cal)</v>
      </c>
      <c r="I525" s="94" t="str">
        <f aca="false">FoodDB!$H$1</f>
        <v>Protein
(Cal)</v>
      </c>
      <c r="J525" s="94" t="str">
        <f aca="false">FoodDB!$I$1</f>
        <v>Total
Calories</v>
      </c>
      <c r="K525" s="94"/>
      <c r="L525" s="94" t="s">
        <v>110</v>
      </c>
      <c r="M525" s="94" t="s">
        <v>111</v>
      </c>
      <c r="N525" s="94" t="s">
        <v>112</v>
      </c>
      <c r="O525" s="94" t="s">
        <v>113</v>
      </c>
      <c r="P525" s="94" t="s">
        <v>118</v>
      </c>
      <c r="Q525" s="94" t="s">
        <v>119</v>
      </c>
      <c r="R525" s="94" t="s">
        <v>120</v>
      </c>
      <c r="S525" s="94" t="s">
        <v>121</v>
      </c>
    </row>
    <row r="526" customFormat="false" ht="15" hidden="false" customHeight="false" outlineLevel="0" collapsed="false">
      <c r="A526" s="95" t="n">
        <f aca="false">A514+1</f>
        <v>43037</v>
      </c>
      <c r="B526" s="96" t="s">
        <v>108</v>
      </c>
      <c r="C526" s="97" t="n">
        <v>1</v>
      </c>
      <c r="D526" s="100" t="n">
        <f aca="false">$C526*VLOOKUP($B526,FoodDB!$A$2:$I$1018,3,0)</f>
        <v>0</v>
      </c>
      <c r="E526" s="100" t="n">
        <f aca="false">$C526*VLOOKUP($B526,FoodDB!$A$2:$I$1018,4,0)</f>
        <v>0</v>
      </c>
      <c r="F526" s="100" t="n">
        <f aca="false">$C526*VLOOKUP($B526,FoodDB!$A$2:$I$1018,5,0)</f>
        <v>0</v>
      </c>
      <c r="G526" s="100" t="n">
        <f aca="false">$C526*VLOOKUP($B526,FoodDB!$A$2:$I$1018,6,0)</f>
        <v>0</v>
      </c>
      <c r="H526" s="100" t="n">
        <f aca="false">$C526*VLOOKUP($B526,FoodDB!$A$2:$I$1018,7,0)</f>
        <v>0</v>
      </c>
      <c r="I526" s="100" t="n">
        <f aca="false">$C526*VLOOKUP($B526,FoodDB!$A$2:$I$1018,8,0)</f>
        <v>0</v>
      </c>
      <c r="J526" s="100" t="n">
        <f aca="false">$C526*VLOOKUP($B526,FoodDB!$A$2:$I$1018,9,0)</f>
        <v>0</v>
      </c>
      <c r="K526" s="100"/>
      <c r="L526" s="100" t="n">
        <f aca="false">SUM(G526:G532)</f>
        <v>0</v>
      </c>
      <c r="M526" s="100" t="n">
        <f aca="false">SUM(H526:H532)</f>
        <v>0</v>
      </c>
      <c r="N526" s="100" t="n">
        <f aca="false">SUM(I526:I532)</f>
        <v>0</v>
      </c>
      <c r="O526" s="100" t="n">
        <f aca="false">SUM(L526:N526)</f>
        <v>0</v>
      </c>
      <c r="P526" s="100" t="n">
        <f aca="false">VLOOKUP($A526,LossChart!$A$3:$AB$105,14,0)-L526</f>
        <v>603.677411177243</v>
      </c>
      <c r="Q526" s="100" t="n">
        <f aca="false">VLOOKUP($A526,LossChart!$A$3:$AB$105,15,0)-M526</f>
        <v>80</v>
      </c>
      <c r="R526" s="100" t="n">
        <f aca="false">VLOOKUP($A526,LossChart!$A$3:$AB$105,16,0)-N526</f>
        <v>477.304074136158</v>
      </c>
      <c r="S526" s="100" t="n">
        <f aca="false">VLOOKUP($A526,LossChart!$A$3:$AB$105,17,0)-O526</f>
        <v>1160.9814853134</v>
      </c>
    </row>
    <row r="527" customFormat="false" ht="15" hidden="false" customHeight="false" outlineLevel="0" collapsed="false">
      <c r="B527" s="96" t="s">
        <v>108</v>
      </c>
      <c r="C527" s="97" t="n">
        <v>1</v>
      </c>
      <c r="D527" s="100" t="n">
        <f aca="false">$C527*VLOOKUP($B527,FoodDB!$A$2:$I$1018,3,0)</f>
        <v>0</v>
      </c>
      <c r="E527" s="100" t="n">
        <f aca="false">$C527*VLOOKUP($B527,FoodDB!$A$2:$I$1018,4,0)</f>
        <v>0</v>
      </c>
      <c r="F527" s="100" t="n">
        <f aca="false">$C527*VLOOKUP($B527,FoodDB!$A$2:$I$1018,5,0)</f>
        <v>0</v>
      </c>
      <c r="G527" s="100" t="n">
        <f aca="false">$C527*VLOOKUP($B527,FoodDB!$A$2:$I$1018,6,0)</f>
        <v>0</v>
      </c>
      <c r="H527" s="100" t="n">
        <f aca="false">$C527*VLOOKUP($B527,FoodDB!$A$2:$I$1018,7,0)</f>
        <v>0</v>
      </c>
      <c r="I527" s="100" t="n">
        <f aca="false">$C527*VLOOKUP($B527,FoodDB!$A$2:$I$1018,8,0)</f>
        <v>0</v>
      </c>
      <c r="J527" s="100" t="n">
        <f aca="false">$C527*VLOOKUP($B527,FoodDB!$A$2:$I$1018,9,0)</f>
        <v>0</v>
      </c>
      <c r="K527" s="100"/>
      <c r="L527" s="100"/>
      <c r="M527" s="100"/>
      <c r="N527" s="100"/>
      <c r="O527" s="100"/>
      <c r="P527" s="100"/>
      <c r="Q527" s="100"/>
      <c r="R527" s="100"/>
      <c r="S527" s="100"/>
    </row>
    <row r="528" customFormat="false" ht="15" hidden="false" customHeight="false" outlineLevel="0" collapsed="false">
      <c r="B528" s="96" t="s">
        <v>108</v>
      </c>
      <c r="C528" s="97" t="n">
        <v>1</v>
      </c>
      <c r="D528" s="100" t="n">
        <f aca="false">$C528*VLOOKUP($B528,FoodDB!$A$2:$I$1018,3,0)</f>
        <v>0</v>
      </c>
      <c r="E528" s="100" t="n">
        <f aca="false">$C528*VLOOKUP($B528,FoodDB!$A$2:$I$1018,4,0)</f>
        <v>0</v>
      </c>
      <c r="F528" s="100" t="n">
        <f aca="false">$C528*VLOOKUP($B528,FoodDB!$A$2:$I$1018,5,0)</f>
        <v>0</v>
      </c>
      <c r="G528" s="100" t="n">
        <f aca="false">$C528*VLOOKUP($B528,FoodDB!$A$2:$I$1018,6,0)</f>
        <v>0</v>
      </c>
      <c r="H528" s="100" t="n">
        <f aca="false">$C528*VLOOKUP($B528,FoodDB!$A$2:$I$1018,7,0)</f>
        <v>0</v>
      </c>
      <c r="I528" s="100" t="n">
        <f aca="false">$C528*VLOOKUP($B528,FoodDB!$A$2:$I$1018,8,0)</f>
        <v>0</v>
      </c>
      <c r="J528" s="100" t="n">
        <f aca="false">$C528*VLOOKUP($B528,FoodDB!$A$2:$I$1018,9,0)</f>
        <v>0</v>
      </c>
      <c r="K528" s="100"/>
      <c r="L528" s="100"/>
      <c r="M528" s="100"/>
      <c r="N528" s="100"/>
      <c r="O528" s="100"/>
      <c r="P528" s="100"/>
      <c r="Q528" s="100"/>
      <c r="R528" s="100"/>
      <c r="S528" s="100"/>
    </row>
    <row r="529" customFormat="false" ht="15" hidden="false" customHeight="false" outlineLevel="0" collapsed="false">
      <c r="B529" s="96" t="s">
        <v>108</v>
      </c>
      <c r="C529" s="97" t="n">
        <v>1</v>
      </c>
      <c r="D529" s="100" t="n">
        <f aca="false">$C529*VLOOKUP($B529,FoodDB!$A$2:$I$1018,3,0)</f>
        <v>0</v>
      </c>
      <c r="E529" s="100" t="n">
        <f aca="false">$C529*VLOOKUP($B529,FoodDB!$A$2:$I$1018,4,0)</f>
        <v>0</v>
      </c>
      <c r="F529" s="100" t="n">
        <f aca="false">$C529*VLOOKUP($B529,FoodDB!$A$2:$I$1018,5,0)</f>
        <v>0</v>
      </c>
      <c r="G529" s="100" t="n">
        <f aca="false">$C529*VLOOKUP($B529,FoodDB!$A$2:$I$1018,6,0)</f>
        <v>0</v>
      </c>
      <c r="H529" s="100" t="n">
        <f aca="false">$C529*VLOOKUP($B529,FoodDB!$A$2:$I$1018,7,0)</f>
        <v>0</v>
      </c>
      <c r="I529" s="100" t="n">
        <f aca="false">$C529*VLOOKUP($B529,FoodDB!$A$2:$I$1018,8,0)</f>
        <v>0</v>
      </c>
      <c r="J529" s="100" t="n">
        <f aca="false">$C529*VLOOKUP($B529,FoodDB!$A$2:$I$1018,9,0)</f>
        <v>0</v>
      </c>
      <c r="K529" s="100"/>
      <c r="L529" s="100"/>
      <c r="M529" s="100"/>
      <c r="N529" s="100"/>
      <c r="O529" s="100"/>
      <c r="P529" s="100"/>
      <c r="Q529" s="100"/>
      <c r="R529" s="100"/>
      <c r="S529" s="100"/>
    </row>
    <row r="530" customFormat="false" ht="15" hidden="false" customHeight="false" outlineLevel="0" collapsed="false">
      <c r="B530" s="96" t="s">
        <v>108</v>
      </c>
      <c r="C530" s="97" t="n">
        <v>1</v>
      </c>
      <c r="D530" s="100" t="n">
        <f aca="false">$C530*VLOOKUP($B530,FoodDB!$A$2:$I$1018,3,0)</f>
        <v>0</v>
      </c>
      <c r="E530" s="100" t="n">
        <f aca="false">$C530*VLOOKUP($B530,FoodDB!$A$2:$I$1018,4,0)</f>
        <v>0</v>
      </c>
      <c r="F530" s="100" t="n">
        <f aca="false">$C530*VLOOKUP($B530,FoodDB!$A$2:$I$1018,5,0)</f>
        <v>0</v>
      </c>
      <c r="G530" s="100" t="n">
        <f aca="false">$C530*VLOOKUP($B530,FoodDB!$A$2:$I$1018,6,0)</f>
        <v>0</v>
      </c>
      <c r="H530" s="100" t="n">
        <f aca="false">$C530*VLOOKUP($B530,FoodDB!$A$2:$I$1018,7,0)</f>
        <v>0</v>
      </c>
      <c r="I530" s="100" t="n">
        <f aca="false">$C530*VLOOKUP($B530,FoodDB!$A$2:$I$1018,8,0)</f>
        <v>0</v>
      </c>
      <c r="J530" s="100" t="n">
        <f aca="false">$C530*VLOOKUP($B530,FoodDB!$A$2:$I$1018,9,0)</f>
        <v>0</v>
      </c>
      <c r="K530" s="100"/>
      <c r="L530" s="100"/>
      <c r="M530" s="100"/>
      <c r="N530" s="100"/>
      <c r="O530" s="100"/>
      <c r="P530" s="100"/>
      <c r="Q530" s="100"/>
      <c r="R530" s="100"/>
      <c r="S530" s="100"/>
    </row>
    <row r="531" customFormat="false" ht="15" hidden="false" customHeight="false" outlineLevel="0" collapsed="false">
      <c r="B531" s="96" t="s">
        <v>108</v>
      </c>
      <c r="C531" s="97" t="n">
        <v>1</v>
      </c>
      <c r="D531" s="100" t="n">
        <f aca="false">$C531*VLOOKUP($B531,FoodDB!$A$2:$I$1018,3,0)</f>
        <v>0</v>
      </c>
      <c r="E531" s="100" t="n">
        <f aca="false">$C531*VLOOKUP($B531,FoodDB!$A$2:$I$1018,4,0)</f>
        <v>0</v>
      </c>
      <c r="F531" s="100" t="n">
        <f aca="false">$C531*VLOOKUP($B531,FoodDB!$A$2:$I$1018,5,0)</f>
        <v>0</v>
      </c>
      <c r="G531" s="100" t="n">
        <f aca="false">$C531*VLOOKUP($B531,FoodDB!$A$2:$I$1018,6,0)</f>
        <v>0</v>
      </c>
      <c r="H531" s="100" t="n">
        <f aca="false">$C531*VLOOKUP($B531,FoodDB!$A$2:$I$1018,7,0)</f>
        <v>0</v>
      </c>
      <c r="I531" s="100" t="n">
        <f aca="false">$C531*VLOOKUP($B531,FoodDB!$A$2:$I$1018,8,0)</f>
        <v>0</v>
      </c>
      <c r="J531" s="100" t="n">
        <f aca="false">$C531*VLOOKUP($B531,FoodDB!$A$2:$I$1018,9,0)</f>
        <v>0</v>
      </c>
      <c r="K531" s="100"/>
      <c r="L531" s="100"/>
      <c r="M531" s="100"/>
      <c r="N531" s="100"/>
      <c r="O531" s="100"/>
      <c r="P531" s="100"/>
      <c r="Q531" s="100"/>
      <c r="R531" s="100"/>
      <c r="S531" s="100"/>
    </row>
    <row r="532" customFormat="false" ht="15" hidden="false" customHeight="false" outlineLevel="0" collapsed="false">
      <c r="B532" s="96" t="s">
        <v>108</v>
      </c>
      <c r="C532" s="97" t="n">
        <v>1</v>
      </c>
      <c r="D532" s="100" t="n">
        <f aca="false">$C532*VLOOKUP($B532,FoodDB!$A$2:$I$1018,3,0)</f>
        <v>0</v>
      </c>
      <c r="E532" s="100" t="n">
        <f aca="false">$C532*VLOOKUP($B532,FoodDB!$A$2:$I$1018,4,0)</f>
        <v>0</v>
      </c>
      <c r="F532" s="100" t="n">
        <f aca="false">$C532*VLOOKUP($B532,FoodDB!$A$2:$I$1018,5,0)</f>
        <v>0</v>
      </c>
      <c r="G532" s="100" t="n">
        <f aca="false">$C532*VLOOKUP($B532,FoodDB!$A$2:$I$1018,6,0)</f>
        <v>0</v>
      </c>
      <c r="H532" s="100" t="n">
        <f aca="false">$C532*VLOOKUP($B532,FoodDB!$A$2:$I$1018,7,0)</f>
        <v>0</v>
      </c>
      <c r="I532" s="100" t="n">
        <f aca="false">$C532*VLOOKUP($B532,FoodDB!$A$2:$I$1018,8,0)</f>
        <v>0</v>
      </c>
      <c r="J532" s="100" t="n">
        <f aca="false">$C532*VLOOKUP($B532,FoodDB!$A$2:$I$1018,9,0)</f>
        <v>0</v>
      </c>
      <c r="K532" s="100"/>
      <c r="L532" s="100"/>
      <c r="M532" s="100"/>
      <c r="N532" s="100"/>
      <c r="O532" s="100"/>
      <c r="P532" s="100"/>
      <c r="Q532" s="100"/>
      <c r="R532" s="100"/>
      <c r="S532" s="100"/>
    </row>
    <row r="533" customFormat="false" ht="15" hidden="false" customHeight="false" outlineLevel="0" collapsed="false">
      <c r="A533" s="0" t="s">
        <v>98</v>
      </c>
      <c r="D533" s="100"/>
      <c r="E533" s="100"/>
      <c r="F533" s="100"/>
      <c r="G533" s="100" t="n">
        <f aca="false">SUM(G526:G532)</f>
        <v>0</v>
      </c>
      <c r="H533" s="100" t="n">
        <f aca="false">SUM(H526:H532)</f>
        <v>0</v>
      </c>
      <c r="I533" s="100" t="n">
        <f aca="false">SUM(I526:I532)</f>
        <v>0</v>
      </c>
      <c r="J533" s="100" t="n">
        <f aca="false">SUM(G533:I533)</f>
        <v>0</v>
      </c>
      <c r="K533" s="100"/>
      <c r="L533" s="100"/>
      <c r="M533" s="100"/>
      <c r="N533" s="100"/>
      <c r="O533" s="100"/>
      <c r="P533" s="100"/>
      <c r="Q533" s="100"/>
      <c r="R533" s="100"/>
      <c r="S533" s="100"/>
    </row>
    <row r="534" customFormat="false" ht="15" hidden="false" customHeight="false" outlineLevel="0" collapsed="false">
      <c r="A534" s="0" t="s">
        <v>102</v>
      </c>
      <c r="B534" s="0" t="s">
        <v>103</v>
      </c>
      <c r="D534" s="100"/>
      <c r="E534" s="100"/>
      <c r="F534" s="100"/>
      <c r="G534" s="100" t="n">
        <f aca="false">VLOOKUP($A526,LossChart!$A$3:$AB$105,14,0)</f>
        <v>603.677411177243</v>
      </c>
      <c r="H534" s="100" t="n">
        <f aca="false">VLOOKUP($A526,LossChart!$A$3:$AB$105,15,0)</f>
        <v>80</v>
      </c>
      <c r="I534" s="100" t="n">
        <f aca="false">VLOOKUP($A526,LossChart!$A$3:$AB$105,16,0)</f>
        <v>477.304074136158</v>
      </c>
      <c r="J534" s="100" t="n">
        <f aca="false">VLOOKUP($A526,LossChart!$A$3:$AB$105,17,0)</f>
        <v>1160.9814853134</v>
      </c>
      <c r="K534" s="100"/>
      <c r="L534" s="100"/>
      <c r="M534" s="100"/>
      <c r="N534" s="100"/>
      <c r="O534" s="100"/>
      <c r="P534" s="100"/>
      <c r="Q534" s="100"/>
      <c r="R534" s="100"/>
      <c r="S534" s="100"/>
    </row>
    <row r="535" customFormat="false" ht="15" hidden="false" customHeight="false" outlineLevel="0" collapsed="false">
      <c r="A535" s="0" t="s">
        <v>104</v>
      </c>
      <c r="D535" s="100"/>
      <c r="E535" s="100"/>
      <c r="F535" s="100"/>
      <c r="G535" s="100" t="n">
        <f aca="false">G534-G533</f>
        <v>603.677411177243</v>
      </c>
      <c r="H535" s="100" t="n">
        <f aca="false">H534-H533</f>
        <v>80</v>
      </c>
      <c r="I535" s="100" t="n">
        <f aca="false">I534-I533</f>
        <v>477.304074136158</v>
      </c>
      <c r="J535" s="100" t="n">
        <f aca="false">J534-J533</f>
        <v>1160.9814853134</v>
      </c>
      <c r="K535" s="100"/>
      <c r="L535" s="100"/>
      <c r="M535" s="100"/>
      <c r="N535" s="100"/>
      <c r="O535" s="100"/>
      <c r="P535" s="100"/>
      <c r="Q535" s="100"/>
      <c r="R535" s="100"/>
      <c r="S535" s="100"/>
    </row>
    <row r="537" customFormat="false" ht="60" hidden="false" customHeight="false" outlineLevel="0" collapsed="false">
      <c r="A537" s="21" t="s">
        <v>63</v>
      </c>
      <c r="B537" s="21" t="s">
        <v>93</v>
      </c>
      <c r="C537" s="21" t="s">
        <v>94</v>
      </c>
      <c r="D537" s="94" t="str">
        <f aca="false">FoodDB!$C$1</f>
        <v>Fat
(g)</v>
      </c>
      <c r="E537" s="94" t="str">
        <f aca="false">FoodDB!$D$1</f>
        <v>Carbs
(g)</v>
      </c>
      <c r="F537" s="94" t="str">
        <f aca="false">FoodDB!$E$1</f>
        <v>Protein
(g)</v>
      </c>
      <c r="G537" s="94" t="str">
        <f aca="false">FoodDB!$F$1</f>
        <v>Fat
(Cal)</v>
      </c>
      <c r="H537" s="94" t="str">
        <f aca="false">FoodDB!$G$1</f>
        <v>Carb
(Cal)</v>
      </c>
      <c r="I537" s="94" t="str">
        <f aca="false">FoodDB!$H$1</f>
        <v>Protein
(Cal)</v>
      </c>
      <c r="J537" s="94" t="str">
        <f aca="false">FoodDB!$I$1</f>
        <v>Total
Calories</v>
      </c>
      <c r="K537" s="94"/>
      <c r="L537" s="94" t="s">
        <v>110</v>
      </c>
      <c r="M537" s="94" t="s">
        <v>111</v>
      </c>
      <c r="N537" s="94" t="s">
        <v>112</v>
      </c>
      <c r="O537" s="94" t="s">
        <v>113</v>
      </c>
      <c r="P537" s="94" t="s">
        <v>118</v>
      </c>
      <c r="Q537" s="94" t="s">
        <v>119</v>
      </c>
      <c r="R537" s="94" t="s">
        <v>120</v>
      </c>
      <c r="S537" s="94" t="s">
        <v>121</v>
      </c>
    </row>
    <row r="538" customFormat="false" ht="15" hidden="false" customHeight="false" outlineLevel="0" collapsed="false">
      <c r="A538" s="95" t="n">
        <f aca="false">A526+1</f>
        <v>43038</v>
      </c>
      <c r="B538" s="96" t="s">
        <v>108</v>
      </c>
      <c r="C538" s="97" t="n">
        <v>1</v>
      </c>
      <c r="D538" s="100" t="n">
        <f aca="false">$C538*VLOOKUP($B538,FoodDB!$A$2:$I$1018,3,0)</f>
        <v>0</v>
      </c>
      <c r="E538" s="100" t="n">
        <f aca="false">$C538*VLOOKUP($B538,FoodDB!$A$2:$I$1018,4,0)</f>
        <v>0</v>
      </c>
      <c r="F538" s="100" t="n">
        <f aca="false">$C538*VLOOKUP($B538,FoodDB!$A$2:$I$1018,5,0)</f>
        <v>0</v>
      </c>
      <c r="G538" s="100" t="n">
        <f aca="false">$C538*VLOOKUP($B538,FoodDB!$A$2:$I$1018,6,0)</f>
        <v>0</v>
      </c>
      <c r="H538" s="100" t="n">
        <f aca="false">$C538*VLOOKUP($B538,FoodDB!$A$2:$I$1018,7,0)</f>
        <v>0</v>
      </c>
      <c r="I538" s="100" t="n">
        <f aca="false">$C538*VLOOKUP($B538,FoodDB!$A$2:$I$1018,8,0)</f>
        <v>0</v>
      </c>
      <c r="J538" s="100" t="n">
        <f aca="false">$C538*VLOOKUP($B538,FoodDB!$A$2:$I$1018,9,0)</f>
        <v>0</v>
      </c>
      <c r="K538" s="100"/>
      <c r="L538" s="100" t="n">
        <f aca="false">SUM(G538:G544)</f>
        <v>0</v>
      </c>
      <c r="M538" s="100" t="n">
        <f aca="false">SUM(H538:H544)</f>
        <v>0</v>
      </c>
      <c r="N538" s="100" t="n">
        <f aca="false">SUM(I538:I544)</f>
        <v>0</v>
      </c>
      <c r="O538" s="100" t="n">
        <f aca="false">SUM(L538:N538)</f>
        <v>0</v>
      </c>
      <c r="P538" s="100" t="n">
        <f aca="false">VLOOKUP($A538,LossChart!$A$3:$AB$105,14,0)-L538</f>
        <v>609.833001601744</v>
      </c>
      <c r="Q538" s="100" t="n">
        <f aca="false">VLOOKUP($A538,LossChart!$A$3:$AB$105,15,0)-M538</f>
        <v>80</v>
      </c>
      <c r="R538" s="100" t="n">
        <f aca="false">VLOOKUP($A538,LossChart!$A$3:$AB$105,16,0)-N538</f>
        <v>477.304074136158</v>
      </c>
      <c r="S538" s="100" t="n">
        <f aca="false">VLOOKUP($A538,LossChart!$A$3:$AB$105,17,0)-O538</f>
        <v>1167.1370757379</v>
      </c>
    </row>
    <row r="539" customFormat="false" ht="15" hidden="false" customHeight="false" outlineLevel="0" collapsed="false">
      <c r="B539" s="96" t="s">
        <v>108</v>
      </c>
      <c r="C539" s="97" t="n">
        <v>1</v>
      </c>
      <c r="D539" s="100" t="n">
        <f aca="false">$C539*VLOOKUP($B539,FoodDB!$A$2:$I$1018,3,0)</f>
        <v>0</v>
      </c>
      <c r="E539" s="100" t="n">
        <f aca="false">$C539*VLOOKUP($B539,FoodDB!$A$2:$I$1018,4,0)</f>
        <v>0</v>
      </c>
      <c r="F539" s="100" t="n">
        <f aca="false">$C539*VLOOKUP($B539,FoodDB!$A$2:$I$1018,5,0)</f>
        <v>0</v>
      </c>
      <c r="G539" s="100" t="n">
        <f aca="false">$C539*VLOOKUP($B539,FoodDB!$A$2:$I$1018,6,0)</f>
        <v>0</v>
      </c>
      <c r="H539" s="100" t="n">
        <f aca="false">$C539*VLOOKUP($B539,FoodDB!$A$2:$I$1018,7,0)</f>
        <v>0</v>
      </c>
      <c r="I539" s="100" t="n">
        <f aca="false">$C539*VLOOKUP($B539,FoodDB!$A$2:$I$1018,8,0)</f>
        <v>0</v>
      </c>
      <c r="J539" s="100" t="n">
        <f aca="false">$C539*VLOOKUP($B539,FoodDB!$A$2:$I$1018,9,0)</f>
        <v>0</v>
      </c>
      <c r="K539" s="100"/>
      <c r="L539" s="100"/>
      <c r="M539" s="100"/>
      <c r="N539" s="100"/>
      <c r="O539" s="100"/>
      <c r="P539" s="100"/>
      <c r="Q539" s="100"/>
      <c r="R539" s="100"/>
      <c r="S539" s="100"/>
    </row>
    <row r="540" customFormat="false" ht="15" hidden="false" customHeight="false" outlineLevel="0" collapsed="false">
      <c r="B540" s="96" t="s">
        <v>108</v>
      </c>
      <c r="C540" s="97" t="n">
        <v>1</v>
      </c>
      <c r="D540" s="100" t="n">
        <f aca="false">$C540*VLOOKUP($B540,FoodDB!$A$2:$I$1018,3,0)</f>
        <v>0</v>
      </c>
      <c r="E540" s="100" t="n">
        <f aca="false">$C540*VLOOKUP($B540,FoodDB!$A$2:$I$1018,4,0)</f>
        <v>0</v>
      </c>
      <c r="F540" s="100" t="n">
        <f aca="false">$C540*VLOOKUP($B540,FoodDB!$A$2:$I$1018,5,0)</f>
        <v>0</v>
      </c>
      <c r="G540" s="100" t="n">
        <f aca="false">$C540*VLOOKUP($B540,FoodDB!$A$2:$I$1018,6,0)</f>
        <v>0</v>
      </c>
      <c r="H540" s="100" t="n">
        <f aca="false">$C540*VLOOKUP($B540,FoodDB!$A$2:$I$1018,7,0)</f>
        <v>0</v>
      </c>
      <c r="I540" s="100" t="n">
        <f aca="false">$C540*VLOOKUP($B540,FoodDB!$A$2:$I$1018,8,0)</f>
        <v>0</v>
      </c>
      <c r="J540" s="100" t="n">
        <f aca="false">$C540*VLOOKUP($B540,FoodDB!$A$2:$I$1018,9,0)</f>
        <v>0</v>
      </c>
      <c r="K540" s="100"/>
      <c r="L540" s="100"/>
      <c r="M540" s="100"/>
      <c r="N540" s="100"/>
      <c r="O540" s="100"/>
      <c r="P540" s="100"/>
      <c r="Q540" s="100"/>
      <c r="R540" s="100"/>
      <c r="S540" s="100"/>
    </row>
    <row r="541" customFormat="false" ht="15" hidden="false" customHeight="false" outlineLevel="0" collapsed="false">
      <c r="B541" s="96" t="s">
        <v>108</v>
      </c>
      <c r="C541" s="97" t="n">
        <v>1</v>
      </c>
      <c r="D541" s="100" t="n">
        <f aca="false">$C541*VLOOKUP($B541,FoodDB!$A$2:$I$1018,3,0)</f>
        <v>0</v>
      </c>
      <c r="E541" s="100" t="n">
        <f aca="false">$C541*VLOOKUP($B541,FoodDB!$A$2:$I$1018,4,0)</f>
        <v>0</v>
      </c>
      <c r="F541" s="100" t="n">
        <f aca="false">$C541*VLOOKUP($B541,FoodDB!$A$2:$I$1018,5,0)</f>
        <v>0</v>
      </c>
      <c r="G541" s="100" t="n">
        <f aca="false">$C541*VLOOKUP($B541,FoodDB!$A$2:$I$1018,6,0)</f>
        <v>0</v>
      </c>
      <c r="H541" s="100" t="n">
        <f aca="false">$C541*VLOOKUP($B541,FoodDB!$A$2:$I$1018,7,0)</f>
        <v>0</v>
      </c>
      <c r="I541" s="100" t="n">
        <f aca="false">$C541*VLOOKUP($B541,FoodDB!$A$2:$I$1018,8,0)</f>
        <v>0</v>
      </c>
      <c r="J541" s="100" t="n">
        <f aca="false">$C541*VLOOKUP($B541,FoodDB!$A$2:$I$1018,9,0)</f>
        <v>0</v>
      </c>
      <c r="K541" s="100"/>
      <c r="L541" s="100"/>
      <c r="M541" s="100"/>
      <c r="N541" s="100"/>
      <c r="O541" s="100"/>
      <c r="P541" s="100"/>
      <c r="Q541" s="100"/>
      <c r="R541" s="100"/>
      <c r="S541" s="100"/>
    </row>
    <row r="542" customFormat="false" ht="15" hidden="false" customHeight="false" outlineLevel="0" collapsed="false">
      <c r="B542" s="96" t="s">
        <v>108</v>
      </c>
      <c r="C542" s="97" t="n">
        <v>1</v>
      </c>
      <c r="D542" s="100" t="n">
        <f aca="false">$C542*VLOOKUP($B542,FoodDB!$A$2:$I$1018,3,0)</f>
        <v>0</v>
      </c>
      <c r="E542" s="100" t="n">
        <f aca="false">$C542*VLOOKUP($B542,FoodDB!$A$2:$I$1018,4,0)</f>
        <v>0</v>
      </c>
      <c r="F542" s="100" t="n">
        <f aca="false">$C542*VLOOKUP($B542,FoodDB!$A$2:$I$1018,5,0)</f>
        <v>0</v>
      </c>
      <c r="G542" s="100" t="n">
        <f aca="false">$C542*VLOOKUP($B542,FoodDB!$A$2:$I$1018,6,0)</f>
        <v>0</v>
      </c>
      <c r="H542" s="100" t="n">
        <f aca="false">$C542*VLOOKUP($B542,FoodDB!$A$2:$I$1018,7,0)</f>
        <v>0</v>
      </c>
      <c r="I542" s="100" t="n">
        <f aca="false">$C542*VLOOKUP($B542,FoodDB!$A$2:$I$1018,8,0)</f>
        <v>0</v>
      </c>
      <c r="J542" s="100" t="n">
        <f aca="false">$C542*VLOOKUP($B542,FoodDB!$A$2:$I$1018,9,0)</f>
        <v>0</v>
      </c>
      <c r="K542" s="100"/>
      <c r="L542" s="100"/>
      <c r="M542" s="100"/>
      <c r="N542" s="100"/>
      <c r="O542" s="100"/>
      <c r="P542" s="100"/>
      <c r="Q542" s="100"/>
      <c r="R542" s="100"/>
      <c r="S542" s="100"/>
    </row>
    <row r="543" customFormat="false" ht="15" hidden="false" customHeight="false" outlineLevel="0" collapsed="false">
      <c r="B543" s="96" t="s">
        <v>108</v>
      </c>
      <c r="C543" s="97" t="n">
        <v>1</v>
      </c>
      <c r="D543" s="100" t="n">
        <f aca="false">$C543*VLOOKUP($B543,FoodDB!$A$2:$I$1018,3,0)</f>
        <v>0</v>
      </c>
      <c r="E543" s="100" t="n">
        <f aca="false">$C543*VLOOKUP($B543,FoodDB!$A$2:$I$1018,4,0)</f>
        <v>0</v>
      </c>
      <c r="F543" s="100" t="n">
        <f aca="false">$C543*VLOOKUP($B543,FoodDB!$A$2:$I$1018,5,0)</f>
        <v>0</v>
      </c>
      <c r="G543" s="100" t="n">
        <f aca="false">$C543*VLOOKUP($B543,FoodDB!$A$2:$I$1018,6,0)</f>
        <v>0</v>
      </c>
      <c r="H543" s="100" t="n">
        <f aca="false">$C543*VLOOKUP($B543,FoodDB!$A$2:$I$1018,7,0)</f>
        <v>0</v>
      </c>
      <c r="I543" s="100" t="n">
        <f aca="false">$C543*VLOOKUP($B543,FoodDB!$A$2:$I$1018,8,0)</f>
        <v>0</v>
      </c>
      <c r="J543" s="100" t="n">
        <f aca="false">$C543*VLOOKUP($B543,FoodDB!$A$2:$I$1018,9,0)</f>
        <v>0</v>
      </c>
      <c r="K543" s="100"/>
      <c r="L543" s="100"/>
      <c r="M543" s="100"/>
      <c r="N543" s="100"/>
      <c r="O543" s="100"/>
      <c r="P543" s="100"/>
      <c r="Q543" s="100"/>
      <c r="R543" s="100"/>
      <c r="S543" s="100"/>
    </row>
    <row r="544" customFormat="false" ht="15" hidden="false" customHeight="false" outlineLevel="0" collapsed="false">
      <c r="B544" s="96" t="s">
        <v>108</v>
      </c>
      <c r="C544" s="97" t="n">
        <v>1</v>
      </c>
      <c r="D544" s="100" t="n">
        <f aca="false">$C544*VLOOKUP($B544,FoodDB!$A$2:$I$1018,3,0)</f>
        <v>0</v>
      </c>
      <c r="E544" s="100" t="n">
        <f aca="false">$C544*VLOOKUP($B544,FoodDB!$A$2:$I$1018,4,0)</f>
        <v>0</v>
      </c>
      <c r="F544" s="100" t="n">
        <f aca="false">$C544*VLOOKUP($B544,FoodDB!$A$2:$I$1018,5,0)</f>
        <v>0</v>
      </c>
      <c r="G544" s="100" t="n">
        <f aca="false">$C544*VLOOKUP($B544,FoodDB!$A$2:$I$1018,6,0)</f>
        <v>0</v>
      </c>
      <c r="H544" s="100" t="n">
        <f aca="false">$C544*VLOOKUP($B544,FoodDB!$A$2:$I$1018,7,0)</f>
        <v>0</v>
      </c>
      <c r="I544" s="100" t="n">
        <f aca="false">$C544*VLOOKUP($B544,FoodDB!$A$2:$I$1018,8,0)</f>
        <v>0</v>
      </c>
      <c r="J544" s="100" t="n">
        <f aca="false">$C544*VLOOKUP($B544,FoodDB!$A$2:$I$1018,9,0)</f>
        <v>0</v>
      </c>
      <c r="K544" s="100"/>
      <c r="L544" s="100"/>
      <c r="M544" s="100"/>
      <c r="N544" s="100"/>
      <c r="O544" s="100"/>
      <c r="P544" s="100"/>
      <c r="Q544" s="100"/>
      <c r="R544" s="100"/>
      <c r="S544" s="100"/>
    </row>
    <row r="545" customFormat="false" ht="15" hidden="false" customHeight="false" outlineLevel="0" collapsed="false">
      <c r="A545" s="0" t="s">
        <v>98</v>
      </c>
      <c r="D545" s="100"/>
      <c r="E545" s="100"/>
      <c r="F545" s="100"/>
      <c r="G545" s="100" t="n">
        <f aca="false">SUM(G538:G544)</f>
        <v>0</v>
      </c>
      <c r="H545" s="100" t="n">
        <f aca="false">SUM(H538:H544)</f>
        <v>0</v>
      </c>
      <c r="I545" s="100" t="n">
        <f aca="false">SUM(I538:I544)</f>
        <v>0</v>
      </c>
      <c r="J545" s="100" t="n">
        <f aca="false">SUM(G545:I545)</f>
        <v>0</v>
      </c>
      <c r="K545" s="100"/>
      <c r="L545" s="100"/>
      <c r="M545" s="100"/>
      <c r="N545" s="100"/>
      <c r="O545" s="100"/>
      <c r="P545" s="100"/>
      <c r="Q545" s="100"/>
      <c r="R545" s="100"/>
      <c r="S545" s="100"/>
    </row>
    <row r="546" customFormat="false" ht="15" hidden="false" customHeight="false" outlineLevel="0" collapsed="false">
      <c r="A546" s="0" t="s">
        <v>102</v>
      </c>
      <c r="B546" s="0" t="s">
        <v>103</v>
      </c>
      <c r="D546" s="100"/>
      <c r="E546" s="100"/>
      <c r="F546" s="100"/>
      <c r="G546" s="100" t="n">
        <f aca="false">VLOOKUP($A538,LossChart!$A$3:$AB$105,14,0)</f>
        <v>609.833001601744</v>
      </c>
      <c r="H546" s="100" t="n">
        <f aca="false">VLOOKUP($A538,LossChart!$A$3:$AB$105,15,0)</f>
        <v>80</v>
      </c>
      <c r="I546" s="100" t="n">
        <f aca="false">VLOOKUP($A538,LossChart!$A$3:$AB$105,16,0)</f>
        <v>477.304074136158</v>
      </c>
      <c r="J546" s="100" t="n">
        <f aca="false">VLOOKUP($A538,LossChart!$A$3:$AB$105,17,0)</f>
        <v>1167.1370757379</v>
      </c>
      <c r="K546" s="100"/>
      <c r="L546" s="100"/>
      <c r="M546" s="100"/>
      <c r="N546" s="100"/>
      <c r="O546" s="100"/>
      <c r="P546" s="100"/>
      <c r="Q546" s="100"/>
      <c r="R546" s="100"/>
      <c r="S546" s="100"/>
    </row>
    <row r="547" customFormat="false" ht="15" hidden="false" customHeight="false" outlineLevel="0" collapsed="false">
      <c r="A547" s="0" t="s">
        <v>104</v>
      </c>
      <c r="D547" s="100"/>
      <c r="E547" s="100"/>
      <c r="F547" s="100"/>
      <c r="G547" s="100" t="n">
        <f aca="false">G546-G545</f>
        <v>609.833001601744</v>
      </c>
      <c r="H547" s="100" t="n">
        <f aca="false">H546-H545</f>
        <v>80</v>
      </c>
      <c r="I547" s="100" t="n">
        <f aca="false">I546-I545</f>
        <v>477.304074136158</v>
      </c>
      <c r="J547" s="100" t="n">
        <f aca="false">J546-J545</f>
        <v>1167.1370757379</v>
      </c>
      <c r="K547" s="100"/>
      <c r="L547" s="100"/>
      <c r="M547" s="100"/>
      <c r="N547" s="100"/>
      <c r="O547" s="100"/>
      <c r="P547" s="100"/>
      <c r="Q547" s="100"/>
      <c r="R547" s="100"/>
      <c r="S547" s="100"/>
    </row>
    <row r="549" customFormat="false" ht="60" hidden="false" customHeight="false" outlineLevel="0" collapsed="false">
      <c r="A549" s="21" t="s">
        <v>63</v>
      </c>
      <c r="B549" s="21" t="s">
        <v>93</v>
      </c>
      <c r="C549" s="21" t="s">
        <v>94</v>
      </c>
      <c r="D549" s="94" t="str">
        <f aca="false">FoodDB!$C$1</f>
        <v>Fat
(g)</v>
      </c>
      <c r="E549" s="94" t="str">
        <f aca="false">FoodDB!$D$1</f>
        <v>Carbs
(g)</v>
      </c>
      <c r="F549" s="94" t="str">
        <f aca="false">FoodDB!$E$1</f>
        <v>Protein
(g)</v>
      </c>
      <c r="G549" s="94" t="str">
        <f aca="false">FoodDB!$F$1</f>
        <v>Fat
(Cal)</v>
      </c>
      <c r="H549" s="94" t="str">
        <f aca="false">FoodDB!$G$1</f>
        <v>Carb
(Cal)</v>
      </c>
      <c r="I549" s="94" t="str">
        <f aca="false">FoodDB!$H$1</f>
        <v>Protein
(Cal)</v>
      </c>
      <c r="J549" s="94" t="str">
        <f aca="false">FoodDB!$I$1</f>
        <v>Total
Calories</v>
      </c>
      <c r="K549" s="94"/>
      <c r="L549" s="94" t="s">
        <v>110</v>
      </c>
      <c r="M549" s="94" t="s">
        <v>111</v>
      </c>
      <c r="N549" s="94" t="s">
        <v>112</v>
      </c>
      <c r="O549" s="94" t="s">
        <v>113</v>
      </c>
      <c r="P549" s="94" t="s">
        <v>118</v>
      </c>
      <c r="Q549" s="94" t="s">
        <v>119</v>
      </c>
      <c r="R549" s="94" t="s">
        <v>120</v>
      </c>
      <c r="S549" s="94" t="s">
        <v>121</v>
      </c>
    </row>
    <row r="550" customFormat="false" ht="15" hidden="false" customHeight="false" outlineLevel="0" collapsed="false">
      <c r="A550" s="95" t="n">
        <f aca="false">A538+1</f>
        <v>43039</v>
      </c>
      <c r="B550" s="96" t="s">
        <v>108</v>
      </c>
      <c r="C550" s="97" t="n">
        <v>1</v>
      </c>
      <c r="D550" s="100" t="n">
        <f aca="false">$C550*VLOOKUP($B550,FoodDB!$A$2:$I$1018,3,0)</f>
        <v>0</v>
      </c>
      <c r="E550" s="100" t="n">
        <f aca="false">$C550*VLOOKUP($B550,FoodDB!$A$2:$I$1018,4,0)</f>
        <v>0</v>
      </c>
      <c r="F550" s="100" t="n">
        <f aca="false">$C550*VLOOKUP($B550,FoodDB!$A$2:$I$1018,5,0)</f>
        <v>0</v>
      </c>
      <c r="G550" s="100" t="n">
        <f aca="false">$C550*VLOOKUP($B550,FoodDB!$A$2:$I$1018,6,0)</f>
        <v>0</v>
      </c>
      <c r="H550" s="100" t="n">
        <f aca="false">$C550*VLOOKUP($B550,FoodDB!$A$2:$I$1018,7,0)</f>
        <v>0</v>
      </c>
      <c r="I550" s="100" t="n">
        <f aca="false">$C550*VLOOKUP($B550,FoodDB!$A$2:$I$1018,8,0)</f>
        <v>0</v>
      </c>
      <c r="J550" s="100" t="n">
        <f aca="false">$C550*VLOOKUP($B550,FoodDB!$A$2:$I$1018,9,0)</f>
        <v>0</v>
      </c>
      <c r="K550" s="100"/>
      <c r="L550" s="100" t="n">
        <f aca="false">SUM(G550:G556)</f>
        <v>0</v>
      </c>
      <c r="M550" s="100" t="n">
        <f aca="false">SUM(H550:H556)</f>
        <v>0</v>
      </c>
      <c r="N550" s="100" t="n">
        <f aca="false">SUM(I550:I556)</f>
        <v>0</v>
      </c>
      <c r="O550" s="100" t="n">
        <f aca="false">SUM(L550:N550)</f>
        <v>0</v>
      </c>
      <c r="P550" s="100" t="n">
        <f aca="false">VLOOKUP($A550,LossChart!$A$3:$AB$105,14,0)-L550</f>
        <v>615.934071082486</v>
      </c>
      <c r="Q550" s="100" t="n">
        <f aca="false">VLOOKUP($A550,LossChart!$A$3:$AB$105,15,0)-M550</f>
        <v>80</v>
      </c>
      <c r="R550" s="100" t="n">
        <f aca="false">VLOOKUP($A550,LossChart!$A$3:$AB$105,16,0)-N550</f>
        <v>477.304074136158</v>
      </c>
      <c r="S550" s="100" t="n">
        <f aca="false">VLOOKUP($A550,LossChart!$A$3:$AB$105,17,0)-O550</f>
        <v>1173.23814521864</v>
      </c>
    </row>
    <row r="551" customFormat="false" ht="15" hidden="false" customHeight="false" outlineLevel="0" collapsed="false">
      <c r="B551" s="96" t="s">
        <v>108</v>
      </c>
      <c r="C551" s="97" t="n">
        <v>1</v>
      </c>
      <c r="D551" s="100" t="n">
        <f aca="false">$C551*VLOOKUP($B551,FoodDB!$A$2:$I$1018,3,0)</f>
        <v>0</v>
      </c>
      <c r="E551" s="100" t="n">
        <f aca="false">$C551*VLOOKUP($B551,FoodDB!$A$2:$I$1018,4,0)</f>
        <v>0</v>
      </c>
      <c r="F551" s="100" t="n">
        <f aca="false">$C551*VLOOKUP($B551,FoodDB!$A$2:$I$1018,5,0)</f>
        <v>0</v>
      </c>
      <c r="G551" s="100" t="n">
        <f aca="false">$C551*VLOOKUP($B551,FoodDB!$A$2:$I$1018,6,0)</f>
        <v>0</v>
      </c>
      <c r="H551" s="100" t="n">
        <f aca="false">$C551*VLOOKUP($B551,FoodDB!$A$2:$I$1018,7,0)</f>
        <v>0</v>
      </c>
      <c r="I551" s="100" t="n">
        <f aca="false">$C551*VLOOKUP($B551,FoodDB!$A$2:$I$1018,8,0)</f>
        <v>0</v>
      </c>
      <c r="J551" s="100" t="n">
        <f aca="false">$C551*VLOOKUP($B551,FoodDB!$A$2:$I$1018,9,0)</f>
        <v>0</v>
      </c>
      <c r="K551" s="100"/>
      <c r="L551" s="100"/>
      <c r="M551" s="100"/>
      <c r="N551" s="100"/>
      <c r="O551" s="100"/>
      <c r="P551" s="100"/>
      <c r="Q551" s="100"/>
      <c r="R551" s="100"/>
      <c r="S551" s="100"/>
    </row>
    <row r="552" customFormat="false" ht="15" hidden="false" customHeight="false" outlineLevel="0" collapsed="false">
      <c r="B552" s="96" t="s">
        <v>108</v>
      </c>
      <c r="C552" s="97" t="n">
        <v>1</v>
      </c>
      <c r="D552" s="100" t="n">
        <f aca="false">$C552*VLOOKUP($B552,FoodDB!$A$2:$I$1018,3,0)</f>
        <v>0</v>
      </c>
      <c r="E552" s="100" t="n">
        <f aca="false">$C552*VLOOKUP($B552,FoodDB!$A$2:$I$1018,4,0)</f>
        <v>0</v>
      </c>
      <c r="F552" s="100" t="n">
        <f aca="false">$C552*VLOOKUP($B552,FoodDB!$A$2:$I$1018,5,0)</f>
        <v>0</v>
      </c>
      <c r="G552" s="100" t="n">
        <f aca="false">$C552*VLOOKUP($B552,FoodDB!$A$2:$I$1018,6,0)</f>
        <v>0</v>
      </c>
      <c r="H552" s="100" t="n">
        <f aca="false">$C552*VLOOKUP($B552,FoodDB!$A$2:$I$1018,7,0)</f>
        <v>0</v>
      </c>
      <c r="I552" s="100" t="n">
        <f aca="false">$C552*VLOOKUP($B552,FoodDB!$A$2:$I$1018,8,0)</f>
        <v>0</v>
      </c>
      <c r="J552" s="100" t="n">
        <f aca="false">$C552*VLOOKUP($B552,FoodDB!$A$2:$I$1018,9,0)</f>
        <v>0</v>
      </c>
      <c r="K552" s="100"/>
      <c r="L552" s="100"/>
      <c r="M552" s="100"/>
      <c r="N552" s="100"/>
      <c r="O552" s="100"/>
      <c r="P552" s="100"/>
      <c r="Q552" s="100"/>
      <c r="R552" s="100"/>
      <c r="S552" s="100"/>
    </row>
    <row r="553" customFormat="false" ht="15" hidden="false" customHeight="false" outlineLevel="0" collapsed="false">
      <c r="B553" s="96" t="s">
        <v>108</v>
      </c>
      <c r="C553" s="97" t="n">
        <v>1</v>
      </c>
      <c r="D553" s="100" t="n">
        <f aca="false">$C553*VLOOKUP($B553,FoodDB!$A$2:$I$1018,3,0)</f>
        <v>0</v>
      </c>
      <c r="E553" s="100" t="n">
        <f aca="false">$C553*VLOOKUP($B553,FoodDB!$A$2:$I$1018,4,0)</f>
        <v>0</v>
      </c>
      <c r="F553" s="100" t="n">
        <f aca="false">$C553*VLOOKUP($B553,FoodDB!$A$2:$I$1018,5,0)</f>
        <v>0</v>
      </c>
      <c r="G553" s="100" t="n">
        <f aca="false">$C553*VLOOKUP($B553,FoodDB!$A$2:$I$1018,6,0)</f>
        <v>0</v>
      </c>
      <c r="H553" s="100" t="n">
        <f aca="false">$C553*VLOOKUP($B553,FoodDB!$A$2:$I$1018,7,0)</f>
        <v>0</v>
      </c>
      <c r="I553" s="100" t="n">
        <f aca="false">$C553*VLOOKUP($B553,FoodDB!$A$2:$I$1018,8,0)</f>
        <v>0</v>
      </c>
      <c r="J553" s="100" t="n">
        <f aca="false">$C553*VLOOKUP($B553,FoodDB!$A$2:$I$1018,9,0)</f>
        <v>0</v>
      </c>
      <c r="K553" s="100"/>
      <c r="L553" s="100"/>
      <c r="M553" s="100"/>
      <c r="N553" s="100"/>
      <c r="O553" s="100"/>
      <c r="P553" s="100"/>
      <c r="Q553" s="100"/>
      <c r="R553" s="100"/>
      <c r="S553" s="100"/>
    </row>
    <row r="554" customFormat="false" ht="15" hidden="false" customHeight="false" outlineLevel="0" collapsed="false">
      <c r="B554" s="96" t="s">
        <v>108</v>
      </c>
      <c r="C554" s="97" t="n">
        <v>1</v>
      </c>
      <c r="D554" s="100" t="n">
        <f aca="false">$C554*VLOOKUP($B554,FoodDB!$A$2:$I$1018,3,0)</f>
        <v>0</v>
      </c>
      <c r="E554" s="100" t="n">
        <f aca="false">$C554*VLOOKUP($B554,FoodDB!$A$2:$I$1018,4,0)</f>
        <v>0</v>
      </c>
      <c r="F554" s="100" t="n">
        <f aca="false">$C554*VLOOKUP($B554,FoodDB!$A$2:$I$1018,5,0)</f>
        <v>0</v>
      </c>
      <c r="G554" s="100" t="n">
        <f aca="false">$C554*VLOOKUP($B554,FoodDB!$A$2:$I$1018,6,0)</f>
        <v>0</v>
      </c>
      <c r="H554" s="100" t="n">
        <f aca="false">$C554*VLOOKUP($B554,FoodDB!$A$2:$I$1018,7,0)</f>
        <v>0</v>
      </c>
      <c r="I554" s="100" t="n">
        <f aca="false">$C554*VLOOKUP($B554,FoodDB!$A$2:$I$1018,8,0)</f>
        <v>0</v>
      </c>
      <c r="J554" s="100" t="n">
        <f aca="false">$C554*VLOOKUP($B554,FoodDB!$A$2:$I$1018,9,0)</f>
        <v>0</v>
      </c>
      <c r="K554" s="100"/>
      <c r="L554" s="100"/>
      <c r="M554" s="100"/>
      <c r="N554" s="100"/>
      <c r="O554" s="100"/>
      <c r="P554" s="100"/>
      <c r="Q554" s="100"/>
      <c r="R554" s="100"/>
      <c r="S554" s="100"/>
    </row>
    <row r="555" customFormat="false" ht="15" hidden="false" customHeight="false" outlineLevel="0" collapsed="false">
      <c r="B555" s="96" t="s">
        <v>108</v>
      </c>
      <c r="C555" s="97" t="n">
        <v>1</v>
      </c>
      <c r="D555" s="100" t="n">
        <f aca="false">$C555*VLOOKUP($B555,FoodDB!$A$2:$I$1018,3,0)</f>
        <v>0</v>
      </c>
      <c r="E555" s="100" t="n">
        <f aca="false">$C555*VLOOKUP($B555,FoodDB!$A$2:$I$1018,4,0)</f>
        <v>0</v>
      </c>
      <c r="F555" s="100" t="n">
        <f aca="false">$C555*VLOOKUP($B555,FoodDB!$A$2:$I$1018,5,0)</f>
        <v>0</v>
      </c>
      <c r="G555" s="100" t="n">
        <f aca="false">$C555*VLOOKUP($B555,FoodDB!$A$2:$I$1018,6,0)</f>
        <v>0</v>
      </c>
      <c r="H555" s="100" t="n">
        <f aca="false">$C555*VLOOKUP($B555,FoodDB!$A$2:$I$1018,7,0)</f>
        <v>0</v>
      </c>
      <c r="I555" s="100" t="n">
        <f aca="false">$C555*VLOOKUP($B555,FoodDB!$A$2:$I$1018,8,0)</f>
        <v>0</v>
      </c>
      <c r="J555" s="100" t="n">
        <f aca="false">$C555*VLOOKUP($B555,FoodDB!$A$2:$I$1018,9,0)</f>
        <v>0</v>
      </c>
      <c r="K555" s="100"/>
      <c r="L555" s="100"/>
      <c r="M555" s="100"/>
      <c r="N555" s="100"/>
      <c r="O555" s="100"/>
      <c r="P555" s="100"/>
      <c r="Q555" s="100"/>
      <c r="R555" s="100"/>
      <c r="S555" s="100"/>
    </row>
    <row r="556" customFormat="false" ht="15" hidden="false" customHeight="false" outlineLevel="0" collapsed="false">
      <c r="B556" s="96" t="s">
        <v>108</v>
      </c>
      <c r="C556" s="97" t="n">
        <v>1</v>
      </c>
      <c r="D556" s="100" t="n">
        <f aca="false">$C556*VLOOKUP($B556,FoodDB!$A$2:$I$1018,3,0)</f>
        <v>0</v>
      </c>
      <c r="E556" s="100" t="n">
        <f aca="false">$C556*VLOOKUP($B556,FoodDB!$A$2:$I$1018,4,0)</f>
        <v>0</v>
      </c>
      <c r="F556" s="100" t="n">
        <f aca="false">$C556*VLOOKUP($B556,FoodDB!$A$2:$I$1018,5,0)</f>
        <v>0</v>
      </c>
      <c r="G556" s="100" t="n">
        <f aca="false">$C556*VLOOKUP($B556,FoodDB!$A$2:$I$1018,6,0)</f>
        <v>0</v>
      </c>
      <c r="H556" s="100" t="n">
        <f aca="false">$C556*VLOOKUP($B556,FoodDB!$A$2:$I$1018,7,0)</f>
        <v>0</v>
      </c>
      <c r="I556" s="100" t="n">
        <f aca="false">$C556*VLOOKUP($B556,FoodDB!$A$2:$I$1018,8,0)</f>
        <v>0</v>
      </c>
      <c r="J556" s="100" t="n">
        <f aca="false">$C556*VLOOKUP($B556,FoodDB!$A$2:$I$1018,9,0)</f>
        <v>0</v>
      </c>
      <c r="K556" s="100"/>
      <c r="L556" s="100"/>
      <c r="M556" s="100"/>
      <c r="N556" s="100"/>
      <c r="O556" s="100"/>
      <c r="P556" s="100"/>
      <c r="Q556" s="100"/>
      <c r="R556" s="100"/>
      <c r="S556" s="100"/>
    </row>
    <row r="557" customFormat="false" ht="15" hidden="false" customHeight="false" outlineLevel="0" collapsed="false">
      <c r="A557" s="0" t="s">
        <v>98</v>
      </c>
      <c r="D557" s="100"/>
      <c r="E557" s="100"/>
      <c r="F557" s="100"/>
      <c r="G557" s="100" t="n">
        <f aca="false">SUM(G550:G556)</f>
        <v>0</v>
      </c>
      <c r="H557" s="100" t="n">
        <f aca="false">SUM(H550:H556)</f>
        <v>0</v>
      </c>
      <c r="I557" s="100" t="n">
        <f aca="false">SUM(I550:I556)</f>
        <v>0</v>
      </c>
      <c r="J557" s="100" t="n">
        <f aca="false">SUM(G557:I557)</f>
        <v>0</v>
      </c>
      <c r="K557" s="100"/>
      <c r="L557" s="100"/>
      <c r="M557" s="100"/>
      <c r="N557" s="100"/>
      <c r="O557" s="100"/>
      <c r="P557" s="100"/>
      <c r="Q557" s="100"/>
      <c r="R557" s="100"/>
      <c r="S557" s="100"/>
    </row>
    <row r="558" customFormat="false" ht="15" hidden="false" customHeight="false" outlineLevel="0" collapsed="false">
      <c r="A558" s="0" t="s">
        <v>102</v>
      </c>
      <c r="B558" s="0" t="s">
        <v>103</v>
      </c>
      <c r="D558" s="100"/>
      <c r="E558" s="100"/>
      <c r="F558" s="100"/>
      <c r="G558" s="100" t="n">
        <f aca="false">VLOOKUP($A550,LossChart!$A$3:$AB$105,14,0)</f>
        <v>615.934071082486</v>
      </c>
      <c r="H558" s="100" t="n">
        <f aca="false">VLOOKUP($A550,LossChart!$A$3:$AB$105,15,0)</f>
        <v>80</v>
      </c>
      <c r="I558" s="100" t="n">
        <f aca="false">VLOOKUP($A550,LossChart!$A$3:$AB$105,16,0)</f>
        <v>477.304074136158</v>
      </c>
      <c r="J558" s="100" t="n">
        <f aca="false">VLOOKUP($A550,LossChart!$A$3:$AB$105,17,0)</f>
        <v>1173.23814521864</v>
      </c>
      <c r="K558" s="100"/>
      <c r="L558" s="100"/>
      <c r="M558" s="100"/>
      <c r="N558" s="100"/>
      <c r="O558" s="100"/>
      <c r="P558" s="100"/>
      <c r="Q558" s="100"/>
      <c r="R558" s="100"/>
      <c r="S558" s="100"/>
    </row>
    <row r="559" customFormat="false" ht="15" hidden="false" customHeight="false" outlineLevel="0" collapsed="false">
      <c r="A559" s="0" t="s">
        <v>104</v>
      </c>
      <c r="D559" s="100"/>
      <c r="E559" s="100"/>
      <c r="F559" s="100"/>
      <c r="G559" s="100" t="n">
        <f aca="false">G558-G557</f>
        <v>615.934071082486</v>
      </c>
      <c r="H559" s="100" t="n">
        <f aca="false">H558-H557</f>
        <v>80</v>
      </c>
      <c r="I559" s="100" t="n">
        <f aca="false">I558-I557</f>
        <v>477.304074136158</v>
      </c>
      <c r="J559" s="100" t="n">
        <f aca="false">J558-J557</f>
        <v>1173.23814521864</v>
      </c>
      <c r="K559" s="100"/>
      <c r="L559" s="100"/>
      <c r="M559" s="100"/>
      <c r="N559" s="100"/>
      <c r="O559" s="100"/>
      <c r="P559" s="100"/>
      <c r="Q559" s="100"/>
      <c r="R559" s="100"/>
      <c r="S559" s="100"/>
    </row>
    <row r="561" customFormat="false" ht="60" hidden="false" customHeight="false" outlineLevel="0" collapsed="false">
      <c r="A561" s="21" t="s">
        <v>63</v>
      </c>
      <c r="B561" s="21" t="s">
        <v>93</v>
      </c>
      <c r="C561" s="21" t="s">
        <v>94</v>
      </c>
      <c r="D561" s="94" t="str">
        <f aca="false">FoodDB!$C$1</f>
        <v>Fat
(g)</v>
      </c>
      <c r="E561" s="94" t="str">
        <f aca="false">FoodDB!$D$1</f>
        <v>Carbs
(g)</v>
      </c>
      <c r="F561" s="94" t="str">
        <f aca="false">FoodDB!$E$1</f>
        <v>Protein
(g)</v>
      </c>
      <c r="G561" s="94" t="str">
        <f aca="false">FoodDB!$F$1</f>
        <v>Fat
(Cal)</v>
      </c>
      <c r="H561" s="94" t="str">
        <f aca="false">FoodDB!$G$1</f>
        <v>Carb
(Cal)</v>
      </c>
      <c r="I561" s="94" t="str">
        <f aca="false">FoodDB!$H$1</f>
        <v>Protein
(Cal)</v>
      </c>
      <c r="J561" s="94" t="str">
        <f aca="false">FoodDB!$I$1</f>
        <v>Total
Calories</v>
      </c>
      <c r="K561" s="94"/>
      <c r="L561" s="94" t="s">
        <v>110</v>
      </c>
      <c r="M561" s="94" t="s">
        <v>111</v>
      </c>
      <c r="N561" s="94" t="s">
        <v>112</v>
      </c>
      <c r="O561" s="94" t="s">
        <v>113</v>
      </c>
      <c r="P561" s="94" t="s">
        <v>118</v>
      </c>
      <c r="Q561" s="94" t="s">
        <v>119</v>
      </c>
      <c r="R561" s="94" t="s">
        <v>120</v>
      </c>
      <c r="S561" s="94" t="s">
        <v>121</v>
      </c>
    </row>
    <row r="562" customFormat="false" ht="15" hidden="false" customHeight="false" outlineLevel="0" collapsed="false">
      <c r="A562" s="95" t="n">
        <f aca="false">A550+1</f>
        <v>43040</v>
      </c>
      <c r="B562" s="96" t="s">
        <v>108</v>
      </c>
      <c r="C562" s="97" t="n">
        <v>1</v>
      </c>
      <c r="D562" s="100" t="n">
        <f aca="false">$C562*VLOOKUP($B562,FoodDB!$A$2:$I$1018,3,0)</f>
        <v>0</v>
      </c>
      <c r="E562" s="100" t="n">
        <f aca="false">$C562*VLOOKUP($B562,FoodDB!$A$2:$I$1018,4,0)</f>
        <v>0</v>
      </c>
      <c r="F562" s="100" t="n">
        <f aca="false">$C562*VLOOKUP($B562,FoodDB!$A$2:$I$1018,5,0)</f>
        <v>0</v>
      </c>
      <c r="G562" s="100" t="n">
        <f aca="false">$C562*VLOOKUP($B562,FoodDB!$A$2:$I$1018,6,0)</f>
        <v>0</v>
      </c>
      <c r="H562" s="100" t="n">
        <f aca="false">$C562*VLOOKUP($B562,FoodDB!$A$2:$I$1018,7,0)</f>
        <v>0</v>
      </c>
      <c r="I562" s="100" t="n">
        <f aca="false">$C562*VLOOKUP($B562,FoodDB!$A$2:$I$1018,8,0)</f>
        <v>0</v>
      </c>
      <c r="J562" s="100" t="n">
        <f aca="false">$C562*VLOOKUP($B562,FoodDB!$A$2:$I$1018,9,0)</f>
        <v>0</v>
      </c>
      <c r="K562" s="100"/>
      <c r="L562" s="100" t="n">
        <f aca="false">SUM(G562:G568)</f>
        <v>0</v>
      </c>
      <c r="M562" s="100" t="n">
        <f aca="false">SUM(H562:H568)</f>
        <v>0</v>
      </c>
      <c r="N562" s="100" t="n">
        <f aca="false">SUM(I562:I568)</f>
        <v>0</v>
      </c>
      <c r="O562" s="100" t="n">
        <f aca="false">SUM(L562:N562)</f>
        <v>0</v>
      </c>
      <c r="P562" s="100" t="n">
        <f aca="false">VLOOKUP($A562,LossChart!$A$3:$AB$105,14,0)-L562</f>
        <v>621.981102519255</v>
      </c>
      <c r="Q562" s="100" t="n">
        <f aca="false">VLOOKUP($A562,LossChart!$A$3:$AB$105,15,0)-M562</f>
        <v>80</v>
      </c>
      <c r="R562" s="100" t="n">
        <f aca="false">VLOOKUP($A562,LossChart!$A$3:$AB$105,16,0)-N562</f>
        <v>477.304074136158</v>
      </c>
      <c r="S562" s="100" t="n">
        <f aca="false">VLOOKUP($A562,LossChart!$A$3:$AB$105,17,0)-O562</f>
        <v>1179.28517665541</v>
      </c>
    </row>
    <row r="563" customFormat="false" ht="15" hidden="false" customHeight="false" outlineLevel="0" collapsed="false">
      <c r="B563" s="96" t="s">
        <v>108</v>
      </c>
      <c r="C563" s="97" t="n">
        <v>1</v>
      </c>
      <c r="D563" s="100" t="n">
        <f aca="false">$C563*VLOOKUP($B563,FoodDB!$A$2:$I$1018,3,0)</f>
        <v>0</v>
      </c>
      <c r="E563" s="100" t="n">
        <f aca="false">$C563*VLOOKUP($B563,FoodDB!$A$2:$I$1018,4,0)</f>
        <v>0</v>
      </c>
      <c r="F563" s="100" t="n">
        <f aca="false">$C563*VLOOKUP($B563,FoodDB!$A$2:$I$1018,5,0)</f>
        <v>0</v>
      </c>
      <c r="G563" s="100" t="n">
        <f aca="false">$C563*VLOOKUP($B563,FoodDB!$A$2:$I$1018,6,0)</f>
        <v>0</v>
      </c>
      <c r="H563" s="100" t="n">
        <f aca="false">$C563*VLOOKUP($B563,FoodDB!$A$2:$I$1018,7,0)</f>
        <v>0</v>
      </c>
      <c r="I563" s="100" t="n">
        <f aca="false">$C563*VLOOKUP($B563,FoodDB!$A$2:$I$1018,8,0)</f>
        <v>0</v>
      </c>
      <c r="J563" s="100" t="n">
        <f aca="false">$C563*VLOOKUP($B563,FoodDB!$A$2:$I$1018,9,0)</f>
        <v>0</v>
      </c>
      <c r="K563" s="100"/>
      <c r="L563" s="100"/>
      <c r="M563" s="100"/>
      <c r="N563" s="100"/>
      <c r="O563" s="100"/>
      <c r="P563" s="100"/>
      <c r="Q563" s="100"/>
      <c r="R563" s="100"/>
      <c r="S563" s="100"/>
    </row>
    <row r="564" customFormat="false" ht="15" hidden="false" customHeight="false" outlineLevel="0" collapsed="false">
      <c r="B564" s="96" t="s">
        <v>108</v>
      </c>
      <c r="C564" s="97" t="n">
        <v>1</v>
      </c>
      <c r="D564" s="100" t="n">
        <f aca="false">$C564*VLOOKUP($B564,FoodDB!$A$2:$I$1018,3,0)</f>
        <v>0</v>
      </c>
      <c r="E564" s="100" t="n">
        <f aca="false">$C564*VLOOKUP($B564,FoodDB!$A$2:$I$1018,4,0)</f>
        <v>0</v>
      </c>
      <c r="F564" s="100" t="n">
        <f aca="false">$C564*VLOOKUP($B564,FoodDB!$A$2:$I$1018,5,0)</f>
        <v>0</v>
      </c>
      <c r="G564" s="100" t="n">
        <f aca="false">$C564*VLOOKUP($B564,FoodDB!$A$2:$I$1018,6,0)</f>
        <v>0</v>
      </c>
      <c r="H564" s="100" t="n">
        <f aca="false">$C564*VLOOKUP($B564,FoodDB!$A$2:$I$1018,7,0)</f>
        <v>0</v>
      </c>
      <c r="I564" s="100" t="n">
        <f aca="false">$C564*VLOOKUP($B564,FoodDB!$A$2:$I$1018,8,0)</f>
        <v>0</v>
      </c>
      <c r="J564" s="100" t="n">
        <f aca="false">$C564*VLOOKUP($B564,FoodDB!$A$2:$I$1018,9,0)</f>
        <v>0</v>
      </c>
      <c r="K564" s="100"/>
      <c r="L564" s="100"/>
      <c r="M564" s="100"/>
      <c r="N564" s="100"/>
      <c r="O564" s="100"/>
      <c r="P564" s="100"/>
      <c r="Q564" s="100"/>
      <c r="R564" s="100"/>
      <c r="S564" s="100"/>
    </row>
    <row r="565" customFormat="false" ht="15" hidden="false" customHeight="false" outlineLevel="0" collapsed="false">
      <c r="B565" s="96" t="s">
        <v>108</v>
      </c>
      <c r="C565" s="97" t="n">
        <v>1</v>
      </c>
      <c r="D565" s="100" t="n">
        <f aca="false">$C565*VLOOKUP($B565,FoodDB!$A$2:$I$1018,3,0)</f>
        <v>0</v>
      </c>
      <c r="E565" s="100" t="n">
        <f aca="false">$C565*VLOOKUP($B565,FoodDB!$A$2:$I$1018,4,0)</f>
        <v>0</v>
      </c>
      <c r="F565" s="100" t="n">
        <f aca="false">$C565*VLOOKUP($B565,FoodDB!$A$2:$I$1018,5,0)</f>
        <v>0</v>
      </c>
      <c r="G565" s="100" t="n">
        <f aca="false">$C565*VLOOKUP($B565,FoodDB!$A$2:$I$1018,6,0)</f>
        <v>0</v>
      </c>
      <c r="H565" s="100" t="n">
        <f aca="false">$C565*VLOOKUP($B565,FoodDB!$A$2:$I$1018,7,0)</f>
        <v>0</v>
      </c>
      <c r="I565" s="100" t="n">
        <f aca="false">$C565*VLOOKUP($B565,FoodDB!$A$2:$I$1018,8,0)</f>
        <v>0</v>
      </c>
      <c r="J565" s="100" t="n">
        <f aca="false">$C565*VLOOKUP($B565,FoodDB!$A$2:$I$1018,9,0)</f>
        <v>0</v>
      </c>
      <c r="K565" s="100"/>
      <c r="L565" s="100"/>
      <c r="M565" s="100"/>
      <c r="N565" s="100"/>
      <c r="O565" s="100"/>
      <c r="P565" s="100"/>
      <c r="Q565" s="100"/>
      <c r="R565" s="100"/>
      <c r="S565" s="100"/>
    </row>
    <row r="566" customFormat="false" ht="15" hidden="false" customHeight="false" outlineLevel="0" collapsed="false">
      <c r="B566" s="96" t="s">
        <v>108</v>
      </c>
      <c r="C566" s="97" t="n">
        <v>1</v>
      </c>
      <c r="D566" s="100" t="n">
        <f aca="false">$C566*VLOOKUP($B566,FoodDB!$A$2:$I$1018,3,0)</f>
        <v>0</v>
      </c>
      <c r="E566" s="100" t="n">
        <f aca="false">$C566*VLOOKUP($B566,FoodDB!$A$2:$I$1018,4,0)</f>
        <v>0</v>
      </c>
      <c r="F566" s="100" t="n">
        <f aca="false">$C566*VLOOKUP($B566,FoodDB!$A$2:$I$1018,5,0)</f>
        <v>0</v>
      </c>
      <c r="G566" s="100" t="n">
        <f aca="false">$C566*VLOOKUP($B566,FoodDB!$A$2:$I$1018,6,0)</f>
        <v>0</v>
      </c>
      <c r="H566" s="100" t="n">
        <f aca="false">$C566*VLOOKUP($B566,FoodDB!$A$2:$I$1018,7,0)</f>
        <v>0</v>
      </c>
      <c r="I566" s="100" t="n">
        <f aca="false">$C566*VLOOKUP($B566,FoodDB!$A$2:$I$1018,8,0)</f>
        <v>0</v>
      </c>
      <c r="J566" s="100" t="n">
        <f aca="false">$C566*VLOOKUP($B566,FoodDB!$A$2:$I$1018,9,0)</f>
        <v>0</v>
      </c>
      <c r="K566" s="100"/>
      <c r="L566" s="100"/>
      <c r="M566" s="100"/>
      <c r="N566" s="100"/>
      <c r="O566" s="100"/>
      <c r="P566" s="100"/>
      <c r="Q566" s="100"/>
      <c r="R566" s="100"/>
      <c r="S566" s="100"/>
    </row>
    <row r="567" customFormat="false" ht="15" hidden="false" customHeight="false" outlineLevel="0" collapsed="false">
      <c r="B567" s="96" t="s">
        <v>108</v>
      </c>
      <c r="C567" s="97" t="n">
        <v>1</v>
      </c>
      <c r="D567" s="100" t="n">
        <f aca="false">$C567*VLOOKUP($B567,FoodDB!$A$2:$I$1018,3,0)</f>
        <v>0</v>
      </c>
      <c r="E567" s="100" t="n">
        <f aca="false">$C567*VLOOKUP($B567,FoodDB!$A$2:$I$1018,4,0)</f>
        <v>0</v>
      </c>
      <c r="F567" s="100" t="n">
        <f aca="false">$C567*VLOOKUP($B567,FoodDB!$A$2:$I$1018,5,0)</f>
        <v>0</v>
      </c>
      <c r="G567" s="100" t="n">
        <f aca="false">$C567*VLOOKUP($B567,FoodDB!$A$2:$I$1018,6,0)</f>
        <v>0</v>
      </c>
      <c r="H567" s="100" t="n">
        <f aca="false">$C567*VLOOKUP($B567,FoodDB!$A$2:$I$1018,7,0)</f>
        <v>0</v>
      </c>
      <c r="I567" s="100" t="n">
        <f aca="false">$C567*VLOOKUP($B567,FoodDB!$A$2:$I$1018,8,0)</f>
        <v>0</v>
      </c>
      <c r="J567" s="100" t="n">
        <f aca="false">$C567*VLOOKUP($B567,FoodDB!$A$2:$I$1018,9,0)</f>
        <v>0</v>
      </c>
      <c r="K567" s="100"/>
      <c r="L567" s="100"/>
      <c r="M567" s="100"/>
      <c r="N567" s="100"/>
      <c r="O567" s="100"/>
      <c r="P567" s="100"/>
      <c r="Q567" s="100"/>
      <c r="R567" s="100"/>
      <c r="S567" s="100"/>
    </row>
    <row r="568" customFormat="false" ht="15" hidden="false" customHeight="false" outlineLevel="0" collapsed="false">
      <c r="B568" s="96" t="s">
        <v>108</v>
      </c>
      <c r="C568" s="97" t="n">
        <v>1</v>
      </c>
      <c r="D568" s="100" t="n">
        <f aca="false">$C568*VLOOKUP($B568,FoodDB!$A$2:$I$1018,3,0)</f>
        <v>0</v>
      </c>
      <c r="E568" s="100" t="n">
        <f aca="false">$C568*VLOOKUP($B568,FoodDB!$A$2:$I$1018,4,0)</f>
        <v>0</v>
      </c>
      <c r="F568" s="100" t="n">
        <f aca="false">$C568*VLOOKUP($B568,FoodDB!$A$2:$I$1018,5,0)</f>
        <v>0</v>
      </c>
      <c r="G568" s="100" t="n">
        <f aca="false">$C568*VLOOKUP($B568,FoodDB!$A$2:$I$1018,6,0)</f>
        <v>0</v>
      </c>
      <c r="H568" s="100" t="n">
        <f aca="false">$C568*VLOOKUP($B568,FoodDB!$A$2:$I$1018,7,0)</f>
        <v>0</v>
      </c>
      <c r="I568" s="100" t="n">
        <f aca="false">$C568*VLOOKUP($B568,FoodDB!$A$2:$I$1018,8,0)</f>
        <v>0</v>
      </c>
      <c r="J568" s="100" t="n">
        <f aca="false">$C568*VLOOKUP($B568,FoodDB!$A$2:$I$1018,9,0)</f>
        <v>0</v>
      </c>
      <c r="K568" s="100"/>
      <c r="L568" s="100"/>
      <c r="M568" s="100"/>
      <c r="N568" s="100"/>
      <c r="O568" s="100"/>
      <c r="P568" s="100"/>
      <c r="Q568" s="100"/>
      <c r="R568" s="100"/>
      <c r="S568" s="100"/>
    </row>
    <row r="569" customFormat="false" ht="15" hidden="false" customHeight="false" outlineLevel="0" collapsed="false">
      <c r="A569" s="0" t="s">
        <v>98</v>
      </c>
      <c r="D569" s="100"/>
      <c r="E569" s="100"/>
      <c r="F569" s="100"/>
      <c r="G569" s="100" t="n">
        <f aca="false">SUM(G562:G568)</f>
        <v>0</v>
      </c>
      <c r="H569" s="100" t="n">
        <f aca="false">SUM(H562:H568)</f>
        <v>0</v>
      </c>
      <c r="I569" s="100" t="n">
        <f aca="false">SUM(I562:I568)</f>
        <v>0</v>
      </c>
      <c r="J569" s="100" t="n">
        <f aca="false">SUM(G569:I569)</f>
        <v>0</v>
      </c>
      <c r="K569" s="100"/>
      <c r="L569" s="100"/>
      <c r="M569" s="100"/>
      <c r="N569" s="100"/>
      <c r="O569" s="100"/>
      <c r="P569" s="100"/>
      <c r="Q569" s="100"/>
      <c r="R569" s="100"/>
      <c r="S569" s="100"/>
    </row>
    <row r="570" customFormat="false" ht="15" hidden="false" customHeight="false" outlineLevel="0" collapsed="false">
      <c r="A570" s="0" t="s">
        <v>102</v>
      </c>
      <c r="B570" s="0" t="s">
        <v>103</v>
      </c>
      <c r="D570" s="100"/>
      <c r="E570" s="100"/>
      <c r="F570" s="100"/>
      <c r="G570" s="100" t="n">
        <f aca="false">VLOOKUP($A562,LossChart!$A$3:$AB$105,14,0)</f>
        <v>621.981102519255</v>
      </c>
      <c r="H570" s="100" t="n">
        <f aca="false">VLOOKUP($A562,LossChart!$A$3:$AB$105,15,0)</f>
        <v>80</v>
      </c>
      <c r="I570" s="100" t="n">
        <f aca="false">VLOOKUP($A562,LossChart!$A$3:$AB$105,16,0)</f>
        <v>477.304074136158</v>
      </c>
      <c r="J570" s="100" t="n">
        <f aca="false">VLOOKUP($A562,LossChart!$A$3:$AB$105,17,0)</f>
        <v>1179.28517665541</v>
      </c>
      <c r="K570" s="100"/>
      <c r="L570" s="100"/>
      <c r="M570" s="100"/>
      <c r="N570" s="100"/>
      <c r="O570" s="100"/>
      <c r="P570" s="100"/>
      <c r="Q570" s="100"/>
      <c r="R570" s="100"/>
      <c r="S570" s="100"/>
    </row>
    <row r="571" customFormat="false" ht="15" hidden="false" customHeight="false" outlineLevel="0" collapsed="false">
      <c r="A571" s="0" t="s">
        <v>104</v>
      </c>
      <c r="D571" s="100"/>
      <c r="E571" s="100"/>
      <c r="F571" s="100"/>
      <c r="G571" s="100" t="n">
        <f aca="false">G570-G569</f>
        <v>621.981102519255</v>
      </c>
      <c r="H571" s="100" t="n">
        <f aca="false">H570-H569</f>
        <v>80</v>
      </c>
      <c r="I571" s="100" t="n">
        <f aca="false">I570-I569</f>
        <v>477.304074136158</v>
      </c>
      <c r="J571" s="100" t="n">
        <f aca="false">J570-J569</f>
        <v>1179.28517665541</v>
      </c>
      <c r="K571" s="100"/>
      <c r="L571" s="100"/>
      <c r="M571" s="100"/>
      <c r="N571" s="100"/>
      <c r="O571" s="100"/>
      <c r="P571" s="100"/>
      <c r="Q571" s="100"/>
      <c r="R571" s="100"/>
      <c r="S571" s="100"/>
    </row>
    <row r="573" customFormat="false" ht="60" hidden="false" customHeight="false" outlineLevel="0" collapsed="false">
      <c r="A573" s="21" t="s">
        <v>63</v>
      </c>
      <c r="B573" s="21" t="s">
        <v>93</v>
      </c>
      <c r="C573" s="21" t="s">
        <v>94</v>
      </c>
      <c r="D573" s="94" t="str">
        <f aca="false">FoodDB!$C$1</f>
        <v>Fat
(g)</v>
      </c>
      <c r="E573" s="94" t="str">
        <f aca="false">FoodDB!$D$1</f>
        <v>Carbs
(g)</v>
      </c>
      <c r="F573" s="94" t="str">
        <f aca="false">FoodDB!$E$1</f>
        <v>Protein
(g)</v>
      </c>
      <c r="G573" s="94" t="str">
        <f aca="false">FoodDB!$F$1</f>
        <v>Fat
(Cal)</v>
      </c>
      <c r="H573" s="94" t="str">
        <f aca="false">FoodDB!$G$1</f>
        <v>Carb
(Cal)</v>
      </c>
      <c r="I573" s="94" t="str">
        <f aca="false">FoodDB!$H$1</f>
        <v>Protein
(Cal)</v>
      </c>
      <c r="J573" s="94" t="str">
        <f aca="false">FoodDB!$I$1</f>
        <v>Total
Calories</v>
      </c>
      <c r="K573" s="94"/>
      <c r="L573" s="94" t="s">
        <v>110</v>
      </c>
      <c r="M573" s="94" t="s">
        <v>111</v>
      </c>
      <c r="N573" s="94" t="s">
        <v>112</v>
      </c>
      <c r="O573" s="94" t="s">
        <v>113</v>
      </c>
      <c r="P573" s="94" t="s">
        <v>118</v>
      </c>
      <c r="Q573" s="94" t="s">
        <v>119</v>
      </c>
      <c r="R573" s="94" t="s">
        <v>120</v>
      </c>
      <c r="S573" s="94" t="s">
        <v>121</v>
      </c>
    </row>
    <row r="574" customFormat="false" ht="15" hidden="false" customHeight="false" outlineLevel="0" collapsed="false">
      <c r="A574" s="95" t="n">
        <f aca="false">A562+1</f>
        <v>43041</v>
      </c>
      <c r="B574" s="96" t="s">
        <v>108</v>
      </c>
      <c r="C574" s="97" t="n">
        <v>1</v>
      </c>
      <c r="D574" s="100" t="n">
        <f aca="false">$C574*VLOOKUP($B574,FoodDB!$A$2:$I$1018,3,0)</f>
        <v>0</v>
      </c>
      <c r="E574" s="100" t="n">
        <f aca="false">$C574*VLOOKUP($B574,FoodDB!$A$2:$I$1018,4,0)</f>
        <v>0</v>
      </c>
      <c r="F574" s="100" t="n">
        <f aca="false">$C574*VLOOKUP($B574,FoodDB!$A$2:$I$1018,5,0)</f>
        <v>0</v>
      </c>
      <c r="G574" s="100" t="n">
        <f aca="false">$C574*VLOOKUP($B574,FoodDB!$A$2:$I$1018,6,0)</f>
        <v>0</v>
      </c>
      <c r="H574" s="100" t="n">
        <f aca="false">$C574*VLOOKUP($B574,FoodDB!$A$2:$I$1018,7,0)</f>
        <v>0</v>
      </c>
      <c r="I574" s="100" t="n">
        <f aca="false">$C574*VLOOKUP($B574,FoodDB!$A$2:$I$1018,8,0)</f>
        <v>0</v>
      </c>
      <c r="J574" s="100" t="n">
        <f aca="false">$C574*VLOOKUP($B574,FoodDB!$A$2:$I$1018,9,0)</f>
        <v>0</v>
      </c>
      <c r="K574" s="100"/>
      <c r="L574" s="100" t="n">
        <f aca="false">SUM(G574:G580)</f>
        <v>0</v>
      </c>
      <c r="M574" s="100" t="n">
        <f aca="false">SUM(H574:H580)</f>
        <v>0</v>
      </c>
      <c r="N574" s="100" t="n">
        <f aca="false">SUM(I574:I580)</f>
        <v>0</v>
      </c>
      <c r="O574" s="100" t="n">
        <f aca="false">SUM(L574:N574)</f>
        <v>0</v>
      </c>
      <c r="P574" s="100" t="n">
        <f aca="false">VLOOKUP($A574,LossChart!$A$3:$AB$105,14,0)-L574</f>
        <v>627.974574534728</v>
      </c>
      <c r="Q574" s="100" t="n">
        <f aca="false">VLOOKUP($A574,LossChart!$A$3:$AB$105,15,0)-M574</f>
        <v>80</v>
      </c>
      <c r="R574" s="100" t="n">
        <f aca="false">VLOOKUP($A574,LossChart!$A$3:$AB$105,16,0)-N574</f>
        <v>477.304074136158</v>
      </c>
      <c r="S574" s="100" t="n">
        <f aca="false">VLOOKUP($A574,LossChart!$A$3:$AB$105,17,0)-O574</f>
        <v>1185.27864867089</v>
      </c>
    </row>
    <row r="575" customFormat="false" ht="15" hidden="false" customHeight="false" outlineLevel="0" collapsed="false">
      <c r="B575" s="96" t="s">
        <v>108</v>
      </c>
      <c r="C575" s="97" t="n">
        <v>1</v>
      </c>
      <c r="D575" s="100" t="n">
        <f aca="false">$C575*VLOOKUP($B575,FoodDB!$A$2:$I$1018,3,0)</f>
        <v>0</v>
      </c>
      <c r="E575" s="100" t="n">
        <f aca="false">$C575*VLOOKUP($B575,FoodDB!$A$2:$I$1018,4,0)</f>
        <v>0</v>
      </c>
      <c r="F575" s="100" t="n">
        <f aca="false">$C575*VLOOKUP($B575,FoodDB!$A$2:$I$1018,5,0)</f>
        <v>0</v>
      </c>
      <c r="G575" s="100" t="n">
        <f aca="false">$C575*VLOOKUP($B575,FoodDB!$A$2:$I$1018,6,0)</f>
        <v>0</v>
      </c>
      <c r="H575" s="100" t="n">
        <f aca="false">$C575*VLOOKUP($B575,FoodDB!$A$2:$I$1018,7,0)</f>
        <v>0</v>
      </c>
      <c r="I575" s="100" t="n">
        <f aca="false">$C575*VLOOKUP($B575,FoodDB!$A$2:$I$1018,8,0)</f>
        <v>0</v>
      </c>
      <c r="J575" s="100" t="n">
        <f aca="false">$C575*VLOOKUP($B575,FoodDB!$A$2:$I$1018,9,0)</f>
        <v>0</v>
      </c>
      <c r="K575" s="100"/>
      <c r="L575" s="100"/>
      <c r="M575" s="100"/>
      <c r="N575" s="100"/>
      <c r="O575" s="100"/>
      <c r="P575" s="100"/>
      <c r="Q575" s="100"/>
      <c r="R575" s="100"/>
      <c r="S575" s="100"/>
    </row>
    <row r="576" customFormat="false" ht="15" hidden="false" customHeight="false" outlineLevel="0" collapsed="false">
      <c r="B576" s="96" t="s">
        <v>108</v>
      </c>
      <c r="C576" s="97" t="n">
        <v>1</v>
      </c>
      <c r="D576" s="100" t="n">
        <f aca="false">$C576*VLOOKUP($B576,FoodDB!$A$2:$I$1018,3,0)</f>
        <v>0</v>
      </c>
      <c r="E576" s="100" t="n">
        <f aca="false">$C576*VLOOKUP($B576,FoodDB!$A$2:$I$1018,4,0)</f>
        <v>0</v>
      </c>
      <c r="F576" s="100" t="n">
        <f aca="false">$C576*VLOOKUP($B576,FoodDB!$A$2:$I$1018,5,0)</f>
        <v>0</v>
      </c>
      <c r="G576" s="100" t="n">
        <f aca="false">$C576*VLOOKUP($B576,FoodDB!$A$2:$I$1018,6,0)</f>
        <v>0</v>
      </c>
      <c r="H576" s="100" t="n">
        <f aca="false">$C576*VLOOKUP($B576,FoodDB!$A$2:$I$1018,7,0)</f>
        <v>0</v>
      </c>
      <c r="I576" s="100" t="n">
        <f aca="false">$C576*VLOOKUP($B576,FoodDB!$A$2:$I$1018,8,0)</f>
        <v>0</v>
      </c>
      <c r="J576" s="100" t="n">
        <f aca="false">$C576*VLOOKUP($B576,FoodDB!$A$2:$I$1018,9,0)</f>
        <v>0</v>
      </c>
      <c r="K576" s="100"/>
      <c r="L576" s="100"/>
      <c r="M576" s="100"/>
      <c r="N576" s="100"/>
      <c r="O576" s="100"/>
      <c r="P576" s="100"/>
      <c r="Q576" s="100"/>
      <c r="R576" s="100"/>
      <c r="S576" s="100"/>
    </row>
    <row r="577" customFormat="false" ht="15" hidden="false" customHeight="false" outlineLevel="0" collapsed="false">
      <c r="B577" s="96" t="s">
        <v>108</v>
      </c>
      <c r="C577" s="97" t="n">
        <v>1</v>
      </c>
      <c r="D577" s="100" t="n">
        <f aca="false">$C577*VLOOKUP($B577,FoodDB!$A$2:$I$1018,3,0)</f>
        <v>0</v>
      </c>
      <c r="E577" s="100" t="n">
        <f aca="false">$C577*VLOOKUP($B577,FoodDB!$A$2:$I$1018,4,0)</f>
        <v>0</v>
      </c>
      <c r="F577" s="100" t="n">
        <f aca="false">$C577*VLOOKUP($B577,FoodDB!$A$2:$I$1018,5,0)</f>
        <v>0</v>
      </c>
      <c r="G577" s="100" t="n">
        <f aca="false">$C577*VLOOKUP($B577,FoodDB!$A$2:$I$1018,6,0)</f>
        <v>0</v>
      </c>
      <c r="H577" s="100" t="n">
        <f aca="false">$C577*VLOOKUP($B577,FoodDB!$A$2:$I$1018,7,0)</f>
        <v>0</v>
      </c>
      <c r="I577" s="100" t="n">
        <f aca="false">$C577*VLOOKUP($B577,FoodDB!$A$2:$I$1018,8,0)</f>
        <v>0</v>
      </c>
      <c r="J577" s="100" t="n">
        <f aca="false">$C577*VLOOKUP($B577,FoodDB!$A$2:$I$1018,9,0)</f>
        <v>0</v>
      </c>
      <c r="K577" s="100"/>
      <c r="L577" s="100"/>
      <c r="M577" s="100"/>
      <c r="N577" s="100"/>
      <c r="O577" s="100"/>
      <c r="P577" s="100"/>
      <c r="Q577" s="100"/>
      <c r="R577" s="100"/>
      <c r="S577" s="100"/>
    </row>
    <row r="578" customFormat="false" ht="15" hidden="false" customHeight="false" outlineLevel="0" collapsed="false">
      <c r="B578" s="96" t="s">
        <v>108</v>
      </c>
      <c r="C578" s="97" t="n">
        <v>1</v>
      </c>
      <c r="D578" s="100" t="n">
        <f aca="false">$C578*VLOOKUP($B578,FoodDB!$A$2:$I$1018,3,0)</f>
        <v>0</v>
      </c>
      <c r="E578" s="100" t="n">
        <f aca="false">$C578*VLOOKUP($B578,FoodDB!$A$2:$I$1018,4,0)</f>
        <v>0</v>
      </c>
      <c r="F578" s="100" t="n">
        <f aca="false">$C578*VLOOKUP($B578,FoodDB!$A$2:$I$1018,5,0)</f>
        <v>0</v>
      </c>
      <c r="G578" s="100" t="n">
        <f aca="false">$C578*VLOOKUP($B578,FoodDB!$A$2:$I$1018,6,0)</f>
        <v>0</v>
      </c>
      <c r="H578" s="100" t="n">
        <f aca="false">$C578*VLOOKUP($B578,FoodDB!$A$2:$I$1018,7,0)</f>
        <v>0</v>
      </c>
      <c r="I578" s="100" t="n">
        <f aca="false">$C578*VLOOKUP($B578,FoodDB!$A$2:$I$1018,8,0)</f>
        <v>0</v>
      </c>
      <c r="J578" s="100" t="n">
        <f aca="false">$C578*VLOOKUP($B578,FoodDB!$A$2:$I$1018,9,0)</f>
        <v>0</v>
      </c>
      <c r="K578" s="100"/>
      <c r="L578" s="100"/>
      <c r="M578" s="100"/>
      <c r="N578" s="100"/>
      <c r="O578" s="100"/>
      <c r="P578" s="100"/>
      <c r="Q578" s="100"/>
      <c r="R578" s="100"/>
      <c r="S578" s="100"/>
    </row>
    <row r="579" customFormat="false" ht="15" hidden="false" customHeight="false" outlineLevel="0" collapsed="false">
      <c r="B579" s="96" t="s">
        <v>108</v>
      </c>
      <c r="C579" s="97" t="n">
        <v>1</v>
      </c>
      <c r="D579" s="100" t="n">
        <f aca="false">$C579*VLOOKUP($B579,FoodDB!$A$2:$I$1018,3,0)</f>
        <v>0</v>
      </c>
      <c r="E579" s="100" t="n">
        <f aca="false">$C579*VLOOKUP($B579,FoodDB!$A$2:$I$1018,4,0)</f>
        <v>0</v>
      </c>
      <c r="F579" s="100" t="n">
        <f aca="false">$C579*VLOOKUP($B579,FoodDB!$A$2:$I$1018,5,0)</f>
        <v>0</v>
      </c>
      <c r="G579" s="100" t="n">
        <f aca="false">$C579*VLOOKUP($B579,FoodDB!$A$2:$I$1018,6,0)</f>
        <v>0</v>
      </c>
      <c r="H579" s="100" t="n">
        <f aca="false">$C579*VLOOKUP($B579,FoodDB!$A$2:$I$1018,7,0)</f>
        <v>0</v>
      </c>
      <c r="I579" s="100" t="n">
        <f aca="false">$C579*VLOOKUP($B579,FoodDB!$A$2:$I$1018,8,0)</f>
        <v>0</v>
      </c>
      <c r="J579" s="100" t="n">
        <f aca="false">$C579*VLOOKUP($B579,FoodDB!$A$2:$I$1018,9,0)</f>
        <v>0</v>
      </c>
      <c r="K579" s="100"/>
      <c r="L579" s="100"/>
      <c r="M579" s="100"/>
      <c r="N579" s="100"/>
      <c r="O579" s="100"/>
      <c r="P579" s="100"/>
      <c r="Q579" s="100"/>
      <c r="R579" s="100"/>
      <c r="S579" s="100"/>
    </row>
    <row r="580" customFormat="false" ht="15" hidden="false" customHeight="false" outlineLevel="0" collapsed="false">
      <c r="B580" s="96" t="s">
        <v>108</v>
      </c>
      <c r="C580" s="97" t="n">
        <v>1</v>
      </c>
      <c r="D580" s="100" t="n">
        <f aca="false">$C580*VLOOKUP($B580,FoodDB!$A$2:$I$1018,3,0)</f>
        <v>0</v>
      </c>
      <c r="E580" s="100" t="n">
        <f aca="false">$C580*VLOOKUP($B580,FoodDB!$A$2:$I$1018,4,0)</f>
        <v>0</v>
      </c>
      <c r="F580" s="100" t="n">
        <f aca="false">$C580*VLOOKUP($B580,FoodDB!$A$2:$I$1018,5,0)</f>
        <v>0</v>
      </c>
      <c r="G580" s="100" t="n">
        <f aca="false">$C580*VLOOKUP($B580,FoodDB!$A$2:$I$1018,6,0)</f>
        <v>0</v>
      </c>
      <c r="H580" s="100" t="n">
        <f aca="false">$C580*VLOOKUP($B580,FoodDB!$A$2:$I$1018,7,0)</f>
        <v>0</v>
      </c>
      <c r="I580" s="100" t="n">
        <f aca="false">$C580*VLOOKUP($B580,FoodDB!$A$2:$I$1018,8,0)</f>
        <v>0</v>
      </c>
      <c r="J580" s="100" t="n">
        <f aca="false">$C580*VLOOKUP($B580,FoodDB!$A$2:$I$1018,9,0)</f>
        <v>0</v>
      </c>
      <c r="K580" s="100"/>
      <c r="L580" s="100"/>
      <c r="M580" s="100"/>
      <c r="N580" s="100"/>
      <c r="O580" s="100"/>
      <c r="P580" s="100"/>
      <c r="Q580" s="100"/>
      <c r="R580" s="100"/>
      <c r="S580" s="100"/>
    </row>
    <row r="581" customFormat="false" ht="15" hidden="false" customHeight="false" outlineLevel="0" collapsed="false">
      <c r="A581" s="0" t="s">
        <v>98</v>
      </c>
      <c r="D581" s="100"/>
      <c r="E581" s="100"/>
      <c r="F581" s="100"/>
      <c r="G581" s="100" t="n">
        <f aca="false">SUM(G574:G580)</f>
        <v>0</v>
      </c>
      <c r="H581" s="100" t="n">
        <f aca="false">SUM(H574:H580)</f>
        <v>0</v>
      </c>
      <c r="I581" s="100" t="n">
        <f aca="false">SUM(I574:I580)</f>
        <v>0</v>
      </c>
      <c r="J581" s="100" t="n">
        <f aca="false">SUM(G581:I581)</f>
        <v>0</v>
      </c>
      <c r="K581" s="100"/>
      <c r="L581" s="100"/>
      <c r="M581" s="100"/>
      <c r="N581" s="100"/>
      <c r="O581" s="100"/>
      <c r="P581" s="100"/>
      <c r="Q581" s="100"/>
      <c r="R581" s="100"/>
      <c r="S581" s="100"/>
    </row>
    <row r="582" customFormat="false" ht="15" hidden="false" customHeight="false" outlineLevel="0" collapsed="false">
      <c r="A582" s="0" t="s">
        <v>102</v>
      </c>
      <c r="B582" s="0" t="s">
        <v>103</v>
      </c>
      <c r="D582" s="100"/>
      <c r="E582" s="100"/>
      <c r="F582" s="100"/>
      <c r="G582" s="100" t="n">
        <f aca="false">VLOOKUP($A574,LossChart!$A$3:$AB$105,14,0)</f>
        <v>627.974574534728</v>
      </c>
      <c r="H582" s="100" t="n">
        <f aca="false">VLOOKUP($A574,LossChart!$A$3:$AB$105,15,0)</f>
        <v>80</v>
      </c>
      <c r="I582" s="100" t="n">
        <f aca="false">VLOOKUP($A574,LossChart!$A$3:$AB$105,16,0)</f>
        <v>477.304074136158</v>
      </c>
      <c r="J582" s="100" t="n">
        <f aca="false">VLOOKUP($A574,LossChart!$A$3:$AB$105,17,0)</f>
        <v>1185.27864867089</v>
      </c>
      <c r="K582" s="100"/>
      <c r="L582" s="100"/>
      <c r="M582" s="100"/>
      <c r="N582" s="100"/>
      <c r="O582" s="100"/>
      <c r="P582" s="100"/>
      <c r="Q582" s="100"/>
      <c r="R582" s="100"/>
      <c r="S582" s="100"/>
    </row>
    <row r="583" customFormat="false" ht="15" hidden="false" customHeight="false" outlineLevel="0" collapsed="false">
      <c r="A583" s="0" t="s">
        <v>104</v>
      </c>
      <c r="D583" s="100"/>
      <c r="E583" s="100"/>
      <c r="F583" s="100"/>
      <c r="G583" s="100" t="n">
        <f aca="false">G582-G581</f>
        <v>627.974574534728</v>
      </c>
      <c r="H583" s="100" t="n">
        <f aca="false">H582-H581</f>
        <v>80</v>
      </c>
      <c r="I583" s="100" t="n">
        <f aca="false">I582-I581</f>
        <v>477.304074136158</v>
      </c>
      <c r="J583" s="100" t="n">
        <f aca="false">J582-J581</f>
        <v>1185.27864867089</v>
      </c>
      <c r="K583" s="100"/>
      <c r="L583" s="100"/>
      <c r="M583" s="100"/>
      <c r="N583" s="100"/>
      <c r="O583" s="100"/>
      <c r="P583" s="100"/>
      <c r="Q583" s="100"/>
      <c r="R583" s="100"/>
      <c r="S583" s="100"/>
    </row>
    <row r="585" customFormat="false" ht="60" hidden="false" customHeight="false" outlineLevel="0" collapsed="false">
      <c r="A585" s="21" t="s">
        <v>63</v>
      </c>
      <c r="B585" s="21" t="s">
        <v>93</v>
      </c>
      <c r="C585" s="21" t="s">
        <v>94</v>
      </c>
      <c r="D585" s="94" t="str">
        <f aca="false">FoodDB!$C$1</f>
        <v>Fat
(g)</v>
      </c>
      <c r="E585" s="94" t="str">
        <f aca="false">FoodDB!$D$1</f>
        <v>Carbs
(g)</v>
      </c>
      <c r="F585" s="94" t="str">
        <f aca="false">FoodDB!$E$1</f>
        <v>Protein
(g)</v>
      </c>
      <c r="G585" s="94" t="str">
        <f aca="false">FoodDB!$F$1</f>
        <v>Fat
(Cal)</v>
      </c>
      <c r="H585" s="94" t="str">
        <f aca="false">FoodDB!$G$1</f>
        <v>Carb
(Cal)</v>
      </c>
      <c r="I585" s="94" t="str">
        <f aca="false">FoodDB!$H$1</f>
        <v>Protein
(Cal)</v>
      </c>
      <c r="J585" s="94" t="str">
        <f aca="false">FoodDB!$I$1</f>
        <v>Total
Calories</v>
      </c>
      <c r="K585" s="94"/>
      <c r="L585" s="94" t="s">
        <v>110</v>
      </c>
      <c r="M585" s="94" t="s">
        <v>111</v>
      </c>
      <c r="N585" s="94" t="s">
        <v>112</v>
      </c>
      <c r="O585" s="94" t="s">
        <v>113</v>
      </c>
      <c r="P585" s="94" t="s">
        <v>118</v>
      </c>
      <c r="Q585" s="94" t="s">
        <v>119</v>
      </c>
      <c r="R585" s="94" t="s">
        <v>120</v>
      </c>
      <c r="S585" s="94" t="s">
        <v>121</v>
      </c>
    </row>
    <row r="586" customFormat="false" ht="15" hidden="false" customHeight="false" outlineLevel="0" collapsed="false">
      <c r="A586" s="95" t="n">
        <f aca="false">A574+1</f>
        <v>43042</v>
      </c>
      <c r="B586" s="96" t="s">
        <v>108</v>
      </c>
      <c r="C586" s="97" t="n">
        <v>1</v>
      </c>
      <c r="D586" s="100" t="n">
        <f aca="false">$C586*VLOOKUP($B586,FoodDB!$A$2:$I$1018,3,0)</f>
        <v>0</v>
      </c>
      <c r="E586" s="100" t="n">
        <f aca="false">$C586*VLOOKUP($B586,FoodDB!$A$2:$I$1018,4,0)</f>
        <v>0</v>
      </c>
      <c r="F586" s="100" t="n">
        <f aca="false">$C586*VLOOKUP($B586,FoodDB!$A$2:$I$1018,5,0)</f>
        <v>0</v>
      </c>
      <c r="G586" s="100" t="n">
        <f aca="false">$C586*VLOOKUP($B586,FoodDB!$A$2:$I$1018,6,0)</f>
        <v>0</v>
      </c>
      <c r="H586" s="100" t="n">
        <f aca="false">$C586*VLOOKUP($B586,FoodDB!$A$2:$I$1018,7,0)</f>
        <v>0</v>
      </c>
      <c r="I586" s="100" t="n">
        <f aca="false">$C586*VLOOKUP($B586,FoodDB!$A$2:$I$1018,8,0)</f>
        <v>0</v>
      </c>
      <c r="J586" s="100" t="n">
        <f aca="false">$C586*VLOOKUP($B586,FoodDB!$A$2:$I$1018,9,0)</f>
        <v>0</v>
      </c>
      <c r="K586" s="100"/>
      <c r="L586" s="100" t="n">
        <f aca="false">SUM(G586:G592)</f>
        <v>0</v>
      </c>
      <c r="M586" s="100" t="n">
        <f aca="false">SUM(H586:H592)</f>
        <v>0</v>
      </c>
      <c r="N586" s="100" t="n">
        <f aca="false">SUM(I586:I592)</f>
        <v>0</v>
      </c>
      <c r="O586" s="100" t="n">
        <f aca="false">SUM(L586:N586)</f>
        <v>0</v>
      </c>
      <c r="P586" s="100" t="n">
        <f aca="false">VLOOKUP($A586,LossChart!$A$3:$AB$105,14,0)-L586</f>
        <v>633.914961512349</v>
      </c>
      <c r="Q586" s="100" t="n">
        <f aca="false">VLOOKUP($A586,LossChart!$A$3:$AB$105,15,0)-M586</f>
        <v>80</v>
      </c>
      <c r="R586" s="100" t="n">
        <f aca="false">VLOOKUP($A586,LossChart!$A$3:$AB$105,16,0)-N586</f>
        <v>477.304074136158</v>
      </c>
      <c r="S586" s="100" t="n">
        <f aca="false">VLOOKUP($A586,LossChart!$A$3:$AB$105,17,0)-O586</f>
        <v>1191.21903564851</v>
      </c>
    </row>
    <row r="587" customFormat="false" ht="15" hidden="false" customHeight="false" outlineLevel="0" collapsed="false">
      <c r="B587" s="96" t="s">
        <v>108</v>
      </c>
      <c r="C587" s="97" t="n">
        <v>1</v>
      </c>
      <c r="D587" s="100" t="n">
        <f aca="false">$C587*VLOOKUP($B587,FoodDB!$A$2:$I$1018,3,0)</f>
        <v>0</v>
      </c>
      <c r="E587" s="100" t="n">
        <f aca="false">$C587*VLOOKUP($B587,FoodDB!$A$2:$I$1018,4,0)</f>
        <v>0</v>
      </c>
      <c r="F587" s="100" t="n">
        <f aca="false">$C587*VLOOKUP($B587,FoodDB!$A$2:$I$1018,5,0)</f>
        <v>0</v>
      </c>
      <c r="G587" s="100" t="n">
        <f aca="false">$C587*VLOOKUP($B587,FoodDB!$A$2:$I$1018,6,0)</f>
        <v>0</v>
      </c>
      <c r="H587" s="100" t="n">
        <f aca="false">$C587*VLOOKUP($B587,FoodDB!$A$2:$I$1018,7,0)</f>
        <v>0</v>
      </c>
      <c r="I587" s="100" t="n">
        <f aca="false">$C587*VLOOKUP($B587,FoodDB!$A$2:$I$1018,8,0)</f>
        <v>0</v>
      </c>
      <c r="J587" s="100" t="n">
        <f aca="false">$C587*VLOOKUP($B587,FoodDB!$A$2:$I$1018,9,0)</f>
        <v>0</v>
      </c>
      <c r="K587" s="100"/>
      <c r="L587" s="100"/>
      <c r="M587" s="100"/>
      <c r="N587" s="100"/>
      <c r="O587" s="100"/>
      <c r="P587" s="100"/>
      <c r="Q587" s="100"/>
      <c r="R587" s="100"/>
      <c r="S587" s="100"/>
    </row>
    <row r="588" customFormat="false" ht="15" hidden="false" customHeight="false" outlineLevel="0" collapsed="false">
      <c r="B588" s="96" t="s">
        <v>108</v>
      </c>
      <c r="C588" s="97" t="n">
        <v>1</v>
      </c>
      <c r="D588" s="100" t="n">
        <f aca="false">$C588*VLOOKUP($B588,FoodDB!$A$2:$I$1018,3,0)</f>
        <v>0</v>
      </c>
      <c r="E588" s="100" t="n">
        <f aca="false">$C588*VLOOKUP($B588,FoodDB!$A$2:$I$1018,4,0)</f>
        <v>0</v>
      </c>
      <c r="F588" s="100" t="n">
        <f aca="false">$C588*VLOOKUP($B588,FoodDB!$A$2:$I$1018,5,0)</f>
        <v>0</v>
      </c>
      <c r="G588" s="100" t="n">
        <f aca="false">$C588*VLOOKUP($B588,FoodDB!$A$2:$I$1018,6,0)</f>
        <v>0</v>
      </c>
      <c r="H588" s="100" t="n">
        <f aca="false">$C588*VLOOKUP($B588,FoodDB!$A$2:$I$1018,7,0)</f>
        <v>0</v>
      </c>
      <c r="I588" s="100" t="n">
        <f aca="false">$C588*VLOOKUP($B588,FoodDB!$A$2:$I$1018,8,0)</f>
        <v>0</v>
      </c>
      <c r="J588" s="100" t="n">
        <f aca="false">$C588*VLOOKUP($B588,FoodDB!$A$2:$I$1018,9,0)</f>
        <v>0</v>
      </c>
      <c r="K588" s="100"/>
      <c r="L588" s="100"/>
      <c r="M588" s="100"/>
      <c r="N588" s="100"/>
      <c r="O588" s="100"/>
      <c r="P588" s="100"/>
      <c r="Q588" s="100"/>
      <c r="R588" s="100"/>
      <c r="S588" s="100"/>
    </row>
    <row r="589" customFormat="false" ht="15" hidden="false" customHeight="false" outlineLevel="0" collapsed="false">
      <c r="B589" s="96" t="s">
        <v>108</v>
      </c>
      <c r="C589" s="97" t="n">
        <v>1</v>
      </c>
      <c r="D589" s="100" t="n">
        <f aca="false">$C589*VLOOKUP($B589,FoodDB!$A$2:$I$1018,3,0)</f>
        <v>0</v>
      </c>
      <c r="E589" s="100" t="n">
        <f aca="false">$C589*VLOOKUP($B589,FoodDB!$A$2:$I$1018,4,0)</f>
        <v>0</v>
      </c>
      <c r="F589" s="100" t="n">
        <f aca="false">$C589*VLOOKUP($B589,FoodDB!$A$2:$I$1018,5,0)</f>
        <v>0</v>
      </c>
      <c r="G589" s="100" t="n">
        <f aca="false">$C589*VLOOKUP($B589,FoodDB!$A$2:$I$1018,6,0)</f>
        <v>0</v>
      </c>
      <c r="H589" s="100" t="n">
        <f aca="false">$C589*VLOOKUP($B589,FoodDB!$A$2:$I$1018,7,0)</f>
        <v>0</v>
      </c>
      <c r="I589" s="100" t="n">
        <f aca="false">$C589*VLOOKUP($B589,FoodDB!$A$2:$I$1018,8,0)</f>
        <v>0</v>
      </c>
      <c r="J589" s="100" t="n">
        <f aca="false">$C589*VLOOKUP($B589,FoodDB!$A$2:$I$1018,9,0)</f>
        <v>0</v>
      </c>
      <c r="K589" s="100"/>
      <c r="L589" s="100"/>
      <c r="M589" s="100"/>
      <c r="N589" s="100"/>
      <c r="O589" s="100"/>
      <c r="P589" s="100"/>
      <c r="Q589" s="100"/>
      <c r="R589" s="100"/>
      <c r="S589" s="100"/>
    </row>
    <row r="590" customFormat="false" ht="15" hidden="false" customHeight="false" outlineLevel="0" collapsed="false">
      <c r="B590" s="96" t="s">
        <v>108</v>
      </c>
      <c r="C590" s="97" t="n">
        <v>1</v>
      </c>
      <c r="D590" s="100" t="n">
        <f aca="false">$C590*VLOOKUP($B590,FoodDB!$A$2:$I$1018,3,0)</f>
        <v>0</v>
      </c>
      <c r="E590" s="100" t="n">
        <f aca="false">$C590*VLOOKUP($B590,FoodDB!$A$2:$I$1018,4,0)</f>
        <v>0</v>
      </c>
      <c r="F590" s="100" t="n">
        <f aca="false">$C590*VLOOKUP($B590,FoodDB!$A$2:$I$1018,5,0)</f>
        <v>0</v>
      </c>
      <c r="G590" s="100" t="n">
        <f aca="false">$C590*VLOOKUP($B590,FoodDB!$A$2:$I$1018,6,0)</f>
        <v>0</v>
      </c>
      <c r="H590" s="100" t="n">
        <f aca="false">$C590*VLOOKUP($B590,FoodDB!$A$2:$I$1018,7,0)</f>
        <v>0</v>
      </c>
      <c r="I590" s="100" t="n">
        <f aca="false">$C590*VLOOKUP($B590,FoodDB!$A$2:$I$1018,8,0)</f>
        <v>0</v>
      </c>
      <c r="J590" s="100" t="n">
        <f aca="false">$C590*VLOOKUP($B590,FoodDB!$A$2:$I$1018,9,0)</f>
        <v>0</v>
      </c>
      <c r="K590" s="100"/>
      <c r="L590" s="100"/>
      <c r="M590" s="100"/>
      <c r="N590" s="100"/>
      <c r="O590" s="100"/>
      <c r="P590" s="100"/>
      <c r="Q590" s="100"/>
      <c r="R590" s="100"/>
      <c r="S590" s="100"/>
    </row>
    <row r="591" customFormat="false" ht="15" hidden="false" customHeight="false" outlineLevel="0" collapsed="false">
      <c r="B591" s="96" t="s">
        <v>108</v>
      </c>
      <c r="C591" s="97" t="n">
        <v>1</v>
      </c>
      <c r="D591" s="100" t="n">
        <f aca="false">$C591*VLOOKUP($B591,FoodDB!$A$2:$I$1018,3,0)</f>
        <v>0</v>
      </c>
      <c r="E591" s="100" t="n">
        <f aca="false">$C591*VLOOKUP($B591,FoodDB!$A$2:$I$1018,4,0)</f>
        <v>0</v>
      </c>
      <c r="F591" s="100" t="n">
        <f aca="false">$C591*VLOOKUP($B591,FoodDB!$A$2:$I$1018,5,0)</f>
        <v>0</v>
      </c>
      <c r="G591" s="100" t="n">
        <f aca="false">$C591*VLOOKUP($B591,FoodDB!$A$2:$I$1018,6,0)</f>
        <v>0</v>
      </c>
      <c r="H591" s="100" t="n">
        <f aca="false">$C591*VLOOKUP($B591,FoodDB!$A$2:$I$1018,7,0)</f>
        <v>0</v>
      </c>
      <c r="I591" s="100" t="n">
        <f aca="false">$C591*VLOOKUP($B591,FoodDB!$A$2:$I$1018,8,0)</f>
        <v>0</v>
      </c>
      <c r="J591" s="100" t="n">
        <f aca="false">$C591*VLOOKUP($B591,FoodDB!$A$2:$I$1018,9,0)</f>
        <v>0</v>
      </c>
      <c r="K591" s="100"/>
      <c r="L591" s="100"/>
      <c r="M591" s="100"/>
      <c r="N591" s="100"/>
      <c r="O591" s="100"/>
      <c r="P591" s="100"/>
      <c r="Q591" s="100"/>
      <c r="R591" s="100"/>
      <c r="S591" s="100"/>
    </row>
    <row r="592" customFormat="false" ht="15" hidden="false" customHeight="false" outlineLevel="0" collapsed="false">
      <c r="B592" s="96" t="s">
        <v>108</v>
      </c>
      <c r="C592" s="97" t="n">
        <v>1</v>
      </c>
      <c r="D592" s="100" t="n">
        <f aca="false">$C592*VLOOKUP($B592,FoodDB!$A$2:$I$1018,3,0)</f>
        <v>0</v>
      </c>
      <c r="E592" s="100" t="n">
        <f aca="false">$C592*VLOOKUP($B592,FoodDB!$A$2:$I$1018,4,0)</f>
        <v>0</v>
      </c>
      <c r="F592" s="100" t="n">
        <f aca="false">$C592*VLOOKUP($B592,FoodDB!$A$2:$I$1018,5,0)</f>
        <v>0</v>
      </c>
      <c r="G592" s="100" t="n">
        <f aca="false">$C592*VLOOKUP($B592,FoodDB!$A$2:$I$1018,6,0)</f>
        <v>0</v>
      </c>
      <c r="H592" s="100" t="n">
        <f aca="false">$C592*VLOOKUP($B592,FoodDB!$A$2:$I$1018,7,0)</f>
        <v>0</v>
      </c>
      <c r="I592" s="100" t="n">
        <f aca="false">$C592*VLOOKUP($B592,FoodDB!$A$2:$I$1018,8,0)</f>
        <v>0</v>
      </c>
      <c r="J592" s="100" t="n">
        <f aca="false">$C592*VLOOKUP($B592,FoodDB!$A$2:$I$1018,9,0)</f>
        <v>0</v>
      </c>
      <c r="K592" s="100"/>
      <c r="L592" s="100"/>
      <c r="M592" s="100"/>
      <c r="N592" s="100"/>
      <c r="O592" s="100"/>
      <c r="P592" s="100"/>
      <c r="Q592" s="100"/>
      <c r="R592" s="100"/>
      <c r="S592" s="100"/>
    </row>
    <row r="593" customFormat="false" ht="15" hidden="false" customHeight="false" outlineLevel="0" collapsed="false">
      <c r="A593" s="0" t="s">
        <v>98</v>
      </c>
      <c r="D593" s="100"/>
      <c r="E593" s="100"/>
      <c r="F593" s="100"/>
      <c r="G593" s="100" t="n">
        <f aca="false">SUM(G586:G592)</f>
        <v>0</v>
      </c>
      <c r="H593" s="100" t="n">
        <f aca="false">SUM(H586:H592)</f>
        <v>0</v>
      </c>
      <c r="I593" s="100" t="n">
        <f aca="false">SUM(I586:I592)</f>
        <v>0</v>
      </c>
      <c r="J593" s="100" t="n">
        <f aca="false">SUM(G593:I593)</f>
        <v>0</v>
      </c>
      <c r="K593" s="100"/>
      <c r="L593" s="100"/>
      <c r="M593" s="100"/>
      <c r="N593" s="100"/>
      <c r="O593" s="100"/>
      <c r="P593" s="100"/>
      <c r="Q593" s="100"/>
      <c r="R593" s="100"/>
      <c r="S593" s="100"/>
    </row>
    <row r="594" customFormat="false" ht="15" hidden="false" customHeight="false" outlineLevel="0" collapsed="false">
      <c r="A594" s="0" t="s">
        <v>102</v>
      </c>
      <c r="B594" s="0" t="s">
        <v>103</v>
      </c>
      <c r="D594" s="100"/>
      <c r="E594" s="100"/>
      <c r="F594" s="100"/>
      <c r="G594" s="100" t="n">
        <f aca="false">VLOOKUP($A586,LossChart!$A$3:$AB$105,14,0)</f>
        <v>633.914961512349</v>
      </c>
      <c r="H594" s="100" t="n">
        <f aca="false">VLOOKUP($A586,LossChart!$A$3:$AB$105,15,0)</f>
        <v>80</v>
      </c>
      <c r="I594" s="100" t="n">
        <f aca="false">VLOOKUP($A586,LossChart!$A$3:$AB$105,16,0)</f>
        <v>477.304074136158</v>
      </c>
      <c r="J594" s="100" t="n">
        <f aca="false">VLOOKUP($A586,LossChart!$A$3:$AB$105,17,0)</f>
        <v>1191.21903564851</v>
      </c>
      <c r="K594" s="100"/>
      <c r="L594" s="100"/>
      <c r="M594" s="100"/>
      <c r="N594" s="100"/>
      <c r="O594" s="100"/>
      <c r="P594" s="100"/>
      <c r="Q594" s="100"/>
      <c r="R594" s="100"/>
      <c r="S594" s="100"/>
    </row>
    <row r="595" customFormat="false" ht="15" hidden="false" customHeight="false" outlineLevel="0" collapsed="false">
      <c r="A595" s="0" t="s">
        <v>104</v>
      </c>
      <c r="D595" s="100"/>
      <c r="E595" s="100"/>
      <c r="F595" s="100"/>
      <c r="G595" s="100" t="n">
        <f aca="false">G594-G593</f>
        <v>633.914961512349</v>
      </c>
      <c r="H595" s="100" t="n">
        <f aca="false">H594-H593</f>
        <v>80</v>
      </c>
      <c r="I595" s="100" t="n">
        <f aca="false">I594-I593</f>
        <v>477.304074136158</v>
      </c>
      <c r="J595" s="100" t="n">
        <f aca="false">J594-J593</f>
        <v>1191.21903564851</v>
      </c>
      <c r="K595" s="100"/>
      <c r="L595" s="100"/>
      <c r="M595" s="100"/>
      <c r="N595" s="100"/>
      <c r="O595" s="100"/>
      <c r="P595" s="100"/>
      <c r="Q595" s="100"/>
      <c r="R595" s="100"/>
      <c r="S595" s="100"/>
    </row>
    <row r="597" customFormat="false" ht="60" hidden="false" customHeight="false" outlineLevel="0" collapsed="false">
      <c r="A597" s="21" t="s">
        <v>63</v>
      </c>
      <c r="B597" s="21" t="s">
        <v>93</v>
      </c>
      <c r="C597" s="21" t="s">
        <v>94</v>
      </c>
      <c r="D597" s="94" t="str">
        <f aca="false">FoodDB!$C$1</f>
        <v>Fat
(g)</v>
      </c>
      <c r="E597" s="94" t="str">
        <f aca="false">FoodDB!$D$1</f>
        <v>Carbs
(g)</v>
      </c>
      <c r="F597" s="94" t="str">
        <f aca="false">FoodDB!$E$1</f>
        <v>Protein
(g)</v>
      </c>
      <c r="G597" s="94" t="str">
        <f aca="false">FoodDB!$F$1</f>
        <v>Fat
(Cal)</v>
      </c>
      <c r="H597" s="94" t="str">
        <f aca="false">FoodDB!$G$1</f>
        <v>Carb
(Cal)</v>
      </c>
      <c r="I597" s="94" t="str">
        <f aca="false">FoodDB!$H$1</f>
        <v>Protein
(Cal)</v>
      </c>
      <c r="J597" s="94" t="str">
        <f aca="false">FoodDB!$I$1</f>
        <v>Total
Calories</v>
      </c>
      <c r="K597" s="94"/>
      <c r="L597" s="94" t="s">
        <v>110</v>
      </c>
      <c r="M597" s="94" t="s">
        <v>111</v>
      </c>
      <c r="N597" s="94" t="s">
        <v>112</v>
      </c>
      <c r="O597" s="94" t="s">
        <v>113</v>
      </c>
      <c r="P597" s="94" t="s">
        <v>118</v>
      </c>
      <c r="Q597" s="94" t="s">
        <v>119</v>
      </c>
      <c r="R597" s="94" t="s">
        <v>120</v>
      </c>
      <c r="S597" s="94" t="s">
        <v>121</v>
      </c>
    </row>
    <row r="598" customFormat="false" ht="15" hidden="false" customHeight="false" outlineLevel="0" collapsed="false">
      <c r="A598" s="95" t="n">
        <f aca="false">A586+1</f>
        <v>43043</v>
      </c>
      <c r="B598" s="96" t="s">
        <v>108</v>
      </c>
      <c r="C598" s="97" t="n">
        <v>1</v>
      </c>
      <c r="D598" s="100" t="n">
        <f aca="false">$C598*VLOOKUP($B598,FoodDB!$A$2:$I$1018,3,0)</f>
        <v>0</v>
      </c>
      <c r="E598" s="100" t="n">
        <f aca="false">$C598*VLOOKUP($B598,FoodDB!$A$2:$I$1018,4,0)</f>
        <v>0</v>
      </c>
      <c r="F598" s="100" t="n">
        <f aca="false">$C598*VLOOKUP($B598,FoodDB!$A$2:$I$1018,5,0)</f>
        <v>0</v>
      </c>
      <c r="G598" s="100" t="n">
        <f aca="false">$C598*VLOOKUP($B598,FoodDB!$A$2:$I$1018,6,0)</f>
        <v>0</v>
      </c>
      <c r="H598" s="100" t="n">
        <f aca="false">$C598*VLOOKUP($B598,FoodDB!$A$2:$I$1018,7,0)</f>
        <v>0</v>
      </c>
      <c r="I598" s="100" t="n">
        <f aca="false">$C598*VLOOKUP($B598,FoodDB!$A$2:$I$1018,8,0)</f>
        <v>0</v>
      </c>
      <c r="J598" s="100" t="n">
        <f aca="false">$C598*VLOOKUP($B598,FoodDB!$A$2:$I$1018,9,0)</f>
        <v>0</v>
      </c>
      <c r="K598" s="100"/>
      <c r="L598" s="100" t="n">
        <f aca="false">SUM(G598:G604)</f>
        <v>0</v>
      </c>
      <c r="M598" s="100" t="n">
        <f aca="false">SUM(H598:H604)</f>
        <v>0</v>
      </c>
      <c r="N598" s="100" t="n">
        <f aca="false">SUM(I598:I604)</f>
        <v>0</v>
      </c>
      <c r="O598" s="100" t="n">
        <f aca="false">SUM(L598:N598)</f>
        <v>0</v>
      </c>
      <c r="P598" s="100" t="n">
        <f aca="false">VLOOKUP($A598,LossChart!$A$3:$AB$105,14,0)-L598</f>
        <v>639.802733633883</v>
      </c>
      <c r="Q598" s="100" t="n">
        <f aca="false">VLOOKUP($A598,LossChart!$A$3:$AB$105,15,0)-M598</f>
        <v>80</v>
      </c>
      <c r="R598" s="100" t="n">
        <f aca="false">VLOOKUP($A598,LossChart!$A$3:$AB$105,16,0)-N598</f>
        <v>477.304074136158</v>
      </c>
      <c r="S598" s="100" t="n">
        <f aca="false">VLOOKUP($A598,LossChart!$A$3:$AB$105,17,0)-O598</f>
        <v>1197.10680777004</v>
      </c>
    </row>
    <row r="599" customFormat="false" ht="15" hidden="false" customHeight="false" outlineLevel="0" collapsed="false">
      <c r="B599" s="96" t="s">
        <v>108</v>
      </c>
      <c r="C599" s="97" t="n">
        <v>1</v>
      </c>
      <c r="D599" s="100" t="n">
        <f aca="false">$C599*VLOOKUP($B599,FoodDB!$A$2:$I$1018,3,0)</f>
        <v>0</v>
      </c>
      <c r="E599" s="100" t="n">
        <f aca="false">$C599*VLOOKUP($B599,FoodDB!$A$2:$I$1018,4,0)</f>
        <v>0</v>
      </c>
      <c r="F599" s="100" t="n">
        <f aca="false">$C599*VLOOKUP($B599,FoodDB!$A$2:$I$1018,5,0)</f>
        <v>0</v>
      </c>
      <c r="G599" s="100" t="n">
        <f aca="false">$C599*VLOOKUP($B599,FoodDB!$A$2:$I$1018,6,0)</f>
        <v>0</v>
      </c>
      <c r="H599" s="100" t="n">
        <f aca="false">$C599*VLOOKUP($B599,FoodDB!$A$2:$I$1018,7,0)</f>
        <v>0</v>
      </c>
      <c r="I599" s="100" t="n">
        <f aca="false">$C599*VLOOKUP($B599,FoodDB!$A$2:$I$1018,8,0)</f>
        <v>0</v>
      </c>
      <c r="J599" s="100" t="n">
        <f aca="false">$C599*VLOOKUP($B599,FoodDB!$A$2:$I$1018,9,0)</f>
        <v>0</v>
      </c>
      <c r="K599" s="100"/>
      <c r="L599" s="100"/>
      <c r="M599" s="100"/>
      <c r="N599" s="100"/>
      <c r="O599" s="100"/>
      <c r="P599" s="100"/>
      <c r="Q599" s="100"/>
      <c r="R599" s="100"/>
      <c r="S599" s="100"/>
    </row>
    <row r="600" customFormat="false" ht="15" hidden="false" customHeight="false" outlineLevel="0" collapsed="false">
      <c r="B600" s="96" t="s">
        <v>108</v>
      </c>
      <c r="C600" s="97" t="n">
        <v>1</v>
      </c>
      <c r="D600" s="100" t="n">
        <f aca="false">$C600*VLOOKUP($B600,FoodDB!$A$2:$I$1018,3,0)</f>
        <v>0</v>
      </c>
      <c r="E600" s="100" t="n">
        <f aca="false">$C600*VLOOKUP($B600,FoodDB!$A$2:$I$1018,4,0)</f>
        <v>0</v>
      </c>
      <c r="F600" s="100" t="n">
        <f aca="false">$C600*VLOOKUP($B600,FoodDB!$A$2:$I$1018,5,0)</f>
        <v>0</v>
      </c>
      <c r="G600" s="100" t="n">
        <f aca="false">$C600*VLOOKUP($B600,FoodDB!$A$2:$I$1018,6,0)</f>
        <v>0</v>
      </c>
      <c r="H600" s="100" t="n">
        <f aca="false">$C600*VLOOKUP($B600,FoodDB!$A$2:$I$1018,7,0)</f>
        <v>0</v>
      </c>
      <c r="I600" s="100" t="n">
        <f aca="false">$C600*VLOOKUP($B600,FoodDB!$A$2:$I$1018,8,0)</f>
        <v>0</v>
      </c>
      <c r="J600" s="100" t="n">
        <f aca="false">$C600*VLOOKUP($B600,FoodDB!$A$2:$I$1018,9,0)</f>
        <v>0</v>
      </c>
      <c r="K600" s="100"/>
      <c r="L600" s="100"/>
      <c r="M600" s="100"/>
      <c r="N600" s="100"/>
      <c r="O600" s="100"/>
      <c r="P600" s="100"/>
      <c r="Q600" s="100"/>
      <c r="R600" s="100"/>
      <c r="S600" s="100"/>
    </row>
    <row r="601" customFormat="false" ht="15" hidden="false" customHeight="false" outlineLevel="0" collapsed="false">
      <c r="B601" s="96" t="s">
        <v>108</v>
      </c>
      <c r="C601" s="97" t="n">
        <v>1</v>
      </c>
      <c r="D601" s="100" t="n">
        <f aca="false">$C601*VLOOKUP($B601,FoodDB!$A$2:$I$1018,3,0)</f>
        <v>0</v>
      </c>
      <c r="E601" s="100" t="n">
        <f aca="false">$C601*VLOOKUP($B601,FoodDB!$A$2:$I$1018,4,0)</f>
        <v>0</v>
      </c>
      <c r="F601" s="100" t="n">
        <f aca="false">$C601*VLOOKUP($B601,FoodDB!$A$2:$I$1018,5,0)</f>
        <v>0</v>
      </c>
      <c r="G601" s="100" t="n">
        <f aca="false">$C601*VLOOKUP($B601,FoodDB!$A$2:$I$1018,6,0)</f>
        <v>0</v>
      </c>
      <c r="H601" s="100" t="n">
        <f aca="false">$C601*VLOOKUP($B601,FoodDB!$A$2:$I$1018,7,0)</f>
        <v>0</v>
      </c>
      <c r="I601" s="100" t="n">
        <f aca="false">$C601*VLOOKUP($B601,FoodDB!$A$2:$I$1018,8,0)</f>
        <v>0</v>
      </c>
      <c r="J601" s="100" t="n">
        <f aca="false">$C601*VLOOKUP($B601,FoodDB!$A$2:$I$1018,9,0)</f>
        <v>0</v>
      </c>
      <c r="K601" s="100"/>
      <c r="L601" s="100"/>
      <c r="M601" s="100"/>
      <c r="N601" s="100"/>
      <c r="O601" s="100"/>
      <c r="P601" s="100"/>
      <c r="Q601" s="100"/>
      <c r="R601" s="100"/>
      <c r="S601" s="100"/>
    </row>
    <row r="602" customFormat="false" ht="15" hidden="false" customHeight="false" outlineLevel="0" collapsed="false">
      <c r="B602" s="96" t="s">
        <v>108</v>
      </c>
      <c r="C602" s="97" t="n">
        <v>1</v>
      </c>
      <c r="D602" s="100" t="n">
        <f aca="false">$C602*VLOOKUP($B602,FoodDB!$A$2:$I$1018,3,0)</f>
        <v>0</v>
      </c>
      <c r="E602" s="100" t="n">
        <f aca="false">$C602*VLOOKUP($B602,FoodDB!$A$2:$I$1018,4,0)</f>
        <v>0</v>
      </c>
      <c r="F602" s="100" t="n">
        <f aca="false">$C602*VLOOKUP($B602,FoodDB!$A$2:$I$1018,5,0)</f>
        <v>0</v>
      </c>
      <c r="G602" s="100" t="n">
        <f aca="false">$C602*VLOOKUP($B602,FoodDB!$A$2:$I$1018,6,0)</f>
        <v>0</v>
      </c>
      <c r="H602" s="100" t="n">
        <f aca="false">$C602*VLOOKUP($B602,FoodDB!$A$2:$I$1018,7,0)</f>
        <v>0</v>
      </c>
      <c r="I602" s="100" t="n">
        <f aca="false">$C602*VLOOKUP($B602,FoodDB!$A$2:$I$1018,8,0)</f>
        <v>0</v>
      </c>
      <c r="J602" s="100" t="n">
        <f aca="false">$C602*VLOOKUP($B602,FoodDB!$A$2:$I$1018,9,0)</f>
        <v>0</v>
      </c>
      <c r="K602" s="100"/>
      <c r="L602" s="100"/>
      <c r="M602" s="100"/>
      <c r="N602" s="100"/>
      <c r="O602" s="100"/>
      <c r="P602" s="100"/>
      <c r="Q602" s="100"/>
      <c r="R602" s="100"/>
      <c r="S602" s="100"/>
    </row>
    <row r="603" customFormat="false" ht="15" hidden="false" customHeight="false" outlineLevel="0" collapsed="false">
      <c r="B603" s="96" t="s">
        <v>108</v>
      </c>
      <c r="C603" s="97" t="n">
        <v>1</v>
      </c>
      <c r="D603" s="100" t="n">
        <f aca="false">$C603*VLOOKUP($B603,FoodDB!$A$2:$I$1018,3,0)</f>
        <v>0</v>
      </c>
      <c r="E603" s="100" t="n">
        <f aca="false">$C603*VLOOKUP($B603,FoodDB!$A$2:$I$1018,4,0)</f>
        <v>0</v>
      </c>
      <c r="F603" s="100" t="n">
        <f aca="false">$C603*VLOOKUP($B603,FoodDB!$A$2:$I$1018,5,0)</f>
        <v>0</v>
      </c>
      <c r="G603" s="100" t="n">
        <f aca="false">$C603*VLOOKUP($B603,FoodDB!$A$2:$I$1018,6,0)</f>
        <v>0</v>
      </c>
      <c r="H603" s="100" t="n">
        <f aca="false">$C603*VLOOKUP($B603,FoodDB!$A$2:$I$1018,7,0)</f>
        <v>0</v>
      </c>
      <c r="I603" s="100" t="n">
        <f aca="false">$C603*VLOOKUP($B603,FoodDB!$A$2:$I$1018,8,0)</f>
        <v>0</v>
      </c>
      <c r="J603" s="100" t="n">
        <f aca="false">$C603*VLOOKUP($B603,FoodDB!$A$2:$I$1018,9,0)</f>
        <v>0</v>
      </c>
      <c r="K603" s="100"/>
      <c r="L603" s="100"/>
      <c r="M603" s="100"/>
      <c r="N603" s="100"/>
      <c r="O603" s="100"/>
      <c r="P603" s="100"/>
      <c r="Q603" s="100"/>
      <c r="R603" s="100"/>
      <c r="S603" s="100"/>
    </row>
    <row r="604" customFormat="false" ht="15" hidden="false" customHeight="false" outlineLevel="0" collapsed="false">
      <c r="B604" s="96" t="s">
        <v>108</v>
      </c>
      <c r="C604" s="97" t="n">
        <v>1</v>
      </c>
      <c r="D604" s="100" t="n">
        <f aca="false">$C604*VLOOKUP($B604,FoodDB!$A$2:$I$1018,3,0)</f>
        <v>0</v>
      </c>
      <c r="E604" s="100" t="n">
        <f aca="false">$C604*VLOOKUP($B604,FoodDB!$A$2:$I$1018,4,0)</f>
        <v>0</v>
      </c>
      <c r="F604" s="100" t="n">
        <f aca="false">$C604*VLOOKUP($B604,FoodDB!$A$2:$I$1018,5,0)</f>
        <v>0</v>
      </c>
      <c r="G604" s="100" t="n">
        <f aca="false">$C604*VLOOKUP($B604,FoodDB!$A$2:$I$1018,6,0)</f>
        <v>0</v>
      </c>
      <c r="H604" s="100" t="n">
        <f aca="false">$C604*VLOOKUP($B604,FoodDB!$A$2:$I$1018,7,0)</f>
        <v>0</v>
      </c>
      <c r="I604" s="100" t="n">
        <f aca="false">$C604*VLOOKUP($B604,FoodDB!$A$2:$I$1018,8,0)</f>
        <v>0</v>
      </c>
      <c r="J604" s="100" t="n">
        <f aca="false">$C604*VLOOKUP($B604,FoodDB!$A$2:$I$1018,9,0)</f>
        <v>0</v>
      </c>
      <c r="K604" s="100"/>
      <c r="L604" s="100"/>
      <c r="M604" s="100"/>
      <c r="N604" s="100"/>
      <c r="O604" s="100"/>
      <c r="P604" s="100"/>
      <c r="Q604" s="100"/>
      <c r="R604" s="100"/>
      <c r="S604" s="100"/>
    </row>
    <row r="605" customFormat="false" ht="15" hidden="false" customHeight="false" outlineLevel="0" collapsed="false">
      <c r="A605" s="0" t="s">
        <v>98</v>
      </c>
      <c r="D605" s="100"/>
      <c r="E605" s="100"/>
      <c r="F605" s="100"/>
      <c r="G605" s="100" t="n">
        <f aca="false">SUM(G598:G604)</f>
        <v>0</v>
      </c>
      <c r="H605" s="100" t="n">
        <f aca="false">SUM(H598:H604)</f>
        <v>0</v>
      </c>
      <c r="I605" s="100" t="n">
        <f aca="false">SUM(I598:I604)</f>
        <v>0</v>
      </c>
      <c r="J605" s="100" t="n">
        <f aca="false">SUM(G605:I605)</f>
        <v>0</v>
      </c>
      <c r="K605" s="100"/>
      <c r="L605" s="100"/>
      <c r="M605" s="100"/>
      <c r="N605" s="100"/>
      <c r="O605" s="100"/>
      <c r="P605" s="100"/>
      <c r="Q605" s="100"/>
      <c r="R605" s="100"/>
      <c r="S605" s="100"/>
    </row>
    <row r="606" customFormat="false" ht="15" hidden="false" customHeight="false" outlineLevel="0" collapsed="false">
      <c r="A606" s="0" t="s">
        <v>102</v>
      </c>
      <c r="B606" s="0" t="s">
        <v>103</v>
      </c>
      <c r="D606" s="100"/>
      <c r="E606" s="100"/>
      <c r="F606" s="100"/>
      <c r="G606" s="100" t="n">
        <f aca="false">VLOOKUP($A598,LossChart!$A$3:$AB$105,14,0)</f>
        <v>639.802733633883</v>
      </c>
      <c r="H606" s="100" t="n">
        <f aca="false">VLOOKUP($A598,LossChart!$A$3:$AB$105,15,0)</f>
        <v>80</v>
      </c>
      <c r="I606" s="100" t="n">
        <f aca="false">VLOOKUP($A598,LossChart!$A$3:$AB$105,16,0)</f>
        <v>477.304074136158</v>
      </c>
      <c r="J606" s="100" t="n">
        <f aca="false">VLOOKUP($A598,LossChart!$A$3:$AB$105,17,0)</f>
        <v>1197.10680777004</v>
      </c>
      <c r="K606" s="100"/>
      <c r="L606" s="100"/>
      <c r="M606" s="100"/>
      <c r="N606" s="100"/>
      <c r="O606" s="100"/>
      <c r="P606" s="100"/>
      <c r="Q606" s="100"/>
      <c r="R606" s="100"/>
      <c r="S606" s="100"/>
    </row>
    <row r="607" customFormat="false" ht="15" hidden="false" customHeight="false" outlineLevel="0" collapsed="false">
      <c r="A607" s="0" t="s">
        <v>104</v>
      </c>
      <c r="D607" s="100"/>
      <c r="E607" s="100"/>
      <c r="F607" s="100"/>
      <c r="G607" s="100" t="n">
        <f aca="false">G606-G605</f>
        <v>639.802733633883</v>
      </c>
      <c r="H607" s="100" t="n">
        <f aca="false">H606-H605</f>
        <v>80</v>
      </c>
      <c r="I607" s="100" t="n">
        <f aca="false">I606-I605</f>
        <v>477.304074136158</v>
      </c>
      <c r="J607" s="100" t="n">
        <f aca="false">J606-J605</f>
        <v>1197.10680777004</v>
      </c>
      <c r="K607" s="100"/>
      <c r="L607" s="100"/>
      <c r="M607" s="100"/>
      <c r="N607" s="100"/>
      <c r="O607" s="100"/>
      <c r="P607" s="100"/>
      <c r="Q607" s="100"/>
      <c r="R607" s="100"/>
      <c r="S607" s="100"/>
    </row>
    <row r="609" customFormat="false" ht="60" hidden="false" customHeight="false" outlineLevel="0" collapsed="false">
      <c r="A609" s="21" t="s">
        <v>63</v>
      </c>
      <c r="B609" s="21" t="s">
        <v>93</v>
      </c>
      <c r="C609" s="21" t="s">
        <v>94</v>
      </c>
      <c r="D609" s="94" t="str">
        <f aca="false">FoodDB!$C$1</f>
        <v>Fat
(g)</v>
      </c>
      <c r="E609" s="94" t="str">
        <f aca="false">FoodDB!$D$1</f>
        <v>Carbs
(g)</v>
      </c>
      <c r="F609" s="94" t="str">
        <f aca="false">FoodDB!$E$1</f>
        <v>Protein
(g)</v>
      </c>
      <c r="G609" s="94" t="str">
        <f aca="false">FoodDB!$F$1</f>
        <v>Fat
(Cal)</v>
      </c>
      <c r="H609" s="94" t="str">
        <f aca="false">FoodDB!$G$1</f>
        <v>Carb
(Cal)</v>
      </c>
      <c r="I609" s="94" t="str">
        <f aca="false">FoodDB!$H$1</f>
        <v>Protein
(Cal)</v>
      </c>
      <c r="J609" s="94" t="str">
        <f aca="false">FoodDB!$I$1</f>
        <v>Total
Calories</v>
      </c>
      <c r="K609" s="94"/>
      <c r="L609" s="94" t="s">
        <v>110</v>
      </c>
      <c r="M609" s="94" t="s">
        <v>111</v>
      </c>
      <c r="N609" s="94" t="s">
        <v>112</v>
      </c>
      <c r="O609" s="94" t="s">
        <v>113</v>
      </c>
      <c r="P609" s="94" t="s">
        <v>118</v>
      </c>
      <c r="Q609" s="94" t="s">
        <v>119</v>
      </c>
      <c r="R609" s="94" t="s">
        <v>120</v>
      </c>
      <c r="S609" s="94" t="s">
        <v>121</v>
      </c>
    </row>
    <row r="610" customFormat="false" ht="15" hidden="false" customHeight="false" outlineLevel="0" collapsed="false">
      <c r="A610" s="95" t="n">
        <f aca="false">A598+1</f>
        <v>43044</v>
      </c>
      <c r="B610" s="96" t="s">
        <v>108</v>
      </c>
      <c r="C610" s="97" t="n">
        <v>1</v>
      </c>
      <c r="D610" s="100" t="n">
        <f aca="false">$C610*VLOOKUP($B610,FoodDB!$A$2:$I$1018,3,0)</f>
        <v>0</v>
      </c>
      <c r="E610" s="100" t="n">
        <f aca="false">$C610*VLOOKUP($B610,FoodDB!$A$2:$I$1018,4,0)</f>
        <v>0</v>
      </c>
      <c r="F610" s="100" t="n">
        <f aca="false">$C610*VLOOKUP($B610,FoodDB!$A$2:$I$1018,5,0)</f>
        <v>0</v>
      </c>
      <c r="G610" s="100" t="n">
        <f aca="false">$C610*VLOOKUP($B610,FoodDB!$A$2:$I$1018,6,0)</f>
        <v>0</v>
      </c>
      <c r="H610" s="100" t="n">
        <f aca="false">$C610*VLOOKUP($B610,FoodDB!$A$2:$I$1018,7,0)</f>
        <v>0</v>
      </c>
      <c r="I610" s="100" t="n">
        <f aca="false">$C610*VLOOKUP($B610,FoodDB!$A$2:$I$1018,8,0)</f>
        <v>0</v>
      </c>
      <c r="J610" s="100" t="n">
        <f aca="false">$C610*VLOOKUP($B610,FoodDB!$A$2:$I$1018,9,0)</f>
        <v>0</v>
      </c>
      <c r="K610" s="100"/>
      <c r="L610" s="100" t="n">
        <f aca="false">SUM(G610:G616)</f>
        <v>0</v>
      </c>
      <c r="M610" s="100" t="n">
        <f aca="false">SUM(H610:H616)</f>
        <v>0</v>
      </c>
      <c r="N610" s="100" t="n">
        <f aca="false">SUM(I610:I616)</f>
        <v>0</v>
      </c>
      <c r="O610" s="100" t="n">
        <f aca="false">SUM(L610:N610)</f>
        <v>0</v>
      </c>
      <c r="P610" s="100" t="n">
        <f aca="false">VLOOKUP($A610,LossChart!$A$3:$AB$105,14,0)-L610</f>
        <v>645.638356916626</v>
      </c>
      <c r="Q610" s="100" t="n">
        <f aca="false">VLOOKUP($A610,LossChart!$A$3:$AB$105,15,0)-M610</f>
        <v>80</v>
      </c>
      <c r="R610" s="100" t="n">
        <f aca="false">VLOOKUP($A610,LossChart!$A$3:$AB$105,16,0)-N610</f>
        <v>477.304074136158</v>
      </c>
      <c r="S610" s="100" t="n">
        <f aca="false">VLOOKUP($A610,LossChart!$A$3:$AB$105,17,0)-O610</f>
        <v>1202.94243105278</v>
      </c>
    </row>
    <row r="611" customFormat="false" ht="15" hidden="false" customHeight="false" outlineLevel="0" collapsed="false">
      <c r="B611" s="96" t="s">
        <v>108</v>
      </c>
      <c r="C611" s="97" t="n">
        <v>1</v>
      </c>
      <c r="D611" s="100" t="n">
        <f aca="false">$C611*VLOOKUP($B611,FoodDB!$A$2:$I$1018,3,0)</f>
        <v>0</v>
      </c>
      <c r="E611" s="100" t="n">
        <f aca="false">$C611*VLOOKUP($B611,FoodDB!$A$2:$I$1018,4,0)</f>
        <v>0</v>
      </c>
      <c r="F611" s="100" t="n">
        <f aca="false">$C611*VLOOKUP($B611,FoodDB!$A$2:$I$1018,5,0)</f>
        <v>0</v>
      </c>
      <c r="G611" s="100" t="n">
        <f aca="false">$C611*VLOOKUP($B611,FoodDB!$A$2:$I$1018,6,0)</f>
        <v>0</v>
      </c>
      <c r="H611" s="100" t="n">
        <f aca="false">$C611*VLOOKUP($B611,FoodDB!$A$2:$I$1018,7,0)</f>
        <v>0</v>
      </c>
      <c r="I611" s="100" t="n">
        <f aca="false">$C611*VLOOKUP($B611,FoodDB!$A$2:$I$1018,8,0)</f>
        <v>0</v>
      </c>
      <c r="J611" s="100" t="n">
        <f aca="false">$C611*VLOOKUP($B611,FoodDB!$A$2:$I$1018,9,0)</f>
        <v>0</v>
      </c>
      <c r="K611" s="100"/>
      <c r="L611" s="100"/>
      <c r="M611" s="100"/>
      <c r="N611" s="100"/>
      <c r="O611" s="100"/>
      <c r="P611" s="100"/>
      <c r="Q611" s="100"/>
      <c r="R611" s="100"/>
      <c r="S611" s="100"/>
    </row>
    <row r="612" customFormat="false" ht="15" hidden="false" customHeight="false" outlineLevel="0" collapsed="false">
      <c r="B612" s="96" t="s">
        <v>108</v>
      </c>
      <c r="C612" s="97" t="n">
        <v>1</v>
      </c>
      <c r="D612" s="100" t="n">
        <f aca="false">$C612*VLOOKUP($B612,FoodDB!$A$2:$I$1018,3,0)</f>
        <v>0</v>
      </c>
      <c r="E612" s="100" t="n">
        <f aca="false">$C612*VLOOKUP($B612,FoodDB!$A$2:$I$1018,4,0)</f>
        <v>0</v>
      </c>
      <c r="F612" s="100" t="n">
        <f aca="false">$C612*VLOOKUP($B612,FoodDB!$A$2:$I$1018,5,0)</f>
        <v>0</v>
      </c>
      <c r="G612" s="100" t="n">
        <f aca="false">$C612*VLOOKUP($B612,FoodDB!$A$2:$I$1018,6,0)</f>
        <v>0</v>
      </c>
      <c r="H612" s="100" t="n">
        <f aca="false">$C612*VLOOKUP($B612,FoodDB!$A$2:$I$1018,7,0)</f>
        <v>0</v>
      </c>
      <c r="I612" s="100" t="n">
        <f aca="false">$C612*VLOOKUP($B612,FoodDB!$A$2:$I$1018,8,0)</f>
        <v>0</v>
      </c>
      <c r="J612" s="100" t="n">
        <f aca="false">$C612*VLOOKUP($B612,FoodDB!$A$2:$I$1018,9,0)</f>
        <v>0</v>
      </c>
      <c r="K612" s="100"/>
      <c r="L612" s="100"/>
      <c r="M612" s="100"/>
      <c r="N612" s="100"/>
      <c r="O612" s="100"/>
      <c r="P612" s="100"/>
      <c r="Q612" s="100"/>
      <c r="R612" s="100"/>
      <c r="S612" s="100"/>
    </row>
    <row r="613" customFormat="false" ht="15" hidden="false" customHeight="false" outlineLevel="0" collapsed="false">
      <c r="B613" s="96" t="s">
        <v>108</v>
      </c>
      <c r="C613" s="97" t="n">
        <v>1</v>
      </c>
      <c r="D613" s="100" t="n">
        <f aca="false">$C613*VLOOKUP($B613,FoodDB!$A$2:$I$1018,3,0)</f>
        <v>0</v>
      </c>
      <c r="E613" s="100" t="n">
        <f aca="false">$C613*VLOOKUP($B613,FoodDB!$A$2:$I$1018,4,0)</f>
        <v>0</v>
      </c>
      <c r="F613" s="100" t="n">
        <f aca="false">$C613*VLOOKUP($B613,FoodDB!$A$2:$I$1018,5,0)</f>
        <v>0</v>
      </c>
      <c r="G613" s="100" t="n">
        <f aca="false">$C613*VLOOKUP($B613,FoodDB!$A$2:$I$1018,6,0)</f>
        <v>0</v>
      </c>
      <c r="H613" s="100" t="n">
        <f aca="false">$C613*VLOOKUP($B613,FoodDB!$A$2:$I$1018,7,0)</f>
        <v>0</v>
      </c>
      <c r="I613" s="100" t="n">
        <f aca="false">$C613*VLOOKUP($B613,FoodDB!$A$2:$I$1018,8,0)</f>
        <v>0</v>
      </c>
      <c r="J613" s="100" t="n">
        <f aca="false">$C613*VLOOKUP($B613,FoodDB!$A$2:$I$1018,9,0)</f>
        <v>0</v>
      </c>
      <c r="K613" s="100"/>
      <c r="L613" s="100"/>
      <c r="M613" s="100"/>
      <c r="N613" s="100"/>
      <c r="O613" s="100"/>
      <c r="P613" s="100"/>
      <c r="Q613" s="100"/>
      <c r="R613" s="100"/>
      <c r="S613" s="100"/>
    </row>
    <row r="614" customFormat="false" ht="15" hidden="false" customHeight="false" outlineLevel="0" collapsed="false">
      <c r="B614" s="96" t="s">
        <v>108</v>
      </c>
      <c r="C614" s="97" t="n">
        <v>1</v>
      </c>
      <c r="D614" s="100" t="n">
        <f aca="false">$C614*VLOOKUP($B614,FoodDB!$A$2:$I$1018,3,0)</f>
        <v>0</v>
      </c>
      <c r="E614" s="100" t="n">
        <f aca="false">$C614*VLOOKUP($B614,FoodDB!$A$2:$I$1018,4,0)</f>
        <v>0</v>
      </c>
      <c r="F614" s="100" t="n">
        <f aca="false">$C614*VLOOKUP($B614,FoodDB!$A$2:$I$1018,5,0)</f>
        <v>0</v>
      </c>
      <c r="G614" s="100" t="n">
        <f aca="false">$C614*VLOOKUP($B614,FoodDB!$A$2:$I$1018,6,0)</f>
        <v>0</v>
      </c>
      <c r="H614" s="100" t="n">
        <f aca="false">$C614*VLOOKUP($B614,FoodDB!$A$2:$I$1018,7,0)</f>
        <v>0</v>
      </c>
      <c r="I614" s="100" t="n">
        <f aca="false">$C614*VLOOKUP($B614,FoodDB!$A$2:$I$1018,8,0)</f>
        <v>0</v>
      </c>
      <c r="J614" s="100" t="n">
        <f aca="false">$C614*VLOOKUP($B614,FoodDB!$A$2:$I$1018,9,0)</f>
        <v>0</v>
      </c>
      <c r="K614" s="100"/>
      <c r="L614" s="100"/>
      <c r="M614" s="100"/>
      <c r="N614" s="100"/>
      <c r="O614" s="100"/>
      <c r="P614" s="100"/>
      <c r="Q614" s="100"/>
      <c r="R614" s="100"/>
      <c r="S614" s="100"/>
    </row>
    <row r="615" customFormat="false" ht="15" hidden="false" customHeight="false" outlineLevel="0" collapsed="false">
      <c r="B615" s="96" t="s">
        <v>108</v>
      </c>
      <c r="C615" s="97" t="n">
        <v>1</v>
      </c>
      <c r="D615" s="100" t="n">
        <f aca="false">$C615*VLOOKUP($B615,FoodDB!$A$2:$I$1018,3,0)</f>
        <v>0</v>
      </c>
      <c r="E615" s="100" t="n">
        <f aca="false">$C615*VLOOKUP($B615,FoodDB!$A$2:$I$1018,4,0)</f>
        <v>0</v>
      </c>
      <c r="F615" s="100" t="n">
        <f aca="false">$C615*VLOOKUP($B615,FoodDB!$A$2:$I$1018,5,0)</f>
        <v>0</v>
      </c>
      <c r="G615" s="100" t="n">
        <f aca="false">$C615*VLOOKUP($B615,FoodDB!$A$2:$I$1018,6,0)</f>
        <v>0</v>
      </c>
      <c r="H615" s="100" t="n">
        <f aca="false">$C615*VLOOKUP($B615,FoodDB!$A$2:$I$1018,7,0)</f>
        <v>0</v>
      </c>
      <c r="I615" s="100" t="n">
        <f aca="false">$C615*VLOOKUP($B615,FoodDB!$A$2:$I$1018,8,0)</f>
        <v>0</v>
      </c>
      <c r="J615" s="100" t="n">
        <f aca="false">$C615*VLOOKUP($B615,FoodDB!$A$2:$I$1018,9,0)</f>
        <v>0</v>
      </c>
      <c r="K615" s="100"/>
      <c r="L615" s="100"/>
      <c r="M615" s="100"/>
      <c r="N615" s="100"/>
      <c r="O615" s="100"/>
      <c r="P615" s="100"/>
      <c r="Q615" s="100"/>
      <c r="R615" s="100"/>
      <c r="S615" s="100"/>
    </row>
    <row r="616" customFormat="false" ht="15" hidden="false" customHeight="false" outlineLevel="0" collapsed="false">
      <c r="B616" s="96" t="s">
        <v>108</v>
      </c>
      <c r="C616" s="97" t="n">
        <v>1</v>
      </c>
      <c r="D616" s="100" t="n">
        <f aca="false">$C616*VLOOKUP($B616,FoodDB!$A$2:$I$1018,3,0)</f>
        <v>0</v>
      </c>
      <c r="E616" s="100" t="n">
        <f aca="false">$C616*VLOOKUP($B616,FoodDB!$A$2:$I$1018,4,0)</f>
        <v>0</v>
      </c>
      <c r="F616" s="100" t="n">
        <f aca="false">$C616*VLOOKUP($B616,FoodDB!$A$2:$I$1018,5,0)</f>
        <v>0</v>
      </c>
      <c r="G616" s="100" t="n">
        <f aca="false">$C616*VLOOKUP($B616,FoodDB!$A$2:$I$1018,6,0)</f>
        <v>0</v>
      </c>
      <c r="H616" s="100" t="n">
        <f aca="false">$C616*VLOOKUP($B616,FoodDB!$A$2:$I$1018,7,0)</f>
        <v>0</v>
      </c>
      <c r="I616" s="100" t="n">
        <f aca="false">$C616*VLOOKUP($B616,FoodDB!$A$2:$I$1018,8,0)</f>
        <v>0</v>
      </c>
      <c r="J616" s="100" t="n">
        <f aca="false">$C616*VLOOKUP($B616,FoodDB!$A$2:$I$1018,9,0)</f>
        <v>0</v>
      </c>
      <c r="K616" s="100"/>
      <c r="L616" s="100"/>
      <c r="M616" s="100"/>
      <c r="N616" s="100"/>
      <c r="O616" s="100"/>
      <c r="P616" s="100"/>
      <c r="Q616" s="100"/>
      <c r="R616" s="100"/>
      <c r="S616" s="100"/>
    </row>
    <row r="617" customFormat="false" ht="15" hidden="false" customHeight="false" outlineLevel="0" collapsed="false">
      <c r="A617" s="0" t="s">
        <v>98</v>
      </c>
      <c r="D617" s="100"/>
      <c r="E617" s="100"/>
      <c r="F617" s="100"/>
      <c r="G617" s="100" t="n">
        <f aca="false">SUM(G610:G616)</f>
        <v>0</v>
      </c>
      <c r="H617" s="100" t="n">
        <f aca="false">SUM(H610:H616)</f>
        <v>0</v>
      </c>
      <c r="I617" s="100" t="n">
        <f aca="false">SUM(I610:I616)</f>
        <v>0</v>
      </c>
      <c r="J617" s="100" t="n">
        <f aca="false">SUM(G617:I617)</f>
        <v>0</v>
      </c>
      <c r="K617" s="100"/>
      <c r="L617" s="100"/>
      <c r="M617" s="100"/>
      <c r="N617" s="100"/>
      <c r="O617" s="100"/>
      <c r="P617" s="100"/>
      <c r="Q617" s="100"/>
      <c r="R617" s="100"/>
      <c r="S617" s="100"/>
    </row>
    <row r="618" customFormat="false" ht="15" hidden="false" customHeight="false" outlineLevel="0" collapsed="false">
      <c r="A618" s="0" t="s">
        <v>102</v>
      </c>
      <c r="B618" s="0" t="s">
        <v>103</v>
      </c>
      <c r="D618" s="100"/>
      <c r="E618" s="100"/>
      <c r="F618" s="100"/>
      <c r="G618" s="100" t="n">
        <f aca="false">VLOOKUP($A610,LossChart!$A$3:$AB$105,14,0)</f>
        <v>645.638356916626</v>
      </c>
      <c r="H618" s="100" t="n">
        <f aca="false">VLOOKUP($A610,LossChart!$A$3:$AB$105,15,0)</f>
        <v>80</v>
      </c>
      <c r="I618" s="100" t="n">
        <f aca="false">VLOOKUP($A610,LossChart!$A$3:$AB$105,16,0)</f>
        <v>477.304074136158</v>
      </c>
      <c r="J618" s="100" t="n">
        <f aca="false">VLOOKUP($A610,LossChart!$A$3:$AB$105,17,0)</f>
        <v>1202.94243105278</v>
      </c>
      <c r="K618" s="100"/>
      <c r="L618" s="100"/>
      <c r="M618" s="100"/>
      <c r="N618" s="100"/>
      <c r="O618" s="100"/>
      <c r="P618" s="100"/>
      <c r="Q618" s="100"/>
      <c r="R618" s="100"/>
      <c r="S618" s="100"/>
    </row>
    <row r="619" customFormat="false" ht="15" hidden="false" customHeight="false" outlineLevel="0" collapsed="false">
      <c r="A619" s="0" t="s">
        <v>104</v>
      </c>
      <c r="D619" s="100"/>
      <c r="E619" s="100"/>
      <c r="F619" s="100"/>
      <c r="G619" s="100" t="n">
        <f aca="false">G618-G617</f>
        <v>645.638356916626</v>
      </c>
      <c r="H619" s="100" t="n">
        <f aca="false">H618-H617</f>
        <v>80</v>
      </c>
      <c r="I619" s="100" t="n">
        <f aca="false">I618-I617</f>
        <v>477.304074136158</v>
      </c>
      <c r="J619" s="100" t="n">
        <f aca="false">J618-J617</f>
        <v>1202.94243105278</v>
      </c>
      <c r="K619" s="100"/>
      <c r="L619" s="100"/>
      <c r="M619" s="100"/>
      <c r="N619" s="100"/>
      <c r="O619" s="100"/>
      <c r="P619" s="100"/>
      <c r="Q619" s="100"/>
      <c r="R619" s="100"/>
      <c r="S619" s="100"/>
    </row>
    <row r="621" customFormat="false" ht="60" hidden="false" customHeight="false" outlineLevel="0" collapsed="false">
      <c r="A621" s="21" t="s">
        <v>63</v>
      </c>
      <c r="B621" s="21" t="s">
        <v>93</v>
      </c>
      <c r="C621" s="21" t="s">
        <v>94</v>
      </c>
      <c r="D621" s="94" t="str">
        <f aca="false">FoodDB!$C$1</f>
        <v>Fat
(g)</v>
      </c>
      <c r="E621" s="94" t="str">
        <f aca="false">FoodDB!$D$1</f>
        <v>Carbs
(g)</v>
      </c>
      <c r="F621" s="94" t="str">
        <f aca="false">FoodDB!$E$1</f>
        <v>Protein
(g)</v>
      </c>
      <c r="G621" s="94" t="str">
        <f aca="false">FoodDB!$F$1</f>
        <v>Fat
(Cal)</v>
      </c>
      <c r="H621" s="94" t="str">
        <f aca="false">FoodDB!$G$1</f>
        <v>Carb
(Cal)</v>
      </c>
      <c r="I621" s="94" t="str">
        <f aca="false">FoodDB!$H$1</f>
        <v>Protein
(Cal)</v>
      </c>
      <c r="J621" s="94" t="str">
        <f aca="false">FoodDB!$I$1</f>
        <v>Total
Calories</v>
      </c>
      <c r="K621" s="94"/>
      <c r="L621" s="94" t="s">
        <v>110</v>
      </c>
      <c r="M621" s="94" t="s">
        <v>111</v>
      </c>
      <c r="N621" s="94" t="s">
        <v>112</v>
      </c>
      <c r="O621" s="94" t="s">
        <v>113</v>
      </c>
      <c r="P621" s="94" t="s">
        <v>118</v>
      </c>
      <c r="Q621" s="94" t="s">
        <v>119</v>
      </c>
      <c r="R621" s="94" t="s">
        <v>120</v>
      </c>
      <c r="S621" s="94" t="s">
        <v>121</v>
      </c>
    </row>
    <row r="622" customFormat="false" ht="15" hidden="false" customHeight="false" outlineLevel="0" collapsed="false">
      <c r="A622" s="95" t="n">
        <f aca="false">A610+1</f>
        <v>43045</v>
      </c>
      <c r="B622" s="96" t="s">
        <v>108</v>
      </c>
      <c r="C622" s="97" t="n">
        <v>1</v>
      </c>
      <c r="D622" s="100" t="n">
        <f aca="false">$C622*VLOOKUP($B622,FoodDB!$A$2:$I$1018,3,0)</f>
        <v>0</v>
      </c>
      <c r="E622" s="100" t="n">
        <f aca="false">$C622*VLOOKUP($B622,FoodDB!$A$2:$I$1018,4,0)</f>
        <v>0</v>
      </c>
      <c r="F622" s="100" t="n">
        <f aca="false">$C622*VLOOKUP($B622,FoodDB!$A$2:$I$1018,5,0)</f>
        <v>0</v>
      </c>
      <c r="G622" s="100" t="n">
        <f aca="false">$C622*VLOOKUP($B622,FoodDB!$A$2:$I$1018,6,0)</f>
        <v>0</v>
      </c>
      <c r="H622" s="100" t="n">
        <f aca="false">$C622*VLOOKUP($B622,FoodDB!$A$2:$I$1018,7,0)</f>
        <v>0</v>
      </c>
      <c r="I622" s="100" t="n">
        <f aca="false">$C622*VLOOKUP($B622,FoodDB!$A$2:$I$1018,8,0)</f>
        <v>0</v>
      </c>
      <c r="J622" s="100" t="n">
        <f aca="false">$C622*VLOOKUP($B622,FoodDB!$A$2:$I$1018,9,0)</f>
        <v>0</v>
      </c>
      <c r="K622" s="100"/>
      <c r="L622" s="100" t="n">
        <f aca="false">SUM(G622:G628)</f>
        <v>0</v>
      </c>
      <c r="M622" s="100" t="n">
        <f aca="false">SUM(H622:H628)</f>
        <v>0</v>
      </c>
      <c r="N622" s="100" t="n">
        <f aca="false">SUM(I622:I628)</f>
        <v>0</v>
      </c>
      <c r="O622" s="100" t="n">
        <f aca="false">SUM(L622:N622)</f>
        <v>0</v>
      </c>
      <c r="P622" s="100" t="n">
        <f aca="false">VLOOKUP($A622,LossChart!$A$3:$AB$105,14,0)-L622</f>
        <v>651.422293250293</v>
      </c>
      <c r="Q622" s="100" t="n">
        <f aca="false">VLOOKUP($A622,LossChart!$A$3:$AB$105,15,0)-M622</f>
        <v>80</v>
      </c>
      <c r="R622" s="100" t="n">
        <f aca="false">VLOOKUP($A622,LossChart!$A$3:$AB$105,16,0)-N622</f>
        <v>477.304074136158</v>
      </c>
      <c r="S622" s="100" t="n">
        <f aca="false">VLOOKUP($A622,LossChart!$A$3:$AB$105,17,0)-O622</f>
        <v>1208.72636738645</v>
      </c>
    </row>
    <row r="623" customFormat="false" ht="15" hidden="false" customHeight="false" outlineLevel="0" collapsed="false">
      <c r="B623" s="96" t="s">
        <v>108</v>
      </c>
      <c r="C623" s="97" t="n">
        <v>1</v>
      </c>
      <c r="D623" s="100" t="n">
        <f aca="false">$C623*VLOOKUP($B623,FoodDB!$A$2:$I$1018,3,0)</f>
        <v>0</v>
      </c>
      <c r="E623" s="100" t="n">
        <f aca="false">$C623*VLOOKUP($B623,FoodDB!$A$2:$I$1018,4,0)</f>
        <v>0</v>
      </c>
      <c r="F623" s="100" t="n">
        <f aca="false">$C623*VLOOKUP($B623,FoodDB!$A$2:$I$1018,5,0)</f>
        <v>0</v>
      </c>
      <c r="G623" s="100" t="n">
        <f aca="false">$C623*VLOOKUP($B623,FoodDB!$A$2:$I$1018,6,0)</f>
        <v>0</v>
      </c>
      <c r="H623" s="100" t="n">
        <f aca="false">$C623*VLOOKUP($B623,FoodDB!$A$2:$I$1018,7,0)</f>
        <v>0</v>
      </c>
      <c r="I623" s="100" t="n">
        <f aca="false">$C623*VLOOKUP($B623,FoodDB!$A$2:$I$1018,8,0)</f>
        <v>0</v>
      </c>
      <c r="J623" s="100" t="n">
        <f aca="false">$C623*VLOOKUP($B623,FoodDB!$A$2:$I$1018,9,0)</f>
        <v>0</v>
      </c>
      <c r="K623" s="100"/>
      <c r="L623" s="100"/>
      <c r="M623" s="100"/>
      <c r="N623" s="100"/>
      <c r="O623" s="100"/>
      <c r="P623" s="100"/>
      <c r="Q623" s="100"/>
      <c r="R623" s="100"/>
      <c r="S623" s="100"/>
    </row>
    <row r="624" customFormat="false" ht="15" hidden="false" customHeight="false" outlineLevel="0" collapsed="false">
      <c r="B624" s="96" t="s">
        <v>108</v>
      </c>
      <c r="C624" s="97" t="n">
        <v>1</v>
      </c>
      <c r="D624" s="100" t="n">
        <f aca="false">$C624*VLOOKUP($B624,FoodDB!$A$2:$I$1018,3,0)</f>
        <v>0</v>
      </c>
      <c r="E624" s="100" t="n">
        <f aca="false">$C624*VLOOKUP($B624,FoodDB!$A$2:$I$1018,4,0)</f>
        <v>0</v>
      </c>
      <c r="F624" s="100" t="n">
        <f aca="false">$C624*VLOOKUP($B624,FoodDB!$A$2:$I$1018,5,0)</f>
        <v>0</v>
      </c>
      <c r="G624" s="100" t="n">
        <f aca="false">$C624*VLOOKUP($B624,FoodDB!$A$2:$I$1018,6,0)</f>
        <v>0</v>
      </c>
      <c r="H624" s="100" t="n">
        <f aca="false">$C624*VLOOKUP($B624,FoodDB!$A$2:$I$1018,7,0)</f>
        <v>0</v>
      </c>
      <c r="I624" s="100" t="n">
        <f aca="false">$C624*VLOOKUP($B624,FoodDB!$A$2:$I$1018,8,0)</f>
        <v>0</v>
      </c>
      <c r="J624" s="100" t="n">
        <f aca="false">$C624*VLOOKUP($B624,FoodDB!$A$2:$I$1018,9,0)</f>
        <v>0</v>
      </c>
      <c r="K624" s="100"/>
      <c r="L624" s="100"/>
      <c r="M624" s="100"/>
      <c r="N624" s="100"/>
      <c r="O624" s="100"/>
      <c r="P624" s="100"/>
      <c r="Q624" s="100"/>
      <c r="R624" s="100"/>
      <c r="S624" s="100"/>
    </row>
    <row r="625" customFormat="false" ht="15" hidden="false" customHeight="false" outlineLevel="0" collapsed="false">
      <c r="B625" s="96" t="s">
        <v>108</v>
      </c>
      <c r="C625" s="97" t="n">
        <v>1</v>
      </c>
      <c r="D625" s="100" t="n">
        <f aca="false">$C625*VLOOKUP($B625,FoodDB!$A$2:$I$1018,3,0)</f>
        <v>0</v>
      </c>
      <c r="E625" s="100" t="n">
        <f aca="false">$C625*VLOOKUP($B625,FoodDB!$A$2:$I$1018,4,0)</f>
        <v>0</v>
      </c>
      <c r="F625" s="100" t="n">
        <f aca="false">$C625*VLOOKUP($B625,FoodDB!$A$2:$I$1018,5,0)</f>
        <v>0</v>
      </c>
      <c r="G625" s="100" t="n">
        <f aca="false">$C625*VLOOKUP($B625,FoodDB!$A$2:$I$1018,6,0)</f>
        <v>0</v>
      </c>
      <c r="H625" s="100" t="n">
        <f aca="false">$C625*VLOOKUP($B625,FoodDB!$A$2:$I$1018,7,0)</f>
        <v>0</v>
      </c>
      <c r="I625" s="100" t="n">
        <f aca="false">$C625*VLOOKUP($B625,FoodDB!$A$2:$I$1018,8,0)</f>
        <v>0</v>
      </c>
      <c r="J625" s="100" t="n">
        <f aca="false">$C625*VLOOKUP($B625,FoodDB!$A$2:$I$1018,9,0)</f>
        <v>0</v>
      </c>
      <c r="K625" s="100"/>
      <c r="L625" s="100"/>
      <c r="M625" s="100"/>
      <c r="N625" s="100"/>
      <c r="O625" s="100"/>
      <c r="P625" s="100"/>
      <c r="Q625" s="100"/>
      <c r="R625" s="100"/>
      <c r="S625" s="100"/>
    </row>
    <row r="626" customFormat="false" ht="15" hidden="false" customHeight="false" outlineLevel="0" collapsed="false">
      <c r="B626" s="96" t="s">
        <v>108</v>
      </c>
      <c r="C626" s="97" t="n">
        <v>1</v>
      </c>
      <c r="D626" s="100" t="n">
        <f aca="false">$C626*VLOOKUP($B626,FoodDB!$A$2:$I$1018,3,0)</f>
        <v>0</v>
      </c>
      <c r="E626" s="100" t="n">
        <f aca="false">$C626*VLOOKUP($B626,FoodDB!$A$2:$I$1018,4,0)</f>
        <v>0</v>
      </c>
      <c r="F626" s="100" t="n">
        <f aca="false">$C626*VLOOKUP($B626,FoodDB!$A$2:$I$1018,5,0)</f>
        <v>0</v>
      </c>
      <c r="G626" s="100" t="n">
        <f aca="false">$C626*VLOOKUP($B626,FoodDB!$A$2:$I$1018,6,0)</f>
        <v>0</v>
      </c>
      <c r="H626" s="100" t="n">
        <f aca="false">$C626*VLOOKUP($B626,FoodDB!$A$2:$I$1018,7,0)</f>
        <v>0</v>
      </c>
      <c r="I626" s="100" t="n">
        <f aca="false">$C626*VLOOKUP($B626,FoodDB!$A$2:$I$1018,8,0)</f>
        <v>0</v>
      </c>
      <c r="J626" s="100" t="n">
        <f aca="false">$C626*VLOOKUP($B626,FoodDB!$A$2:$I$1018,9,0)</f>
        <v>0</v>
      </c>
      <c r="K626" s="100"/>
      <c r="L626" s="100"/>
      <c r="M626" s="100"/>
      <c r="N626" s="100"/>
      <c r="O626" s="100"/>
      <c r="P626" s="100"/>
      <c r="Q626" s="100"/>
      <c r="R626" s="100"/>
      <c r="S626" s="100"/>
    </row>
    <row r="627" customFormat="false" ht="15" hidden="false" customHeight="false" outlineLevel="0" collapsed="false">
      <c r="B627" s="96" t="s">
        <v>108</v>
      </c>
      <c r="C627" s="97" t="n">
        <v>1</v>
      </c>
      <c r="D627" s="100" t="n">
        <f aca="false">$C627*VLOOKUP($B627,FoodDB!$A$2:$I$1018,3,0)</f>
        <v>0</v>
      </c>
      <c r="E627" s="100" t="n">
        <f aca="false">$C627*VLOOKUP($B627,FoodDB!$A$2:$I$1018,4,0)</f>
        <v>0</v>
      </c>
      <c r="F627" s="100" t="n">
        <f aca="false">$C627*VLOOKUP($B627,FoodDB!$A$2:$I$1018,5,0)</f>
        <v>0</v>
      </c>
      <c r="G627" s="100" t="n">
        <f aca="false">$C627*VLOOKUP($B627,FoodDB!$A$2:$I$1018,6,0)</f>
        <v>0</v>
      </c>
      <c r="H627" s="100" t="n">
        <f aca="false">$C627*VLOOKUP($B627,FoodDB!$A$2:$I$1018,7,0)</f>
        <v>0</v>
      </c>
      <c r="I627" s="100" t="n">
        <f aca="false">$C627*VLOOKUP($B627,FoodDB!$A$2:$I$1018,8,0)</f>
        <v>0</v>
      </c>
      <c r="J627" s="100" t="n">
        <f aca="false">$C627*VLOOKUP($B627,FoodDB!$A$2:$I$1018,9,0)</f>
        <v>0</v>
      </c>
      <c r="K627" s="100"/>
      <c r="L627" s="100"/>
      <c r="M627" s="100"/>
      <c r="N627" s="100"/>
      <c r="O627" s="100"/>
      <c r="P627" s="100"/>
      <c r="Q627" s="100"/>
      <c r="R627" s="100"/>
      <c r="S627" s="100"/>
    </row>
    <row r="628" customFormat="false" ht="15" hidden="false" customHeight="false" outlineLevel="0" collapsed="false">
      <c r="B628" s="96" t="s">
        <v>108</v>
      </c>
      <c r="C628" s="97" t="n">
        <v>1</v>
      </c>
      <c r="D628" s="100" t="n">
        <f aca="false">$C628*VLOOKUP($B628,FoodDB!$A$2:$I$1018,3,0)</f>
        <v>0</v>
      </c>
      <c r="E628" s="100" t="n">
        <f aca="false">$C628*VLOOKUP($B628,FoodDB!$A$2:$I$1018,4,0)</f>
        <v>0</v>
      </c>
      <c r="F628" s="100" t="n">
        <f aca="false">$C628*VLOOKUP($B628,FoodDB!$A$2:$I$1018,5,0)</f>
        <v>0</v>
      </c>
      <c r="G628" s="100" t="n">
        <f aca="false">$C628*VLOOKUP($B628,FoodDB!$A$2:$I$1018,6,0)</f>
        <v>0</v>
      </c>
      <c r="H628" s="100" t="n">
        <f aca="false">$C628*VLOOKUP($B628,FoodDB!$A$2:$I$1018,7,0)</f>
        <v>0</v>
      </c>
      <c r="I628" s="100" t="n">
        <f aca="false">$C628*VLOOKUP($B628,FoodDB!$A$2:$I$1018,8,0)</f>
        <v>0</v>
      </c>
      <c r="J628" s="100" t="n">
        <f aca="false">$C628*VLOOKUP($B628,FoodDB!$A$2:$I$1018,9,0)</f>
        <v>0</v>
      </c>
      <c r="K628" s="100"/>
      <c r="L628" s="100"/>
      <c r="M628" s="100"/>
      <c r="N628" s="100"/>
      <c r="O628" s="100"/>
      <c r="P628" s="100"/>
      <c r="Q628" s="100"/>
      <c r="R628" s="100"/>
      <c r="S628" s="100"/>
    </row>
    <row r="629" customFormat="false" ht="15" hidden="false" customHeight="false" outlineLevel="0" collapsed="false">
      <c r="A629" s="0" t="s">
        <v>98</v>
      </c>
      <c r="D629" s="100"/>
      <c r="E629" s="100"/>
      <c r="F629" s="100"/>
      <c r="G629" s="100" t="n">
        <f aca="false">SUM(G622:G628)</f>
        <v>0</v>
      </c>
      <c r="H629" s="100" t="n">
        <f aca="false">SUM(H622:H628)</f>
        <v>0</v>
      </c>
      <c r="I629" s="100" t="n">
        <f aca="false">SUM(I622:I628)</f>
        <v>0</v>
      </c>
      <c r="J629" s="100" t="n">
        <f aca="false">SUM(G629:I629)</f>
        <v>0</v>
      </c>
      <c r="K629" s="100"/>
      <c r="L629" s="100"/>
      <c r="M629" s="100"/>
      <c r="N629" s="100"/>
      <c r="O629" s="100"/>
      <c r="P629" s="100"/>
      <c r="Q629" s="100"/>
      <c r="R629" s="100"/>
      <c r="S629" s="100"/>
    </row>
    <row r="630" customFormat="false" ht="15" hidden="false" customHeight="false" outlineLevel="0" collapsed="false">
      <c r="A630" s="0" t="s">
        <v>102</v>
      </c>
      <c r="B630" s="0" t="s">
        <v>103</v>
      </c>
      <c r="D630" s="100"/>
      <c r="E630" s="100"/>
      <c r="F630" s="100"/>
      <c r="G630" s="100" t="n">
        <f aca="false">VLOOKUP($A622,LossChart!$A$3:$AB$105,14,0)</f>
        <v>651.422293250293</v>
      </c>
      <c r="H630" s="100" t="n">
        <f aca="false">VLOOKUP($A622,LossChart!$A$3:$AB$105,15,0)</f>
        <v>80</v>
      </c>
      <c r="I630" s="100" t="n">
        <f aca="false">VLOOKUP($A622,LossChart!$A$3:$AB$105,16,0)</f>
        <v>477.304074136158</v>
      </c>
      <c r="J630" s="100" t="n">
        <f aca="false">VLOOKUP($A622,LossChart!$A$3:$AB$105,17,0)</f>
        <v>1208.72636738645</v>
      </c>
      <c r="K630" s="100"/>
      <c r="L630" s="100"/>
      <c r="M630" s="100"/>
      <c r="N630" s="100"/>
      <c r="O630" s="100"/>
      <c r="P630" s="100"/>
      <c r="Q630" s="100"/>
      <c r="R630" s="100"/>
      <c r="S630" s="100"/>
    </row>
    <row r="631" customFormat="false" ht="15" hidden="false" customHeight="false" outlineLevel="0" collapsed="false">
      <c r="A631" s="0" t="s">
        <v>104</v>
      </c>
      <c r="D631" s="100"/>
      <c r="E631" s="100"/>
      <c r="F631" s="100"/>
      <c r="G631" s="100" t="n">
        <f aca="false">G630-G629</f>
        <v>651.422293250293</v>
      </c>
      <c r="H631" s="100" t="n">
        <f aca="false">H630-H629</f>
        <v>80</v>
      </c>
      <c r="I631" s="100" t="n">
        <f aca="false">I630-I629</f>
        <v>477.304074136158</v>
      </c>
      <c r="J631" s="100" t="n">
        <f aca="false">J630-J629</f>
        <v>1208.72636738645</v>
      </c>
      <c r="K631" s="100"/>
      <c r="L631" s="100"/>
      <c r="M631" s="100"/>
      <c r="N631" s="100"/>
      <c r="O631" s="100"/>
      <c r="P631" s="100"/>
      <c r="Q631" s="100"/>
      <c r="R631" s="100"/>
      <c r="S631" s="100"/>
    </row>
    <row r="633" customFormat="false" ht="60" hidden="false" customHeight="false" outlineLevel="0" collapsed="false">
      <c r="A633" s="21" t="s">
        <v>63</v>
      </c>
      <c r="B633" s="21" t="s">
        <v>93</v>
      </c>
      <c r="C633" s="21" t="s">
        <v>94</v>
      </c>
      <c r="D633" s="94" t="str">
        <f aca="false">FoodDB!$C$1</f>
        <v>Fat
(g)</v>
      </c>
      <c r="E633" s="94" t="str">
        <f aca="false">FoodDB!$D$1</f>
        <v>Carbs
(g)</v>
      </c>
      <c r="F633" s="94" t="str">
        <f aca="false">FoodDB!$E$1</f>
        <v>Protein
(g)</v>
      </c>
      <c r="G633" s="94" t="str">
        <f aca="false">FoodDB!$F$1</f>
        <v>Fat
(Cal)</v>
      </c>
      <c r="H633" s="94" t="str">
        <f aca="false">FoodDB!$G$1</f>
        <v>Carb
(Cal)</v>
      </c>
      <c r="I633" s="94" t="str">
        <f aca="false">FoodDB!$H$1</f>
        <v>Protein
(Cal)</v>
      </c>
      <c r="J633" s="94" t="str">
        <f aca="false">FoodDB!$I$1</f>
        <v>Total
Calories</v>
      </c>
      <c r="K633" s="94"/>
      <c r="L633" s="94" t="s">
        <v>110</v>
      </c>
      <c r="M633" s="94" t="s">
        <v>111</v>
      </c>
      <c r="N633" s="94" t="s">
        <v>112</v>
      </c>
      <c r="O633" s="94" t="s">
        <v>113</v>
      </c>
      <c r="P633" s="94" t="s">
        <v>118</v>
      </c>
      <c r="Q633" s="94" t="s">
        <v>119</v>
      </c>
      <c r="R633" s="94" t="s">
        <v>120</v>
      </c>
      <c r="S633" s="94" t="s">
        <v>121</v>
      </c>
    </row>
    <row r="634" customFormat="false" ht="15" hidden="false" customHeight="false" outlineLevel="0" collapsed="false">
      <c r="A634" s="95" t="n">
        <f aca="false">A622+1</f>
        <v>43046</v>
      </c>
      <c r="B634" s="96" t="s">
        <v>108</v>
      </c>
      <c r="C634" s="97" t="n">
        <v>1</v>
      </c>
      <c r="D634" s="100" t="n">
        <f aca="false">$C634*VLOOKUP($B634,FoodDB!$A$2:$I$1018,3,0)</f>
        <v>0</v>
      </c>
      <c r="E634" s="100" t="n">
        <f aca="false">$C634*VLOOKUP($B634,FoodDB!$A$2:$I$1018,4,0)</f>
        <v>0</v>
      </c>
      <c r="F634" s="100" t="n">
        <f aca="false">$C634*VLOOKUP($B634,FoodDB!$A$2:$I$1018,5,0)</f>
        <v>0</v>
      </c>
      <c r="G634" s="100" t="n">
        <f aca="false">$C634*VLOOKUP($B634,FoodDB!$A$2:$I$1018,6,0)</f>
        <v>0</v>
      </c>
      <c r="H634" s="100" t="n">
        <f aca="false">$C634*VLOOKUP($B634,FoodDB!$A$2:$I$1018,7,0)</f>
        <v>0</v>
      </c>
      <c r="I634" s="100" t="n">
        <f aca="false">$C634*VLOOKUP($B634,FoodDB!$A$2:$I$1018,8,0)</f>
        <v>0</v>
      </c>
      <c r="J634" s="100" t="n">
        <f aca="false">$C634*VLOOKUP($B634,FoodDB!$A$2:$I$1018,9,0)</f>
        <v>0</v>
      </c>
      <c r="K634" s="100"/>
      <c r="L634" s="100" t="n">
        <f aca="false">SUM(G634:G640)</f>
        <v>0</v>
      </c>
      <c r="M634" s="100" t="n">
        <f aca="false">SUM(H634:H640)</f>
        <v>0</v>
      </c>
      <c r="N634" s="100" t="n">
        <f aca="false">SUM(I634:I640)</f>
        <v>0</v>
      </c>
      <c r="O634" s="100" t="n">
        <f aca="false">SUM(L634:N634)</f>
        <v>0</v>
      </c>
      <c r="P634" s="100" t="n">
        <f aca="false">VLOOKUP($A634,LossChart!$A$3:$AB$105,14,0)-L634</f>
        <v>657.155000433576</v>
      </c>
      <c r="Q634" s="100" t="n">
        <f aca="false">VLOOKUP($A634,LossChart!$A$3:$AB$105,15,0)-M634</f>
        <v>80</v>
      </c>
      <c r="R634" s="100" t="n">
        <f aca="false">VLOOKUP($A634,LossChart!$A$3:$AB$105,16,0)-N634</f>
        <v>477.304074136158</v>
      </c>
      <c r="S634" s="100" t="n">
        <f aca="false">VLOOKUP($A634,LossChart!$A$3:$AB$105,17,0)-O634</f>
        <v>1214.45907456973</v>
      </c>
    </row>
    <row r="635" customFormat="false" ht="15" hidden="false" customHeight="false" outlineLevel="0" collapsed="false">
      <c r="B635" s="96" t="s">
        <v>108</v>
      </c>
      <c r="C635" s="97" t="n">
        <v>1</v>
      </c>
      <c r="D635" s="100" t="n">
        <f aca="false">$C635*VLOOKUP($B635,FoodDB!$A$2:$I$1018,3,0)</f>
        <v>0</v>
      </c>
      <c r="E635" s="100" t="n">
        <f aca="false">$C635*VLOOKUP($B635,FoodDB!$A$2:$I$1018,4,0)</f>
        <v>0</v>
      </c>
      <c r="F635" s="100" t="n">
        <f aca="false">$C635*VLOOKUP($B635,FoodDB!$A$2:$I$1018,5,0)</f>
        <v>0</v>
      </c>
      <c r="G635" s="100" t="n">
        <f aca="false">$C635*VLOOKUP($B635,FoodDB!$A$2:$I$1018,6,0)</f>
        <v>0</v>
      </c>
      <c r="H635" s="100" t="n">
        <f aca="false">$C635*VLOOKUP($B635,FoodDB!$A$2:$I$1018,7,0)</f>
        <v>0</v>
      </c>
      <c r="I635" s="100" t="n">
        <f aca="false">$C635*VLOOKUP($B635,FoodDB!$A$2:$I$1018,8,0)</f>
        <v>0</v>
      </c>
      <c r="J635" s="100" t="n">
        <f aca="false">$C635*VLOOKUP($B635,FoodDB!$A$2:$I$1018,9,0)</f>
        <v>0</v>
      </c>
      <c r="K635" s="100"/>
      <c r="L635" s="100"/>
      <c r="M635" s="100"/>
      <c r="N635" s="100"/>
      <c r="O635" s="100"/>
      <c r="P635" s="100"/>
      <c r="Q635" s="100"/>
      <c r="R635" s="100"/>
      <c r="S635" s="100"/>
    </row>
    <row r="636" customFormat="false" ht="15" hidden="false" customHeight="false" outlineLevel="0" collapsed="false">
      <c r="B636" s="96" t="s">
        <v>108</v>
      </c>
      <c r="C636" s="97" t="n">
        <v>1</v>
      </c>
      <c r="D636" s="100" t="n">
        <f aca="false">$C636*VLOOKUP($B636,FoodDB!$A$2:$I$1018,3,0)</f>
        <v>0</v>
      </c>
      <c r="E636" s="100" t="n">
        <f aca="false">$C636*VLOOKUP($B636,FoodDB!$A$2:$I$1018,4,0)</f>
        <v>0</v>
      </c>
      <c r="F636" s="100" t="n">
        <f aca="false">$C636*VLOOKUP($B636,FoodDB!$A$2:$I$1018,5,0)</f>
        <v>0</v>
      </c>
      <c r="G636" s="100" t="n">
        <f aca="false">$C636*VLOOKUP($B636,FoodDB!$A$2:$I$1018,6,0)</f>
        <v>0</v>
      </c>
      <c r="H636" s="100" t="n">
        <f aca="false">$C636*VLOOKUP($B636,FoodDB!$A$2:$I$1018,7,0)</f>
        <v>0</v>
      </c>
      <c r="I636" s="100" t="n">
        <f aca="false">$C636*VLOOKUP($B636,FoodDB!$A$2:$I$1018,8,0)</f>
        <v>0</v>
      </c>
      <c r="J636" s="100" t="n">
        <f aca="false">$C636*VLOOKUP($B636,FoodDB!$A$2:$I$1018,9,0)</f>
        <v>0</v>
      </c>
      <c r="K636" s="100"/>
      <c r="L636" s="100"/>
      <c r="M636" s="100"/>
      <c r="N636" s="100"/>
      <c r="O636" s="100"/>
      <c r="P636" s="100"/>
      <c r="Q636" s="100"/>
      <c r="R636" s="100"/>
      <c r="S636" s="100"/>
    </row>
    <row r="637" customFormat="false" ht="15" hidden="false" customHeight="false" outlineLevel="0" collapsed="false">
      <c r="B637" s="96" t="s">
        <v>108</v>
      </c>
      <c r="C637" s="97" t="n">
        <v>1</v>
      </c>
      <c r="D637" s="100" t="n">
        <f aca="false">$C637*VLOOKUP($B637,FoodDB!$A$2:$I$1018,3,0)</f>
        <v>0</v>
      </c>
      <c r="E637" s="100" t="n">
        <f aca="false">$C637*VLOOKUP($B637,FoodDB!$A$2:$I$1018,4,0)</f>
        <v>0</v>
      </c>
      <c r="F637" s="100" t="n">
        <f aca="false">$C637*VLOOKUP($B637,FoodDB!$A$2:$I$1018,5,0)</f>
        <v>0</v>
      </c>
      <c r="G637" s="100" t="n">
        <f aca="false">$C637*VLOOKUP($B637,FoodDB!$A$2:$I$1018,6,0)</f>
        <v>0</v>
      </c>
      <c r="H637" s="100" t="n">
        <f aca="false">$C637*VLOOKUP($B637,FoodDB!$A$2:$I$1018,7,0)</f>
        <v>0</v>
      </c>
      <c r="I637" s="100" t="n">
        <f aca="false">$C637*VLOOKUP($B637,FoodDB!$A$2:$I$1018,8,0)</f>
        <v>0</v>
      </c>
      <c r="J637" s="100" t="n">
        <f aca="false">$C637*VLOOKUP($B637,FoodDB!$A$2:$I$1018,9,0)</f>
        <v>0</v>
      </c>
      <c r="K637" s="100"/>
      <c r="L637" s="100"/>
      <c r="M637" s="100"/>
      <c r="N637" s="100"/>
      <c r="O637" s="100"/>
      <c r="P637" s="100"/>
      <c r="Q637" s="100"/>
      <c r="R637" s="100"/>
      <c r="S637" s="100"/>
    </row>
    <row r="638" customFormat="false" ht="15" hidden="false" customHeight="false" outlineLevel="0" collapsed="false">
      <c r="B638" s="96" t="s">
        <v>108</v>
      </c>
      <c r="C638" s="97" t="n">
        <v>1</v>
      </c>
      <c r="D638" s="100" t="n">
        <f aca="false">$C638*VLOOKUP($B638,FoodDB!$A$2:$I$1018,3,0)</f>
        <v>0</v>
      </c>
      <c r="E638" s="100" t="n">
        <f aca="false">$C638*VLOOKUP($B638,FoodDB!$A$2:$I$1018,4,0)</f>
        <v>0</v>
      </c>
      <c r="F638" s="100" t="n">
        <f aca="false">$C638*VLOOKUP($B638,FoodDB!$A$2:$I$1018,5,0)</f>
        <v>0</v>
      </c>
      <c r="G638" s="100" t="n">
        <f aca="false">$C638*VLOOKUP($B638,FoodDB!$A$2:$I$1018,6,0)</f>
        <v>0</v>
      </c>
      <c r="H638" s="100" t="n">
        <f aca="false">$C638*VLOOKUP($B638,FoodDB!$A$2:$I$1018,7,0)</f>
        <v>0</v>
      </c>
      <c r="I638" s="100" t="n">
        <f aca="false">$C638*VLOOKUP($B638,FoodDB!$A$2:$I$1018,8,0)</f>
        <v>0</v>
      </c>
      <c r="J638" s="100" t="n">
        <f aca="false">$C638*VLOOKUP($B638,FoodDB!$A$2:$I$1018,9,0)</f>
        <v>0</v>
      </c>
      <c r="K638" s="100"/>
      <c r="L638" s="100"/>
      <c r="M638" s="100"/>
      <c r="N638" s="100"/>
      <c r="O638" s="100"/>
      <c r="P638" s="100"/>
      <c r="Q638" s="100"/>
      <c r="R638" s="100"/>
      <c r="S638" s="100"/>
    </row>
    <row r="639" customFormat="false" ht="15" hidden="false" customHeight="false" outlineLevel="0" collapsed="false">
      <c r="B639" s="96" t="s">
        <v>108</v>
      </c>
      <c r="C639" s="97" t="n">
        <v>1</v>
      </c>
      <c r="D639" s="100" t="n">
        <f aca="false">$C639*VLOOKUP($B639,FoodDB!$A$2:$I$1018,3,0)</f>
        <v>0</v>
      </c>
      <c r="E639" s="100" t="n">
        <f aca="false">$C639*VLOOKUP($B639,FoodDB!$A$2:$I$1018,4,0)</f>
        <v>0</v>
      </c>
      <c r="F639" s="100" t="n">
        <f aca="false">$C639*VLOOKUP($B639,FoodDB!$A$2:$I$1018,5,0)</f>
        <v>0</v>
      </c>
      <c r="G639" s="100" t="n">
        <f aca="false">$C639*VLOOKUP($B639,FoodDB!$A$2:$I$1018,6,0)</f>
        <v>0</v>
      </c>
      <c r="H639" s="100" t="n">
        <f aca="false">$C639*VLOOKUP($B639,FoodDB!$A$2:$I$1018,7,0)</f>
        <v>0</v>
      </c>
      <c r="I639" s="100" t="n">
        <f aca="false">$C639*VLOOKUP($B639,FoodDB!$A$2:$I$1018,8,0)</f>
        <v>0</v>
      </c>
      <c r="J639" s="100" t="n">
        <f aca="false">$C639*VLOOKUP($B639,FoodDB!$A$2:$I$1018,9,0)</f>
        <v>0</v>
      </c>
      <c r="K639" s="100"/>
      <c r="L639" s="100"/>
      <c r="M639" s="100"/>
      <c r="N639" s="100"/>
      <c r="O639" s="100"/>
      <c r="P639" s="100"/>
      <c r="Q639" s="100"/>
      <c r="R639" s="100"/>
      <c r="S639" s="100"/>
    </row>
    <row r="640" customFormat="false" ht="15" hidden="false" customHeight="false" outlineLevel="0" collapsed="false">
      <c r="B640" s="96" t="s">
        <v>108</v>
      </c>
      <c r="C640" s="97" t="n">
        <v>1</v>
      </c>
      <c r="D640" s="100" t="n">
        <f aca="false">$C640*VLOOKUP($B640,FoodDB!$A$2:$I$1018,3,0)</f>
        <v>0</v>
      </c>
      <c r="E640" s="100" t="n">
        <f aca="false">$C640*VLOOKUP($B640,FoodDB!$A$2:$I$1018,4,0)</f>
        <v>0</v>
      </c>
      <c r="F640" s="100" t="n">
        <f aca="false">$C640*VLOOKUP($B640,FoodDB!$A$2:$I$1018,5,0)</f>
        <v>0</v>
      </c>
      <c r="G640" s="100" t="n">
        <f aca="false">$C640*VLOOKUP($B640,FoodDB!$A$2:$I$1018,6,0)</f>
        <v>0</v>
      </c>
      <c r="H640" s="100" t="n">
        <f aca="false">$C640*VLOOKUP($B640,FoodDB!$A$2:$I$1018,7,0)</f>
        <v>0</v>
      </c>
      <c r="I640" s="100" t="n">
        <f aca="false">$C640*VLOOKUP($B640,FoodDB!$A$2:$I$1018,8,0)</f>
        <v>0</v>
      </c>
      <c r="J640" s="100" t="n">
        <f aca="false">$C640*VLOOKUP($B640,FoodDB!$A$2:$I$1018,9,0)</f>
        <v>0</v>
      </c>
      <c r="K640" s="100"/>
      <c r="L640" s="100"/>
      <c r="M640" s="100"/>
      <c r="N640" s="100"/>
      <c r="O640" s="100"/>
      <c r="P640" s="100"/>
      <c r="Q640" s="100"/>
      <c r="R640" s="100"/>
      <c r="S640" s="100"/>
    </row>
    <row r="641" customFormat="false" ht="15" hidden="false" customHeight="false" outlineLevel="0" collapsed="false">
      <c r="A641" s="0" t="s">
        <v>98</v>
      </c>
      <c r="D641" s="100"/>
      <c r="E641" s="100"/>
      <c r="F641" s="100"/>
      <c r="G641" s="100" t="n">
        <f aca="false">SUM(G634:G640)</f>
        <v>0</v>
      </c>
      <c r="H641" s="100" t="n">
        <f aca="false">SUM(H634:H640)</f>
        <v>0</v>
      </c>
      <c r="I641" s="100" t="n">
        <f aca="false">SUM(I634:I640)</f>
        <v>0</v>
      </c>
      <c r="J641" s="100" t="n">
        <f aca="false">SUM(G641:I641)</f>
        <v>0</v>
      </c>
      <c r="K641" s="100"/>
      <c r="L641" s="100"/>
      <c r="M641" s="100"/>
      <c r="N641" s="100"/>
      <c r="O641" s="100"/>
      <c r="P641" s="100"/>
      <c r="Q641" s="100"/>
      <c r="R641" s="100"/>
      <c r="S641" s="100"/>
    </row>
    <row r="642" customFormat="false" ht="15" hidden="false" customHeight="false" outlineLevel="0" collapsed="false">
      <c r="A642" s="0" t="s">
        <v>102</v>
      </c>
      <c r="B642" s="0" t="s">
        <v>103</v>
      </c>
      <c r="D642" s="100"/>
      <c r="E642" s="100"/>
      <c r="F642" s="100"/>
      <c r="G642" s="100" t="n">
        <f aca="false">VLOOKUP($A634,LossChart!$A$3:$AB$105,14,0)</f>
        <v>657.155000433576</v>
      </c>
      <c r="H642" s="100" t="n">
        <f aca="false">VLOOKUP($A634,LossChart!$A$3:$AB$105,15,0)</f>
        <v>80</v>
      </c>
      <c r="I642" s="100" t="n">
        <f aca="false">VLOOKUP($A634,LossChart!$A$3:$AB$105,16,0)</f>
        <v>477.304074136158</v>
      </c>
      <c r="J642" s="100" t="n">
        <f aca="false">VLOOKUP($A634,LossChart!$A$3:$AB$105,17,0)</f>
        <v>1214.45907456973</v>
      </c>
      <c r="K642" s="100"/>
      <c r="L642" s="100"/>
      <c r="M642" s="100"/>
      <c r="N642" s="100"/>
      <c r="O642" s="100"/>
      <c r="P642" s="100"/>
      <c r="Q642" s="100"/>
      <c r="R642" s="100"/>
      <c r="S642" s="100"/>
    </row>
    <row r="643" customFormat="false" ht="15" hidden="false" customHeight="false" outlineLevel="0" collapsed="false">
      <c r="A643" s="0" t="s">
        <v>104</v>
      </c>
      <c r="D643" s="100"/>
      <c r="E643" s="100"/>
      <c r="F643" s="100"/>
      <c r="G643" s="100" t="n">
        <f aca="false">G642-G641</f>
        <v>657.155000433576</v>
      </c>
      <c r="H643" s="100" t="n">
        <f aca="false">H642-H641</f>
        <v>80</v>
      </c>
      <c r="I643" s="100" t="n">
        <f aca="false">I642-I641</f>
        <v>477.304074136158</v>
      </c>
      <c r="J643" s="100" t="n">
        <f aca="false">J642-J641</f>
        <v>1214.45907456973</v>
      </c>
      <c r="K643" s="100"/>
      <c r="L643" s="100"/>
      <c r="M643" s="100"/>
      <c r="N643" s="100"/>
      <c r="O643" s="100"/>
      <c r="P643" s="100"/>
      <c r="Q643" s="100"/>
      <c r="R643" s="100"/>
      <c r="S643" s="100"/>
    </row>
    <row r="645" customFormat="false" ht="60" hidden="false" customHeight="false" outlineLevel="0" collapsed="false">
      <c r="A645" s="21" t="s">
        <v>63</v>
      </c>
      <c r="B645" s="21" t="s">
        <v>93</v>
      </c>
      <c r="C645" s="21" t="s">
        <v>94</v>
      </c>
      <c r="D645" s="94" t="str">
        <f aca="false">FoodDB!$C$1</f>
        <v>Fat
(g)</v>
      </c>
      <c r="E645" s="94" t="str">
        <f aca="false">FoodDB!$D$1</f>
        <v>Carbs
(g)</v>
      </c>
      <c r="F645" s="94" t="str">
        <f aca="false">FoodDB!$E$1</f>
        <v>Protein
(g)</v>
      </c>
      <c r="G645" s="94" t="str">
        <f aca="false">FoodDB!$F$1</f>
        <v>Fat
(Cal)</v>
      </c>
      <c r="H645" s="94" t="str">
        <f aca="false">FoodDB!$G$1</f>
        <v>Carb
(Cal)</v>
      </c>
      <c r="I645" s="94" t="str">
        <f aca="false">FoodDB!$H$1</f>
        <v>Protein
(Cal)</v>
      </c>
      <c r="J645" s="94" t="str">
        <f aca="false">FoodDB!$I$1</f>
        <v>Total
Calories</v>
      </c>
      <c r="K645" s="94"/>
      <c r="L645" s="94" t="s">
        <v>110</v>
      </c>
      <c r="M645" s="94" t="s">
        <v>111</v>
      </c>
      <c r="N645" s="94" t="s">
        <v>112</v>
      </c>
      <c r="O645" s="94" t="s">
        <v>113</v>
      </c>
      <c r="P645" s="94" t="s">
        <v>118</v>
      </c>
      <c r="Q645" s="94" t="s">
        <v>119</v>
      </c>
      <c r="R645" s="94" t="s">
        <v>120</v>
      </c>
      <c r="S645" s="94" t="s">
        <v>121</v>
      </c>
    </row>
    <row r="646" customFormat="false" ht="15" hidden="false" customHeight="false" outlineLevel="0" collapsed="false">
      <c r="A646" s="95" t="n">
        <f aca="false">A634+1</f>
        <v>43047</v>
      </c>
      <c r="B646" s="96" t="s">
        <v>108</v>
      </c>
      <c r="C646" s="97" t="n">
        <v>1</v>
      </c>
      <c r="D646" s="100" t="n">
        <f aca="false">$C646*VLOOKUP($B646,FoodDB!$A$2:$I$1018,3,0)</f>
        <v>0</v>
      </c>
      <c r="E646" s="100" t="n">
        <f aca="false">$C646*VLOOKUP($B646,FoodDB!$A$2:$I$1018,4,0)</f>
        <v>0</v>
      </c>
      <c r="F646" s="100" t="n">
        <f aca="false">$C646*VLOOKUP($B646,FoodDB!$A$2:$I$1018,5,0)</f>
        <v>0</v>
      </c>
      <c r="G646" s="100" t="n">
        <f aca="false">$C646*VLOOKUP($B646,FoodDB!$A$2:$I$1018,6,0)</f>
        <v>0</v>
      </c>
      <c r="H646" s="100" t="n">
        <f aca="false">$C646*VLOOKUP($B646,FoodDB!$A$2:$I$1018,7,0)</f>
        <v>0</v>
      </c>
      <c r="I646" s="100" t="n">
        <f aca="false">$C646*VLOOKUP($B646,FoodDB!$A$2:$I$1018,8,0)</f>
        <v>0</v>
      </c>
      <c r="J646" s="100" t="n">
        <f aca="false">$C646*VLOOKUP($B646,FoodDB!$A$2:$I$1018,9,0)</f>
        <v>0</v>
      </c>
      <c r="K646" s="100"/>
      <c r="L646" s="100" t="n">
        <f aca="false">SUM(G646:G652)</f>
        <v>0</v>
      </c>
      <c r="M646" s="100" t="n">
        <f aca="false">SUM(H646:H652)</f>
        <v>0</v>
      </c>
      <c r="N646" s="100" t="n">
        <f aca="false">SUM(I646:I652)</f>
        <v>0</v>
      </c>
      <c r="O646" s="100" t="n">
        <f aca="false">SUM(L646:N646)</f>
        <v>0</v>
      </c>
      <c r="P646" s="100" t="n">
        <f aca="false">VLOOKUP($A646,LossChart!$A$3:$AB$105,14,0)-L646</f>
        <v>662.836932210378</v>
      </c>
      <c r="Q646" s="100" t="n">
        <f aca="false">VLOOKUP($A646,LossChart!$A$3:$AB$105,15,0)-M646</f>
        <v>80</v>
      </c>
      <c r="R646" s="100" t="n">
        <f aca="false">VLOOKUP($A646,LossChart!$A$3:$AB$105,16,0)-N646</f>
        <v>477.304074136158</v>
      </c>
      <c r="S646" s="100" t="n">
        <f aca="false">VLOOKUP($A646,LossChart!$A$3:$AB$105,17,0)-O646</f>
        <v>1220.14100634654</v>
      </c>
    </row>
    <row r="647" customFormat="false" ht="15" hidden="false" customHeight="false" outlineLevel="0" collapsed="false">
      <c r="B647" s="96" t="s">
        <v>108</v>
      </c>
      <c r="C647" s="97" t="n">
        <v>1</v>
      </c>
      <c r="D647" s="100" t="n">
        <f aca="false">$C647*VLOOKUP($B647,FoodDB!$A$2:$I$1018,3,0)</f>
        <v>0</v>
      </c>
      <c r="E647" s="100" t="n">
        <f aca="false">$C647*VLOOKUP($B647,FoodDB!$A$2:$I$1018,4,0)</f>
        <v>0</v>
      </c>
      <c r="F647" s="100" t="n">
        <f aca="false">$C647*VLOOKUP($B647,FoodDB!$A$2:$I$1018,5,0)</f>
        <v>0</v>
      </c>
      <c r="G647" s="100" t="n">
        <f aca="false">$C647*VLOOKUP($B647,FoodDB!$A$2:$I$1018,6,0)</f>
        <v>0</v>
      </c>
      <c r="H647" s="100" t="n">
        <f aca="false">$C647*VLOOKUP($B647,FoodDB!$A$2:$I$1018,7,0)</f>
        <v>0</v>
      </c>
      <c r="I647" s="100" t="n">
        <f aca="false">$C647*VLOOKUP($B647,FoodDB!$A$2:$I$1018,8,0)</f>
        <v>0</v>
      </c>
      <c r="J647" s="100" t="n">
        <f aca="false">$C647*VLOOKUP($B647,FoodDB!$A$2:$I$1018,9,0)</f>
        <v>0</v>
      </c>
      <c r="K647" s="100"/>
      <c r="L647" s="100"/>
      <c r="M647" s="100"/>
      <c r="N647" s="100"/>
      <c r="O647" s="100"/>
      <c r="P647" s="100"/>
      <c r="Q647" s="100"/>
      <c r="R647" s="100"/>
      <c r="S647" s="100"/>
    </row>
    <row r="648" customFormat="false" ht="15" hidden="false" customHeight="false" outlineLevel="0" collapsed="false">
      <c r="B648" s="96" t="s">
        <v>108</v>
      </c>
      <c r="C648" s="97" t="n">
        <v>1</v>
      </c>
      <c r="D648" s="100" t="n">
        <f aca="false">$C648*VLOOKUP($B648,FoodDB!$A$2:$I$1018,3,0)</f>
        <v>0</v>
      </c>
      <c r="E648" s="100" t="n">
        <f aca="false">$C648*VLOOKUP($B648,FoodDB!$A$2:$I$1018,4,0)</f>
        <v>0</v>
      </c>
      <c r="F648" s="100" t="n">
        <f aca="false">$C648*VLOOKUP($B648,FoodDB!$A$2:$I$1018,5,0)</f>
        <v>0</v>
      </c>
      <c r="G648" s="100" t="n">
        <f aca="false">$C648*VLOOKUP($B648,FoodDB!$A$2:$I$1018,6,0)</f>
        <v>0</v>
      </c>
      <c r="H648" s="100" t="n">
        <f aca="false">$C648*VLOOKUP($B648,FoodDB!$A$2:$I$1018,7,0)</f>
        <v>0</v>
      </c>
      <c r="I648" s="100" t="n">
        <f aca="false">$C648*VLOOKUP($B648,FoodDB!$A$2:$I$1018,8,0)</f>
        <v>0</v>
      </c>
      <c r="J648" s="100" t="n">
        <f aca="false">$C648*VLOOKUP($B648,FoodDB!$A$2:$I$1018,9,0)</f>
        <v>0</v>
      </c>
      <c r="K648" s="100"/>
      <c r="L648" s="100"/>
      <c r="M648" s="100"/>
      <c r="N648" s="100"/>
      <c r="O648" s="100"/>
      <c r="P648" s="100"/>
      <c r="Q648" s="100"/>
      <c r="R648" s="100"/>
      <c r="S648" s="100"/>
    </row>
    <row r="649" customFormat="false" ht="15" hidden="false" customHeight="false" outlineLevel="0" collapsed="false">
      <c r="B649" s="96" t="s">
        <v>108</v>
      </c>
      <c r="C649" s="97" t="n">
        <v>1</v>
      </c>
      <c r="D649" s="100" t="n">
        <f aca="false">$C649*VLOOKUP($B649,FoodDB!$A$2:$I$1018,3,0)</f>
        <v>0</v>
      </c>
      <c r="E649" s="100" t="n">
        <f aca="false">$C649*VLOOKUP($B649,FoodDB!$A$2:$I$1018,4,0)</f>
        <v>0</v>
      </c>
      <c r="F649" s="100" t="n">
        <f aca="false">$C649*VLOOKUP($B649,FoodDB!$A$2:$I$1018,5,0)</f>
        <v>0</v>
      </c>
      <c r="G649" s="100" t="n">
        <f aca="false">$C649*VLOOKUP($B649,FoodDB!$A$2:$I$1018,6,0)</f>
        <v>0</v>
      </c>
      <c r="H649" s="100" t="n">
        <f aca="false">$C649*VLOOKUP($B649,FoodDB!$A$2:$I$1018,7,0)</f>
        <v>0</v>
      </c>
      <c r="I649" s="100" t="n">
        <f aca="false">$C649*VLOOKUP($B649,FoodDB!$A$2:$I$1018,8,0)</f>
        <v>0</v>
      </c>
      <c r="J649" s="100" t="n">
        <f aca="false">$C649*VLOOKUP($B649,FoodDB!$A$2:$I$1018,9,0)</f>
        <v>0</v>
      </c>
      <c r="K649" s="100"/>
      <c r="L649" s="100"/>
      <c r="M649" s="100"/>
      <c r="N649" s="100"/>
      <c r="O649" s="100"/>
      <c r="P649" s="100"/>
      <c r="Q649" s="100"/>
      <c r="R649" s="100"/>
      <c r="S649" s="100"/>
    </row>
    <row r="650" customFormat="false" ht="15" hidden="false" customHeight="false" outlineLevel="0" collapsed="false">
      <c r="B650" s="96" t="s">
        <v>108</v>
      </c>
      <c r="C650" s="97" t="n">
        <v>1</v>
      </c>
      <c r="D650" s="100" t="n">
        <f aca="false">$C650*VLOOKUP($B650,FoodDB!$A$2:$I$1018,3,0)</f>
        <v>0</v>
      </c>
      <c r="E650" s="100" t="n">
        <f aca="false">$C650*VLOOKUP($B650,FoodDB!$A$2:$I$1018,4,0)</f>
        <v>0</v>
      </c>
      <c r="F650" s="100" t="n">
        <f aca="false">$C650*VLOOKUP($B650,FoodDB!$A$2:$I$1018,5,0)</f>
        <v>0</v>
      </c>
      <c r="G650" s="100" t="n">
        <f aca="false">$C650*VLOOKUP($B650,FoodDB!$A$2:$I$1018,6,0)</f>
        <v>0</v>
      </c>
      <c r="H650" s="100" t="n">
        <f aca="false">$C650*VLOOKUP($B650,FoodDB!$A$2:$I$1018,7,0)</f>
        <v>0</v>
      </c>
      <c r="I650" s="100" t="n">
        <f aca="false">$C650*VLOOKUP($B650,FoodDB!$A$2:$I$1018,8,0)</f>
        <v>0</v>
      </c>
      <c r="J650" s="100" t="n">
        <f aca="false">$C650*VLOOKUP($B650,FoodDB!$A$2:$I$1018,9,0)</f>
        <v>0</v>
      </c>
      <c r="K650" s="100"/>
      <c r="L650" s="100"/>
      <c r="M650" s="100"/>
      <c r="N650" s="100"/>
      <c r="O650" s="100"/>
      <c r="P650" s="100"/>
      <c r="Q650" s="100"/>
      <c r="R650" s="100"/>
      <c r="S650" s="100"/>
    </row>
    <row r="651" customFormat="false" ht="15" hidden="false" customHeight="false" outlineLevel="0" collapsed="false">
      <c r="B651" s="96" t="s">
        <v>108</v>
      </c>
      <c r="C651" s="97" t="n">
        <v>1</v>
      </c>
      <c r="D651" s="100" t="n">
        <f aca="false">$C651*VLOOKUP($B651,FoodDB!$A$2:$I$1018,3,0)</f>
        <v>0</v>
      </c>
      <c r="E651" s="100" t="n">
        <f aca="false">$C651*VLOOKUP($B651,FoodDB!$A$2:$I$1018,4,0)</f>
        <v>0</v>
      </c>
      <c r="F651" s="100" t="n">
        <f aca="false">$C651*VLOOKUP($B651,FoodDB!$A$2:$I$1018,5,0)</f>
        <v>0</v>
      </c>
      <c r="G651" s="100" t="n">
        <f aca="false">$C651*VLOOKUP($B651,FoodDB!$A$2:$I$1018,6,0)</f>
        <v>0</v>
      </c>
      <c r="H651" s="100" t="n">
        <f aca="false">$C651*VLOOKUP($B651,FoodDB!$A$2:$I$1018,7,0)</f>
        <v>0</v>
      </c>
      <c r="I651" s="100" t="n">
        <f aca="false">$C651*VLOOKUP($B651,FoodDB!$A$2:$I$1018,8,0)</f>
        <v>0</v>
      </c>
      <c r="J651" s="100" t="n">
        <f aca="false">$C651*VLOOKUP($B651,FoodDB!$A$2:$I$1018,9,0)</f>
        <v>0</v>
      </c>
      <c r="K651" s="100"/>
      <c r="L651" s="100"/>
      <c r="M651" s="100"/>
      <c r="N651" s="100"/>
      <c r="O651" s="100"/>
      <c r="P651" s="100"/>
      <c r="Q651" s="100"/>
      <c r="R651" s="100"/>
      <c r="S651" s="100"/>
    </row>
    <row r="652" customFormat="false" ht="15" hidden="false" customHeight="false" outlineLevel="0" collapsed="false">
      <c r="B652" s="96" t="s">
        <v>108</v>
      </c>
      <c r="C652" s="97" t="n">
        <v>1</v>
      </c>
      <c r="D652" s="100" t="n">
        <f aca="false">$C652*VLOOKUP($B652,FoodDB!$A$2:$I$1018,3,0)</f>
        <v>0</v>
      </c>
      <c r="E652" s="100" t="n">
        <f aca="false">$C652*VLOOKUP($B652,FoodDB!$A$2:$I$1018,4,0)</f>
        <v>0</v>
      </c>
      <c r="F652" s="100" t="n">
        <f aca="false">$C652*VLOOKUP($B652,FoodDB!$A$2:$I$1018,5,0)</f>
        <v>0</v>
      </c>
      <c r="G652" s="100" t="n">
        <f aca="false">$C652*VLOOKUP($B652,FoodDB!$A$2:$I$1018,6,0)</f>
        <v>0</v>
      </c>
      <c r="H652" s="100" t="n">
        <f aca="false">$C652*VLOOKUP($B652,FoodDB!$A$2:$I$1018,7,0)</f>
        <v>0</v>
      </c>
      <c r="I652" s="100" t="n">
        <f aca="false">$C652*VLOOKUP($B652,FoodDB!$A$2:$I$1018,8,0)</f>
        <v>0</v>
      </c>
      <c r="J652" s="100" t="n">
        <f aca="false">$C652*VLOOKUP($B652,FoodDB!$A$2:$I$1018,9,0)</f>
        <v>0</v>
      </c>
      <c r="K652" s="100"/>
      <c r="L652" s="100"/>
      <c r="M652" s="100"/>
      <c r="N652" s="100"/>
      <c r="O652" s="100"/>
      <c r="P652" s="100"/>
      <c r="Q652" s="100"/>
      <c r="R652" s="100"/>
      <c r="S652" s="100"/>
    </row>
    <row r="653" customFormat="false" ht="15" hidden="false" customHeight="false" outlineLevel="0" collapsed="false">
      <c r="A653" s="0" t="s">
        <v>98</v>
      </c>
      <c r="D653" s="100"/>
      <c r="E653" s="100"/>
      <c r="F653" s="100"/>
      <c r="G653" s="100" t="n">
        <f aca="false">SUM(G646:G652)</f>
        <v>0</v>
      </c>
      <c r="H653" s="100" t="n">
        <f aca="false">SUM(H646:H652)</f>
        <v>0</v>
      </c>
      <c r="I653" s="100" t="n">
        <f aca="false">SUM(I646:I652)</f>
        <v>0</v>
      </c>
      <c r="J653" s="100" t="n">
        <f aca="false">SUM(G653:I653)</f>
        <v>0</v>
      </c>
      <c r="K653" s="100"/>
      <c r="L653" s="100"/>
      <c r="M653" s="100"/>
      <c r="N653" s="100"/>
      <c r="O653" s="100"/>
      <c r="P653" s="100"/>
      <c r="Q653" s="100"/>
      <c r="R653" s="100"/>
      <c r="S653" s="100"/>
    </row>
    <row r="654" customFormat="false" ht="15" hidden="false" customHeight="false" outlineLevel="0" collapsed="false">
      <c r="A654" s="0" t="s">
        <v>102</v>
      </c>
      <c r="B654" s="0" t="s">
        <v>103</v>
      </c>
      <c r="D654" s="100"/>
      <c r="E654" s="100"/>
      <c r="F654" s="100"/>
      <c r="G654" s="100" t="n">
        <f aca="false">VLOOKUP($A646,LossChart!$A$3:$AB$105,14,0)</f>
        <v>662.836932210378</v>
      </c>
      <c r="H654" s="100" t="n">
        <f aca="false">VLOOKUP($A646,LossChart!$A$3:$AB$105,15,0)</f>
        <v>80</v>
      </c>
      <c r="I654" s="100" t="n">
        <f aca="false">VLOOKUP($A646,LossChart!$A$3:$AB$105,16,0)</f>
        <v>477.304074136158</v>
      </c>
      <c r="J654" s="100" t="n">
        <f aca="false">VLOOKUP($A646,LossChart!$A$3:$AB$105,17,0)</f>
        <v>1220.14100634654</v>
      </c>
      <c r="K654" s="100"/>
      <c r="L654" s="100"/>
      <c r="M654" s="100"/>
      <c r="N654" s="100"/>
      <c r="O654" s="100"/>
      <c r="P654" s="100"/>
      <c r="Q654" s="100"/>
      <c r="R654" s="100"/>
      <c r="S654" s="100"/>
    </row>
    <row r="655" customFormat="false" ht="15" hidden="false" customHeight="false" outlineLevel="0" collapsed="false">
      <c r="A655" s="0" t="s">
        <v>104</v>
      </c>
      <c r="D655" s="100"/>
      <c r="E655" s="100"/>
      <c r="F655" s="100"/>
      <c r="G655" s="100" t="n">
        <f aca="false">G654-G653</f>
        <v>662.836932210378</v>
      </c>
      <c r="H655" s="100" t="n">
        <f aca="false">H654-H653</f>
        <v>80</v>
      </c>
      <c r="I655" s="100" t="n">
        <f aca="false">I654-I653</f>
        <v>477.304074136158</v>
      </c>
      <c r="J655" s="100" t="n">
        <f aca="false">J654-J653</f>
        <v>1220.14100634654</v>
      </c>
      <c r="K655" s="100"/>
      <c r="L655" s="100"/>
      <c r="M655" s="100"/>
      <c r="N655" s="100"/>
      <c r="O655" s="100"/>
      <c r="P655" s="100"/>
      <c r="Q655" s="100"/>
      <c r="R655" s="100"/>
      <c r="S655" s="100"/>
    </row>
    <row r="657" customFormat="false" ht="60" hidden="false" customHeight="false" outlineLevel="0" collapsed="false">
      <c r="A657" s="21" t="s">
        <v>63</v>
      </c>
      <c r="B657" s="21" t="s">
        <v>93</v>
      </c>
      <c r="C657" s="21" t="s">
        <v>94</v>
      </c>
      <c r="D657" s="94" t="str">
        <f aca="false">FoodDB!$C$1</f>
        <v>Fat
(g)</v>
      </c>
      <c r="E657" s="94" t="str">
        <f aca="false">FoodDB!$D$1</f>
        <v>Carbs
(g)</v>
      </c>
      <c r="F657" s="94" t="str">
        <f aca="false">FoodDB!$E$1</f>
        <v>Protein
(g)</v>
      </c>
      <c r="G657" s="94" t="str">
        <f aca="false">FoodDB!$F$1</f>
        <v>Fat
(Cal)</v>
      </c>
      <c r="H657" s="94" t="str">
        <f aca="false">FoodDB!$G$1</f>
        <v>Carb
(Cal)</v>
      </c>
      <c r="I657" s="94" t="str">
        <f aca="false">FoodDB!$H$1</f>
        <v>Protein
(Cal)</v>
      </c>
      <c r="J657" s="94" t="str">
        <f aca="false">FoodDB!$I$1</f>
        <v>Total
Calories</v>
      </c>
      <c r="K657" s="94"/>
      <c r="L657" s="94" t="s">
        <v>110</v>
      </c>
      <c r="M657" s="94" t="s">
        <v>111</v>
      </c>
      <c r="N657" s="94" t="s">
        <v>112</v>
      </c>
      <c r="O657" s="94" t="s">
        <v>113</v>
      </c>
      <c r="P657" s="94" t="s">
        <v>118</v>
      </c>
      <c r="Q657" s="94" t="s">
        <v>119</v>
      </c>
      <c r="R657" s="94" t="s">
        <v>120</v>
      </c>
      <c r="S657" s="94" t="s">
        <v>121</v>
      </c>
    </row>
    <row r="658" customFormat="false" ht="15" hidden="false" customHeight="false" outlineLevel="0" collapsed="false">
      <c r="A658" s="95" t="n">
        <f aca="false">A646+1</f>
        <v>43048</v>
      </c>
      <c r="B658" s="96" t="s">
        <v>108</v>
      </c>
      <c r="C658" s="97" t="n">
        <v>1</v>
      </c>
      <c r="D658" s="100" t="n">
        <f aca="false">$C658*VLOOKUP($B658,FoodDB!$A$2:$I$1018,3,0)</f>
        <v>0</v>
      </c>
      <c r="E658" s="100" t="n">
        <f aca="false">$C658*VLOOKUP($B658,FoodDB!$A$2:$I$1018,4,0)</f>
        <v>0</v>
      </c>
      <c r="F658" s="100" t="n">
        <f aca="false">$C658*VLOOKUP($B658,FoodDB!$A$2:$I$1018,5,0)</f>
        <v>0</v>
      </c>
      <c r="G658" s="100" t="n">
        <f aca="false">$C658*VLOOKUP($B658,FoodDB!$A$2:$I$1018,6,0)</f>
        <v>0</v>
      </c>
      <c r="H658" s="100" t="n">
        <f aca="false">$C658*VLOOKUP($B658,FoodDB!$A$2:$I$1018,7,0)</f>
        <v>0</v>
      </c>
      <c r="I658" s="100" t="n">
        <f aca="false">$C658*VLOOKUP($B658,FoodDB!$A$2:$I$1018,8,0)</f>
        <v>0</v>
      </c>
      <c r="J658" s="100" t="n">
        <f aca="false">$C658*VLOOKUP($B658,FoodDB!$A$2:$I$1018,9,0)</f>
        <v>0</v>
      </c>
      <c r="K658" s="100"/>
      <c r="L658" s="100" t="n">
        <f aca="false">SUM(G658:G664)</f>
        <v>0</v>
      </c>
      <c r="M658" s="100" t="n">
        <f aca="false">SUM(H658:H664)</f>
        <v>0</v>
      </c>
      <c r="N658" s="100" t="n">
        <f aca="false">SUM(I658:I664)</f>
        <v>0</v>
      </c>
      <c r="O658" s="100" t="n">
        <f aca="false">SUM(L658:N658)</f>
        <v>0</v>
      </c>
      <c r="P658" s="100" t="n">
        <f aca="false">VLOOKUP($A658,LossChart!$A$3:$AB$105,14,0)-L658</f>
        <v>668.468538305729</v>
      </c>
      <c r="Q658" s="100" t="n">
        <f aca="false">VLOOKUP($A658,LossChart!$A$3:$AB$105,15,0)-M658</f>
        <v>80</v>
      </c>
      <c r="R658" s="100" t="n">
        <f aca="false">VLOOKUP($A658,LossChart!$A$3:$AB$105,16,0)-N658</f>
        <v>477.304074136158</v>
      </c>
      <c r="S658" s="100" t="n">
        <f aca="false">VLOOKUP($A658,LossChart!$A$3:$AB$105,17,0)-O658</f>
        <v>1225.77261244189</v>
      </c>
    </row>
    <row r="659" customFormat="false" ht="15" hidden="false" customHeight="false" outlineLevel="0" collapsed="false">
      <c r="B659" s="96" t="s">
        <v>108</v>
      </c>
      <c r="C659" s="97" t="n">
        <v>1</v>
      </c>
      <c r="D659" s="100" t="n">
        <f aca="false">$C659*VLOOKUP($B659,FoodDB!$A$2:$I$1018,3,0)</f>
        <v>0</v>
      </c>
      <c r="E659" s="100" t="n">
        <f aca="false">$C659*VLOOKUP($B659,FoodDB!$A$2:$I$1018,4,0)</f>
        <v>0</v>
      </c>
      <c r="F659" s="100" t="n">
        <f aca="false">$C659*VLOOKUP($B659,FoodDB!$A$2:$I$1018,5,0)</f>
        <v>0</v>
      </c>
      <c r="G659" s="100" t="n">
        <f aca="false">$C659*VLOOKUP($B659,FoodDB!$A$2:$I$1018,6,0)</f>
        <v>0</v>
      </c>
      <c r="H659" s="100" t="n">
        <f aca="false">$C659*VLOOKUP($B659,FoodDB!$A$2:$I$1018,7,0)</f>
        <v>0</v>
      </c>
      <c r="I659" s="100" t="n">
        <f aca="false">$C659*VLOOKUP($B659,FoodDB!$A$2:$I$1018,8,0)</f>
        <v>0</v>
      </c>
      <c r="J659" s="100" t="n">
        <f aca="false">$C659*VLOOKUP($B659,FoodDB!$A$2:$I$1018,9,0)</f>
        <v>0</v>
      </c>
      <c r="K659" s="100"/>
      <c r="L659" s="100"/>
      <c r="M659" s="100"/>
      <c r="N659" s="100"/>
      <c r="O659" s="100"/>
      <c r="P659" s="100"/>
      <c r="Q659" s="100"/>
      <c r="R659" s="100"/>
      <c r="S659" s="100"/>
    </row>
    <row r="660" customFormat="false" ht="15" hidden="false" customHeight="false" outlineLevel="0" collapsed="false">
      <c r="B660" s="96" t="s">
        <v>108</v>
      </c>
      <c r="C660" s="97" t="n">
        <v>1</v>
      </c>
      <c r="D660" s="100" t="n">
        <f aca="false">$C660*VLOOKUP($B660,FoodDB!$A$2:$I$1018,3,0)</f>
        <v>0</v>
      </c>
      <c r="E660" s="100" t="n">
        <f aca="false">$C660*VLOOKUP($B660,FoodDB!$A$2:$I$1018,4,0)</f>
        <v>0</v>
      </c>
      <c r="F660" s="100" t="n">
        <f aca="false">$C660*VLOOKUP($B660,FoodDB!$A$2:$I$1018,5,0)</f>
        <v>0</v>
      </c>
      <c r="G660" s="100" t="n">
        <f aca="false">$C660*VLOOKUP($B660,FoodDB!$A$2:$I$1018,6,0)</f>
        <v>0</v>
      </c>
      <c r="H660" s="100" t="n">
        <f aca="false">$C660*VLOOKUP($B660,FoodDB!$A$2:$I$1018,7,0)</f>
        <v>0</v>
      </c>
      <c r="I660" s="100" t="n">
        <f aca="false">$C660*VLOOKUP($B660,FoodDB!$A$2:$I$1018,8,0)</f>
        <v>0</v>
      </c>
      <c r="J660" s="100" t="n">
        <f aca="false">$C660*VLOOKUP($B660,FoodDB!$A$2:$I$1018,9,0)</f>
        <v>0</v>
      </c>
      <c r="K660" s="100"/>
      <c r="L660" s="100"/>
      <c r="M660" s="100"/>
      <c r="N660" s="100"/>
      <c r="O660" s="100"/>
      <c r="P660" s="100"/>
      <c r="Q660" s="100"/>
      <c r="R660" s="100"/>
      <c r="S660" s="100"/>
    </row>
    <row r="661" customFormat="false" ht="15" hidden="false" customHeight="false" outlineLevel="0" collapsed="false">
      <c r="B661" s="96" t="s">
        <v>108</v>
      </c>
      <c r="C661" s="97" t="n">
        <v>1</v>
      </c>
      <c r="D661" s="100" t="n">
        <f aca="false">$C661*VLOOKUP($B661,FoodDB!$A$2:$I$1018,3,0)</f>
        <v>0</v>
      </c>
      <c r="E661" s="100" t="n">
        <f aca="false">$C661*VLOOKUP($B661,FoodDB!$A$2:$I$1018,4,0)</f>
        <v>0</v>
      </c>
      <c r="F661" s="100" t="n">
        <f aca="false">$C661*VLOOKUP($B661,FoodDB!$A$2:$I$1018,5,0)</f>
        <v>0</v>
      </c>
      <c r="G661" s="100" t="n">
        <f aca="false">$C661*VLOOKUP($B661,FoodDB!$A$2:$I$1018,6,0)</f>
        <v>0</v>
      </c>
      <c r="H661" s="100" t="n">
        <f aca="false">$C661*VLOOKUP($B661,FoodDB!$A$2:$I$1018,7,0)</f>
        <v>0</v>
      </c>
      <c r="I661" s="100" t="n">
        <f aca="false">$C661*VLOOKUP($B661,FoodDB!$A$2:$I$1018,8,0)</f>
        <v>0</v>
      </c>
      <c r="J661" s="100" t="n">
        <f aca="false">$C661*VLOOKUP($B661,FoodDB!$A$2:$I$1018,9,0)</f>
        <v>0</v>
      </c>
      <c r="K661" s="100"/>
      <c r="L661" s="100"/>
      <c r="M661" s="100"/>
      <c r="N661" s="100"/>
      <c r="O661" s="100"/>
      <c r="P661" s="100"/>
      <c r="Q661" s="100"/>
      <c r="R661" s="100"/>
      <c r="S661" s="100"/>
    </row>
    <row r="662" customFormat="false" ht="15" hidden="false" customHeight="false" outlineLevel="0" collapsed="false">
      <c r="B662" s="96" t="s">
        <v>108</v>
      </c>
      <c r="C662" s="97" t="n">
        <v>1</v>
      </c>
      <c r="D662" s="100" t="n">
        <f aca="false">$C662*VLOOKUP($B662,FoodDB!$A$2:$I$1018,3,0)</f>
        <v>0</v>
      </c>
      <c r="E662" s="100" t="n">
        <f aca="false">$C662*VLOOKUP($B662,FoodDB!$A$2:$I$1018,4,0)</f>
        <v>0</v>
      </c>
      <c r="F662" s="100" t="n">
        <f aca="false">$C662*VLOOKUP($B662,FoodDB!$A$2:$I$1018,5,0)</f>
        <v>0</v>
      </c>
      <c r="G662" s="100" t="n">
        <f aca="false">$C662*VLOOKUP($B662,FoodDB!$A$2:$I$1018,6,0)</f>
        <v>0</v>
      </c>
      <c r="H662" s="100" t="n">
        <f aca="false">$C662*VLOOKUP($B662,FoodDB!$A$2:$I$1018,7,0)</f>
        <v>0</v>
      </c>
      <c r="I662" s="100" t="n">
        <f aca="false">$C662*VLOOKUP($B662,FoodDB!$A$2:$I$1018,8,0)</f>
        <v>0</v>
      </c>
      <c r="J662" s="100" t="n">
        <f aca="false">$C662*VLOOKUP($B662,FoodDB!$A$2:$I$1018,9,0)</f>
        <v>0</v>
      </c>
      <c r="K662" s="100"/>
      <c r="L662" s="100"/>
      <c r="M662" s="100"/>
      <c r="N662" s="100"/>
      <c r="O662" s="100"/>
      <c r="P662" s="100"/>
      <c r="Q662" s="100"/>
      <c r="R662" s="100"/>
      <c r="S662" s="100"/>
    </row>
    <row r="663" customFormat="false" ht="15" hidden="false" customHeight="false" outlineLevel="0" collapsed="false">
      <c r="B663" s="96" t="s">
        <v>108</v>
      </c>
      <c r="C663" s="97" t="n">
        <v>1</v>
      </c>
      <c r="D663" s="100" t="n">
        <f aca="false">$C663*VLOOKUP($B663,FoodDB!$A$2:$I$1018,3,0)</f>
        <v>0</v>
      </c>
      <c r="E663" s="100" t="n">
        <f aca="false">$C663*VLOOKUP($B663,FoodDB!$A$2:$I$1018,4,0)</f>
        <v>0</v>
      </c>
      <c r="F663" s="100" t="n">
        <f aca="false">$C663*VLOOKUP($B663,FoodDB!$A$2:$I$1018,5,0)</f>
        <v>0</v>
      </c>
      <c r="G663" s="100" t="n">
        <f aca="false">$C663*VLOOKUP($B663,FoodDB!$A$2:$I$1018,6,0)</f>
        <v>0</v>
      </c>
      <c r="H663" s="100" t="n">
        <f aca="false">$C663*VLOOKUP($B663,FoodDB!$A$2:$I$1018,7,0)</f>
        <v>0</v>
      </c>
      <c r="I663" s="100" t="n">
        <f aca="false">$C663*VLOOKUP($B663,FoodDB!$A$2:$I$1018,8,0)</f>
        <v>0</v>
      </c>
      <c r="J663" s="100" t="n">
        <f aca="false">$C663*VLOOKUP($B663,FoodDB!$A$2:$I$1018,9,0)</f>
        <v>0</v>
      </c>
      <c r="K663" s="100"/>
      <c r="L663" s="100"/>
      <c r="M663" s="100"/>
      <c r="N663" s="100"/>
      <c r="O663" s="100"/>
      <c r="P663" s="100"/>
      <c r="Q663" s="100"/>
      <c r="R663" s="100"/>
      <c r="S663" s="100"/>
    </row>
    <row r="664" customFormat="false" ht="15" hidden="false" customHeight="false" outlineLevel="0" collapsed="false">
      <c r="B664" s="96" t="s">
        <v>108</v>
      </c>
      <c r="C664" s="97" t="n">
        <v>1</v>
      </c>
      <c r="D664" s="100" t="n">
        <f aca="false">$C664*VLOOKUP($B664,FoodDB!$A$2:$I$1018,3,0)</f>
        <v>0</v>
      </c>
      <c r="E664" s="100" t="n">
        <f aca="false">$C664*VLOOKUP($B664,FoodDB!$A$2:$I$1018,4,0)</f>
        <v>0</v>
      </c>
      <c r="F664" s="100" t="n">
        <f aca="false">$C664*VLOOKUP($B664,FoodDB!$A$2:$I$1018,5,0)</f>
        <v>0</v>
      </c>
      <c r="G664" s="100" t="n">
        <f aca="false">$C664*VLOOKUP($B664,FoodDB!$A$2:$I$1018,6,0)</f>
        <v>0</v>
      </c>
      <c r="H664" s="100" t="n">
        <f aca="false">$C664*VLOOKUP($B664,FoodDB!$A$2:$I$1018,7,0)</f>
        <v>0</v>
      </c>
      <c r="I664" s="100" t="n">
        <f aca="false">$C664*VLOOKUP($B664,FoodDB!$A$2:$I$1018,8,0)</f>
        <v>0</v>
      </c>
      <c r="J664" s="100" t="n">
        <f aca="false">$C664*VLOOKUP($B664,FoodDB!$A$2:$I$1018,9,0)</f>
        <v>0</v>
      </c>
      <c r="K664" s="100"/>
      <c r="L664" s="100"/>
      <c r="M664" s="100"/>
      <c r="N664" s="100"/>
      <c r="O664" s="100"/>
      <c r="P664" s="100"/>
      <c r="Q664" s="100"/>
      <c r="R664" s="100"/>
      <c r="S664" s="100"/>
    </row>
    <row r="665" customFormat="false" ht="15" hidden="false" customHeight="false" outlineLevel="0" collapsed="false">
      <c r="A665" s="0" t="s">
        <v>98</v>
      </c>
      <c r="D665" s="100"/>
      <c r="E665" s="100"/>
      <c r="F665" s="100"/>
      <c r="G665" s="100" t="n">
        <f aca="false">SUM(G658:G664)</f>
        <v>0</v>
      </c>
      <c r="H665" s="100" t="n">
        <f aca="false">SUM(H658:H664)</f>
        <v>0</v>
      </c>
      <c r="I665" s="100" t="n">
        <f aca="false">SUM(I658:I664)</f>
        <v>0</v>
      </c>
      <c r="J665" s="100" t="n">
        <f aca="false">SUM(G665:I665)</f>
        <v>0</v>
      </c>
      <c r="K665" s="100"/>
      <c r="L665" s="100"/>
      <c r="M665" s="100"/>
      <c r="N665" s="100"/>
      <c r="O665" s="100"/>
      <c r="P665" s="100"/>
      <c r="Q665" s="100"/>
      <c r="R665" s="100"/>
      <c r="S665" s="100"/>
    </row>
    <row r="666" customFormat="false" ht="15" hidden="false" customHeight="false" outlineLevel="0" collapsed="false">
      <c r="A666" s="0" t="s">
        <v>102</v>
      </c>
      <c r="B666" s="0" t="s">
        <v>103</v>
      </c>
      <c r="D666" s="100"/>
      <c r="E666" s="100"/>
      <c r="F666" s="100"/>
      <c r="G666" s="100" t="n">
        <f aca="false">VLOOKUP($A658,LossChart!$A$3:$AB$105,14,0)</f>
        <v>668.468538305729</v>
      </c>
      <c r="H666" s="100" t="n">
        <f aca="false">VLOOKUP($A658,LossChart!$A$3:$AB$105,15,0)</f>
        <v>80</v>
      </c>
      <c r="I666" s="100" t="n">
        <f aca="false">VLOOKUP($A658,LossChart!$A$3:$AB$105,16,0)</f>
        <v>477.304074136158</v>
      </c>
      <c r="J666" s="100" t="n">
        <f aca="false">VLOOKUP($A658,LossChart!$A$3:$AB$105,17,0)</f>
        <v>1225.77261244189</v>
      </c>
      <c r="K666" s="100"/>
      <c r="L666" s="100"/>
      <c r="M666" s="100"/>
      <c r="N666" s="100"/>
      <c r="O666" s="100"/>
      <c r="P666" s="100"/>
      <c r="Q666" s="100"/>
      <c r="R666" s="100"/>
      <c r="S666" s="100"/>
    </row>
    <row r="667" customFormat="false" ht="15" hidden="false" customHeight="false" outlineLevel="0" collapsed="false">
      <c r="A667" s="0" t="s">
        <v>104</v>
      </c>
      <c r="D667" s="100"/>
      <c r="E667" s="100"/>
      <c r="F667" s="100"/>
      <c r="G667" s="100" t="n">
        <f aca="false">G666-G665</f>
        <v>668.468538305729</v>
      </c>
      <c r="H667" s="100" t="n">
        <f aca="false">H666-H665</f>
        <v>80</v>
      </c>
      <c r="I667" s="100" t="n">
        <f aca="false">I666-I665</f>
        <v>477.304074136158</v>
      </c>
      <c r="J667" s="100" t="n">
        <f aca="false">J666-J665</f>
        <v>1225.77261244189</v>
      </c>
      <c r="K667" s="100"/>
      <c r="L667" s="100"/>
      <c r="M667" s="100"/>
      <c r="N667" s="100"/>
      <c r="O667" s="100"/>
      <c r="P667" s="100"/>
      <c r="Q667" s="100"/>
      <c r="R667" s="100"/>
      <c r="S667" s="100"/>
    </row>
    <row r="669" customFormat="false" ht="60" hidden="false" customHeight="false" outlineLevel="0" collapsed="false">
      <c r="A669" s="21" t="s">
        <v>63</v>
      </c>
      <c r="B669" s="21" t="s">
        <v>93</v>
      </c>
      <c r="C669" s="21" t="s">
        <v>94</v>
      </c>
      <c r="D669" s="94" t="str">
        <f aca="false">FoodDB!$C$1</f>
        <v>Fat
(g)</v>
      </c>
      <c r="E669" s="94" t="str">
        <f aca="false">FoodDB!$D$1</f>
        <v>Carbs
(g)</v>
      </c>
      <c r="F669" s="94" t="str">
        <f aca="false">FoodDB!$E$1</f>
        <v>Protein
(g)</v>
      </c>
      <c r="G669" s="94" t="str">
        <f aca="false">FoodDB!$F$1</f>
        <v>Fat
(Cal)</v>
      </c>
      <c r="H669" s="94" t="str">
        <f aca="false">FoodDB!$G$1</f>
        <v>Carb
(Cal)</v>
      </c>
      <c r="I669" s="94" t="str">
        <f aca="false">FoodDB!$H$1</f>
        <v>Protein
(Cal)</v>
      </c>
      <c r="J669" s="94" t="str">
        <f aca="false">FoodDB!$I$1</f>
        <v>Total
Calories</v>
      </c>
      <c r="K669" s="94"/>
      <c r="L669" s="94" t="s">
        <v>110</v>
      </c>
      <c r="M669" s="94" t="s">
        <v>111</v>
      </c>
      <c r="N669" s="94" t="s">
        <v>112</v>
      </c>
      <c r="O669" s="94" t="s">
        <v>113</v>
      </c>
      <c r="P669" s="94" t="s">
        <v>118</v>
      </c>
      <c r="Q669" s="94" t="s">
        <v>119</v>
      </c>
      <c r="R669" s="94" t="s">
        <v>120</v>
      </c>
      <c r="S669" s="94" t="s">
        <v>121</v>
      </c>
    </row>
    <row r="670" customFormat="false" ht="15" hidden="false" customHeight="false" outlineLevel="0" collapsed="false">
      <c r="A670" s="95" t="n">
        <f aca="false">A658+1</f>
        <v>43049</v>
      </c>
      <c r="B670" s="96" t="s">
        <v>108</v>
      </c>
      <c r="C670" s="97" t="n">
        <v>1</v>
      </c>
      <c r="D670" s="100" t="n">
        <f aca="false">$C670*VLOOKUP($B670,FoodDB!$A$2:$I$1018,3,0)</f>
        <v>0</v>
      </c>
      <c r="E670" s="100" t="n">
        <f aca="false">$C670*VLOOKUP($B670,FoodDB!$A$2:$I$1018,4,0)</f>
        <v>0</v>
      </c>
      <c r="F670" s="100" t="n">
        <f aca="false">$C670*VLOOKUP($B670,FoodDB!$A$2:$I$1018,5,0)</f>
        <v>0</v>
      </c>
      <c r="G670" s="100" t="n">
        <f aca="false">$C670*VLOOKUP($B670,FoodDB!$A$2:$I$1018,6,0)</f>
        <v>0</v>
      </c>
      <c r="H670" s="100" t="n">
        <f aca="false">$C670*VLOOKUP($B670,FoodDB!$A$2:$I$1018,7,0)</f>
        <v>0</v>
      </c>
      <c r="I670" s="100" t="n">
        <f aca="false">$C670*VLOOKUP($B670,FoodDB!$A$2:$I$1018,8,0)</f>
        <v>0</v>
      </c>
      <c r="J670" s="100" t="n">
        <f aca="false">$C670*VLOOKUP($B670,FoodDB!$A$2:$I$1018,9,0)</f>
        <v>0</v>
      </c>
      <c r="K670" s="100"/>
      <c r="L670" s="100" t="n">
        <f aca="false">SUM(G670:G676)</f>
        <v>0</v>
      </c>
      <c r="M670" s="100" t="n">
        <f aca="false">SUM(H670:H676)</f>
        <v>0</v>
      </c>
      <c r="N670" s="100" t="n">
        <f aca="false">SUM(I670:I676)</f>
        <v>0</v>
      </c>
      <c r="O670" s="100" t="n">
        <f aca="false">SUM(L670:N670)</f>
        <v>0</v>
      </c>
      <c r="P670" s="100" t="n">
        <f aca="false">VLOOKUP($A670,LossChart!$A$3:$AB$105,14,0)-L670</f>
        <v>674.050264461379</v>
      </c>
      <c r="Q670" s="100" t="n">
        <f aca="false">VLOOKUP($A670,LossChart!$A$3:$AB$105,15,0)-M670</f>
        <v>80</v>
      </c>
      <c r="R670" s="100" t="n">
        <f aca="false">VLOOKUP($A670,LossChart!$A$3:$AB$105,16,0)-N670</f>
        <v>477.304074136158</v>
      </c>
      <c r="S670" s="100" t="n">
        <f aca="false">VLOOKUP($A670,LossChart!$A$3:$AB$105,17,0)-O670</f>
        <v>1231.35433859754</v>
      </c>
    </row>
    <row r="671" customFormat="false" ht="15" hidden="false" customHeight="false" outlineLevel="0" collapsed="false">
      <c r="B671" s="96" t="s">
        <v>108</v>
      </c>
      <c r="C671" s="97" t="n">
        <v>1</v>
      </c>
      <c r="D671" s="100" t="n">
        <f aca="false">$C671*VLOOKUP($B671,FoodDB!$A$2:$I$1018,3,0)</f>
        <v>0</v>
      </c>
      <c r="E671" s="100" t="n">
        <f aca="false">$C671*VLOOKUP($B671,FoodDB!$A$2:$I$1018,4,0)</f>
        <v>0</v>
      </c>
      <c r="F671" s="100" t="n">
        <f aca="false">$C671*VLOOKUP($B671,FoodDB!$A$2:$I$1018,5,0)</f>
        <v>0</v>
      </c>
      <c r="G671" s="100" t="n">
        <f aca="false">$C671*VLOOKUP($B671,FoodDB!$A$2:$I$1018,6,0)</f>
        <v>0</v>
      </c>
      <c r="H671" s="100" t="n">
        <f aca="false">$C671*VLOOKUP($B671,FoodDB!$A$2:$I$1018,7,0)</f>
        <v>0</v>
      </c>
      <c r="I671" s="100" t="n">
        <f aca="false">$C671*VLOOKUP($B671,FoodDB!$A$2:$I$1018,8,0)</f>
        <v>0</v>
      </c>
      <c r="J671" s="100" t="n">
        <f aca="false">$C671*VLOOKUP($B671,FoodDB!$A$2:$I$1018,9,0)</f>
        <v>0</v>
      </c>
      <c r="K671" s="100"/>
      <c r="L671" s="100"/>
      <c r="M671" s="100"/>
      <c r="N671" s="100"/>
      <c r="O671" s="100"/>
      <c r="P671" s="100"/>
      <c r="Q671" s="100"/>
      <c r="R671" s="100"/>
      <c r="S671" s="100"/>
    </row>
    <row r="672" customFormat="false" ht="15" hidden="false" customHeight="false" outlineLevel="0" collapsed="false">
      <c r="B672" s="96" t="s">
        <v>108</v>
      </c>
      <c r="C672" s="97" t="n">
        <v>1</v>
      </c>
      <c r="D672" s="100" t="n">
        <f aca="false">$C672*VLOOKUP($B672,FoodDB!$A$2:$I$1018,3,0)</f>
        <v>0</v>
      </c>
      <c r="E672" s="100" t="n">
        <f aca="false">$C672*VLOOKUP($B672,FoodDB!$A$2:$I$1018,4,0)</f>
        <v>0</v>
      </c>
      <c r="F672" s="100" t="n">
        <f aca="false">$C672*VLOOKUP($B672,FoodDB!$A$2:$I$1018,5,0)</f>
        <v>0</v>
      </c>
      <c r="G672" s="100" t="n">
        <f aca="false">$C672*VLOOKUP($B672,FoodDB!$A$2:$I$1018,6,0)</f>
        <v>0</v>
      </c>
      <c r="H672" s="100" t="n">
        <f aca="false">$C672*VLOOKUP($B672,FoodDB!$A$2:$I$1018,7,0)</f>
        <v>0</v>
      </c>
      <c r="I672" s="100" t="n">
        <f aca="false">$C672*VLOOKUP($B672,FoodDB!$A$2:$I$1018,8,0)</f>
        <v>0</v>
      </c>
      <c r="J672" s="100" t="n">
        <f aca="false">$C672*VLOOKUP($B672,FoodDB!$A$2:$I$1018,9,0)</f>
        <v>0</v>
      </c>
      <c r="K672" s="100"/>
      <c r="L672" s="100"/>
      <c r="M672" s="100"/>
      <c r="N672" s="100"/>
      <c r="O672" s="100"/>
      <c r="P672" s="100"/>
      <c r="Q672" s="100"/>
      <c r="R672" s="100"/>
      <c r="S672" s="100"/>
    </row>
    <row r="673" customFormat="false" ht="15" hidden="false" customHeight="false" outlineLevel="0" collapsed="false">
      <c r="B673" s="96" t="s">
        <v>108</v>
      </c>
      <c r="C673" s="97" t="n">
        <v>1</v>
      </c>
      <c r="D673" s="100" t="n">
        <f aca="false">$C673*VLOOKUP($B673,FoodDB!$A$2:$I$1018,3,0)</f>
        <v>0</v>
      </c>
      <c r="E673" s="100" t="n">
        <f aca="false">$C673*VLOOKUP($B673,FoodDB!$A$2:$I$1018,4,0)</f>
        <v>0</v>
      </c>
      <c r="F673" s="100" t="n">
        <f aca="false">$C673*VLOOKUP($B673,FoodDB!$A$2:$I$1018,5,0)</f>
        <v>0</v>
      </c>
      <c r="G673" s="100" t="n">
        <f aca="false">$C673*VLOOKUP($B673,FoodDB!$A$2:$I$1018,6,0)</f>
        <v>0</v>
      </c>
      <c r="H673" s="100" t="n">
        <f aca="false">$C673*VLOOKUP($B673,FoodDB!$A$2:$I$1018,7,0)</f>
        <v>0</v>
      </c>
      <c r="I673" s="100" t="n">
        <f aca="false">$C673*VLOOKUP($B673,FoodDB!$A$2:$I$1018,8,0)</f>
        <v>0</v>
      </c>
      <c r="J673" s="100" t="n">
        <f aca="false">$C673*VLOOKUP($B673,FoodDB!$A$2:$I$1018,9,0)</f>
        <v>0</v>
      </c>
      <c r="K673" s="100"/>
      <c r="L673" s="100"/>
      <c r="M673" s="100"/>
      <c r="N673" s="100"/>
      <c r="O673" s="100"/>
      <c r="P673" s="100"/>
      <c r="Q673" s="100"/>
      <c r="R673" s="100"/>
      <c r="S673" s="100"/>
    </row>
    <row r="674" customFormat="false" ht="15" hidden="false" customHeight="false" outlineLevel="0" collapsed="false">
      <c r="B674" s="96" t="s">
        <v>108</v>
      </c>
      <c r="C674" s="97" t="n">
        <v>1</v>
      </c>
      <c r="D674" s="100" t="n">
        <f aca="false">$C674*VLOOKUP($B674,FoodDB!$A$2:$I$1018,3,0)</f>
        <v>0</v>
      </c>
      <c r="E674" s="100" t="n">
        <f aca="false">$C674*VLOOKUP($B674,FoodDB!$A$2:$I$1018,4,0)</f>
        <v>0</v>
      </c>
      <c r="F674" s="100" t="n">
        <f aca="false">$C674*VLOOKUP($B674,FoodDB!$A$2:$I$1018,5,0)</f>
        <v>0</v>
      </c>
      <c r="G674" s="100" t="n">
        <f aca="false">$C674*VLOOKUP($B674,FoodDB!$A$2:$I$1018,6,0)</f>
        <v>0</v>
      </c>
      <c r="H674" s="100" t="n">
        <f aca="false">$C674*VLOOKUP($B674,FoodDB!$A$2:$I$1018,7,0)</f>
        <v>0</v>
      </c>
      <c r="I674" s="100" t="n">
        <f aca="false">$C674*VLOOKUP($B674,FoodDB!$A$2:$I$1018,8,0)</f>
        <v>0</v>
      </c>
      <c r="J674" s="100" t="n">
        <f aca="false">$C674*VLOOKUP($B674,FoodDB!$A$2:$I$1018,9,0)</f>
        <v>0</v>
      </c>
      <c r="K674" s="100"/>
      <c r="L674" s="100"/>
      <c r="M674" s="100"/>
      <c r="N674" s="100"/>
      <c r="O674" s="100"/>
      <c r="P674" s="100"/>
      <c r="Q674" s="100"/>
      <c r="R674" s="100"/>
      <c r="S674" s="100"/>
    </row>
    <row r="675" customFormat="false" ht="15" hidden="false" customHeight="false" outlineLevel="0" collapsed="false">
      <c r="B675" s="96" t="s">
        <v>108</v>
      </c>
      <c r="C675" s="97" t="n">
        <v>1</v>
      </c>
      <c r="D675" s="100" t="n">
        <f aca="false">$C675*VLOOKUP($B675,FoodDB!$A$2:$I$1018,3,0)</f>
        <v>0</v>
      </c>
      <c r="E675" s="100" t="n">
        <f aca="false">$C675*VLOOKUP($B675,FoodDB!$A$2:$I$1018,4,0)</f>
        <v>0</v>
      </c>
      <c r="F675" s="100" t="n">
        <f aca="false">$C675*VLOOKUP($B675,FoodDB!$A$2:$I$1018,5,0)</f>
        <v>0</v>
      </c>
      <c r="G675" s="100" t="n">
        <f aca="false">$C675*VLOOKUP($B675,FoodDB!$A$2:$I$1018,6,0)</f>
        <v>0</v>
      </c>
      <c r="H675" s="100" t="n">
        <f aca="false">$C675*VLOOKUP($B675,FoodDB!$A$2:$I$1018,7,0)</f>
        <v>0</v>
      </c>
      <c r="I675" s="100" t="n">
        <f aca="false">$C675*VLOOKUP($B675,FoodDB!$A$2:$I$1018,8,0)</f>
        <v>0</v>
      </c>
      <c r="J675" s="100" t="n">
        <f aca="false">$C675*VLOOKUP($B675,FoodDB!$A$2:$I$1018,9,0)</f>
        <v>0</v>
      </c>
      <c r="K675" s="100"/>
      <c r="L675" s="100"/>
      <c r="M675" s="100"/>
      <c r="N675" s="100"/>
      <c r="O675" s="100"/>
      <c r="P675" s="100"/>
      <c r="Q675" s="100"/>
      <c r="R675" s="100"/>
      <c r="S675" s="100"/>
    </row>
    <row r="676" customFormat="false" ht="15" hidden="false" customHeight="false" outlineLevel="0" collapsed="false">
      <c r="B676" s="96" t="s">
        <v>108</v>
      </c>
      <c r="C676" s="97" t="n">
        <v>1</v>
      </c>
      <c r="D676" s="100" t="n">
        <f aca="false">$C676*VLOOKUP($B676,FoodDB!$A$2:$I$1018,3,0)</f>
        <v>0</v>
      </c>
      <c r="E676" s="100" t="n">
        <f aca="false">$C676*VLOOKUP($B676,FoodDB!$A$2:$I$1018,4,0)</f>
        <v>0</v>
      </c>
      <c r="F676" s="100" t="n">
        <f aca="false">$C676*VLOOKUP($B676,FoodDB!$A$2:$I$1018,5,0)</f>
        <v>0</v>
      </c>
      <c r="G676" s="100" t="n">
        <f aca="false">$C676*VLOOKUP($B676,FoodDB!$A$2:$I$1018,6,0)</f>
        <v>0</v>
      </c>
      <c r="H676" s="100" t="n">
        <f aca="false">$C676*VLOOKUP($B676,FoodDB!$A$2:$I$1018,7,0)</f>
        <v>0</v>
      </c>
      <c r="I676" s="100" t="n">
        <f aca="false">$C676*VLOOKUP($B676,FoodDB!$A$2:$I$1018,8,0)</f>
        <v>0</v>
      </c>
      <c r="J676" s="100" t="n">
        <f aca="false">$C676*VLOOKUP($B676,FoodDB!$A$2:$I$1018,9,0)</f>
        <v>0</v>
      </c>
      <c r="K676" s="100"/>
      <c r="L676" s="100"/>
      <c r="M676" s="100"/>
      <c r="N676" s="100"/>
      <c r="O676" s="100"/>
      <c r="P676" s="100"/>
      <c r="Q676" s="100"/>
      <c r="R676" s="100"/>
      <c r="S676" s="100"/>
    </row>
    <row r="677" customFormat="false" ht="15" hidden="false" customHeight="false" outlineLevel="0" collapsed="false">
      <c r="A677" s="0" t="s">
        <v>98</v>
      </c>
      <c r="D677" s="100"/>
      <c r="E677" s="100"/>
      <c r="F677" s="100"/>
      <c r="G677" s="100" t="n">
        <f aca="false">SUM(G670:G676)</f>
        <v>0</v>
      </c>
      <c r="H677" s="100" t="n">
        <f aca="false">SUM(H670:H676)</f>
        <v>0</v>
      </c>
      <c r="I677" s="100" t="n">
        <f aca="false">SUM(I670:I676)</f>
        <v>0</v>
      </c>
      <c r="J677" s="100" t="n">
        <f aca="false">SUM(G677:I677)</f>
        <v>0</v>
      </c>
      <c r="K677" s="100"/>
      <c r="L677" s="100"/>
      <c r="M677" s="100"/>
      <c r="N677" s="100"/>
      <c r="O677" s="100"/>
      <c r="P677" s="100"/>
      <c r="Q677" s="100"/>
      <c r="R677" s="100"/>
      <c r="S677" s="100"/>
    </row>
    <row r="678" customFormat="false" ht="15" hidden="false" customHeight="false" outlineLevel="0" collapsed="false">
      <c r="A678" s="0" t="s">
        <v>102</v>
      </c>
      <c r="B678" s="0" t="s">
        <v>103</v>
      </c>
      <c r="D678" s="100"/>
      <c r="E678" s="100"/>
      <c r="F678" s="100"/>
      <c r="G678" s="100" t="n">
        <f aca="false">VLOOKUP($A670,LossChart!$A$3:$AB$105,14,0)</f>
        <v>674.050264461379</v>
      </c>
      <c r="H678" s="100" t="n">
        <f aca="false">VLOOKUP($A670,LossChart!$A$3:$AB$105,15,0)</f>
        <v>80</v>
      </c>
      <c r="I678" s="100" t="n">
        <f aca="false">VLOOKUP($A670,LossChart!$A$3:$AB$105,16,0)</f>
        <v>477.304074136158</v>
      </c>
      <c r="J678" s="100" t="n">
        <f aca="false">VLOOKUP($A670,LossChart!$A$3:$AB$105,17,0)</f>
        <v>1231.35433859754</v>
      </c>
      <c r="K678" s="100"/>
      <c r="L678" s="100"/>
      <c r="M678" s="100"/>
      <c r="N678" s="100"/>
      <c r="O678" s="100"/>
      <c r="P678" s="100"/>
      <c r="Q678" s="100"/>
      <c r="R678" s="100"/>
      <c r="S678" s="100"/>
    </row>
    <row r="679" customFormat="false" ht="15" hidden="false" customHeight="false" outlineLevel="0" collapsed="false">
      <c r="A679" s="0" t="s">
        <v>104</v>
      </c>
      <c r="D679" s="100"/>
      <c r="E679" s="100"/>
      <c r="F679" s="100"/>
      <c r="G679" s="100" t="n">
        <f aca="false">G678-G677</f>
        <v>674.050264461379</v>
      </c>
      <c r="H679" s="100" t="n">
        <f aca="false">H678-H677</f>
        <v>80</v>
      </c>
      <c r="I679" s="100" t="n">
        <f aca="false">I678-I677</f>
        <v>477.304074136158</v>
      </c>
      <c r="J679" s="100" t="n">
        <f aca="false">J678-J677</f>
        <v>1231.35433859754</v>
      </c>
      <c r="K679" s="100"/>
      <c r="L679" s="100"/>
      <c r="M679" s="100"/>
      <c r="N679" s="100"/>
      <c r="O679" s="100"/>
      <c r="P679" s="100"/>
      <c r="Q679" s="100"/>
      <c r="R679" s="100"/>
      <c r="S679" s="100"/>
    </row>
    <row r="681" customFormat="false" ht="60" hidden="false" customHeight="false" outlineLevel="0" collapsed="false">
      <c r="A681" s="21" t="s">
        <v>63</v>
      </c>
      <c r="B681" s="21" t="s">
        <v>93</v>
      </c>
      <c r="C681" s="21" t="s">
        <v>94</v>
      </c>
      <c r="D681" s="94" t="str">
        <f aca="false">FoodDB!$C$1</f>
        <v>Fat
(g)</v>
      </c>
      <c r="E681" s="94" t="str">
        <f aca="false">FoodDB!$D$1</f>
        <v>Carbs
(g)</v>
      </c>
      <c r="F681" s="94" t="str">
        <f aca="false">FoodDB!$E$1</f>
        <v>Protein
(g)</v>
      </c>
      <c r="G681" s="94" t="str">
        <f aca="false">FoodDB!$F$1</f>
        <v>Fat
(Cal)</v>
      </c>
      <c r="H681" s="94" t="str">
        <f aca="false">FoodDB!$G$1</f>
        <v>Carb
(Cal)</v>
      </c>
      <c r="I681" s="94" t="str">
        <f aca="false">FoodDB!$H$1</f>
        <v>Protein
(Cal)</v>
      </c>
      <c r="J681" s="94" t="str">
        <f aca="false">FoodDB!$I$1</f>
        <v>Total
Calories</v>
      </c>
      <c r="K681" s="94"/>
      <c r="L681" s="94" t="s">
        <v>110</v>
      </c>
      <c r="M681" s="94" t="s">
        <v>111</v>
      </c>
      <c r="N681" s="94" t="s">
        <v>112</v>
      </c>
      <c r="O681" s="94" t="s">
        <v>113</v>
      </c>
      <c r="P681" s="94" t="s">
        <v>118</v>
      </c>
      <c r="Q681" s="94" t="s">
        <v>119</v>
      </c>
      <c r="R681" s="94" t="s">
        <v>120</v>
      </c>
      <c r="S681" s="94" t="s">
        <v>121</v>
      </c>
    </row>
    <row r="682" customFormat="false" ht="15" hidden="false" customHeight="false" outlineLevel="0" collapsed="false">
      <c r="A682" s="95" t="n">
        <f aca="false">A670+1</f>
        <v>43050</v>
      </c>
      <c r="B682" s="96" t="s">
        <v>108</v>
      </c>
      <c r="C682" s="97" t="n">
        <v>1</v>
      </c>
      <c r="D682" s="100" t="n">
        <f aca="false">$C682*VLOOKUP($B682,FoodDB!$A$2:$I$1018,3,0)</f>
        <v>0</v>
      </c>
      <c r="E682" s="100" t="n">
        <f aca="false">$C682*VLOOKUP($B682,FoodDB!$A$2:$I$1018,4,0)</f>
        <v>0</v>
      </c>
      <c r="F682" s="100" t="n">
        <f aca="false">$C682*VLOOKUP($B682,FoodDB!$A$2:$I$1018,5,0)</f>
        <v>0</v>
      </c>
      <c r="G682" s="100" t="n">
        <f aca="false">$C682*VLOOKUP($B682,FoodDB!$A$2:$I$1018,6,0)</f>
        <v>0</v>
      </c>
      <c r="H682" s="100" t="n">
        <f aca="false">$C682*VLOOKUP($B682,FoodDB!$A$2:$I$1018,7,0)</f>
        <v>0</v>
      </c>
      <c r="I682" s="100" t="n">
        <f aca="false">$C682*VLOOKUP($B682,FoodDB!$A$2:$I$1018,8,0)</f>
        <v>0</v>
      </c>
      <c r="J682" s="100" t="n">
        <f aca="false">$C682*VLOOKUP($B682,FoodDB!$A$2:$I$1018,9,0)</f>
        <v>0</v>
      </c>
      <c r="K682" s="100"/>
      <c r="L682" s="100" t="n">
        <f aca="false">SUM(G682:G688)</f>
        <v>0</v>
      </c>
      <c r="M682" s="100" t="n">
        <f aca="false">SUM(H682:H688)</f>
        <v>0</v>
      </c>
      <c r="N682" s="100" t="n">
        <f aca="false">SUM(I682:I688)</f>
        <v>0</v>
      </c>
      <c r="O682" s="100" t="n">
        <f aca="false">SUM(L682:N682)</f>
        <v>0</v>
      </c>
      <c r="P682" s="100" t="n">
        <f aca="false">VLOOKUP($A682,LossChart!$A$3:$AB$105,14,0)-L682</f>
        <v>679.582552471078</v>
      </c>
      <c r="Q682" s="100" t="n">
        <f aca="false">VLOOKUP($A682,LossChart!$A$3:$AB$105,15,0)-M682</f>
        <v>80</v>
      </c>
      <c r="R682" s="100" t="n">
        <f aca="false">VLOOKUP($A682,LossChart!$A$3:$AB$105,16,0)-N682</f>
        <v>477.304074136158</v>
      </c>
      <c r="S682" s="100" t="n">
        <f aca="false">VLOOKUP($A682,LossChart!$A$3:$AB$105,17,0)-O682</f>
        <v>1236.88662660724</v>
      </c>
    </row>
    <row r="683" customFormat="false" ht="15" hidden="false" customHeight="false" outlineLevel="0" collapsed="false">
      <c r="B683" s="96" t="s">
        <v>108</v>
      </c>
      <c r="C683" s="97" t="n">
        <v>1</v>
      </c>
      <c r="D683" s="100" t="n">
        <f aca="false">$C683*VLOOKUP($B683,FoodDB!$A$2:$I$1018,3,0)</f>
        <v>0</v>
      </c>
      <c r="E683" s="100" t="n">
        <f aca="false">$C683*VLOOKUP($B683,FoodDB!$A$2:$I$1018,4,0)</f>
        <v>0</v>
      </c>
      <c r="F683" s="100" t="n">
        <f aca="false">$C683*VLOOKUP($B683,FoodDB!$A$2:$I$1018,5,0)</f>
        <v>0</v>
      </c>
      <c r="G683" s="100" t="n">
        <f aca="false">$C683*VLOOKUP($B683,FoodDB!$A$2:$I$1018,6,0)</f>
        <v>0</v>
      </c>
      <c r="H683" s="100" t="n">
        <f aca="false">$C683*VLOOKUP($B683,FoodDB!$A$2:$I$1018,7,0)</f>
        <v>0</v>
      </c>
      <c r="I683" s="100" t="n">
        <f aca="false">$C683*VLOOKUP($B683,FoodDB!$A$2:$I$1018,8,0)</f>
        <v>0</v>
      </c>
      <c r="J683" s="100" t="n">
        <f aca="false">$C683*VLOOKUP($B683,FoodDB!$A$2:$I$1018,9,0)</f>
        <v>0</v>
      </c>
      <c r="K683" s="100"/>
      <c r="L683" s="100"/>
      <c r="M683" s="100"/>
      <c r="N683" s="100"/>
      <c r="O683" s="100"/>
      <c r="P683" s="100"/>
      <c r="Q683" s="100"/>
      <c r="R683" s="100"/>
      <c r="S683" s="100"/>
    </row>
    <row r="684" customFormat="false" ht="15" hidden="false" customHeight="false" outlineLevel="0" collapsed="false">
      <c r="B684" s="96" t="s">
        <v>108</v>
      </c>
      <c r="C684" s="97" t="n">
        <v>1</v>
      </c>
      <c r="D684" s="100" t="n">
        <f aca="false">$C684*VLOOKUP($B684,FoodDB!$A$2:$I$1018,3,0)</f>
        <v>0</v>
      </c>
      <c r="E684" s="100" t="n">
        <f aca="false">$C684*VLOOKUP($B684,FoodDB!$A$2:$I$1018,4,0)</f>
        <v>0</v>
      </c>
      <c r="F684" s="100" t="n">
        <f aca="false">$C684*VLOOKUP($B684,FoodDB!$A$2:$I$1018,5,0)</f>
        <v>0</v>
      </c>
      <c r="G684" s="100" t="n">
        <f aca="false">$C684*VLOOKUP($B684,FoodDB!$A$2:$I$1018,6,0)</f>
        <v>0</v>
      </c>
      <c r="H684" s="100" t="n">
        <f aca="false">$C684*VLOOKUP($B684,FoodDB!$A$2:$I$1018,7,0)</f>
        <v>0</v>
      </c>
      <c r="I684" s="100" t="n">
        <f aca="false">$C684*VLOOKUP($B684,FoodDB!$A$2:$I$1018,8,0)</f>
        <v>0</v>
      </c>
      <c r="J684" s="100" t="n">
        <f aca="false">$C684*VLOOKUP($B684,FoodDB!$A$2:$I$1018,9,0)</f>
        <v>0</v>
      </c>
      <c r="K684" s="100"/>
      <c r="L684" s="100"/>
      <c r="M684" s="100"/>
      <c r="N684" s="100"/>
      <c r="O684" s="100"/>
      <c r="P684" s="100"/>
      <c r="Q684" s="100"/>
      <c r="R684" s="100"/>
      <c r="S684" s="100"/>
    </row>
    <row r="685" customFormat="false" ht="15" hidden="false" customHeight="false" outlineLevel="0" collapsed="false">
      <c r="B685" s="96" t="s">
        <v>108</v>
      </c>
      <c r="C685" s="97" t="n">
        <v>1</v>
      </c>
      <c r="D685" s="100" t="n">
        <f aca="false">$C685*VLOOKUP($B685,FoodDB!$A$2:$I$1018,3,0)</f>
        <v>0</v>
      </c>
      <c r="E685" s="100" t="n">
        <f aca="false">$C685*VLOOKUP($B685,FoodDB!$A$2:$I$1018,4,0)</f>
        <v>0</v>
      </c>
      <c r="F685" s="100" t="n">
        <f aca="false">$C685*VLOOKUP($B685,FoodDB!$A$2:$I$1018,5,0)</f>
        <v>0</v>
      </c>
      <c r="G685" s="100" t="n">
        <f aca="false">$C685*VLOOKUP($B685,FoodDB!$A$2:$I$1018,6,0)</f>
        <v>0</v>
      </c>
      <c r="H685" s="100" t="n">
        <f aca="false">$C685*VLOOKUP($B685,FoodDB!$A$2:$I$1018,7,0)</f>
        <v>0</v>
      </c>
      <c r="I685" s="100" t="n">
        <f aca="false">$C685*VLOOKUP($B685,FoodDB!$A$2:$I$1018,8,0)</f>
        <v>0</v>
      </c>
      <c r="J685" s="100" t="n">
        <f aca="false">$C685*VLOOKUP($B685,FoodDB!$A$2:$I$1018,9,0)</f>
        <v>0</v>
      </c>
      <c r="K685" s="100"/>
      <c r="L685" s="100"/>
      <c r="M685" s="100"/>
      <c r="N685" s="100"/>
      <c r="O685" s="100"/>
      <c r="P685" s="100"/>
      <c r="Q685" s="100"/>
      <c r="R685" s="100"/>
      <c r="S685" s="100"/>
    </row>
    <row r="686" customFormat="false" ht="15" hidden="false" customHeight="false" outlineLevel="0" collapsed="false">
      <c r="B686" s="96" t="s">
        <v>108</v>
      </c>
      <c r="C686" s="97" t="n">
        <v>1</v>
      </c>
      <c r="D686" s="100" t="n">
        <f aca="false">$C686*VLOOKUP($B686,FoodDB!$A$2:$I$1018,3,0)</f>
        <v>0</v>
      </c>
      <c r="E686" s="100" t="n">
        <f aca="false">$C686*VLOOKUP($B686,FoodDB!$A$2:$I$1018,4,0)</f>
        <v>0</v>
      </c>
      <c r="F686" s="100" t="n">
        <f aca="false">$C686*VLOOKUP($B686,FoodDB!$A$2:$I$1018,5,0)</f>
        <v>0</v>
      </c>
      <c r="G686" s="100" t="n">
        <f aca="false">$C686*VLOOKUP($B686,FoodDB!$A$2:$I$1018,6,0)</f>
        <v>0</v>
      </c>
      <c r="H686" s="100" t="n">
        <f aca="false">$C686*VLOOKUP($B686,FoodDB!$A$2:$I$1018,7,0)</f>
        <v>0</v>
      </c>
      <c r="I686" s="100" t="n">
        <f aca="false">$C686*VLOOKUP($B686,FoodDB!$A$2:$I$1018,8,0)</f>
        <v>0</v>
      </c>
      <c r="J686" s="100" t="n">
        <f aca="false">$C686*VLOOKUP($B686,FoodDB!$A$2:$I$1018,9,0)</f>
        <v>0</v>
      </c>
      <c r="K686" s="100"/>
      <c r="L686" s="100"/>
      <c r="M686" s="100"/>
      <c r="N686" s="100"/>
      <c r="O686" s="100"/>
      <c r="P686" s="100"/>
      <c r="Q686" s="100"/>
      <c r="R686" s="100"/>
      <c r="S686" s="100"/>
    </row>
    <row r="687" customFormat="false" ht="15" hidden="false" customHeight="false" outlineLevel="0" collapsed="false">
      <c r="B687" s="96" t="s">
        <v>108</v>
      </c>
      <c r="C687" s="97" t="n">
        <v>1</v>
      </c>
      <c r="D687" s="100" t="n">
        <f aca="false">$C687*VLOOKUP($B687,FoodDB!$A$2:$I$1018,3,0)</f>
        <v>0</v>
      </c>
      <c r="E687" s="100" t="n">
        <f aca="false">$C687*VLOOKUP($B687,FoodDB!$A$2:$I$1018,4,0)</f>
        <v>0</v>
      </c>
      <c r="F687" s="100" t="n">
        <f aca="false">$C687*VLOOKUP($B687,FoodDB!$A$2:$I$1018,5,0)</f>
        <v>0</v>
      </c>
      <c r="G687" s="100" t="n">
        <f aca="false">$C687*VLOOKUP($B687,FoodDB!$A$2:$I$1018,6,0)</f>
        <v>0</v>
      </c>
      <c r="H687" s="100" t="n">
        <f aca="false">$C687*VLOOKUP($B687,FoodDB!$A$2:$I$1018,7,0)</f>
        <v>0</v>
      </c>
      <c r="I687" s="100" t="n">
        <f aca="false">$C687*VLOOKUP($B687,FoodDB!$A$2:$I$1018,8,0)</f>
        <v>0</v>
      </c>
      <c r="J687" s="100" t="n">
        <f aca="false">$C687*VLOOKUP($B687,FoodDB!$A$2:$I$1018,9,0)</f>
        <v>0</v>
      </c>
      <c r="K687" s="100"/>
      <c r="L687" s="100"/>
      <c r="M687" s="100"/>
      <c r="N687" s="100"/>
      <c r="O687" s="100"/>
      <c r="P687" s="100"/>
      <c r="Q687" s="100"/>
      <c r="R687" s="100"/>
      <c r="S687" s="100"/>
    </row>
    <row r="688" customFormat="false" ht="15" hidden="false" customHeight="false" outlineLevel="0" collapsed="false">
      <c r="B688" s="96" t="s">
        <v>108</v>
      </c>
      <c r="C688" s="97" t="n">
        <v>1</v>
      </c>
      <c r="D688" s="100" t="n">
        <f aca="false">$C688*VLOOKUP($B688,FoodDB!$A$2:$I$1018,3,0)</f>
        <v>0</v>
      </c>
      <c r="E688" s="100" t="n">
        <f aca="false">$C688*VLOOKUP($B688,FoodDB!$A$2:$I$1018,4,0)</f>
        <v>0</v>
      </c>
      <c r="F688" s="100" t="n">
        <f aca="false">$C688*VLOOKUP($B688,FoodDB!$A$2:$I$1018,5,0)</f>
        <v>0</v>
      </c>
      <c r="G688" s="100" t="n">
        <f aca="false">$C688*VLOOKUP($B688,FoodDB!$A$2:$I$1018,6,0)</f>
        <v>0</v>
      </c>
      <c r="H688" s="100" t="n">
        <f aca="false">$C688*VLOOKUP($B688,FoodDB!$A$2:$I$1018,7,0)</f>
        <v>0</v>
      </c>
      <c r="I688" s="100" t="n">
        <f aca="false">$C688*VLOOKUP($B688,FoodDB!$A$2:$I$1018,8,0)</f>
        <v>0</v>
      </c>
      <c r="J688" s="100" t="n">
        <f aca="false">$C688*VLOOKUP($B688,FoodDB!$A$2:$I$1018,9,0)</f>
        <v>0</v>
      </c>
      <c r="K688" s="100"/>
      <c r="L688" s="100"/>
      <c r="M688" s="100"/>
      <c r="N688" s="100"/>
      <c r="O688" s="100"/>
      <c r="P688" s="100"/>
      <c r="Q688" s="100"/>
      <c r="R688" s="100"/>
      <c r="S688" s="100"/>
    </row>
    <row r="689" customFormat="false" ht="15" hidden="false" customHeight="false" outlineLevel="0" collapsed="false">
      <c r="A689" s="0" t="s">
        <v>98</v>
      </c>
      <c r="D689" s="100"/>
      <c r="E689" s="100"/>
      <c r="F689" s="100"/>
      <c r="G689" s="100" t="n">
        <f aca="false">SUM(G682:G688)</f>
        <v>0</v>
      </c>
      <c r="H689" s="100" t="n">
        <f aca="false">SUM(H682:H688)</f>
        <v>0</v>
      </c>
      <c r="I689" s="100" t="n">
        <f aca="false">SUM(I682:I688)</f>
        <v>0</v>
      </c>
      <c r="J689" s="100" t="n">
        <f aca="false">SUM(G689:I689)</f>
        <v>0</v>
      </c>
      <c r="K689" s="100"/>
      <c r="L689" s="100"/>
      <c r="M689" s="100"/>
      <c r="N689" s="100"/>
      <c r="O689" s="100"/>
      <c r="P689" s="100"/>
      <c r="Q689" s="100"/>
      <c r="R689" s="100"/>
      <c r="S689" s="100"/>
    </row>
    <row r="690" customFormat="false" ht="15" hidden="false" customHeight="false" outlineLevel="0" collapsed="false">
      <c r="A690" s="0" t="s">
        <v>102</v>
      </c>
      <c r="B690" s="0" t="s">
        <v>103</v>
      </c>
      <c r="D690" s="100"/>
      <c r="E690" s="100"/>
      <c r="F690" s="100"/>
      <c r="G690" s="100" t="n">
        <f aca="false">VLOOKUP($A682,LossChart!$A$3:$AB$105,14,0)</f>
        <v>679.582552471078</v>
      </c>
      <c r="H690" s="100" t="n">
        <f aca="false">VLOOKUP($A682,LossChart!$A$3:$AB$105,15,0)</f>
        <v>80</v>
      </c>
      <c r="I690" s="100" t="n">
        <f aca="false">VLOOKUP($A682,LossChart!$A$3:$AB$105,16,0)</f>
        <v>477.304074136158</v>
      </c>
      <c r="J690" s="100" t="n">
        <f aca="false">VLOOKUP($A682,LossChart!$A$3:$AB$105,17,0)</f>
        <v>1236.88662660724</v>
      </c>
      <c r="K690" s="100"/>
      <c r="L690" s="100"/>
      <c r="M690" s="100"/>
      <c r="N690" s="100"/>
      <c r="O690" s="100"/>
      <c r="P690" s="100"/>
      <c r="Q690" s="100"/>
      <c r="R690" s="100"/>
      <c r="S690" s="100"/>
    </row>
    <row r="691" customFormat="false" ht="15" hidden="false" customHeight="false" outlineLevel="0" collapsed="false">
      <c r="A691" s="0" t="s">
        <v>104</v>
      </c>
      <c r="D691" s="100"/>
      <c r="E691" s="100"/>
      <c r="F691" s="100"/>
      <c r="G691" s="100" t="n">
        <f aca="false">G690-G689</f>
        <v>679.582552471078</v>
      </c>
      <c r="H691" s="100" t="n">
        <f aca="false">H690-H689</f>
        <v>80</v>
      </c>
      <c r="I691" s="100" t="n">
        <f aca="false">I690-I689</f>
        <v>477.304074136158</v>
      </c>
      <c r="J691" s="100" t="n">
        <f aca="false">J690-J689</f>
        <v>1236.88662660724</v>
      </c>
      <c r="K691" s="100"/>
      <c r="L691" s="100"/>
      <c r="M691" s="100"/>
      <c r="N691" s="100"/>
      <c r="O691" s="100"/>
      <c r="P691" s="100"/>
      <c r="Q691" s="100"/>
      <c r="R691" s="100"/>
      <c r="S691" s="100"/>
    </row>
    <row r="693" customFormat="false" ht="60" hidden="false" customHeight="false" outlineLevel="0" collapsed="false">
      <c r="A693" s="21" t="s">
        <v>63</v>
      </c>
      <c r="B693" s="21" t="s">
        <v>93</v>
      </c>
      <c r="C693" s="21" t="s">
        <v>94</v>
      </c>
      <c r="D693" s="94" t="str">
        <f aca="false">FoodDB!$C$1</f>
        <v>Fat
(g)</v>
      </c>
      <c r="E693" s="94" t="str">
        <f aca="false">FoodDB!$D$1</f>
        <v>Carbs
(g)</v>
      </c>
      <c r="F693" s="94" t="str">
        <f aca="false">FoodDB!$E$1</f>
        <v>Protein
(g)</v>
      </c>
      <c r="G693" s="94" t="str">
        <f aca="false">FoodDB!$F$1</f>
        <v>Fat
(Cal)</v>
      </c>
      <c r="H693" s="94" t="str">
        <f aca="false">FoodDB!$G$1</f>
        <v>Carb
(Cal)</v>
      </c>
      <c r="I693" s="94" t="str">
        <f aca="false">FoodDB!$H$1</f>
        <v>Protein
(Cal)</v>
      </c>
      <c r="J693" s="94" t="str">
        <f aca="false">FoodDB!$I$1</f>
        <v>Total
Calories</v>
      </c>
      <c r="K693" s="94"/>
      <c r="L693" s="94" t="s">
        <v>110</v>
      </c>
      <c r="M693" s="94" t="s">
        <v>111</v>
      </c>
      <c r="N693" s="94" t="s">
        <v>112</v>
      </c>
      <c r="O693" s="94" t="s">
        <v>113</v>
      </c>
      <c r="P693" s="94" t="s">
        <v>118</v>
      </c>
      <c r="Q693" s="94" t="s">
        <v>119</v>
      </c>
      <c r="R693" s="94" t="s">
        <v>120</v>
      </c>
      <c r="S693" s="94" t="s">
        <v>121</v>
      </c>
    </row>
    <row r="694" customFormat="false" ht="15" hidden="false" customHeight="false" outlineLevel="0" collapsed="false">
      <c r="A694" s="95" t="n">
        <f aca="false">A682+1</f>
        <v>43051</v>
      </c>
      <c r="B694" s="96" t="s">
        <v>108</v>
      </c>
      <c r="C694" s="97" t="n">
        <v>1</v>
      </c>
      <c r="D694" s="100" t="n">
        <f aca="false">$C694*VLOOKUP($B694,FoodDB!$A$2:$I$1018,3,0)</f>
        <v>0</v>
      </c>
      <c r="E694" s="100" t="n">
        <f aca="false">$C694*VLOOKUP($B694,FoodDB!$A$2:$I$1018,4,0)</f>
        <v>0</v>
      </c>
      <c r="F694" s="100" t="n">
        <f aca="false">$C694*VLOOKUP($B694,FoodDB!$A$2:$I$1018,5,0)</f>
        <v>0</v>
      </c>
      <c r="G694" s="100" t="n">
        <f aca="false">$C694*VLOOKUP($B694,FoodDB!$A$2:$I$1018,6,0)</f>
        <v>0</v>
      </c>
      <c r="H694" s="100" t="n">
        <f aca="false">$C694*VLOOKUP($B694,FoodDB!$A$2:$I$1018,7,0)</f>
        <v>0</v>
      </c>
      <c r="I694" s="100" t="n">
        <f aca="false">$C694*VLOOKUP($B694,FoodDB!$A$2:$I$1018,8,0)</f>
        <v>0</v>
      </c>
      <c r="J694" s="100" t="n">
        <f aca="false">$C694*VLOOKUP($B694,FoodDB!$A$2:$I$1018,9,0)</f>
        <v>0</v>
      </c>
      <c r="K694" s="100"/>
      <c r="L694" s="100" t="n">
        <f aca="false">SUM(G694:G700)</f>
        <v>0</v>
      </c>
      <c r="M694" s="100" t="n">
        <f aca="false">SUM(H694:H700)</f>
        <v>0</v>
      </c>
      <c r="N694" s="100" t="n">
        <f aca="false">SUM(I694:I700)</f>
        <v>0</v>
      </c>
      <c r="O694" s="100" t="n">
        <f aca="false">SUM(L694:N694)</f>
        <v>0</v>
      </c>
      <c r="P694" s="100" t="n">
        <f aca="false">VLOOKUP($A694,LossChart!$A$3:$AB$105,14,0)-L694</f>
        <v>685.065840215548</v>
      </c>
      <c r="Q694" s="100" t="n">
        <f aca="false">VLOOKUP($A694,LossChart!$A$3:$AB$105,15,0)-M694</f>
        <v>80</v>
      </c>
      <c r="R694" s="100" t="n">
        <f aca="false">VLOOKUP($A694,LossChart!$A$3:$AB$105,16,0)-N694</f>
        <v>477.304074136158</v>
      </c>
      <c r="S694" s="100" t="n">
        <f aca="false">VLOOKUP($A694,LossChart!$A$3:$AB$105,17,0)-O694</f>
        <v>1242.36991435171</v>
      </c>
    </row>
    <row r="695" customFormat="false" ht="15" hidden="false" customHeight="false" outlineLevel="0" collapsed="false">
      <c r="B695" s="96" t="s">
        <v>108</v>
      </c>
      <c r="C695" s="97" t="n">
        <v>1</v>
      </c>
      <c r="D695" s="100" t="n">
        <f aca="false">$C695*VLOOKUP($B695,FoodDB!$A$2:$I$1018,3,0)</f>
        <v>0</v>
      </c>
      <c r="E695" s="100" t="n">
        <f aca="false">$C695*VLOOKUP($B695,FoodDB!$A$2:$I$1018,4,0)</f>
        <v>0</v>
      </c>
      <c r="F695" s="100" t="n">
        <f aca="false">$C695*VLOOKUP($B695,FoodDB!$A$2:$I$1018,5,0)</f>
        <v>0</v>
      </c>
      <c r="G695" s="100" t="n">
        <f aca="false">$C695*VLOOKUP($B695,FoodDB!$A$2:$I$1018,6,0)</f>
        <v>0</v>
      </c>
      <c r="H695" s="100" t="n">
        <f aca="false">$C695*VLOOKUP($B695,FoodDB!$A$2:$I$1018,7,0)</f>
        <v>0</v>
      </c>
      <c r="I695" s="100" t="n">
        <f aca="false">$C695*VLOOKUP($B695,FoodDB!$A$2:$I$1018,8,0)</f>
        <v>0</v>
      </c>
      <c r="J695" s="100" t="n">
        <f aca="false">$C695*VLOOKUP($B695,FoodDB!$A$2:$I$1018,9,0)</f>
        <v>0</v>
      </c>
      <c r="K695" s="100"/>
      <c r="L695" s="100"/>
      <c r="M695" s="100"/>
      <c r="N695" s="100"/>
      <c r="O695" s="100"/>
      <c r="P695" s="100"/>
      <c r="Q695" s="100"/>
      <c r="R695" s="100"/>
      <c r="S695" s="100"/>
    </row>
    <row r="696" customFormat="false" ht="15" hidden="false" customHeight="false" outlineLevel="0" collapsed="false">
      <c r="B696" s="96" t="s">
        <v>108</v>
      </c>
      <c r="C696" s="97" t="n">
        <v>1</v>
      </c>
      <c r="D696" s="100" t="n">
        <f aca="false">$C696*VLOOKUP($B696,FoodDB!$A$2:$I$1018,3,0)</f>
        <v>0</v>
      </c>
      <c r="E696" s="100" t="n">
        <f aca="false">$C696*VLOOKUP($B696,FoodDB!$A$2:$I$1018,4,0)</f>
        <v>0</v>
      </c>
      <c r="F696" s="100" t="n">
        <f aca="false">$C696*VLOOKUP($B696,FoodDB!$A$2:$I$1018,5,0)</f>
        <v>0</v>
      </c>
      <c r="G696" s="100" t="n">
        <f aca="false">$C696*VLOOKUP($B696,FoodDB!$A$2:$I$1018,6,0)</f>
        <v>0</v>
      </c>
      <c r="H696" s="100" t="n">
        <f aca="false">$C696*VLOOKUP($B696,FoodDB!$A$2:$I$1018,7,0)</f>
        <v>0</v>
      </c>
      <c r="I696" s="100" t="n">
        <f aca="false">$C696*VLOOKUP($B696,FoodDB!$A$2:$I$1018,8,0)</f>
        <v>0</v>
      </c>
      <c r="J696" s="100" t="n">
        <f aca="false">$C696*VLOOKUP($B696,FoodDB!$A$2:$I$1018,9,0)</f>
        <v>0</v>
      </c>
      <c r="K696" s="100"/>
      <c r="L696" s="100"/>
      <c r="M696" s="100"/>
      <c r="N696" s="100"/>
      <c r="O696" s="100"/>
      <c r="P696" s="100"/>
      <c r="Q696" s="100"/>
      <c r="R696" s="100"/>
      <c r="S696" s="100"/>
    </row>
    <row r="697" customFormat="false" ht="15" hidden="false" customHeight="false" outlineLevel="0" collapsed="false">
      <c r="B697" s="96" t="s">
        <v>108</v>
      </c>
      <c r="C697" s="97" t="n">
        <v>1</v>
      </c>
      <c r="D697" s="100" t="n">
        <f aca="false">$C697*VLOOKUP($B697,FoodDB!$A$2:$I$1018,3,0)</f>
        <v>0</v>
      </c>
      <c r="E697" s="100" t="n">
        <f aca="false">$C697*VLOOKUP($B697,FoodDB!$A$2:$I$1018,4,0)</f>
        <v>0</v>
      </c>
      <c r="F697" s="100" t="n">
        <f aca="false">$C697*VLOOKUP($B697,FoodDB!$A$2:$I$1018,5,0)</f>
        <v>0</v>
      </c>
      <c r="G697" s="100" t="n">
        <f aca="false">$C697*VLOOKUP($B697,FoodDB!$A$2:$I$1018,6,0)</f>
        <v>0</v>
      </c>
      <c r="H697" s="100" t="n">
        <f aca="false">$C697*VLOOKUP($B697,FoodDB!$A$2:$I$1018,7,0)</f>
        <v>0</v>
      </c>
      <c r="I697" s="100" t="n">
        <f aca="false">$C697*VLOOKUP($B697,FoodDB!$A$2:$I$1018,8,0)</f>
        <v>0</v>
      </c>
      <c r="J697" s="100" t="n">
        <f aca="false">$C697*VLOOKUP($B697,FoodDB!$A$2:$I$1018,9,0)</f>
        <v>0</v>
      </c>
      <c r="K697" s="100"/>
      <c r="L697" s="100"/>
      <c r="M697" s="100"/>
      <c r="N697" s="100"/>
      <c r="O697" s="100"/>
      <c r="P697" s="100"/>
      <c r="Q697" s="100"/>
      <c r="R697" s="100"/>
      <c r="S697" s="100"/>
    </row>
    <row r="698" customFormat="false" ht="15" hidden="false" customHeight="false" outlineLevel="0" collapsed="false">
      <c r="B698" s="96" t="s">
        <v>108</v>
      </c>
      <c r="C698" s="97" t="n">
        <v>1</v>
      </c>
      <c r="D698" s="100" t="n">
        <f aca="false">$C698*VLOOKUP($B698,FoodDB!$A$2:$I$1018,3,0)</f>
        <v>0</v>
      </c>
      <c r="E698" s="100" t="n">
        <f aca="false">$C698*VLOOKUP($B698,FoodDB!$A$2:$I$1018,4,0)</f>
        <v>0</v>
      </c>
      <c r="F698" s="100" t="n">
        <f aca="false">$C698*VLOOKUP($B698,FoodDB!$A$2:$I$1018,5,0)</f>
        <v>0</v>
      </c>
      <c r="G698" s="100" t="n">
        <f aca="false">$C698*VLOOKUP($B698,FoodDB!$A$2:$I$1018,6,0)</f>
        <v>0</v>
      </c>
      <c r="H698" s="100" t="n">
        <f aca="false">$C698*VLOOKUP($B698,FoodDB!$A$2:$I$1018,7,0)</f>
        <v>0</v>
      </c>
      <c r="I698" s="100" t="n">
        <f aca="false">$C698*VLOOKUP($B698,FoodDB!$A$2:$I$1018,8,0)</f>
        <v>0</v>
      </c>
      <c r="J698" s="100" t="n">
        <f aca="false">$C698*VLOOKUP($B698,FoodDB!$A$2:$I$1018,9,0)</f>
        <v>0</v>
      </c>
      <c r="K698" s="100"/>
      <c r="L698" s="100"/>
      <c r="M698" s="100"/>
      <c r="N698" s="100"/>
      <c r="O698" s="100"/>
      <c r="P698" s="100"/>
      <c r="Q698" s="100"/>
      <c r="R698" s="100"/>
      <c r="S698" s="100"/>
    </row>
    <row r="699" customFormat="false" ht="15" hidden="false" customHeight="false" outlineLevel="0" collapsed="false">
      <c r="B699" s="96" t="s">
        <v>108</v>
      </c>
      <c r="C699" s="97" t="n">
        <v>1</v>
      </c>
      <c r="D699" s="100" t="n">
        <f aca="false">$C699*VLOOKUP($B699,FoodDB!$A$2:$I$1018,3,0)</f>
        <v>0</v>
      </c>
      <c r="E699" s="100" t="n">
        <f aca="false">$C699*VLOOKUP($B699,FoodDB!$A$2:$I$1018,4,0)</f>
        <v>0</v>
      </c>
      <c r="F699" s="100" t="n">
        <f aca="false">$C699*VLOOKUP($B699,FoodDB!$A$2:$I$1018,5,0)</f>
        <v>0</v>
      </c>
      <c r="G699" s="100" t="n">
        <f aca="false">$C699*VLOOKUP($B699,FoodDB!$A$2:$I$1018,6,0)</f>
        <v>0</v>
      </c>
      <c r="H699" s="100" t="n">
        <f aca="false">$C699*VLOOKUP($B699,FoodDB!$A$2:$I$1018,7,0)</f>
        <v>0</v>
      </c>
      <c r="I699" s="100" t="n">
        <f aca="false">$C699*VLOOKUP($B699,FoodDB!$A$2:$I$1018,8,0)</f>
        <v>0</v>
      </c>
      <c r="J699" s="100" t="n">
        <f aca="false">$C699*VLOOKUP($B699,FoodDB!$A$2:$I$1018,9,0)</f>
        <v>0</v>
      </c>
      <c r="K699" s="100"/>
      <c r="L699" s="100"/>
      <c r="M699" s="100"/>
      <c r="N699" s="100"/>
      <c r="O699" s="100"/>
      <c r="P699" s="100"/>
      <c r="Q699" s="100"/>
      <c r="R699" s="100"/>
      <c r="S699" s="100"/>
    </row>
    <row r="700" customFormat="false" ht="15" hidden="false" customHeight="false" outlineLevel="0" collapsed="false">
      <c r="B700" s="96" t="s">
        <v>108</v>
      </c>
      <c r="C700" s="97" t="n">
        <v>1</v>
      </c>
      <c r="D700" s="100" t="n">
        <f aca="false">$C700*VLOOKUP($B700,FoodDB!$A$2:$I$1018,3,0)</f>
        <v>0</v>
      </c>
      <c r="E700" s="100" t="n">
        <f aca="false">$C700*VLOOKUP($B700,FoodDB!$A$2:$I$1018,4,0)</f>
        <v>0</v>
      </c>
      <c r="F700" s="100" t="n">
        <f aca="false">$C700*VLOOKUP($B700,FoodDB!$A$2:$I$1018,5,0)</f>
        <v>0</v>
      </c>
      <c r="G700" s="100" t="n">
        <f aca="false">$C700*VLOOKUP($B700,FoodDB!$A$2:$I$1018,6,0)</f>
        <v>0</v>
      </c>
      <c r="H700" s="100" t="n">
        <f aca="false">$C700*VLOOKUP($B700,FoodDB!$A$2:$I$1018,7,0)</f>
        <v>0</v>
      </c>
      <c r="I700" s="100" t="n">
        <f aca="false">$C700*VLOOKUP($B700,FoodDB!$A$2:$I$1018,8,0)</f>
        <v>0</v>
      </c>
      <c r="J700" s="100" t="n">
        <f aca="false">$C700*VLOOKUP($B700,FoodDB!$A$2:$I$1018,9,0)</f>
        <v>0</v>
      </c>
      <c r="K700" s="100"/>
      <c r="L700" s="100"/>
      <c r="M700" s="100"/>
      <c r="N700" s="100"/>
      <c r="O700" s="100"/>
      <c r="P700" s="100"/>
      <c r="Q700" s="100"/>
      <c r="R700" s="100"/>
      <c r="S700" s="100"/>
    </row>
    <row r="701" customFormat="false" ht="15" hidden="false" customHeight="false" outlineLevel="0" collapsed="false">
      <c r="A701" s="0" t="s">
        <v>98</v>
      </c>
      <c r="D701" s="100"/>
      <c r="E701" s="100"/>
      <c r="F701" s="100"/>
      <c r="G701" s="100" t="n">
        <f aca="false">SUM(G694:G700)</f>
        <v>0</v>
      </c>
      <c r="H701" s="100" t="n">
        <f aca="false">SUM(H694:H700)</f>
        <v>0</v>
      </c>
      <c r="I701" s="100" t="n">
        <f aca="false">SUM(I694:I700)</f>
        <v>0</v>
      </c>
      <c r="J701" s="100" t="n">
        <f aca="false">SUM(G701:I701)</f>
        <v>0</v>
      </c>
      <c r="K701" s="100"/>
      <c r="L701" s="100"/>
      <c r="M701" s="100"/>
      <c r="N701" s="100"/>
      <c r="O701" s="100"/>
      <c r="P701" s="100"/>
      <c r="Q701" s="100"/>
      <c r="R701" s="100"/>
      <c r="S701" s="100"/>
    </row>
    <row r="702" customFormat="false" ht="15" hidden="false" customHeight="false" outlineLevel="0" collapsed="false">
      <c r="A702" s="0" t="s">
        <v>102</v>
      </c>
      <c r="B702" s="0" t="s">
        <v>103</v>
      </c>
      <c r="D702" s="100"/>
      <c r="E702" s="100"/>
      <c r="F702" s="100"/>
      <c r="G702" s="100" t="n">
        <f aca="false">VLOOKUP($A694,LossChart!$A$3:$AB$105,14,0)</f>
        <v>685.065840215548</v>
      </c>
      <c r="H702" s="100" t="n">
        <f aca="false">VLOOKUP($A694,LossChart!$A$3:$AB$105,15,0)</f>
        <v>80</v>
      </c>
      <c r="I702" s="100" t="n">
        <f aca="false">VLOOKUP($A694,LossChart!$A$3:$AB$105,16,0)</f>
        <v>477.304074136158</v>
      </c>
      <c r="J702" s="100" t="n">
        <f aca="false">VLOOKUP($A694,LossChart!$A$3:$AB$105,17,0)</f>
        <v>1242.36991435171</v>
      </c>
      <c r="K702" s="100"/>
      <c r="L702" s="100"/>
      <c r="M702" s="100"/>
      <c r="N702" s="100"/>
      <c r="O702" s="100"/>
      <c r="P702" s="100"/>
      <c r="Q702" s="100"/>
      <c r="R702" s="100"/>
      <c r="S702" s="100"/>
    </row>
    <row r="703" customFormat="false" ht="15" hidden="false" customHeight="false" outlineLevel="0" collapsed="false">
      <c r="A703" s="0" t="s">
        <v>104</v>
      </c>
      <c r="D703" s="100"/>
      <c r="E703" s="100"/>
      <c r="F703" s="100"/>
      <c r="G703" s="100" t="n">
        <f aca="false">G702-G701</f>
        <v>685.065840215548</v>
      </c>
      <c r="H703" s="100" t="n">
        <f aca="false">H702-H701</f>
        <v>80</v>
      </c>
      <c r="I703" s="100" t="n">
        <f aca="false">I702-I701</f>
        <v>477.304074136158</v>
      </c>
      <c r="J703" s="100" t="n">
        <f aca="false">J702-J701</f>
        <v>1242.36991435171</v>
      </c>
      <c r="K703" s="100"/>
      <c r="L703" s="100"/>
      <c r="M703" s="100"/>
      <c r="N703" s="100"/>
      <c r="O703" s="100"/>
      <c r="P703" s="100"/>
      <c r="Q703" s="100"/>
      <c r="R703" s="100"/>
      <c r="S703" s="100"/>
    </row>
    <row r="705" customFormat="false" ht="60" hidden="false" customHeight="false" outlineLevel="0" collapsed="false">
      <c r="A705" s="21" t="s">
        <v>63</v>
      </c>
      <c r="B705" s="21" t="s">
        <v>93</v>
      </c>
      <c r="C705" s="21" t="s">
        <v>94</v>
      </c>
      <c r="D705" s="94" t="str">
        <f aca="false">FoodDB!$C$1</f>
        <v>Fat
(g)</v>
      </c>
      <c r="E705" s="94" t="str">
        <f aca="false">FoodDB!$D$1</f>
        <v>Carbs
(g)</v>
      </c>
      <c r="F705" s="94" t="str">
        <f aca="false">FoodDB!$E$1</f>
        <v>Protein
(g)</v>
      </c>
      <c r="G705" s="94" t="str">
        <f aca="false">FoodDB!$F$1</f>
        <v>Fat
(Cal)</v>
      </c>
      <c r="H705" s="94" t="str">
        <f aca="false">FoodDB!$G$1</f>
        <v>Carb
(Cal)</v>
      </c>
      <c r="I705" s="94" t="str">
        <f aca="false">FoodDB!$H$1</f>
        <v>Protein
(Cal)</v>
      </c>
      <c r="J705" s="94" t="str">
        <f aca="false">FoodDB!$I$1</f>
        <v>Total
Calories</v>
      </c>
      <c r="K705" s="94"/>
      <c r="L705" s="94" t="s">
        <v>110</v>
      </c>
      <c r="M705" s="94" t="s">
        <v>111</v>
      </c>
      <c r="N705" s="94" t="s">
        <v>112</v>
      </c>
      <c r="O705" s="94" t="s">
        <v>113</v>
      </c>
      <c r="P705" s="94" t="s">
        <v>118</v>
      </c>
      <c r="Q705" s="94" t="s">
        <v>119</v>
      </c>
      <c r="R705" s="94" t="s">
        <v>120</v>
      </c>
      <c r="S705" s="94" t="s">
        <v>121</v>
      </c>
    </row>
    <row r="706" customFormat="false" ht="15" hidden="false" customHeight="false" outlineLevel="0" collapsed="false">
      <c r="A706" s="95" t="n">
        <f aca="false">A694+1</f>
        <v>43052</v>
      </c>
      <c r="B706" s="96" t="s">
        <v>108</v>
      </c>
      <c r="C706" s="97" t="n">
        <v>1</v>
      </c>
      <c r="D706" s="100" t="n">
        <f aca="false">$C706*VLOOKUP($B706,FoodDB!$A$2:$I$1018,3,0)</f>
        <v>0</v>
      </c>
      <c r="E706" s="100" t="n">
        <f aca="false">$C706*VLOOKUP($B706,FoodDB!$A$2:$I$1018,4,0)</f>
        <v>0</v>
      </c>
      <c r="F706" s="100" t="n">
        <f aca="false">$C706*VLOOKUP($B706,FoodDB!$A$2:$I$1018,5,0)</f>
        <v>0</v>
      </c>
      <c r="G706" s="100" t="n">
        <f aca="false">$C706*VLOOKUP($B706,FoodDB!$A$2:$I$1018,6,0)</f>
        <v>0</v>
      </c>
      <c r="H706" s="100" t="n">
        <f aca="false">$C706*VLOOKUP($B706,FoodDB!$A$2:$I$1018,7,0)</f>
        <v>0</v>
      </c>
      <c r="I706" s="100" t="n">
        <f aca="false">$C706*VLOOKUP($B706,FoodDB!$A$2:$I$1018,8,0)</f>
        <v>0</v>
      </c>
      <c r="J706" s="100" t="n">
        <f aca="false">$C706*VLOOKUP($B706,FoodDB!$A$2:$I$1018,9,0)</f>
        <v>0</v>
      </c>
      <c r="K706" s="100"/>
      <c r="L706" s="100" t="n">
        <f aca="false">SUM(G706:G712)</f>
        <v>0</v>
      </c>
      <c r="M706" s="100" t="n">
        <f aca="false">SUM(H706:H712)</f>
        <v>0</v>
      </c>
      <c r="N706" s="100" t="n">
        <f aca="false">SUM(I706:I712)</f>
        <v>0</v>
      </c>
      <c r="O706" s="100" t="n">
        <f aca="false">SUM(L706:N706)</f>
        <v>0</v>
      </c>
      <c r="P706" s="100" t="n">
        <f aca="false">VLOOKUP($A706,LossChart!$A$3:$AB$105,14,0)-L706</f>
        <v>690.500561697139</v>
      </c>
      <c r="Q706" s="100" t="n">
        <f aca="false">VLOOKUP($A706,LossChart!$A$3:$AB$105,15,0)-M706</f>
        <v>80</v>
      </c>
      <c r="R706" s="100" t="n">
        <f aca="false">VLOOKUP($A706,LossChart!$A$3:$AB$105,16,0)-N706</f>
        <v>477.304074136158</v>
      </c>
      <c r="S706" s="100" t="n">
        <f aca="false">VLOOKUP($A706,LossChart!$A$3:$AB$105,17,0)-O706</f>
        <v>1247.8046358333</v>
      </c>
    </row>
    <row r="707" customFormat="false" ht="15" hidden="false" customHeight="false" outlineLevel="0" collapsed="false">
      <c r="B707" s="96" t="s">
        <v>108</v>
      </c>
      <c r="C707" s="97" t="n">
        <v>1</v>
      </c>
      <c r="D707" s="100" t="n">
        <f aca="false">$C707*VLOOKUP($B707,FoodDB!$A$2:$I$1018,3,0)</f>
        <v>0</v>
      </c>
      <c r="E707" s="100" t="n">
        <f aca="false">$C707*VLOOKUP($B707,FoodDB!$A$2:$I$1018,4,0)</f>
        <v>0</v>
      </c>
      <c r="F707" s="100" t="n">
        <f aca="false">$C707*VLOOKUP($B707,FoodDB!$A$2:$I$1018,5,0)</f>
        <v>0</v>
      </c>
      <c r="G707" s="100" t="n">
        <f aca="false">$C707*VLOOKUP($B707,FoodDB!$A$2:$I$1018,6,0)</f>
        <v>0</v>
      </c>
      <c r="H707" s="100" t="n">
        <f aca="false">$C707*VLOOKUP($B707,FoodDB!$A$2:$I$1018,7,0)</f>
        <v>0</v>
      </c>
      <c r="I707" s="100" t="n">
        <f aca="false">$C707*VLOOKUP($B707,FoodDB!$A$2:$I$1018,8,0)</f>
        <v>0</v>
      </c>
      <c r="J707" s="100" t="n">
        <f aca="false">$C707*VLOOKUP($B707,FoodDB!$A$2:$I$1018,9,0)</f>
        <v>0</v>
      </c>
      <c r="K707" s="100"/>
      <c r="L707" s="100"/>
      <c r="M707" s="100"/>
      <c r="N707" s="100"/>
      <c r="O707" s="100"/>
      <c r="P707" s="100"/>
      <c r="Q707" s="100"/>
      <c r="R707" s="100"/>
      <c r="S707" s="100"/>
    </row>
    <row r="708" customFormat="false" ht="15" hidden="false" customHeight="false" outlineLevel="0" collapsed="false">
      <c r="B708" s="96" t="s">
        <v>108</v>
      </c>
      <c r="C708" s="97" t="n">
        <v>1</v>
      </c>
      <c r="D708" s="100" t="n">
        <f aca="false">$C708*VLOOKUP($B708,FoodDB!$A$2:$I$1018,3,0)</f>
        <v>0</v>
      </c>
      <c r="E708" s="100" t="n">
        <f aca="false">$C708*VLOOKUP($B708,FoodDB!$A$2:$I$1018,4,0)</f>
        <v>0</v>
      </c>
      <c r="F708" s="100" t="n">
        <f aca="false">$C708*VLOOKUP($B708,FoodDB!$A$2:$I$1018,5,0)</f>
        <v>0</v>
      </c>
      <c r="G708" s="100" t="n">
        <f aca="false">$C708*VLOOKUP($B708,FoodDB!$A$2:$I$1018,6,0)</f>
        <v>0</v>
      </c>
      <c r="H708" s="100" t="n">
        <f aca="false">$C708*VLOOKUP($B708,FoodDB!$A$2:$I$1018,7,0)</f>
        <v>0</v>
      </c>
      <c r="I708" s="100" t="n">
        <f aca="false">$C708*VLOOKUP($B708,FoodDB!$A$2:$I$1018,8,0)</f>
        <v>0</v>
      </c>
      <c r="J708" s="100" t="n">
        <f aca="false">$C708*VLOOKUP($B708,FoodDB!$A$2:$I$1018,9,0)</f>
        <v>0</v>
      </c>
      <c r="K708" s="100"/>
      <c r="L708" s="100"/>
      <c r="M708" s="100"/>
      <c r="N708" s="100"/>
      <c r="O708" s="100"/>
      <c r="P708" s="100"/>
      <c r="Q708" s="100"/>
      <c r="R708" s="100"/>
      <c r="S708" s="100"/>
    </row>
    <row r="709" customFormat="false" ht="15" hidden="false" customHeight="false" outlineLevel="0" collapsed="false">
      <c r="B709" s="96" t="s">
        <v>108</v>
      </c>
      <c r="C709" s="97" t="n">
        <v>1</v>
      </c>
      <c r="D709" s="100" t="n">
        <f aca="false">$C709*VLOOKUP($B709,FoodDB!$A$2:$I$1018,3,0)</f>
        <v>0</v>
      </c>
      <c r="E709" s="100" t="n">
        <f aca="false">$C709*VLOOKUP($B709,FoodDB!$A$2:$I$1018,4,0)</f>
        <v>0</v>
      </c>
      <c r="F709" s="100" t="n">
        <f aca="false">$C709*VLOOKUP($B709,FoodDB!$A$2:$I$1018,5,0)</f>
        <v>0</v>
      </c>
      <c r="G709" s="100" t="n">
        <f aca="false">$C709*VLOOKUP($B709,FoodDB!$A$2:$I$1018,6,0)</f>
        <v>0</v>
      </c>
      <c r="H709" s="100" t="n">
        <f aca="false">$C709*VLOOKUP($B709,FoodDB!$A$2:$I$1018,7,0)</f>
        <v>0</v>
      </c>
      <c r="I709" s="100" t="n">
        <f aca="false">$C709*VLOOKUP($B709,FoodDB!$A$2:$I$1018,8,0)</f>
        <v>0</v>
      </c>
      <c r="J709" s="100" t="n">
        <f aca="false">$C709*VLOOKUP($B709,FoodDB!$A$2:$I$1018,9,0)</f>
        <v>0</v>
      </c>
      <c r="K709" s="100"/>
      <c r="L709" s="100"/>
      <c r="M709" s="100"/>
      <c r="N709" s="100"/>
      <c r="O709" s="100"/>
      <c r="P709" s="100"/>
      <c r="Q709" s="100"/>
      <c r="R709" s="100"/>
      <c r="S709" s="100"/>
    </row>
    <row r="710" customFormat="false" ht="15" hidden="false" customHeight="false" outlineLevel="0" collapsed="false">
      <c r="B710" s="96" t="s">
        <v>108</v>
      </c>
      <c r="C710" s="97" t="n">
        <v>1</v>
      </c>
      <c r="D710" s="100" t="n">
        <f aca="false">$C710*VLOOKUP($B710,FoodDB!$A$2:$I$1018,3,0)</f>
        <v>0</v>
      </c>
      <c r="E710" s="100" t="n">
        <f aca="false">$C710*VLOOKUP($B710,FoodDB!$A$2:$I$1018,4,0)</f>
        <v>0</v>
      </c>
      <c r="F710" s="100" t="n">
        <f aca="false">$C710*VLOOKUP($B710,FoodDB!$A$2:$I$1018,5,0)</f>
        <v>0</v>
      </c>
      <c r="G710" s="100" t="n">
        <f aca="false">$C710*VLOOKUP($B710,FoodDB!$A$2:$I$1018,6,0)</f>
        <v>0</v>
      </c>
      <c r="H710" s="100" t="n">
        <f aca="false">$C710*VLOOKUP($B710,FoodDB!$A$2:$I$1018,7,0)</f>
        <v>0</v>
      </c>
      <c r="I710" s="100" t="n">
        <f aca="false">$C710*VLOOKUP($B710,FoodDB!$A$2:$I$1018,8,0)</f>
        <v>0</v>
      </c>
      <c r="J710" s="100" t="n">
        <f aca="false">$C710*VLOOKUP($B710,FoodDB!$A$2:$I$1018,9,0)</f>
        <v>0</v>
      </c>
      <c r="K710" s="100"/>
      <c r="L710" s="100"/>
      <c r="M710" s="100"/>
      <c r="N710" s="100"/>
      <c r="O710" s="100"/>
      <c r="P710" s="100"/>
      <c r="Q710" s="100"/>
      <c r="R710" s="100"/>
      <c r="S710" s="100"/>
    </row>
    <row r="711" customFormat="false" ht="15" hidden="false" customHeight="false" outlineLevel="0" collapsed="false">
      <c r="B711" s="96" t="s">
        <v>108</v>
      </c>
      <c r="C711" s="97" t="n">
        <v>1</v>
      </c>
      <c r="D711" s="100" t="n">
        <f aca="false">$C711*VLOOKUP($B711,FoodDB!$A$2:$I$1018,3,0)</f>
        <v>0</v>
      </c>
      <c r="E711" s="100" t="n">
        <f aca="false">$C711*VLOOKUP($B711,FoodDB!$A$2:$I$1018,4,0)</f>
        <v>0</v>
      </c>
      <c r="F711" s="100" t="n">
        <f aca="false">$C711*VLOOKUP($B711,FoodDB!$A$2:$I$1018,5,0)</f>
        <v>0</v>
      </c>
      <c r="G711" s="100" t="n">
        <f aca="false">$C711*VLOOKUP($B711,FoodDB!$A$2:$I$1018,6,0)</f>
        <v>0</v>
      </c>
      <c r="H711" s="100" t="n">
        <f aca="false">$C711*VLOOKUP($B711,FoodDB!$A$2:$I$1018,7,0)</f>
        <v>0</v>
      </c>
      <c r="I711" s="100" t="n">
        <f aca="false">$C711*VLOOKUP($B711,FoodDB!$A$2:$I$1018,8,0)</f>
        <v>0</v>
      </c>
      <c r="J711" s="100" t="n">
        <f aca="false">$C711*VLOOKUP($B711,FoodDB!$A$2:$I$1018,9,0)</f>
        <v>0</v>
      </c>
      <c r="K711" s="100"/>
      <c r="L711" s="100"/>
      <c r="M711" s="100"/>
      <c r="N711" s="100"/>
      <c r="O711" s="100"/>
      <c r="P711" s="100"/>
      <c r="Q711" s="100"/>
      <c r="R711" s="100"/>
      <c r="S711" s="100"/>
    </row>
    <row r="712" customFormat="false" ht="15" hidden="false" customHeight="false" outlineLevel="0" collapsed="false">
      <c r="B712" s="96" t="s">
        <v>108</v>
      </c>
      <c r="C712" s="97" t="n">
        <v>1</v>
      </c>
      <c r="D712" s="100" t="n">
        <f aca="false">$C712*VLOOKUP($B712,FoodDB!$A$2:$I$1018,3,0)</f>
        <v>0</v>
      </c>
      <c r="E712" s="100" t="n">
        <f aca="false">$C712*VLOOKUP($B712,FoodDB!$A$2:$I$1018,4,0)</f>
        <v>0</v>
      </c>
      <c r="F712" s="100" t="n">
        <f aca="false">$C712*VLOOKUP($B712,FoodDB!$A$2:$I$1018,5,0)</f>
        <v>0</v>
      </c>
      <c r="G712" s="100" t="n">
        <f aca="false">$C712*VLOOKUP($B712,FoodDB!$A$2:$I$1018,6,0)</f>
        <v>0</v>
      </c>
      <c r="H712" s="100" t="n">
        <f aca="false">$C712*VLOOKUP($B712,FoodDB!$A$2:$I$1018,7,0)</f>
        <v>0</v>
      </c>
      <c r="I712" s="100" t="n">
        <f aca="false">$C712*VLOOKUP($B712,FoodDB!$A$2:$I$1018,8,0)</f>
        <v>0</v>
      </c>
      <c r="J712" s="100" t="n">
        <f aca="false">$C712*VLOOKUP($B712,FoodDB!$A$2:$I$1018,9,0)</f>
        <v>0</v>
      </c>
      <c r="K712" s="100"/>
      <c r="L712" s="100"/>
      <c r="M712" s="100"/>
      <c r="N712" s="100"/>
      <c r="O712" s="100"/>
      <c r="P712" s="100"/>
      <c r="Q712" s="100"/>
      <c r="R712" s="100"/>
      <c r="S712" s="100"/>
    </row>
    <row r="713" customFormat="false" ht="15" hidden="false" customHeight="false" outlineLevel="0" collapsed="false">
      <c r="A713" s="0" t="s">
        <v>98</v>
      </c>
      <c r="D713" s="100"/>
      <c r="E713" s="100"/>
      <c r="F713" s="100"/>
      <c r="G713" s="100" t="n">
        <f aca="false">SUM(G706:G712)</f>
        <v>0</v>
      </c>
      <c r="H713" s="100" t="n">
        <f aca="false">SUM(H706:H712)</f>
        <v>0</v>
      </c>
      <c r="I713" s="100" t="n">
        <f aca="false">SUM(I706:I712)</f>
        <v>0</v>
      </c>
      <c r="J713" s="100" t="n">
        <f aca="false">SUM(G713:I713)</f>
        <v>0</v>
      </c>
      <c r="K713" s="100"/>
      <c r="L713" s="100"/>
      <c r="M713" s="100"/>
      <c r="N713" s="100"/>
      <c r="O713" s="100"/>
      <c r="P713" s="100"/>
      <c r="Q713" s="100"/>
      <c r="R713" s="100"/>
      <c r="S713" s="100"/>
    </row>
    <row r="714" customFormat="false" ht="15" hidden="false" customHeight="false" outlineLevel="0" collapsed="false">
      <c r="A714" s="0" t="s">
        <v>102</v>
      </c>
      <c r="B714" s="0" t="s">
        <v>103</v>
      </c>
      <c r="D714" s="100"/>
      <c r="E714" s="100"/>
      <c r="F714" s="100"/>
      <c r="G714" s="100" t="n">
        <f aca="false">VLOOKUP($A706,LossChart!$A$3:$AB$105,14,0)</f>
        <v>690.500561697139</v>
      </c>
      <c r="H714" s="100" t="n">
        <f aca="false">VLOOKUP($A706,LossChart!$A$3:$AB$105,15,0)</f>
        <v>80</v>
      </c>
      <c r="I714" s="100" t="n">
        <f aca="false">VLOOKUP($A706,LossChart!$A$3:$AB$105,16,0)</f>
        <v>477.304074136158</v>
      </c>
      <c r="J714" s="100" t="n">
        <f aca="false">VLOOKUP($A706,LossChart!$A$3:$AB$105,17,0)</f>
        <v>1247.8046358333</v>
      </c>
      <c r="K714" s="100"/>
      <c r="L714" s="100"/>
      <c r="M714" s="100"/>
      <c r="N714" s="100"/>
      <c r="O714" s="100"/>
      <c r="P714" s="100"/>
      <c r="Q714" s="100"/>
      <c r="R714" s="100"/>
      <c r="S714" s="100"/>
    </row>
    <row r="715" customFormat="false" ht="15" hidden="false" customHeight="false" outlineLevel="0" collapsed="false">
      <c r="A715" s="0" t="s">
        <v>104</v>
      </c>
      <c r="D715" s="100"/>
      <c r="E715" s="100"/>
      <c r="F715" s="100"/>
      <c r="G715" s="100" t="n">
        <f aca="false">G714-G713</f>
        <v>690.500561697139</v>
      </c>
      <c r="H715" s="100" t="n">
        <f aca="false">H714-H713</f>
        <v>80</v>
      </c>
      <c r="I715" s="100" t="n">
        <f aca="false">I714-I713</f>
        <v>477.304074136158</v>
      </c>
      <c r="J715" s="100" t="n">
        <f aca="false">J714-J713</f>
        <v>1247.8046358333</v>
      </c>
      <c r="K715" s="100"/>
      <c r="L715" s="100"/>
      <c r="M715" s="100"/>
      <c r="N715" s="100"/>
      <c r="O715" s="100"/>
      <c r="P715" s="100"/>
      <c r="Q715" s="100"/>
      <c r="R715" s="100"/>
      <c r="S715" s="100"/>
    </row>
    <row r="717" customFormat="false" ht="60" hidden="false" customHeight="false" outlineLevel="0" collapsed="false">
      <c r="A717" s="21" t="s">
        <v>63</v>
      </c>
      <c r="B717" s="21" t="s">
        <v>93</v>
      </c>
      <c r="C717" s="21" t="s">
        <v>94</v>
      </c>
      <c r="D717" s="94" t="str">
        <f aca="false">FoodDB!$C$1</f>
        <v>Fat
(g)</v>
      </c>
      <c r="E717" s="94" t="str">
        <f aca="false">FoodDB!$D$1</f>
        <v>Carbs
(g)</v>
      </c>
      <c r="F717" s="94" t="str">
        <f aca="false">FoodDB!$E$1</f>
        <v>Protein
(g)</v>
      </c>
      <c r="G717" s="94" t="str">
        <f aca="false">FoodDB!$F$1</f>
        <v>Fat
(Cal)</v>
      </c>
      <c r="H717" s="94" t="str">
        <f aca="false">FoodDB!$G$1</f>
        <v>Carb
(Cal)</v>
      </c>
      <c r="I717" s="94" t="str">
        <f aca="false">FoodDB!$H$1</f>
        <v>Protein
(Cal)</v>
      </c>
      <c r="J717" s="94" t="str">
        <f aca="false">FoodDB!$I$1</f>
        <v>Total
Calories</v>
      </c>
      <c r="K717" s="94"/>
      <c r="L717" s="94" t="s">
        <v>110</v>
      </c>
      <c r="M717" s="94" t="s">
        <v>111</v>
      </c>
      <c r="N717" s="94" t="s">
        <v>112</v>
      </c>
      <c r="O717" s="94" t="s">
        <v>113</v>
      </c>
      <c r="P717" s="94" t="s">
        <v>118</v>
      </c>
      <c r="Q717" s="94" t="s">
        <v>119</v>
      </c>
      <c r="R717" s="94" t="s">
        <v>120</v>
      </c>
      <c r="S717" s="94" t="s">
        <v>121</v>
      </c>
    </row>
    <row r="718" customFormat="false" ht="15" hidden="false" customHeight="false" outlineLevel="0" collapsed="false">
      <c r="A718" s="95" t="n">
        <f aca="false">A706+1</f>
        <v>43053</v>
      </c>
      <c r="B718" s="96" t="s">
        <v>108</v>
      </c>
      <c r="C718" s="97" t="n">
        <v>1</v>
      </c>
      <c r="D718" s="100" t="n">
        <f aca="false">$C718*VLOOKUP($B718,FoodDB!$A$2:$I$1018,3,0)</f>
        <v>0</v>
      </c>
      <c r="E718" s="100" t="n">
        <f aca="false">$C718*VLOOKUP($B718,FoodDB!$A$2:$I$1018,4,0)</f>
        <v>0</v>
      </c>
      <c r="F718" s="100" t="n">
        <f aca="false">$C718*VLOOKUP($B718,FoodDB!$A$2:$I$1018,5,0)</f>
        <v>0</v>
      </c>
      <c r="G718" s="100" t="n">
        <f aca="false">$C718*VLOOKUP($B718,FoodDB!$A$2:$I$1018,6,0)</f>
        <v>0</v>
      </c>
      <c r="H718" s="100" t="n">
        <f aca="false">$C718*VLOOKUP($B718,FoodDB!$A$2:$I$1018,7,0)</f>
        <v>0</v>
      </c>
      <c r="I718" s="100" t="n">
        <f aca="false">$C718*VLOOKUP($B718,FoodDB!$A$2:$I$1018,8,0)</f>
        <v>0</v>
      </c>
      <c r="J718" s="100" t="n">
        <f aca="false">$C718*VLOOKUP($B718,FoodDB!$A$2:$I$1018,9,0)</f>
        <v>0</v>
      </c>
      <c r="K718" s="100"/>
      <c r="L718" s="100" t="n">
        <f aca="false">SUM(G718:G724)</f>
        <v>0</v>
      </c>
      <c r="M718" s="100" t="n">
        <f aca="false">SUM(H718:H724)</f>
        <v>0</v>
      </c>
      <c r="N718" s="100" t="n">
        <f aca="false">SUM(I718:I724)</f>
        <v>0</v>
      </c>
      <c r="O718" s="100" t="n">
        <f aca="false">SUM(L718:N718)</f>
        <v>0</v>
      </c>
      <c r="P718" s="100" t="n">
        <f aca="false">VLOOKUP($A718,LossChart!$A$3:$AB$105,14,0)-L718</f>
        <v>695.887147074179</v>
      </c>
      <c r="Q718" s="100" t="n">
        <f aca="false">VLOOKUP($A718,LossChart!$A$3:$AB$105,15,0)-M718</f>
        <v>80</v>
      </c>
      <c r="R718" s="100" t="n">
        <f aca="false">VLOOKUP($A718,LossChart!$A$3:$AB$105,16,0)-N718</f>
        <v>477.304074136158</v>
      </c>
      <c r="S718" s="100" t="n">
        <f aca="false">VLOOKUP($A718,LossChart!$A$3:$AB$105,17,0)-O718</f>
        <v>1253.19122121034</v>
      </c>
    </row>
    <row r="719" customFormat="false" ht="15" hidden="false" customHeight="false" outlineLevel="0" collapsed="false">
      <c r="B719" s="96" t="s">
        <v>108</v>
      </c>
      <c r="C719" s="97" t="n">
        <v>1</v>
      </c>
      <c r="D719" s="100" t="n">
        <f aca="false">$C719*VLOOKUP($B719,FoodDB!$A$2:$I$1018,3,0)</f>
        <v>0</v>
      </c>
      <c r="E719" s="100" t="n">
        <f aca="false">$C719*VLOOKUP($B719,FoodDB!$A$2:$I$1018,4,0)</f>
        <v>0</v>
      </c>
      <c r="F719" s="100" t="n">
        <f aca="false">$C719*VLOOKUP($B719,FoodDB!$A$2:$I$1018,5,0)</f>
        <v>0</v>
      </c>
      <c r="G719" s="100" t="n">
        <f aca="false">$C719*VLOOKUP($B719,FoodDB!$A$2:$I$1018,6,0)</f>
        <v>0</v>
      </c>
      <c r="H719" s="100" t="n">
        <f aca="false">$C719*VLOOKUP($B719,FoodDB!$A$2:$I$1018,7,0)</f>
        <v>0</v>
      </c>
      <c r="I719" s="100" t="n">
        <f aca="false">$C719*VLOOKUP($B719,FoodDB!$A$2:$I$1018,8,0)</f>
        <v>0</v>
      </c>
      <c r="J719" s="100" t="n">
        <f aca="false">$C719*VLOOKUP($B719,FoodDB!$A$2:$I$1018,9,0)</f>
        <v>0</v>
      </c>
      <c r="K719" s="100"/>
      <c r="L719" s="100"/>
      <c r="M719" s="100"/>
      <c r="N719" s="100"/>
      <c r="O719" s="100"/>
      <c r="P719" s="100"/>
      <c r="Q719" s="100"/>
      <c r="R719" s="100"/>
      <c r="S719" s="100"/>
    </row>
    <row r="720" customFormat="false" ht="15" hidden="false" customHeight="false" outlineLevel="0" collapsed="false">
      <c r="B720" s="96" t="s">
        <v>108</v>
      </c>
      <c r="C720" s="97" t="n">
        <v>1</v>
      </c>
      <c r="D720" s="100" t="n">
        <f aca="false">$C720*VLOOKUP($B720,FoodDB!$A$2:$I$1018,3,0)</f>
        <v>0</v>
      </c>
      <c r="E720" s="100" t="n">
        <f aca="false">$C720*VLOOKUP($B720,FoodDB!$A$2:$I$1018,4,0)</f>
        <v>0</v>
      </c>
      <c r="F720" s="100" t="n">
        <f aca="false">$C720*VLOOKUP($B720,FoodDB!$A$2:$I$1018,5,0)</f>
        <v>0</v>
      </c>
      <c r="G720" s="100" t="n">
        <f aca="false">$C720*VLOOKUP($B720,FoodDB!$A$2:$I$1018,6,0)</f>
        <v>0</v>
      </c>
      <c r="H720" s="100" t="n">
        <f aca="false">$C720*VLOOKUP($B720,FoodDB!$A$2:$I$1018,7,0)</f>
        <v>0</v>
      </c>
      <c r="I720" s="100" t="n">
        <f aca="false">$C720*VLOOKUP($B720,FoodDB!$A$2:$I$1018,8,0)</f>
        <v>0</v>
      </c>
      <c r="J720" s="100" t="n">
        <f aca="false">$C720*VLOOKUP($B720,FoodDB!$A$2:$I$1018,9,0)</f>
        <v>0</v>
      </c>
      <c r="K720" s="100"/>
      <c r="L720" s="100"/>
      <c r="M720" s="100"/>
      <c r="N720" s="100"/>
      <c r="O720" s="100"/>
      <c r="P720" s="100"/>
      <c r="Q720" s="100"/>
      <c r="R720" s="100"/>
      <c r="S720" s="100"/>
    </row>
    <row r="721" customFormat="false" ht="15" hidden="false" customHeight="false" outlineLevel="0" collapsed="false">
      <c r="B721" s="96" t="s">
        <v>108</v>
      </c>
      <c r="C721" s="97" t="n">
        <v>1</v>
      </c>
      <c r="D721" s="100" t="n">
        <f aca="false">$C721*VLOOKUP($B721,FoodDB!$A$2:$I$1018,3,0)</f>
        <v>0</v>
      </c>
      <c r="E721" s="100" t="n">
        <f aca="false">$C721*VLOOKUP($B721,FoodDB!$A$2:$I$1018,4,0)</f>
        <v>0</v>
      </c>
      <c r="F721" s="100" t="n">
        <f aca="false">$C721*VLOOKUP($B721,FoodDB!$A$2:$I$1018,5,0)</f>
        <v>0</v>
      </c>
      <c r="G721" s="100" t="n">
        <f aca="false">$C721*VLOOKUP($B721,FoodDB!$A$2:$I$1018,6,0)</f>
        <v>0</v>
      </c>
      <c r="H721" s="100" t="n">
        <f aca="false">$C721*VLOOKUP($B721,FoodDB!$A$2:$I$1018,7,0)</f>
        <v>0</v>
      </c>
      <c r="I721" s="100" t="n">
        <f aca="false">$C721*VLOOKUP($B721,FoodDB!$A$2:$I$1018,8,0)</f>
        <v>0</v>
      </c>
      <c r="J721" s="100" t="n">
        <f aca="false">$C721*VLOOKUP($B721,FoodDB!$A$2:$I$1018,9,0)</f>
        <v>0</v>
      </c>
      <c r="K721" s="100"/>
      <c r="L721" s="100"/>
      <c r="M721" s="100"/>
      <c r="N721" s="100"/>
      <c r="O721" s="100"/>
      <c r="P721" s="100"/>
      <c r="Q721" s="100"/>
      <c r="R721" s="100"/>
      <c r="S721" s="100"/>
    </row>
    <row r="722" customFormat="false" ht="15" hidden="false" customHeight="false" outlineLevel="0" collapsed="false">
      <c r="B722" s="96" t="s">
        <v>108</v>
      </c>
      <c r="C722" s="97" t="n">
        <v>1</v>
      </c>
      <c r="D722" s="100" t="n">
        <f aca="false">$C722*VLOOKUP($B722,FoodDB!$A$2:$I$1018,3,0)</f>
        <v>0</v>
      </c>
      <c r="E722" s="100" t="n">
        <f aca="false">$C722*VLOOKUP($B722,FoodDB!$A$2:$I$1018,4,0)</f>
        <v>0</v>
      </c>
      <c r="F722" s="100" t="n">
        <f aca="false">$C722*VLOOKUP($B722,FoodDB!$A$2:$I$1018,5,0)</f>
        <v>0</v>
      </c>
      <c r="G722" s="100" t="n">
        <f aca="false">$C722*VLOOKUP($B722,FoodDB!$A$2:$I$1018,6,0)</f>
        <v>0</v>
      </c>
      <c r="H722" s="100" t="n">
        <f aca="false">$C722*VLOOKUP($B722,FoodDB!$A$2:$I$1018,7,0)</f>
        <v>0</v>
      </c>
      <c r="I722" s="100" t="n">
        <f aca="false">$C722*VLOOKUP($B722,FoodDB!$A$2:$I$1018,8,0)</f>
        <v>0</v>
      </c>
      <c r="J722" s="100" t="n">
        <f aca="false">$C722*VLOOKUP($B722,FoodDB!$A$2:$I$1018,9,0)</f>
        <v>0</v>
      </c>
      <c r="K722" s="100"/>
      <c r="L722" s="100"/>
      <c r="M722" s="100"/>
      <c r="N722" s="100"/>
      <c r="O722" s="100"/>
      <c r="P722" s="100"/>
      <c r="Q722" s="100"/>
      <c r="R722" s="100"/>
      <c r="S722" s="100"/>
    </row>
    <row r="723" customFormat="false" ht="15" hidden="false" customHeight="false" outlineLevel="0" collapsed="false">
      <c r="B723" s="96" t="s">
        <v>108</v>
      </c>
      <c r="C723" s="97" t="n">
        <v>1</v>
      </c>
      <c r="D723" s="100" t="n">
        <f aca="false">$C723*VLOOKUP($B723,FoodDB!$A$2:$I$1018,3,0)</f>
        <v>0</v>
      </c>
      <c r="E723" s="100" t="n">
        <f aca="false">$C723*VLOOKUP($B723,FoodDB!$A$2:$I$1018,4,0)</f>
        <v>0</v>
      </c>
      <c r="F723" s="100" t="n">
        <f aca="false">$C723*VLOOKUP($B723,FoodDB!$A$2:$I$1018,5,0)</f>
        <v>0</v>
      </c>
      <c r="G723" s="100" t="n">
        <f aca="false">$C723*VLOOKUP($B723,FoodDB!$A$2:$I$1018,6,0)</f>
        <v>0</v>
      </c>
      <c r="H723" s="100" t="n">
        <f aca="false">$C723*VLOOKUP($B723,FoodDB!$A$2:$I$1018,7,0)</f>
        <v>0</v>
      </c>
      <c r="I723" s="100" t="n">
        <f aca="false">$C723*VLOOKUP($B723,FoodDB!$A$2:$I$1018,8,0)</f>
        <v>0</v>
      </c>
      <c r="J723" s="100" t="n">
        <f aca="false">$C723*VLOOKUP($B723,FoodDB!$A$2:$I$1018,9,0)</f>
        <v>0</v>
      </c>
      <c r="K723" s="100"/>
      <c r="L723" s="100"/>
      <c r="M723" s="100"/>
      <c r="N723" s="100"/>
      <c r="O723" s="100"/>
      <c r="P723" s="100"/>
      <c r="Q723" s="100"/>
      <c r="R723" s="100"/>
      <c r="S723" s="100"/>
    </row>
    <row r="724" customFormat="false" ht="15" hidden="false" customHeight="false" outlineLevel="0" collapsed="false">
      <c r="B724" s="96" t="s">
        <v>108</v>
      </c>
      <c r="C724" s="97" t="n">
        <v>1</v>
      </c>
      <c r="D724" s="100" t="n">
        <f aca="false">$C724*VLOOKUP($B724,FoodDB!$A$2:$I$1018,3,0)</f>
        <v>0</v>
      </c>
      <c r="E724" s="100" t="n">
        <f aca="false">$C724*VLOOKUP($B724,FoodDB!$A$2:$I$1018,4,0)</f>
        <v>0</v>
      </c>
      <c r="F724" s="100" t="n">
        <f aca="false">$C724*VLOOKUP($B724,FoodDB!$A$2:$I$1018,5,0)</f>
        <v>0</v>
      </c>
      <c r="G724" s="100" t="n">
        <f aca="false">$C724*VLOOKUP($B724,FoodDB!$A$2:$I$1018,6,0)</f>
        <v>0</v>
      </c>
      <c r="H724" s="100" t="n">
        <f aca="false">$C724*VLOOKUP($B724,FoodDB!$A$2:$I$1018,7,0)</f>
        <v>0</v>
      </c>
      <c r="I724" s="100" t="n">
        <f aca="false">$C724*VLOOKUP($B724,FoodDB!$A$2:$I$1018,8,0)</f>
        <v>0</v>
      </c>
      <c r="J724" s="100" t="n">
        <f aca="false">$C724*VLOOKUP($B724,FoodDB!$A$2:$I$1018,9,0)</f>
        <v>0</v>
      </c>
      <c r="K724" s="100"/>
      <c r="L724" s="100"/>
      <c r="M724" s="100"/>
      <c r="N724" s="100"/>
      <c r="O724" s="100"/>
      <c r="P724" s="100"/>
      <c r="Q724" s="100"/>
      <c r="R724" s="100"/>
      <c r="S724" s="100"/>
    </row>
    <row r="725" customFormat="false" ht="15" hidden="false" customHeight="false" outlineLevel="0" collapsed="false">
      <c r="A725" s="0" t="s">
        <v>98</v>
      </c>
      <c r="D725" s="100"/>
      <c r="E725" s="100"/>
      <c r="F725" s="100"/>
      <c r="G725" s="100" t="n">
        <f aca="false">SUM(G718:G724)</f>
        <v>0</v>
      </c>
      <c r="H725" s="100" t="n">
        <f aca="false">SUM(H718:H724)</f>
        <v>0</v>
      </c>
      <c r="I725" s="100" t="n">
        <f aca="false">SUM(I718:I724)</f>
        <v>0</v>
      </c>
      <c r="J725" s="100" t="n">
        <f aca="false">SUM(G725:I725)</f>
        <v>0</v>
      </c>
      <c r="K725" s="100"/>
      <c r="L725" s="100"/>
      <c r="M725" s="100"/>
      <c r="N725" s="100"/>
      <c r="O725" s="100"/>
      <c r="P725" s="100"/>
      <c r="Q725" s="100"/>
      <c r="R725" s="100"/>
      <c r="S725" s="100"/>
    </row>
    <row r="726" customFormat="false" ht="15" hidden="false" customHeight="false" outlineLevel="0" collapsed="false">
      <c r="A726" s="0" t="s">
        <v>102</v>
      </c>
      <c r="B726" s="0" t="s">
        <v>103</v>
      </c>
      <c r="D726" s="100"/>
      <c r="E726" s="100"/>
      <c r="F726" s="100"/>
      <c r="G726" s="100" t="n">
        <f aca="false">VLOOKUP($A718,LossChart!$A$3:$AB$105,14,0)</f>
        <v>695.887147074179</v>
      </c>
      <c r="H726" s="100" t="n">
        <f aca="false">VLOOKUP($A718,LossChart!$A$3:$AB$105,15,0)</f>
        <v>80</v>
      </c>
      <c r="I726" s="100" t="n">
        <f aca="false">VLOOKUP($A718,LossChart!$A$3:$AB$105,16,0)</f>
        <v>477.304074136158</v>
      </c>
      <c r="J726" s="100" t="n">
        <f aca="false">VLOOKUP($A718,LossChart!$A$3:$AB$105,17,0)</f>
        <v>1253.19122121034</v>
      </c>
      <c r="K726" s="100"/>
      <c r="L726" s="100"/>
      <c r="M726" s="100"/>
      <c r="N726" s="100"/>
      <c r="O726" s="100"/>
      <c r="P726" s="100"/>
      <c r="Q726" s="100"/>
      <c r="R726" s="100"/>
      <c r="S726" s="100"/>
    </row>
    <row r="727" customFormat="false" ht="15" hidden="false" customHeight="false" outlineLevel="0" collapsed="false">
      <c r="A727" s="0" t="s">
        <v>104</v>
      </c>
      <c r="D727" s="100"/>
      <c r="E727" s="100"/>
      <c r="F727" s="100"/>
      <c r="G727" s="100" t="n">
        <f aca="false">G726-G725</f>
        <v>695.887147074179</v>
      </c>
      <c r="H727" s="100" t="n">
        <f aca="false">H726-H725</f>
        <v>80</v>
      </c>
      <c r="I727" s="100" t="n">
        <f aca="false">I726-I725</f>
        <v>477.304074136158</v>
      </c>
      <c r="J727" s="100" t="n">
        <f aca="false">J726-J725</f>
        <v>1253.19122121034</v>
      </c>
      <c r="K727" s="100"/>
      <c r="L727" s="100"/>
      <c r="M727" s="100"/>
      <c r="N727" s="100"/>
      <c r="O727" s="100"/>
      <c r="P727" s="100"/>
      <c r="Q727" s="100"/>
      <c r="R727" s="100"/>
      <c r="S727" s="100"/>
    </row>
    <row r="729" customFormat="false" ht="60" hidden="false" customHeight="false" outlineLevel="0" collapsed="false">
      <c r="A729" s="21" t="s">
        <v>63</v>
      </c>
      <c r="B729" s="21" t="s">
        <v>93</v>
      </c>
      <c r="C729" s="21" t="s">
        <v>94</v>
      </c>
      <c r="D729" s="94" t="str">
        <f aca="false">FoodDB!$C$1</f>
        <v>Fat
(g)</v>
      </c>
      <c r="E729" s="94" t="str">
        <f aca="false">FoodDB!$D$1</f>
        <v>Carbs
(g)</v>
      </c>
      <c r="F729" s="94" t="str">
        <f aca="false">FoodDB!$E$1</f>
        <v>Protein
(g)</v>
      </c>
      <c r="G729" s="94" t="str">
        <f aca="false">FoodDB!$F$1</f>
        <v>Fat
(Cal)</v>
      </c>
      <c r="H729" s="94" t="str">
        <f aca="false">FoodDB!$G$1</f>
        <v>Carb
(Cal)</v>
      </c>
      <c r="I729" s="94" t="str">
        <f aca="false">FoodDB!$H$1</f>
        <v>Protein
(Cal)</v>
      </c>
      <c r="J729" s="94" t="str">
        <f aca="false">FoodDB!$I$1</f>
        <v>Total
Calories</v>
      </c>
      <c r="K729" s="94"/>
      <c r="L729" s="94" t="s">
        <v>110</v>
      </c>
      <c r="M729" s="94" t="s">
        <v>111</v>
      </c>
      <c r="N729" s="94" t="s">
        <v>112</v>
      </c>
      <c r="O729" s="94" t="s">
        <v>113</v>
      </c>
      <c r="P729" s="94" t="s">
        <v>118</v>
      </c>
      <c r="Q729" s="94" t="s">
        <v>119</v>
      </c>
      <c r="R729" s="94" t="s">
        <v>120</v>
      </c>
      <c r="S729" s="94" t="s">
        <v>121</v>
      </c>
    </row>
    <row r="730" customFormat="false" ht="15" hidden="false" customHeight="false" outlineLevel="0" collapsed="false">
      <c r="A730" s="95" t="n">
        <f aca="false">A718+1</f>
        <v>43054</v>
      </c>
      <c r="B730" s="96" t="s">
        <v>108</v>
      </c>
      <c r="C730" s="97" t="n">
        <v>1</v>
      </c>
      <c r="D730" s="100" t="n">
        <f aca="false">$C730*VLOOKUP($B730,FoodDB!$A$2:$I$1018,3,0)</f>
        <v>0</v>
      </c>
      <c r="E730" s="100" t="n">
        <f aca="false">$C730*VLOOKUP($B730,FoodDB!$A$2:$I$1018,4,0)</f>
        <v>0</v>
      </c>
      <c r="F730" s="100" t="n">
        <f aca="false">$C730*VLOOKUP($B730,FoodDB!$A$2:$I$1018,5,0)</f>
        <v>0</v>
      </c>
      <c r="G730" s="100" t="n">
        <f aca="false">$C730*VLOOKUP($B730,FoodDB!$A$2:$I$1018,6,0)</f>
        <v>0</v>
      </c>
      <c r="H730" s="100" t="n">
        <f aca="false">$C730*VLOOKUP($B730,FoodDB!$A$2:$I$1018,7,0)</f>
        <v>0</v>
      </c>
      <c r="I730" s="100" t="n">
        <f aca="false">$C730*VLOOKUP($B730,FoodDB!$A$2:$I$1018,8,0)</f>
        <v>0</v>
      </c>
      <c r="J730" s="100" t="n">
        <f aca="false">$C730*VLOOKUP($B730,FoodDB!$A$2:$I$1018,9,0)</f>
        <v>0</v>
      </c>
      <c r="K730" s="100"/>
      <c r="L730" s="100" t="n">
        <f aca="false">SUM(G730:G736)</f>
        <v>0</v>
      </c>
      <c r="M730" s="100" t="n">
        <f aca="false">SUM(H730:H736)</f>
        <v>0</v>
      </c>
      <c r="N730" s="100" t="n">
        <f aca="false">SUM(I730:I736)</f>
        <v>0</v>
      </c>
      <c r="O730" s="100" t="n">
        <f aca="false">SUM(L730:N730)</f>
        <v>0</v>
      </c>
      <c r="P730" s="100" t="n">
        <f aca="false">VLOOKUP($A730,LossChart!$A$3:$AB$105,14,0)-L730</f>
        <v>701.226022695022</v>
      </c>
      <c r="Q730" s="100" t="n">
        <f aca="false">VLOOKUP($A730,LossChart!$A$3:$AB$105,15,0)-M730</f>
        <v>80</v>
      </c>
      <c r="R730" s="100" t="n">
        <f aca="false">VLOOKUP($A730,LossChart!$A$3:$AB$105,16,0)-N730</f>
        <v>477.304074136158</v>
      </c>
      <c r="S730" s="100" t="n">
        <f aca="false">VLOOKUP($A730,LossChart!$A$3:$AB$105,17,0)-O730</f>
        <v>1258.53009683118</v>
      </c>
    </row>
    <row r="731" customFormat="false" ht="15" hidden="false" customHeight="false" outlineLevel="0" collapsed="false">
      <c r="B731" s="96" t="s">
        <v>108</v>
      </c>
      <c r="C731" s="97" t="n">
        <v>1</v>
      </c>
      <c r="D731" s="100" t="n">
        <f aca="false">$C731*VLOOKUP($B731,FoodDB!$A$2:$I$1018,3,0)</f>
        <v>0</v>
      </c>
      <c r="E731" s="100" t="n">
        <f aca="false">$C731*VLOOKUP($B731,FoodDB!$A$2:$I$1018,4,0)</f>
        <v>0</v>
      </c>
      <c r="F731" s="100" t="n">
        <f aca="false">$C731*VLOOKUP($B731,FoodDB!$A$2:$I$1018,5,0)</f>
        <v>0</v>
      </c>
      <c r="G731" s="100" t="n">
        <f aca="false">$C731*VLOOKUP($B731,FoodDB!$A$2:$I$1018,6,0)</f>
        <v>0</v>
      </c>
      <c r="H731" s="100" t="n">
        <f aca="false">$C731*VLOOKUP($B731,FoodDB!$A$2:$I$1018,7,0)</f>
        <v>0</v>
      </c>
      <c r="I731" s="100" t="n">
        <f aca="false">$C731*VLOOKUP($B731,FoodDB!$A$2:$I$1018,8,0)</f>
        <v>0</v>
      </c>
      <c r="J731" s="100" t="n">
        <f aca="false">$C731*VLOOKUP($B731,FoodDB!$A$2:$I$1018,9,0)</f>
        <v>0</v>
      </c>
      <c r="K731" s="100"/>
      <c r="L731" s="100"/>
      <c r="M731" s="100"/>
      <c r="N731" s="100"/>
      <c r="O731" s="100"/>
      <c r="P731" s="100"/>
      <c r="Q731" s="100"/>
      <c r="R731" s="100"/>
      <c r="S731" s="100"/>
    </row>
    <row r="732" customFormat="false" ht="15" hidden="false" customHeight="false" outlineLevel="0" collapsed="false">
      <c r="B732" s="96" t="s">
        <v>108</v>
      </c>
      <c r="C732" s="97" t="n">
        <v>1</v>
      </c>
      <c r="D732" s="100" t="n">
        <f aca="false">$C732*VLOOKUP($B732,FoodDB!$A$2:$I$1018,3,0)</f>
        <v>0</v>
      </c>
      <c r="E732" s="100" t="n">
        <f aca="false">$C732*VLOOKUP($B732,FoodDB!$A$2:$I$1018,4,0)</f>
        <v>0</v>
      </c>
      <c r="F732" s="100" t="n">
        <f aca="false">$C732*VLOOKUP($B732,FoodDB!$A$2:$I$1018,5,0)</f>
        <v>0</v>
      </c>
      <c r="G732" s="100" t="n">
        <f aca="false">$C732*VLOOKUP($B732,FoodDB!$A$2:$I$1018,6,0)</f>
        <v>0</v>
      </c>
      <c r="H732" s="100" t="n">
        <f aca="false">$C732*VLOOKUP($B732,FoodDB!$A$2:$I$1018,7,0)</f>
        <v>0</v>
      </c>
      <c r="I732" s="100" t="n">
        <f aca="false">$C732*VLOOKUP($B732,FoodDB!$A$2:$I$1018,8,0)</f>
        <v>0</v>
      </c>
      <c r="J732" s="100" t="n">
        <f aca="false">$C732*VLOOKUP($B732,FoodDB!$A$2:$I$1018,9,0)</f>
        <v>0</v>
      </c>
      <c r="K732" s="100"/>
      <c r="L732" s="100"/>
      <c r="M732" s="100"/>
      <c r="N732" s="100"/>
      <c r="O732" s="100"/>
      <c r="P732" s="100"/>
      <c r="Q732" s="100"/>
      <c r="R732" s="100"/>
      <c r="S732" s="100"/>
    </row>
    <row r="733" customFormat="false" ht="15" hidden="false" customHeight="false" outlineLevel="0" collapsed="false">
      <c r="B733" s="96" t="s">
        <v>108</v>
      </c>
      <c r="C733" s="97" t="n">
        <v>1</v>
      </c>
      <c r="D733" s="100" t="n">
        <f aca="false">$C733*VLOOKUP($B733,FoodDB!$A$2:$I$1018,3,0)</f>
        <v>0</v>
      </c>
      <c r="E733" s="100" t="n">
        <f aca="false">$C733*VLOOKUP($B733,FoodDB!$A$2:$I$1018,4,0)</f>
        <v>0</v>
      </c>
      <c r="F733" s="100" t="n">
        <f aca="false">$C733*VLOOKUP($B733,FoodDB!$A$2:$I$1018,5,0)</f>
        <v>0</v>
      </c>
      <c r="G733" s="100" t="n">
        <f aca="false">$C733*VLOOKUP($B733,FoodDB!$A$2:$I$1018,6,0)</f>
        <v>0</v>
      </c>
      <c r="H733" s="100" t="n">
        <f aca="false">$C733*VLOOKUP($B733,FoodDB!$A$2:$I$1018,7,0)</f>
        <v>0</v>
      </c>
      <c r="I733" s="100" t="n">
        <f aca="false">$C733*VLOOKUP($B733,FoodDB!$A$2:$I$1018,8,0)</f>
        <v>0</v>
      </c>
      <c r="J733" s="100" t="n">
        <f aca="false">$C733*VLOOKUP($B733,FoodDB!$A$2:$I$1018,9,0)</f>
        <v>0</v>
      </c>
      <c r="K733" s="100"/>
      <c r="L733" s="100"/>
      <c r="M733" s="100"/>
      <c r="N733" s="100"/>
      <c r="O733" s="100"/>
      <c r="P733" s="100"/>
      <c r="Q733" s="100"/>
      <c r="R733" s="100"/>
      <c r="S733" s="100"/>
    </row>
    <row r="734" customFormat="false" ht="15" hidden="false" customHeight="false" outlineLevel="0" collapsed="false">
      <c r="B734" s="96" t="s">
        <v>108</v>
      </c>
      <c r="C734" s="97" t="n">
        <v>1</v>
      </c>
      <c r="D734" s="100" t="n">
        <f aca="false">$C734*VLOOKUP($B734,FoodDB!$A$2:$I$1018,3,0)</f>
        <v>0</v>
      </c>
      <c r="E734" s="100" t="n">
        <f aca="false">$C734*VLOOKUP($B734,FoodDB!$A$2:$I$1018,4,0)</f>
        <v>0</v>
      </c>
      <c r="F734" s="100" t="n">
        <f aca="false">$C734*VLOOKUP($B734,FoodDB!$A$2:$I$1018,5,0)</f>
        <v>0</v>
      </c>
      <c r="G734" s="100" t="n">
        <f aca="false">$C734*VLOOKUP($B734,FoodDB!$A$2:$I$1018,6,0)</f>
        <v>0</v>
      </c>
      <c r="H734" s="100" t="n">
        <f aca="false">$C734*VLOOKUP($B734,FoodDB!$A$2:$I$1018,7,0)</f>
        <v>0</v>
      </c>
      <c r="I734" s="100" t="n">
        <f aca="false">$C734*VLOOKUP($B734,FoodDB!$A$2:$I$1018,8,0)</f>
        <v>0</v>
      </c>
      <c r="J734" s="100" t="n">
        <f aca="false">$C734*VLOOKUP($B734,FoodDB!$A$2:$I$1018,9,0)</f>
        <v>0</v>
      </c>
      <c r="K734" s="100"/>
      <c r="L734" s="100"/>
      <c r="M734" s="100"/>
      <c r="N734" s="100"/>
      <c r="O734" s="100"/>
      <c r="P734" s="100"/>
      <c r="Q734" s="100"/>
      <c r="R734" s="100"/>
      <c r="S734" s="100"/>
    </row>
    <row r="735" customFormat="false" ht="15" hidden="false" customHeight="false" outlineLevel="0" collapsed="false">
      <c r="B735" s="96" t="s">
        <v>108</v>
      </c>
      <c r="C735" s="97" t="n">
        <v>1</v>
      </c>
      <c r="D735" s="100" t="n">
        <f aca="false">$C735*VLOOKUP($B735,FoodDB!$A$2:$I$1018,3,0)</f>
        <v>0</v>
      </c>
      <c r="E735" s="100" t="n">
        <f aca="false">$C735*VLOOKUP($B735,FoodDB!$A$2:$I$1018,4,0)</f>
        <v>0</v>
      </c>
      <c r="F735" s="100" t="n">
        <f aca="false">$C735*VLOOKUP($B735,FoodDB!$A$2:$I$1018,5,0)</f>
        <v>0</v>
      </c>
      <c r="G735" s="100" t="n">
        <f aca="false">$C735*VLOOKUP($B735,FoodDB!$A$2:$I$1018,6,0)</f>
        <v>0</v>
      </c>
      <c r="H735" s="100" t="n">
        <f aca="false">$C735*VLOOKUP($B735,FoodDB!$A$2:$I$1018,7,0)</f>
        <v>0</v>
      </c>
      <c r="I735" s="100" t="n">
        <f aca="false">$C735*VLOOKUP($B735,FoodDB!$A$2:$I$1018,8,0)</f>
        <v>0</v>
      </c>
      <c r="J735" s="100" t="n">
        <f aca="false">$C735*VLOOKUP($B735,FoodDB!$A$2:$I$1018,9,0)</f>
        <v>0</v>
      </c>
      <c r="K735" s="100"/>
      <c r="L735" s="100"/>
      <c r="M735" s="100"/>
      <c r="N735" s="100"/>
      <c r="O735" s="100"/>
      <c r="P735" s="100"/>
      <c r="Q735" s="100"/>
      <c r="R735" s="100"/>
      <c r="S735" s="100"/>
    </row>
    <row r="736" customFormat="false" ht="15" hidden="false" customHeight="false" outlineLevel="0" collapsed="false">
      <c r="B736" s="96" t="s">
        <v>108</v>
      </c>
      <c r="C736" s="97" t="n">
        <v>1</v>
      </c>
      <c r="D736" s="100" t="n">
        <f aca="false">$C736*VLOOKUP($B736,FoodDB!$A$2:$I$1018,3,0)</f>
        <v>0</v>
      </c>
      <c r="E736" s="100" t="n">
        <f aca="false">$C736*VLOOKUP($B736,FoodDB!$A$2:$I$1018,4,0)</f>
        <v>0</v>
      </c>
      <c r="F736" s="100" t="n">
        <f aca="false">$C736*VLOOKUP($B736,FoodDB!$A$2:$I$1018,5,0)</f>
        <v>0</v>
      </c>
      <c r="G736" s="100" t="n">
        <f aca="false">$C736*VLOOKUP($B736,FoodDB!$A$2:$I$1018,6,0)</f>
        <v>0</v>
      </c>
      <c r="H736" s="100" t="n">
        <f aca="false">$C736*VLOOKUP($B736,FoodDB!$A$2:$I$1018,7,0)</f>
        <v>0</v>
      </c>
      <c r="I736" s="100" t="n">
        <f aca="false">$C736*VLOOKUP($B736,FoodDB!$A$2:$I$1018,8,0)</f>
        <v>0</v>
      </c>
      <c r="J736" s="100" t="n">
        <f aca="false">$C736*VLOOKUP($B736,FoodDB!$A$2:$I$1018,9,0)</f>
        <v>0</v>
      </c>
      <c r="K736" s="100"/>
      <c r="L736" s="100"/>
      <c r="M736" s="100"/>
      <c r="N736" s="100"/>
      <c r="O736" s="100"/>
      <c r="P736" s="100"/>
      <c r="Q736" s="100"/>
      <c r="R736" s="100"/>
      <c r="S736" s="100"/>
    </row>
    <row r="737" customFormat="false" ht="15" hidden="false" customHeight="false" outlineLevel="0" collapsed="false">
      <c r="A737" s="0" t="s">
        <v>98</v>
      </c>
      <c r="D737" s="100"/>
      <c r="E737" s="100"/>
      <c r="F737" s="100"/>
      <c r="G737" s="100" t="n">
        <f aca="false">SUM(G730:G736)</f>
        <v>0</v>
      </c>
      <c r="H737" s="100" t="n">
        <f aca="false">SUM(H730:H736)</f>
        <v>0</v>
      </c>
      <c r="I737" s="100" t="n">
        <f aca="false">SUM(I730:I736)</f>
        <v>0</v>
      </c>
      <c r="J737" s="100" t="n">
        <f aca="false">SUM(G737:I737)</f>
        <v>0</v>
      </c>
      <c r="K737" s="100"/>
      <c r="L737" s="100"/>
      <c r="M737" s="100"/>
      <c r="N737" s="100"/>
      <c r="O737" s="100"/>
      <c r="P737" s="100"/>
      <c r="Q737" s="100"/>
      <c r="R737" s="100"/>
      <c r="S737" s="100"/>
    </row>
    <row r="738" customFormat="false" ht="15" hidden="false" customHeight="false" outlineLevel="0" collapsed="false">
      <c r="A738" s="0" t="s">
        <v>102</v>
      </c>
      <c r="B738" s="0" t="s">
        <v>103</v>
      </c>
      <c r="D738" s="100"/>
      <c r="E738" s="100"/>
      <c r="F738" s="100"/>
      <c r="G738" s="100" t="n">
        <f aca="false">VLOOKUP($A730,LossChart!$A$3:$AB$105,14,0)</f>
        <v>701.226022695022</v>
      </c>
      <c r="H738" s="100" t="n">
        <f aca="false">VLOOKUP($A730,LossChart!$A$3:$AB$105,15,0)</f>
        <v>80</v>
      </c>
      <c r="I738" s="100" t="n">
        <f aca="false">VLOOKUP($A730,LossChart!$A$3:$AB$105,16,0)</f>
        <v>477.304074136158</v>
      </c>
      <c r="J738" s="100" t="n">
        <f aca="false">VLOOKUP($A730,LossChart!$A$3:$AB$105,17,0)</f>
        <v>1258.53009683118</v>
      </c>
      <c r="K738" s="100"/>
      <c r="L738" s="100"/>
      <c r="M738" s="100"/>
      <c r="N738" s="100"/>
      <c r="O738" s="100"/>
      <c r="P738" s="100"/>
      <c r="Q738" s="100"/>
      <c r="R738" s="100"/>
      <c r="S738" s="100"/>
    </row>
    <row r="739" customFormat="false" ht="15" hidden="false" customHeight="false" outlineLevel="0" collapsed="false">
      <c r="A739" s="0" t="s">
        <v>104</v>
      </c>
      <c r="D739" s="100"/>
      <c r="E739" s="100"/>
      <c r="F739" s="100"/>
      <c r="G739" s="100" t="n">
        <f aca="false">G738-G737</f>
        <v>701.226022695022</v>
      </c>
      <c r="H739" s="100" t="n">
        <f aca="false">H738-H737</f>
        <v>80</v>
      </c>
      <c r="I739" s="100" t="n">
        <f aca="false">I738-I737</f>
        <v>477.304074136158</v>
      </c>
      <c r="J739" s="100" t="n">
        <f aca="false">J738-J737</f>
        <v>1258.53009683118</v>
      </c>
      <c r="K739" s="100"/>
      <c r="L739" s="100"/>
      <c r="M739" s="100"/>
      <c r="N739" s="100"/>
      <c r="O739" s="100"/>
      <c r="P739" s="100"/>
      <c r="Q739" s="100"/>
      <c r="R739" s="100"/>
      <c r="S739" s="100"/>
    </row>
    <row r="741" customFormat="false" ht="60" hidden="false" customHeight="false" outlineLevel="0" collapsed="false">
      <c r="A741" s="21" t="s">
        <v>63</v>
      </c>
      <c r="B741" s="21" t="s">
        <v>93</v>
      </c>
      <c r="C741" s="21" t="s">
        <v>94</v>
      </c>
      <c r="D741" s="94" t="str">
        <f aca="false">FoodDB!$C$1</f>
        <v>Fat
(g)</v>
      </c>
      <c r="E741" s="94" t="str">
        <f aca="false">FoodDB!$D$1</f>
        <v>Carbs
(g)</v>
      </c>
      <c r="F741" s="94" t="str">
        <f aca="false">FoodDB!$E$1</f>
        <v>Protein
(g)</v>
      </c>
      <c r="G741" s="94" t="str">
        <f aca="false">FoodDB!$F$1</f>
        <v>Fat
(Cal)</v>
      </c>
      <c r="H741" s="94" t="str">
        <f aca="false">FoodDB!$G$1</f>
        <v>Carb
(Cal)</v>
      </c>
      <c r="I741" s="94" t="str">
        <f aca="false">FoodDB!$H$1</f>
        <v>Protein
(Cal)</v>
      </c>
      <c r="J741" s="94" t="str">
        <f aca="false">FoodDB!$I$1</f>
        <v>Total
Calories</v>
      </c>
      <c r="K741" s="94"/>
      <c r="L741" s="94" t="s">
        <v>110</v>
      </c>
      <c r="M741" s="94" t="s">
        <v>111</v>
      </c>
      <c r="N741" s="94" t="s">
        <v>112</v>
      </c>
      <c r="O741" s="94" t="s">
        <v>113</v>
      </c>
      <c r="P741" s="94" t="s">
        <v>118</v>
      </c>
      <c r="Q741" s="94" t="s">
        <v>119</v>
      </c>
      <c r="R741" s="94" t="s">
        <v>120</v>
      </c>
      <c r="S741" s="94" t="s">
        <v>121</v>
      </c>
    </row>
    <row r="742" customFormat="false" ht="15" hidden="false" customHeight="false" outlineLevel="0" collapsed="false">
      <c r="A742" s="95" t="n">
        <f aca="false">A730+1</f>
        <v>43055</v>
      </c>
      <c r="B742" s="96" t="s">
        <v>108</v>
      </c>
      <c r="C742" s="97" t="n">
        <v>1</v>
      </c>
      <c r="D742" s="100" t="n">
        <f aca="false">$C742*VLOOKUP($B742,FoodDB!$A$2:$I$1018,3,0)</f>
        <v>0</v>
      </c>
      <c r="E742" s="100" t="n">
        <f aca="false">$C742*VLOOKUP($B742,FoodDB!$A$2:$I$1018,4,0)</f>
        <v>0</v>
      </c>
      <c r="F742" s="100" t="n">
        <f aca="false">$C742*VLOOKUP($B742,FoodDB!$A$2:$I$1018,5,0)</f>
        <v>0</v>
      </c>
      <c r="G742" s="100" t="n">
        <f aca="false">$C742*VLOOKUP($B742,FoodDB!$A$2:$I$1018,6,0)</f>
        <v>0</v>
      </c>
      <c r="H742" s="100" t="n">
        <f aca="false">$C742*VLOOKUP($B742,FoodDB!$A$2:$I$1018,7,0)</f>
        <v>0</v>
      </c>
      <c r="I742" s="100" t="n">
        <f aca="false">$C742*VLOOKUP($B742,FoodDB!$A$2:$I$1018,8,0)</f>
        <v>0</v>
      </c>
      <c r="J742" s="100" t="n">
        <f aca="false">$C742*VLOOKUP($B742,FoodDB!$A$2:$I$1018,9,0)</f>
        <v>0</v>
      </c>
      <c r="K742" s="100"/>
      <c r="L742" s="100" t="n">
        <f aca="false">SUM(G742:G748)</f>
        <v>0</v>
      </c>
      <c r="M742" s="100" t="n">
        <f aca="false">SUM(H742:H748)</f>
        <v>0</v>
      </c>
      <c r="N742" s="100" t="n">
        <f aca="false">SUM(I742:I748)</f>
        <v>0</v>
      </c>
      <c r="O742" s="100" t="n">
        <f aca="false">SUM(L742:N742)</f>
        <v>0</v>
      </c>
      <c r="P742" s="100" t="n">
        <f aca="false">VLOOKUP($A742,LossChart!$A$3:$AB$105,14,0)-L742</f>
        <v>706.517611131794</v>
      </c>
      <c r="Q742" s="100" t="n">
        <f aca="false">VLOOKUP($A742,LossChart!$A$3:$AB$105,15,0)-M742</f>
        <v>80</v>
      </c>
      <c r="R742" s="100" t="n">
        <f aca="false">VLOOKUP($A742,LossChart!$A$3:$AB$105,16,0)-N742</f>
        <v>477.304074136158</v>
      </c>
      <c r="S742" s="100" t="n">
        <f aca="false">VLOOKUP($A742,LossChart!$A$3:$AB$105,17,0)-O742</f>
        <v>1263.82168526795</v>
      </c>
    </row>
    <row r="743" customFormat="false" ht="15" hidden="false" customHeight="false" outlineLevel="0" collapsed="false">
      <c r="B743" s="96" t="s">
        <v>108</v>
      </c>
      <c r="C743" s="97" t="n">
        <v>1</v>
      </c>
      <c r="D743" s="100" t="n">
        <f aca="false">$C743*VLOOKUP($B743,FoodDB!$A$2:$I$1018,3,0)</f>
        <v>0</v>
      </c>
      <c r="E743" s="100" t="n">
        <f aca="false">$C743*VLOOKUP($B743,FoodDB!$A$2:$I$1018,4,0)</f>
        <v>0</v>
      </c>
      <c r="F743" s="100" t="n">
        <f aca="false">$C743*VLOOKUP($B743,FoodDB!$A$2:$I$1018,5,0)</f>
        <v>0</v>
      </c>
      <c r="G743" s="100" t="n">
        <f aca="false">$C743*VLOOKUP($B743,FoodDB!$A$2:$I$1018,6,0)</f>
        <v>0</v>
      </c>
      <c r="H743" s="100" t="n">
        <f aca="false">$C743*VLOOKUP($B743,FoodDB!$A$2:$I$1018,7,0)</f>
        <v>0</v>
      </c>
      <c r="I743" s="100" t="n">
        <f aca="false">$C743*VLOOKUP($B743,FoodDB!$A$2:$I$1018,8,0)</f>
        <v>0</v>
      </c>
      <c r="J743" s="100" t="n">
        <f aca="false">$C743*VLOOKUP($B743,FoodDB!$A$2:$I$1018,9,0)</f>
        <v>0</v>
      </c>
      <c r="K743" s="100"/>
      <c r="L743" s="100"/>
      <c r="M743" s="100"/>
      <c r="N743" s="100"/>
      <c r="O743" s="100"/>
      <c r="P743" s="100"/>
      <c r="Q743" s="100"/>
      <c r="R743" s="100"/>
      <c r="S743" s="100"/>
    </row>
    <row r="744" customFormat="false" ht="15" hidden="false" customHeight="false" outlineLevel="0" collapsed="false">
      <c r="B744" s="96" t="s">
        <v>108</v>
      </c>
      <c r="C744" s="97" t="n">
        <v>1</v>
      </c>
      <c r="D744" s="100" t="n">
        <f aca="false">$C744*VLOOKUP($B744,FoodDB!$A$2:$I$1018,3,0)</f>
        <v>0</v>
      </c>
      <c r="E744" s="100" t="n">
        <f aca="false">$C744*VLOOKUP($B744,FoodDB!$A$2:$I$1018,4,0)</f>
        <v>0</v>
      </c>
      <c r="F744" s="100" t="n">
        <f aca="false">$C744*VLOOKUP($B744,FoodDB!$A$2:$I$1018,5,0)</f>
        <v>0</v>
      </c>
      <c r="G744" s="100" t="n">
        <f aca="false">$C744*VLOOKUP($B744,FoodDB!$A$2:$I$1018,6,0)</f>
        <v>0</v>
      </c>
      <c r="H744" s="100" t="n">
        <f aca="false">$C744*VLOOKUP($B744,FoodDB!$A$2:$I$1018,7,0)</f>
        <v>0</v>
      </c>
      <c r="I744" s="100" t="n">
        <f aca="false">$C744*VLOOKUP($B744,FoodDB!$A$2:$I$1018,8,0)</f>
        <v>0</v>
      </c>
      <c r="J744" s="100" t="n">
        <f aca="false">$C744*VLOOKUP($B744,FoodDB!$A$2:$I$1018,9,0)</f>
        <v>0</v>
      </c>
      <c r="K744" s="100"/>
      <c r="L744" s="100"/>
      <c r="M744" s="100"/>
      <c r="N744" s="100"/>
      <c r="O744" s="100"/>
      <c r="P744" s="100"/>
      <c r="Q744" s="100"/>
      <c r="R744" s="100"/>
      <c r="S744" s="100"/>
    </row>
    <row r="745" customFormat="false" ht="15" hidden="false" customHeight="false" outlineLevel="0" collapsed="false">
      <c r="B745" s="96" t="s">
        <v>108</v>
      </c>
      <c r="C745" s="97" t="n">
        <v>1</v>
      </c>
      <c r="D745" s="100" t="n">
        <f aca="false">$C745*VLOOKUP($B745,FoodDB!$A$2:$I$1018,3,0)</f>
        <v>0</v>
      </c>
      <c r="E745" s="100" t="n">
        <f aca="false">$C745*VLOOKUP($B745,FoodDB!$A$2:$I$1018,4,0)</f>
        <v>0</v>
      </c>
      <c r="F745" s="100" t="n">
        <f aca="false">$C745*VLOOKUP($B745,FoodDB!$A$2:$I$1018,5,0)</f>
        <v>0</v>
      </c>
      <c r="G745" s="100" t="n">
        <f aca="false">$C745*VLOOKUP($B745,FoodDB!$A$2:$I$1018,6,0)</f>
        <v>0</v>
      </c>
      <c r="H745" s="100" t="n">
        <f aca="false">$C745*VLOOKUP($B745,FoodDB!$A$2:$I$1018,7,0)</f>
        <v>0</v>
      </c>
      <c r="I745" s="100" t="n">
        <f aca="false">$C745*VLOOKUP($B745,FoodDB!$A$2:$I$1018,8,0)</f>
        <v>0</v>
      </c>
      <c r="J745" s="100" t="n">
        <f aca="false">$C745*VLOOKUP($B745,FoodDB!$A$2:$I$1018,9,0)</f>
        <v>0</v>
      </c>
      <c r="K745" s="100"/>
      <c r="L745" s="100"/>
      <c r="M745" s="100"/>
      <c r="N745" s="100"/>
      <c r="O745" s="100"/>
      <c r="P745" s="100"/>
      <c r="Q745" s="100"/>
      <c r="R745" s="100"/>
      <c r="S745" s="100"/>
    </row>
    <row r="746" customFormat="false" ht="15" hidden="false" customHeight="false" outlineLevel="0" collapsed="false">
      <c r="B746" s="96" t="s">
        <v>108</v>
      </c>
      <c r="C746" s="97" t="n">
        <v>1</v>
      </c>
      <c r="D746" s="100" t="n">
        <f aca="false">$C746*VLOOKUP($B746,FoodDB!$A$2:$I$1018,3,0)</f>
        <v>0</v>
      </c>
      <c r="E746" s="100" t="n">
        <f aca="false">$C746*VLOOKUP($B746,FoodDB!$A$2:$I$1018,4,0)</f>
        <v>0</v>
      </c>
      <c r="F746" s="100" t="n">
        <f aca="false">$C746*VLOOKUP($B746,FoodDB!$A$2:$I$1018,5,0)</f>
        <v>0</v>
      </c>
      <c r="G746" s="100" t="n">
        <f aca="false">$C746*VLOOKUP($B746,FoodDB!$A$2:$I$1018,6,0)</f>
        <v>0</v>
      </c>
      <c r="H746" s="100" t="n">
        <f aca="false">$C746*VLOOKUP($B746,FoodDB!$A$2:$I$1018,7,0)</f>
        <v>0</v>
      </c>
      <c r="I746" s="100" t="n">
        <f aca="false">$C746*VLOOKUP($B746,FoodDB!$A$2:$I$1018,8,0)</f>
        <v>0</v>
      </c>
      <c r="J746" s="100" t="n">
        <f aca="false">$C746*VLOOKUP($B746,FoodDB!$A$2:$I$1018,9,0)</f>
        <v>0</v>
      </c>
      <c r="K746" s="100"/>
      <c r="L746" s="100"/>
      <c r="M746" s="100"/>
      <c r="N746" s="100"/>
      <c r="O746" s="100"/>
      <c r="P746" s="100"/>
      <c r="Q746" s="100"/>
      <c r="R746" s="100"/>
      <c r="S746" s="100"/>
    </row>
    <row r="747" customFormat="false" ht="15" hidden="false" customHeight="false" outlineLevel="0" collapsed="false">
      <c r="B747" s="96" t="s">
        <v>108</v>
      </c>
      <c r="C747" s="97" t="n">
        <v>1</v>
      </c>
      <c r="D747" s="100" t="n">
        <f aca="false">$C747*VLOOKUP($B747,FoodDB!$A$2:$I$1018,3,0)</f>
        <v>0</v>
      </c>
      <c r="E747" s="100" t="n">
        <f aca="false">$C747*VLOOKUP($B747,FoodDB!$A$2:$I$1018,4,0)</f>
        <v>0</v>
      </c>
      <c r="F747" s="100" t="n">
        <f aca="false">$C747*VLOOKUP($B747,FoodDB!$A$2:$I$1018,5,0)</f>
        <v>0</v>
      </c>
      <c r="G747" s="100" t="n">
        <f aca="false">$C747*VLOOKUP($B747,FoodDB!$A$2:$I$1018,6,0)</f>
        <v>0</v>
      </c>
      <c r="H747" s="100" t="n">
        <f aca="false">$C747*VLOOKUP($B747,FoodDB!$A$2:$I$1018,7,0)</f>
        <v>0</v>
      </c>
      <c r="I747" s="100" t="n">
        <f aca="false">$C747*VLOOKUP($B747,FoodDB!$A$2:$I$1018,8,0)</f>
        <v>0</v>
      </c>
      <c r="J747" s="100" t="n">
        <f aca="false">$C747*VLOOKUP($B747,FoodDB!$A$2:$I$1018,9,0)</f>
        <v>0</v>
      </c>
      <c r="K747" s="100"/>
      <c r="L747" s="100"/>
      <c r="M747" s="100"/>
      <c r="N747" s="100"/>
      <c r="O747" s="100"/>
      <c r="P747" s="100"/>
      <c r="Q747" s="100"/>
      <c r="R747" s="100"/>
      <c r="S747" s="100"/>
    </row>
    <row r="748" customFormat="false" ht="15" hidden="false" customHeight="false" outlineLevel="0" collapsed="false">
      <c r="B748" s="96" t="s">
        <v>108</v>
      </c>
      <c r="C748" s="97" t="n">
        <v>1</v>
      </c>
      <c r="D748" s="100" t="n">
        <f aca="false">$C748*VLOOKUP($B748,FoodDB!$A$2:$I$1018,3,0)</f>
        <v>0</v>
      </c>
      <c r="E748" s="100" t="n">
        <f aca="false">$C748*VLOOKUP($B748,FoodDB!$A$2:$I$1018,4,0)</f>
        <v>0</v>
      </c>
      <c r="F748" s="100" t="n">
        <f aca="false">$C748*VLOOKUP($B748,FoodDB!$A$2:$I$1018,5,0)</f>
        <v>0</v>
      </c>
      <c r="G748" s="100" t="n">
        <f aca="false">$C748*VLOOKUP($B748,FoodDB!$A$2:$I$1018,6,0)</f>
        <v>0</v>
      </c>
      <c r="H748" s="100" t="n">
        <f aca="false">$C748*VLOOKUP($B748,FoodDB!$A$2:$I$1018,7,0)</f>
        <v>0</v>
      </c>
      <c r="I748" s="100" t="n">
        <f aca="false">$C748*VLOOKUP($B748,FoodDB!$A$2:$I$1018,8,0)</f>
        <v>0</v>
      </c>
      <c r="J748" s="100" t="n">
        <f aca="false">$C748*VLOOKUP($B748,FoodDB!$A$2:$I$1018,9,0)</f>
        <v>0</v>
      </c>
      <c r="K748" s="100"/>
      <c r="L748" s="100"/>
      <c r="M748" s="100"/>
      <c r="N748" s="100"/>
      <c r="O748" s="100"/>
      <c r="P748" s="100"/>
      <c r="Q748" s="100"/>
      <c r="R748" s="100"/>
      <c r="S748" s="100"/>
    </row>
    <row r="749" customFormat="false" ht="15" hidden="false" customHeight="false" outlineLevel="0" collapsed="false">
      <c r="A749" s="0" t="s">
        <v>98</v>
      </c>
      <c r="D749" s="100"/>
      <c r="E749" s="100"/>
      <c r="F749" s="100"/>
      <c r="G749" s="100" t="n">
        <f aca="false">SUM(G742:G748)</f>
        <v>0</v>
      </c>
      <c r="H749" s="100" t="n">
        <f aca="false">SUM(H742:H748)</f>
        <v>0</v>
      </c>
      <c r="I749" s="100" t="n">
        <f aca="false">SUM(I742:I748)</f>
        <v>0</v>
      </c>
      <c r="J749" s="100" t="n">
        <f aca="false">SUM(G749:I749)</f>
        <v>0</v>
      </c>
      <c r="K749" s="100"/>
      <c r="L749" s="100"/>
      <c r="M749" s="100"/>
      <c r="N749" s="100"/>
      <c r="O749" s="100"/>
      <c r="P749" s="100"/>
      <c r="Q749" s="100"/>
      <c r="R749" s="100"/>
      <c r="S749" s="100"/>
    </row>
    <row r="750" customFormat="false" ht="15" hidden="false" customHeight="false" outlineLevel="0" collapsed="false">
      <c r="A750" s="0" t="s">
        <v>102</v>
      </c>
      <c r="B750" s="0" t="s">
        <v>103</v>
      </c>
      <c r="D750" s="100"/>
      <c r="E750" s="100"/>
      <c r="F750" s="100"/>
      <c r="G750" s="100" t="n">
        <f aca="false">VLOOKUP($A742,LossChart!$A$3:$AB$105,14,0)</f>
        <v>706.517611131794</v>
      </c>
      <c r="H750" s="100" t="n">
        <f aca="false">VLOOKUP($A742,LossChart!$A$3:$AB$105,15,0)</f>
        <v>80</v>
      </c>
      <c r="I750" s="100" t="n">
        <f aca="false">VLOOKUP($A742,LossChart!$A$3:$AB$105,16,0)</f>
        <v>477.304074136158</v>
      </c>
      <c r="J750" s="100" t="n">
        <f aca="false">VLOOKUP($A742,LossChart!$A$3:$AB$105,17,0)</f>
        <v>1263.82168526795</v>
      </c>
      <c r="K750" s="100"/>
      <c r="L750" s="100"/>
      <c r="M750" s="100"/>
      <c r="N750" s="100"/>
      <c r="O750" s="100"/>
      <c r="P750" s="100"/>
      <c r="Q750" s="100"/>
      <c r="R750" s="100"/>
      <c r="S750" s="100"/>
    </row>
    <row r="751" customFormat="false" ht="15" hidden="false" customHeight="false" outlineLevel="0" collapsed="false">
      <c r="A751" s="0" t="s">
        <v>104</v>
      </c>
      <c r="D751" s="100"/>
      <c r="E751" s="100"/>
      <c r="F751" s="100"/>
      <c r="G751" s="100" t="n">
        <f aca="false">G750-G749</f>
        <v>706.517611131794</v>
      </c>
      <c r="H751" s="100" t="n">
        <f aca="false">H750-H749</f>
        <v>80</v>
      </c>
      <c r="I751" s="100" t="n">
        <f aca="false">I750-I749</f>
        <v>477.304074136158</v>
      </c>
      <c r="J751" s="100" t="n">
        <f aca="false">J750-J749</f>
        <v>1263.82168526795</v>
      </c>
      <c r="K751" s="100"/>
      <c r="L751" s="100"/>
      <c r="M751" s="100"/>
      <c r="N751" s="100"/>
      <c r="O751" s="100"/>
      <c r="P751" s="100"/>
      <c r="Q751" s="100"/>
      <c r="R751" s="100"/>
      <c r="S751" s="100"/>
    </row>
    <row r="753" customFormat="false" ht="60" hidden="false" customHeight="false" outlineLevel="0" collapsed="false">
      <c r="A753" s="21" t="s">
        <v>63</v>
      </c>
      <c r="B753" s="21" t="s">
        <v>93</v>
      </c>
      <c r="C753" s="21" t="s">
        <v>94</v>
      </c>
      <c r="D753" s="94" t="str">
        <f aca="false">FoodDB!$C$1</f>
        <v>Fat
(g)</v>
      </c>
      <c r="E753" s="94" t="str">
        <f aca="false">FoodDB!$D$1</f>
        <v>Carbs
(g)</v>
      </c>
      <c r="F753" s="94" t="str">
        <f aca="false">FoodDB!$E$1</f>
        <v>Protein
(g)</v>
      </c>
      <c r="G753" s="94" t="str">
        <f aca="false">FoodDB!$F$1</f>
        <v>Fat
(Cal)</v>
      </c>
      <c r="H753" s="94" t="str">
        <f aca="false">FoodDB!$G$1</f>
        <v>Carb
(Cal)</v>
      </c>
      <c r="I753" s="94" t="str">
        <f aca="false">FoodDB!$H$1</f>
        <v>Protein
(Cal)</v>
      </c>
      <c r="J753" s="94" t="str">
        <f aca="false">FoodDB!$I$1</f>
        <v>Total
Calories</v>
      </c>
      <c r="K753" s="94"/>
      <c r="L753" s="94" t="s">
        <v>110</v>
      </c>
      <c r="M753" s="94" t="s">
        <v>111</v>
      </c>
      <c r="N753" s="94" t="s">
        <v>112</v>
      </c>
      <c r="O753" s="94" t="s">
        <v>113</v>
      </c>
      <c r="P753" s="94" t="s">
        <v>118</v>
      </c>
      <c r="Q753" s="94" t="s">
        <v>119</v>
      </c>
      <c r="R753" s="94" t="s">
        <v>120</v>
      </c>
      <c r="S753" s="94" t="s">
        <v>121</v>
      </c>
    </row>
    <row r="754" customFormat="false" ht="15" hidden="false" customHeight="false" outlineLevel="0" collapsed="false">
      <c r="A754" s="95" t="n">
        <f aca="false">A742+1</f>
        <v>43056</v>
      </c>
      <c r="B754" s="96" t="s">
        <v>108</v>
      </c>
      <c r="C754" s="97" t="n">
        <v>1</v>
      </c>
      <c r="D754" s="100" t="n">
        <f aca="false">$C754*VLOOKUP($B754,FoodDB!$A$2:$I$1018,3,0)</f>
        <v>0</v>
      </c>
      <c r="E754" s="100" t="n">
        <f aca="false">$C754*VLOOKUP($B754,FoodDB!$A$2:$I$1018,4,0)</f>
        <v>0</v>
      </c>
      <c r="F754" s="100" t="n">
        <f aca="false">$C754*VLOOKUP($B754,FoodDB!$A$2:$I$1018,5,0)</f>
        <v>0</v>
      </c>
      <c r="G754" s="100" t="n">
        <f aca="false">$C754*VLOOKUP($B754,FoodDB!$A$2:$I$1018,6,0)</f>
        <v>0</v>
      </c>
      <c r="H754" s="100" t="n">
        <f aca="false">$C754*VLOOKUP($B754,FoodDB!$A$2:$I$1018,7,0)</f>
        <v>0</v>
      </c>
      <c r="I754" s="100" t="n">
        <f aca="false">$C754*VLOOKUP($B754,FoodDB!$A$2:$I$1018,8,0)</f>
        <v>0</v>
      </c>
      <c r="J754" s="100" t="n">
        <f aca="false">$C754*VLOOKUP($B754,FoodDB!$A$2:$I$1018,9,0)</f>
        <v>0</v>
      </c>
      <c r="K754" s="100"/>
      <c r="L754" s="100" t="n">
        <f aca="false">SUM(G754:G760)</f>
        <v>0</v>
      </c>
      <c r="M754" s="100" t="n">
        <f aca="false">SUM(H754:H760)</f>
        <v>0</v>
      </c>
      <c r="N754" s="100" t="n">
        <f aca="false">SUM(I754:I760)</f>
        <v>0</v>
      </c>
      <c r="O754" s="100" t="n">
        <f aca="false">SUM(L754:N754)</f>
        <v>0</v>
      </c>
      <c r="P754" s="100" t="n">
        <f aca="false">VLOOKUP($A754,LossChart!$A$3:$AB$105,14,0)-L754</f>
        <v>711.762331213841</v>
      </c>
      <c r="Q754" s="100" t="n">
        <f aca="false">VLOOKUP($A754,LossChart!$A$3:$AB$105,15,0)-M754</f>
        <v>80</v>
      </c>
      <c r="R754" s="100" t="n">
        <f aca="false">VLOOKUP($A754,LossChart!$A$3:$AB$105,16,0)-N754</f>
        <v>477.304074136158</v>
      </c>
      <c r="S754" s="100" t="n">
        <f aca="false">VLOOKUP($A754,LossChart!$A$3:$AB$105,17,0)-O754</f>
        <v>1269.06640535</v>
      </c>
    </row>
    <row r="755" customFormat="false" ht="15" hidden="false" customHeight="false" outlineLevel="0" collapsed="false">
      <c r="B755" s="96" t="s">
        <v>108</v>
      </c>
      <c r="C755" s="97" t="n">
        <v>1</v>
      </c>
      <c r="D755" s="100" t="n">
        <f aca="false">$C755*VLOOKUP($B755,FoodDB!$A$2:$I$1018,3,0)</f>
        <v>0</v>
      </c>
      <c r="E755" s="100" t="n">
        <f aca="false">$C755*VLOOKUP($B755,FoodDB!$A$2:$I$1018,4,0)</f>
        <v>0</v>
      </c>
      <c r="F755" s="100" t="n">
        <f aca="false">$C755*VLOOKUP($B755,FoodDB!$A$2:$I$1018,5,0)</f>
        <v>0</v>
      </c>
      <c r="G755" s="100" t="n">
        <f aca="false">$C755*VLOOKUP($B755,FoodDB!$A$2:$I$1018,6,0)</f>
        <v>0</v>
      </c>
      <c r="H755" s="100" t="n">
        <f aca="false">$C755*VLOOKUP($B755,FoodDB!$A$2:$I$1018,7,0)</f>
        <v>0</v>
      </c>
      <c r="I755" s="100" t="n">
        <f aca="false">$C755*VLOOKUP($B755,FoodDB!$A$2:$I$1018,8,0)</f>
        <v>0</v>
      </c>
      <c r="J755" s="100" t="n">
        <f aca="false">$C755*VLOOKUP($B755,FoodDB!$A$2:$I$1018,9,0)</f>
        <v>0</v>
      </c>
      <c r="K755" s="100"/>
      <c r="L755" s="100"/>
      <c r="M755" s="100"/>
      <c r="N755" s="100"/>
      <c r="O755" s="100"/>
      <c r="P755" s="100"/>
      <c r="Q755" s="100"/>
      <c r="R755" s="100"/>
      <c r="S755" s="100"/>
    </row>
    <row r="756" customFormat="false" ht="15" hidden="false" customHeight="false" outlineLevel="0" collapsed="false">
      <c r="B756" s="96" t="s">
        <v>108</v>
      </c>
      <c r="C756" s="97" t="n">
        <v>1</v>
      </c>
      <c r="D756" s="100" t="n">
        <f aca="false">$C756*VLOOKUP($B756,FoodDB!$A$2:$I$1018,3,0)</f>
        <v>0</v>
      </c>
      <c r="E756" s="100" t="n">
        <f aca="false">$C756*VLOOKUP($B756,FoodDB!$A$2:$I$1018,4,0)</f>
        <v>0</v>
      </c>
      <c r="F756" s="100" t="n">
        <f aca="false">$C756*VLOOKUP($B756,FoodDB!$A$2:$I$1018,5,0)</f>
        <v>0</v>
      </c>
      <c r="G756" s="100" t="n">
        <f aca="false">$C756*VLOOKUP($B756,FoodDB!$A$2:$I$1018,6,0)</f>
        <v>0</v>
      </c>
      <c r="H756" s="100" t="n">
        <f aca="false">$C756*VLOOKUP($B756,FoodDB!$A$2:$I$1018,7,0)</f>
        <v>0</v>
      </c>
      <c r="I756" s="100" t="n">
        <f aca="false">$C756*VLOOKUP($B756,FoodDB!$A$2:$I$1018,8,0)</f>
        <v>0</v>
      </c>
      <c r="J756" s="100" t="n">
        <f aca="false">$C756*VLOOKUP($B756,FoodDB!$A$2:$I$1018,9,0)</f>
        <v>0</v>
      </c>
      <c r="K756" s="100"/>
      <c r="L756" s="100"/>
      <c r="M756" s="100"/>
      <c r="N756" s="100"/>
      <c r="O756" s="100"/>
      <c r="P756" s="100"/>
      <c r="Q756" s="100"/>
      <c r="R756" s="100"/>
      <c r="S756" s="100"/>
    </row>
    <row r="757" customFormat="false" ht="15" hidden="false" customHeight="false" outlineLevel="0" collapsed="false">
      <c r="B757" s="96" t="s">
        <v>108</v>
      </c>
      <c r="C757" s="97" t="n">
        <v>1</v>
      </c>
      <c r="D757" s="100" t="n">
        <f aca="false">$C757*VLOOKUP($B757,FoodDB!$A$2:$I$1018,3,0)</f>
        <v>0</v>
      </c>
      <c r="E757" s="100" t="n">
        <f aca="false">$C757*VLOOKUP($B757,FoodDB!$A$2:$I$1018,4,0)</f>
        <v>0</v>
      </c>
      <c r="F757" s="100" t="n">
        <f aca="false">$C757*VLOOKUP($B757,FoodDB!$A$2:$I$1018,5,0)</f>
        <v>0</v>
      </c>
      <c r="G757" s="100" t="n">
        <f aca="false">$C757*VLOOKUP($B757,FoodDB!$A$2:$I$1018,6,0)</f>
        <v>0</v>
      </c>
      <c r="H757" s="100" t="n">
        <f aca="false">$C757*VLOOKUP($B757,FoodDB!$A$2:$I$1018,7,0)</f>
        <v>0</v>
      </c>
      <c r="I757" s="100" t="n">
        <f aca="false">$C757*VLOOKUP($B757,FoodDB!$A$2:$I$1018,8,0)</f>
        <v>0</v>
      </c>
      <c r="J757" s="100" t="n">
        <f aca="false">$C757*VLOOKUP($B757,FoodDB!$A$2:$I$1018,9,0)</f>
        <v>0</v>
      </c>
      <c r="K757" s="100"/>
      <c r="L757" s="100"/>
      <c r="M757" s="100"/>
      <c r="N757" s="100"/>
      <c r="O757" s="100"/>
      <c r="P757" s="100"/>
      <c r="Q757" s="100"/>
      <c r="R757" s="100"/>
      <c r="S757" s="100"/>
    </row>
    <row r="758" customFormat="false" ht="15" hidden="false" customHeight="false" outlineLevel="0" collapsed="false">
      <c r="B758" s="96" t="s">
        <v>108</v>
      </c>
      <c r="C758" s="97" t="n">
        <v>1</v>
      </c>
      <c r="D758" s="100" t="n">
        <f aca="false">$C758*VLOOKUP($B758,FoodDB!$A$2:$I$1018,3,0)</f>
        <v>0</v>
      </c>
      <c r="E758" s="100" t="n">
        <f aca="false">$C758*VLOOKUP($B758,FoodDB!$A$2:$I$1018,4,0)</f>
        <v>0</v>
      </c>
      <c r="F758" s="100" t="n">
        <f aca="false">$C758*VLOOKUP($B758,FoodDB!$A$2:$I$1018,5,0)</f>
        <v>0</v>
      </c>
      <c r="G758" s="100" t="n">
        <f aca="false">$C758*VLOOKUP($B758,FoodDB!$A$2:$I$1018,6,0)</f>
        <v>0</v>
      </c>
      <c r="H758" s="100" t="n">
        <f aca="false">$C758*VLOOKUP($B758,FoodDB!$A$2:$I$1018,7,0)</f>
        <v>0</v>
      </c>
      <c r="I758" s="100" t="n">
        <f aca="false">$C758*VLOOKUP($B758,FoodDB!$A$2:$I$1018,8,0)</f>
        <v>0</v>
      </c>
      <c r="J758" s="100" t="n">
        <f aca="false">$C758*VLOOKUP($B758,FoodDB!$A$2:$I$1018,9,0)</f>
        <v>0</v>
      </c>
      <c r="K758" s="100"/>
      <c r="L758" s="100"/>
      <c r="M758" s="100"/>
      <c r="N758" s="100"/>
      <c r="O758" s="100"/>
      <c r="P758" s="100"/>
      <c r="Q758" s="100"/>
      <c r="R758" s="100"/>
      <c r="S758" s="100"/>
    </row>
    <row r="759" customFormat="false" ht="15" hidden="false" customHeight="false" outlineLevel="0" collapsed="false">
      <c r="B759" s="96" t="s">
        <v>108</v>
      </c>
      <c r="C759" s="97" t="n">
        <v>1</v>
      </c>
      <c r="D759" s="100" t="n">
        <f aca="false">$C759*VLOOKUP($B759,FoodDB!$A$2:$I$1018,3,0)</f>
        <v>0</v>
      </c>
      <c r="E759" s="100" t="n">
        <f aca="false">$C759*VLOOKUP($B759,FoodDB!$A$2:$I$1018,4,0)</f>
        <v>0</v>
      </c>
      <c r="F759" s="100" t="n">
        <f aca="false">$C759*VLOOKUP($B759,FoodDB!$A$2:$I$1018,5,0)</f>
        <v>0</v>
      </c>
      <c r="G759" s="100" t="n">
        <f aca="false">$C759*VLOOKUP($B759,FoodDB!$A$2:$I$1018,6,0)</f>
        <v>0</v>
      </c>
      <c r="H759" s="100" t="n">
        <f aca="false">$C759*VLOOKUP($B759,FoodDB!$A$2:$I$1018,7,0)</f>
        <v>0</v>
      </c>
      <c r="I759" s="100" t="n">
        <f aca="false">$C759*VLOOKUP($B759,FoodDB!$A$2:$I$1018,8,0)</f>
        <v>0</v>
      </c>
      <c r="J759" s="100" t="n">
        <f aca="false">$C759*VLOOKUP($B759,FoodDB!$A$2:$I$1018,9,0)</f>
        <v>0</v>
      </c>
      <c r="K759" s="100"/>
      <c r="L759" s="100"/>
      <c r="M759" s="100"/>
      <c r="N759" s="100"/>
      <c r="O759" s="100"/>
      <c r="P759" s="100"/>
      <c r="Q759" s="100"/>
      <c r="R759" s="100"/>
      <c r="S759" s="100"/>
    </row>
    <row r="760" customFormat="false" ht="15" hidden="false" customHeight="false" outlineLevel="0" collapsed="false">
      <c r="B760" s="96" t="s">
        <v>108</v>
      </c>
      <c r="C760" s="97" t="n">
        <v>1</v>
      </c>
      <c r="D760" s="100" t="n">
        <f aca="false">$C760*VLOOKUP($B760,FoodDB!$A$2:$I$1018,3,0)</f>
        <v>0</v>
      </c>
      <c r="E760" s="100" t="n">
        <f aca="false">$C760*VLOOKUP($B760,FoodDB!$A$2:$I$1018,4,0)</f>
        <v>0</v>
      </c>
      <c r="F760" s="100" t="n">
        <f aca="false">$C760*VLOOKUP($B760,FoodDB!$A$2:$I$1018,5,0)</f>
        <v>0</v>
      </c>
      <c r="G760" s="100" t="n">
        <f aca="false">$C760*VLOOKUP($B760,FoodDB!$A$2:$I$1018,6,0)</f>
        <v>0</v>
      </c>
      <c r="H760" s="100" t="n">
        <f aca="false">$C760*VLOOKUP($B760,FoodDB!$A$2:$I$1018,7,0)</f>
        <v>0</v>
      </c>
      <c r="I760" s="100" t="n">
        <f aca="false">$C760*VLOOKUP($B760,FoodDB!$A$2:$I$1018,8,0)</f>
        <v>0</v>
      </c>
      <c r="J760" s="100" t="n">
        <f aca="false">$C760*VLOOKUP($B760,FoodDB!$A$2:$I$1018,9,0)</f>
        <v>0</v>
      </c>
      <c r="K760" s="100"/>
      <c r="L760" s="100"/>
      <c r="M760" s="100"/>
      <c r="N760" s="100"/>
      <c r="O760" s="100"/>
      <c r="P760" s="100"/>
      <c r="Q760" s="100"/>
      <c r="R760" s="100"/>
      <c r="S760" s="100"/>
    </row>
    <row r="761" customFormat="false" ht="15" hidden="false" customHeight="false" outlineLevel="0" collapsed="false">
      <c r="A761" s="0" t="s">
        <v>98</v>
      </c>
      <c r="D761" s="100"/>
      <c r="E761" s="100"/>
      <c r="F761" s="100"/>
      <c r="G761" s="100" t="n">
        <f aca="false">SUM(G754:G760)</f>
        <v>0</v>
      </c>
      <c r="H761" s="100" t="n">
        <f aca="false">SUM(H754:H760)</f>
        <v>0</v>
      </c>
      <c r="I761" s="100" t="n">
        <f aca="false">SUM(I754:I760)</f>
        <v>0</v>
      </c>
      <c r="J761" s="100" t="n">
        <f aca="false">SUM(G761:I761)</f>
        <v>0</v>
      </c>
      <c r="K761" s="100"/>
      <c r="L761" s="100"/>
      <c r="M761" s="100"/>
      <c r="N761" s="100"/>
      <c r="O761" s="100"/>
      <c r="P761" s="100"/>
      <c r="Q761" s="100"/>
      <c r="R761" s="100"/>
      <c r="S761" s="100"/>
    </row>
    <row r="762" customFormat="false" ht="15" hidden="false" customHeight="false" outlineLevel="0" collapsed="false">
      <c r="A762" s="0" t="s">
        <v>102</v>
      </c>
      <c r="B762" s="0" t="s">
        <v>103</v>
      </c>
      <c r="D762" s="100"/>
      <c r="E762" s="100"/>
      <c r="F762" s="100"/>
      <c r="G762" s="100" t="n">
        <f aca="false">VLOOKUP($A754,LossChart!$A$3:$AB$105,14,0)</f>
        <v>711.762331213841</v>
      </c>
      <c r="H762" s="100" t="n">
        <f aca="false">VLOOKUP($A754,LossChart!$A$3:$AB$105,15,0)</f>
        <v>80</v>
      </c>
      <c r="I762" s="100" t="n">
        <f aca="false">VLOOKUP($A754,LossChart!$A$3:$AB$105,16,0)</f>
        <v>477.304074136158</v>
      </c>
      <c r="J762" s="100" t="n">
        <f aca="false">VLOOKUP($A754,LossChart!$A$3:$AB$105,17,0)</f>
        <v>1269.06640535</v>
      </c>
      <c r="K762" s="100"/>
      <c r="L762" s="100"/>
      <c r="M762" s="100"/>
      <c r="N762" s="100"/>
      <c r="O762" s="100"/>
      <c r="P762" s="100"/>
      <c r="Q762" s="100"/>
      <c r="R762" s="100"/>
      <c r="S762" s="100"/>
    </row>
    <row r="763" customFormat="false" ht="15" hidden="false" customHeight="false" outlineLevel="0" collapsed="false">
      <c r="A763" s="0" t="s">
        <v>104</v>
      </c>
      <c r="D763" s="100"/>
      <c r="E763" s="100"/>
      <c r="F763" s="100"/>
      <c r="G763" s="100" t="n">
        <f aca="false">G762-G761</f>
        <v>711.762331213841</v>
      </c>
      <c r="H763" s="100" t="n">
        <f aca="false">H762-H761</f>
        <v>80</v>
      </c>
      <c r="I763" s="100" t="n">
        <f aca="false">I762-I761</f>
        <v>477.304074136158</v>
      </c>
      <c r="J763" s="100" t="n">
        <f aca="false">J762-J761</f>
        <v>1269.06640535</v>
      </c>
      <c r="K763" s="100"/>
      <c r="L763" s="100"/>
      <c r="M763" s="100"/>
      <c r="N763" s="100"/>
      <c r="O763" s="100"/>
      <c r="P763" s="100"/>
      <c r="Q763" s="100"/>
      <c r="R763" s="100"/>
      <c r="S763" s="100"/>
    </row>
    <row r="765" customFormat="false" ht="60" hidden="false" customHeight="false" outlineLevel="0" collapsed="false">
      <c r="A765" s="21" t="s">
        <v>63</v>
      </c>
      <c r="B765" s="21" t="s">
        <v>93</v>
      </c>
      <c r="C765" s="21" t="s">
        <v>94</v>
      </c>
      <c r="D765" s="94" t="str">
        <f aca="false">FoodDB!$C$1</f>
        <v>Fat
(g)</v>
      </c>
      <c r="E765" s="94" t="str">
        <f aca="false">FoodDB!$D$1</f>
        <v>Carbs
(g)</v>
      </c>
      <c r="F765" s="94" t="str">
        <f aca="false">FoodDB!$E$1</f>
        <v>Protein
(g)</v>
      </c>
      <c r="G765" s="94" t="str">
        <f aca="false">FoodDB!$F$1</f>
        <v>Fat
(Cal)</v>
      </c>
      <c r="H765" s="94" t="str">
        <f aca="false">FoodDB!$G$1</f>
        <v>Carb
(Cal)</v>
      </c>
      <c r="I765" s="94" t="str">
        <f aca="false">FoodDB!$H$1</f>
        <v>Protein
(Cal)</v>
      </c>
      <c r="J765" s="94" t="str">
        <f aca="false">FoodDB!$I$1</f>
        <v>Total
Calories</v>
      </c>
      <c r="K765" s="94"/>
      <c r="L765" s="94" t="s">
        <v>110</v>
      </c>
      <c r="M765" s="94" t="s">
        <v>111</v>
      </c>
      <c r="N765" s="94" t="s">
        <v>112</v>
      </c>
      <c r="O765" s="94" t="s">
        <v>113</v>
      </c>
      <c r="P765" s="94" t="s">
        <v>118</v>
      </c>
      <c r="Q765" s="94" t="s">
        <v>119</v>
      </c>
      <c r="R765" s="94" t="s">
        <v>120</v>
      </c>
      <c r="S765" s="94" t="s">
        <v>121</v>
      </c>
    </row>
    <row r="766" customFormat="false" ht="15" hidden="false" customHeight="false" outlineLevel="0" collapsed="false">
      <c r="A766" s="95" t="n">
        <f aca="false">A754+1</f>
        <v>43057</v>
      </c>
      <c r="B766" s="96" t="s">
        <v>108</v>
      </c>
      <c r="C766" s="97" t="n">
        <v>1</v>
      </c>
      <c r="D766" s="100" t="n">
        <f aca="false">$C766*VLOOKUP($B766,FoodDB!$A$2:$I$1018,3,0)</f>
        <v>0</v>
      </c>
      <c r="E766" s="100" t="n">
        <f aca="false">$C766*VLOOKUP($B766,FoodDB!$A$2:$I$1018,4,0)</f>
        <v>0</v>
      </c>
      <c r="F766" s="100" t="n">
        <f aca="false">$C766*VLOOKUP($B766,FoodDB!$A$2:$I$1018,5,0)</f>
        <v>0</v>
      </c>
      <c r="G766" s="100" t="n">
        <f aca="false">$C766*VLOOKUP($B766,FoodDB!$A$2:$I$1018,6,0)</f>
        <v>0</v>
      </c>
      <c r="H766" s="100" t="n">
        <f aca="false">$C766*VLOOKUP($B766,FoodDB!$A$2:$I$1018,7,0)</f>
        <v>0</v>
      </c>
      <c r="I766" s="100" t="n">
        <f aca="false">$C766*VLOOKUP($B766,FoodDB!$A$2:$I$1018,8,0)</f>
        <v>0</v>
      </c>
      <c r="J766" s="100" t="n">
        <f aca="false">$C766*VLOOKUP($B766,FoodDB!$A$2:$I$1018,9,0)</f>
        <v>0</v>
      </c>
      <c r="K766" s="100"/>
      <c r="L766" s="100" t="n">
        <f aca="false">SUM(G766:G772)</f>
        <v>0</v>
      </c>
      <c r="M766" s="100" t="n">
        <f aca="false">SUM(H766:H772)</f>
        <v>0</v>
      </c>
      <c r="N766" s="100" t="n">
        <f aca="false">SUM(I766:I772)</f>
        <v>0</v>
      </c>
      <c r="O766" s="100" t="n">
        <f aca="false">SUM(L766:N766)</f>
        <v>0</v>
      </c>
      <c r="P766" s="100" t="n">
        <f aca="false">VLOOKUP($A766,LossChart!$A$3:$AB$105,14,0)-L766</f>
        <v>716.960598060876</v>
      </c>
      <c r="Q766" s="100" t="n">
        <f aca="false">VLOOKUP($A766,LossChart!$A$3:$AB$105,15,0)-M766</f>
        <v>80</v>
      </c>
      <c r="R766" s="100" t="n">
        <f aca="false">VLOOKUP($A766,LossChart!$A$3:$AB$105,16,0)-N766</f>
        <v>477.304074136158</v>
      </c>
      <c r="S766" s="100" t="n">
        <f aca="false">VLOOKUP($A766,LossChart!$A$3:$AB$105,17,0)-O766</f>
        <v>1274.26467219703</v>
      </c>
    </row>
    <row r="767" customFormat="false" ht="15" hidden="false" customHeight="false" outlineLevel="0" collapsed="false">
      <c r="B767" s="96" t="s">
        <v>108</v>
      </c>
      <c r="C767" s="97" t="n">
        <v>1</v>
      </c>
      <c r="D767" s="100" t="n">
        <f aca="false">$C767*VLOOKUP($B767,FoodDB!$A$2:$I$1018,3,0)</f>
        <v>0</v>
      </c>
      <c r="E767" s="100" t="n">
        <f aca="false">$C767*VLOOKUP($B767,FoodDB!$A$2:$I$1018,4,0)</f>
        <v>0</v>
      </c>
      <c r="F767" s="100" t="n">
        <f aca="false">$C767*VLOOKUP($B767,FoodDB!$A$2:$I$1018,5,0)</f>
        <v>0</v>
      </c>
      <c r="G767" s="100" t="n">
        <f aca="false">$C767*VLOOKUP($B767,FoodDB!$A$2:$I$1018,6,0)</f>
        <v>0</v>
      </c>
      <c r="H767" s="100" t="n">
        <f aca="false">$C767*VLOOKUP($B767,FoodDB!$A$2:$I$1018,7,0)</f>
        <v>0</v>
      </c>
      <c r="I767" s="100" t="n">
        <f aca="false">$C767*VLOOKUP($B767,FoodDB!$A$2:$I$1018,8,0)</f>
        <v>0</v>
      </c>
      <c r="J767" s="100" t="n">
        <f aca="false">$C767*VLOOKUP($B767,FoodDB!$A$2:$I$1018,9,0)</f>
        <v>0</v>
      </c>
      <c r="K767" s="100"/>
      <c r="L767" s="100"/>
      <c r="M767" s="100"/>
      <c r="N767" s="100"/>
      <c r="O767" s="100"/>
      <c r="P767" s="100"/>
      <c r="Q767" s="100"/>
      <c r="R767" s="100"/>
      <c r="S767" s="100"/>
    </row>
    <row r="768" customFormat="false" ht="15" hidden="false" customHeight="false" outlineLevel="0" collapsed="false">
      <c r="B768" s="96" t="s">
        <v>108</v>
      </c>
      <c r="C768" s="97" t="n">
        <v>1</v>
      </c>
      <c r="D768" s="100" t="n">
        <f aca="false">$C768*VLOOKUP($B768,FoodDB!$A$2:$I$1018,3,0)</f>
        <v>0</v>
      </c>
      <c r="E768" s="100" t="n">
        <f aca="false">$C768*VLOOKUP($B768,FoodDB!$A$2:$I$1018,4,0)</f>
        <v>0</v>
      </c>
      <c r="F768" s="100" t="n">
        <f aca="false">$C768*VLOOKUP($B768,FoodDB!$A$2:$I$1018,5,0)</f>
        <v>0</v>
      </c>
      <c r="G768" s="100" t="n">
        <f aca="false">$C768*VLOOKUP($B768,FoodDB!$A$2:$I$1018,6,0)</f>
        <v>0</v>
      </c>
      <c r="H768" s="100" t="n">
        <f aca="false">$C768*VLOOKUP($B768,FoodDB!$A$2:$I$1018,7,0)</f>
        <v>0</v>
      </c>
      <c r="I768" s="100" t="n">
        <f aca="false">$C768*VLOOKUP($B768,FoodDB!$A$2:$I$1018,8,0)</f>
        <v>0</v>
      </c>
      <c r="J768" s="100" t="n">
        <f aca="false">$C768*VLOOKUP($B768,FoodDB!$A$2:$I$1018,9,0)</f>
        <v>0</v>
      </c>
      <c r="K768" s="100"/>
      <c r="L768" s="100"/>
      <c r="M768" s="100"/>
      <c r="N768" s="100"/>
      <c r="O768" s="100"/>
      <c r="P768" s="100"/>
      <c r="Q768" s="100"/>
      <c r="R768" s="100"/>
      <c r="S768" s="100"/>
    </row>
    <row r="769" customFormat="false" ht="15" hidden="false" customHeight="false" outlineLevel="0" collapsed="false">
      <c r="B769" s="96" t="s">
        <v>108</v>
      </c>
      <c r="C769" s="97" t="n">
        <v>1</v>
      </c>
      <c r="D769" s="100" t="n">
        <f aca="false">$C769*VLOOKUP($B769,FoodDB!$A$2:$I$1018,3,0)</f>
        <v>0</v>
      </c>
      <c r="E769" s="100" t="n">
        <f aca="false">$C769*VLOOKUP($B769,FoodDB!$A$2:$I$1018,4,0)</f>
        <v>0</v>
      </c>
      <c r="F769" s="100" t="n">
        <f aca="false">$C769*VLOOKUP($B769,FoodDB!$A$2:$I$1018,5,0)</f>
        <v>0</v>
      </c>
      <c r="G769" s="100" t="n">
        <f aca="false">$C769*VLOOKUP($B769,FoodDB!$A$2:$I$1018,6,0)</f>
        <v>0</v>
      </c>
      <c r="H769" s="100" t="n">
        <f aca="false">$C769*VLOOKUP($B769,FoodDB!$A$2:$I$1018,7,0)</f>
        <v>0</v>
      </c>
      <c r="I769" s="100" t="n">
        <f aca="false">$C769*VLOOKUP($B769,FoodDB!$A$2:$I$1018,8,0)</f>
        <v>0</v>
      </c>
      <c r="J769" s="100" t="n">
        <f aca="false">$C769*VLOOKUP($B769,FoodDB!$A$2:$I$1018,9,0)</f>
        <v>0</v>
      </c>
      <c r="K769" s="100"/>
      <c r="L769" s="100"/>
      <c r="M769" s="100"/>
      <c r="N769" s="100"/>
      <c r="O769" s="100"/>
      <c r="P769" s="100"/>
      <c r="Q769" s="100"/>
      <c r="R769" s="100"/>
      <c r="S769" s="100"/>
    </row>
    <row r="770" customFormat="false" ht="15" hidden="false" customHeight="false" outlineLevel="0" collapsed="false">
      <c r="B770" s="96" t="s">
        <v>108</v>
      </c>
      <c r="C770" s="97" t="n">
        <v>1</v>
      </c>
      <c r="D770" s="100" t="n">
        <f aca="false">$C770*VLOOKUP($B770,FoodDB!$A$2:$I$1018,3,0)</f>
        <v>0</v>
      </c>
      <c r="E770" s="100" t="n">
        <f aca="false">$C770*VLOOKUP($B770,FoodDB!$A$2:$I$1018,4,0)</f>
        <v>0</v>
      </c>
      <c r="F770" s="100" t="n">
        <f aca="false">$C770*VLOOKUP($B770,FoodDB!$A$2:$I$1018,5,0)</f>
        <v>0</v>
      </c>
      <c r="G770" s="100" t="n">
        <f aca="false">$C770*VLOOKUP($B770,FoodDB!$A$2:$I$1018,6,0)</f>
        <v>0</v>
      </c>
      <c r="H770" s="100" t="n">
        <f aca="false">$C770*VLOOKUP($B770,FoodDB!$A$2:$I$1018,7,0)</f>
        <v>0</v>
      </c>
      <c r="I770" s="100" t="n">
        <f aca="false">$C770*VLOOKUP($B770,FoodDB!$A$2:$I$1018,8,0)</f>
        <v>0</v>
      </c>
      <c r="J770" s="100" t="n">
        <f aca="false">$C770*VLOOKUP($B770,FoodDB!$A$2:$I$1018,9,0)</f>
        <v>0</v>
      </c>
      <c r="K770" s="100"/>
      <c r="L770" s="100"/>
      <c r="M770" s="100"/>
      <c r="N770" s="100"/>
      <c r="O770" s="100"/>
      <c r="P770" s="100"/>
      <c r="Q770" s="100"/>
      <c r="R770" s="100"/>
      <c r="S770" s="100"/>
    </row>
    <row r="771" customFormat="false" ht="15" hidden="false" customHeight="false" outlineLevel="0" collapsed="false">
      <c r="B771" s="96" t="s">
        <v>108</v>
      </c>
      <c r="C771" s="97" t="n">
        <v>1</v>
      </c>
      <c r="D771" s="100" t="n">
        <f aca="false">$C771*VLOOKUP($B771,FoodDB!$A$2:$I$1018,3,0)</f>
        <v>0</v>
      </c>
      <c r="E771" s="100" t="n">
        <f aca="false">$C771*VLOOKUP($B771,FoodDB!$A$2:$I$1018,4,0)</f>
        <v>0</v>
      </c>
      <c r="F771" s="100" t="n">
        <f aca="false">$C771*VLOOKUP($B771,FoodDB!$A$2:$I$1018,5,0)</f>
        <v>0</v>
      </c>
      <c r="G771" s="100" t="n">
        <f aca="false">$C771*VLOOKUP($B771,FoodDB!$A$2:$I$1018,6,0)</f>
        <v>0</v>
      </c>
      <c r="H771" s="100" t="n">
        <f aca="false">$C771*VLOOKUP($B771,FoodDB!$A$2:$I$1018,7,0)</f>
        <v>0</v>
      </c>
      <c r="I771" s="100" t="n">
        <f aca="false">$C771*VLOOKUP($B771,FoodDB!$A$2:$I$1018,8,0)</f>
        <v>0</v>
      </c>
      <c r="J771" s="100" t="n">
        <f aca="false">$C771*VLOOKUP($B771,FoodDB!$A$2:$I$1018,9,0)</f>
        <v>0</v>
      </c>
      <c r="K771" s="100"/>
      <c r="L771" s="100"/>
      <c r="M771" s="100"/>
      <c r="N771" s="100"/>
      <c r="O771" s="100"/>
      <c r="P771" s="100"/>
      <c r="Q771" s="100"/>
      <c r="R771" s="100"/>
      <c r="S771" s="100"/>
    </row>
    <row r="772" customFormat="false" ht="15" hidden="false" customHeight="false" outlineLevel="0" collapsed="false">
      <c r="B772" s="96" t="s">
        <v>108</v>
      </c>
      <c r="C772" s="97" t="n">
        <v>1</v>
      </c>
      <c r="D772" s="100" t="n">
        <f aca="false">$C772*VLOOKUP($B772,FoodDB!$A$2:$I$1018,3,0)</f>
        <v>0</v>
      </c>
      <c r="E772" s="100" t="n">
        <f aca="false">$C772*VLOOKUP($B772,FoodDB!$A$2:$I$1018,4,0)</f>
        <v>0</v>
      </c>
      <c r="F772" s="100" t="n">
        <f aca="false">$C772*VLOOKUP($B772,FoodDB!$A$2:$I$1018,5,0)</f>
        <v>0</v>
      </c>
      <c r="G772" s="100" t="n">
        <f aca="false">$C772*VLOOKUP($B772,FoodDB!$A$2:$I$1018,6,0)</f>
        <v>0</v>
      </c>
      <c r="H772" s="100" t="n">
        <f aca="false">$C772*VLOOKUP($B772,FoodDB!$A$2:$I$1018,7,0)</f>
        <v>0</v>
      </c>
      <c r="I772" s="100" t="n">
        <f aca="false">$C772*VLOOKUP($B772,FoodDB!$A$2:$I$1018,8,0)</f>
        <v>0</v>
      </c>
      <c r="J772" s="100" t="n">
        <f aca="false">$C772*VLOOKUP($B772,FoodDB!$A$2:$I$1018,9,0)</f>
        <v>0</v>
      </c>
      <c r="K772" s="100"/>
      <c r="L772" s="100"/>
      <c r="M772" s="100"/>
      <c r="N772" s="100"/>
      <c r="O772" s="100"/>
      <c r="P772" s="100"/>
      <c r="Q772" s="100"/>
      <c r="R772" s="100"/>
      <c r="S772" s="100"/>
    </row>
    <row r="773" customFormat="false" ht="15" hidden="false" customHeight="false" outlineLevel="0" collapsed="false">
      <c r="A773" s="0" t="s">
        <v>98</v>
      </c>
      <c r="D773" s="100"/>
      <c r="E773" s="100"/>
      <c r="F773" s="100"/>
      <c r="G773" s="100" t="n">
        <f aca="false">SUM(G766:G772)</f>
        <v>0</v>
      </c>
      <c r="H773" s="100" t="n">
        <f aca="false">SUM(H766:H772)</f>
        <v>0</v>
      </c>
      <c r="I773" s="100" t="n">
        <f aca="false">SUM(I766:I772)</f>
        <v>0</v>
      </c>
      <c r="J773" s="100" t="n">
        <f aca="false">SUM(G773:I773)</f>
        <v>0</v>
      </c>
      <c r="K773" s="100"/>
      <c r="L773" s="100"/>
      <c r="M773" s="100"/>
      <c r="N773" s="100"/>
      <c r="O773" s="100"/>
      <c r="P773" s="100"/>
      <c r="Q773" s="100"/>
      <c r="R773" s="100"/>
      <c r="S773" s="100"/>
    </row>
    <row r="774" customFormat="false" ht="15" hidden="false" customHeight="false" outlineLevel="0" collapsed="false">
      <c r="A774" s="0" t="s">
        <v>102</v>
      </c>
      <c r="B774" s="0" t="s">
        <v>103</v>
      </c>
      <c r="D774" s="100"/>
      <c r="E774" s="100"/>
      <c r="F774" s="100"/>
      <c r="G774" s="100" t="n">
        <f aca="false">VLOOKUP($A766,LossChart!$A$3:$AB$105,14,0)</f>
        <v>716.960598060876</v>
      </c>
      <c r="H774" s="100" t="n">
        <f aca="false">VLOOKUP($A766,LossChart!$A$3:$AB$105,15,0)</f>
        <v>80</v>
      </c>
      <c r="I774" s="100" t="n">
        <f aca="false">VLOOKUP($A766,LossChart!$A$3:$AB$105,16,0)</f>
        <v>477.304074136158</v>
      </c>
      <c r="J774" s="100" t="n">
        <f aca="false">VLOOKUP($A766,LossChart!$A$3:$AB$105,17,0)</f>
        <v>1274.26467219703</v>
      </c>
      <c r="K774" s="100"/>
      <c r="L774" s="100"/>
      <c r="M774" s="100"/>
      <c r="N774" s="100"/>
      <c r="O774" s="100"/>
      <c r="P774" s="100"/>
      <c r="Q774" s="100"/>
      <c r="R774" s="100"/>
      <c r="S774" s="100"/>
    </row>
    <row r="775" customFormat="false" ht="15" hidden="false" customHeight="false" outlineLevel="0" collapsed="false">
      <c r="A775" s="0" t="s">
        <v>104</v>
      </c>
      <c r="D775" s="100"/>
      <c r="E775" s="100"/>
      <c r="F775" s="100"/>
      <c r="G775" s="100" t="n">
        <f aca="false">G774-G773</f>
        <v>716.960598060876</v>
      </c>
      <c r="H775" s="100" t="n">
        <f aca="false">H774-H773</f>
        <v>80</v>
      </c>
      <c r="I775" s="100" t="n">
        <f aca="false">I774-I773</f>
        <v>477.304074136158</v>
      </c>
      <c r="J775" s="100" t="n">
        <f aca="false">J774-J773</f>
        <v>1274.26467219703</v>
      </c>
      <c r="K775" s="100"/>
      <c r="L775" s="100"/>
      <c r="M775" s="100"/>
      <c r="N775" s="100"/>
      <c r="O775" s="100"/>
      <c r="P775" s="100"/>
      <c r="Q775" s="100"/>
      <c r="R775" s="100"/>
      <c r="S775" s="100"/>
    </row>
    <row r="777" customFormat="false" ht="60" hidden="false" customHeight="false" outlineLevel="0" collapsed="false">
      <c r="A777" s="21" t="s">
        <v>63</v>
      </c>
      <c r="B777" s="21" t="s">
        <v>93</v>
      </c>
      <c r="C777" s="21" t="s">
        <v>94</v>
      </c>
      <c r="D777" s="94" t="str">
        <f aca="false">FoodDB!$C$1</f>
        <v>Fat
(g)</v>
      </c>
      <c r="E777" s="94" t="str">
        <f aca="false">FoodDB!$D$1</f>
        <v>Carbs
(g)</v>
      </c>
      <c r="F777" s="94" t="str">
        <f aca="false">FoodDB!$E$1</f>
        <v>Protein
(g)</v>
      </c>
      <c r="G777" s="94" t="str">
        <f aca="false">FoodDB!$F$1</f>
        <v>Fat
(Cal)</v>
      </c>
      <c r="H777" s="94" t="str">
        <f aca="false">FoodDB!$G$1</f>
        <v>Carb
(Cal)</v>
      </c>
      <c r="I777" s="94" t="str">
        <f aca="false">FoodDB!$H$1</f>
        <v>Protein
(Cal)</v>
      </c>
      <c r="J777" s="94" t="str">
        <f aca="false">FoodDB!$I$1</f>
        <v>Total
Calories</v>
      </c>
      <c r="K777" s="94"/>
      <c r="L777" s="94" t="s">
        <v>110</v>
      </c>
      <c r="M777" s="94" t="s">
        <v>111</v>
      </c>
      <c r="N777" s="94" t="s">
        <v>112</v>
      </c>
      <c r="O777" s="94" t="s">
        <v>113</v>
      </c>
      <c r="P777" s="94" t="s">
        <v>118</v>
      </c>
      <c r="Q777" s="94" t="s">
        <v>119</v>
      </c>
      <c r="R777" s="94" t="s">
        <v>120</v>
      </c>
      <c r="S777" s="94" t="s">
        <v>121</v>
      </c>
    </row>
    <row r="778" customFormat="false" ht="15" hidden="false" customHeight="false" outlineLevel="0" collapsed="false">
      <c r="A778" s="95" t="n">
        <f aca="false">A766+1</f>
        <v>43058</v>
      </c>
      <c r="B778" s="96" t="s">
        <v>108</v>
      </c>
      <c r="C778" s="97" t="n">
        <v>1</v>
      </c>
      <c r="D778" s="100" t="n">
        <f aca="false">$C778*VLOOKUP($B778,FoodDB!$A$2:$I$1018,3,0)</f>
        <v>0</v>
      </c>
      <c r="E778" s="100" t="n">
        <f aca="false">$C778*VLOOKUP($B778,FoodDB!$A$2:$I$1018,4,0)</f>
        <v>0</v>
      </c>
      <c r="F778" s="100" t="n">
        <f aca="false">$C778*VLOOKUP($B778,FoodDB!$A$2:$I$1018,5,0)</f>
        <v>0</v>
      </c>
      <c r="G778" s="100" t="n">
        <f aca="false">$C778*VLOOKUP($B778,FoodDB!$A$2:$I$1018,6,0)</f>
        <v>0</v>
      </c>
      <c r="H778" s="100" t="n">
        <f aca="false">$C778*VLOOKUP($B778,FoodDB!$A$2:$I$1018,7,0)</f>
        <v>0</v>
      </c>
      <c r="I778" s="100" t="n">
        <f aca="false">$C778*VLOOKUP($B778,FoodDB!$A$2:$I$1018,8,0)</f>
        <v>0</v>
      </c>
      <c r="J778" s="100" t="n">
        <f aca="false">$C778*VLOOKUP($B778,FoodDB!$A$2:$I$1018,9,0)</f>
        <v>0</v>
      </c>
      <c r="K778" s="100"/>
      <c r="L778" s="100" t="n">
        <f aca="false">SUM(G778:G784)</f>
        <v>0</v>
      </c>
      <c r="M778" s="100" t="n">
        <f aca="false">SUM(H778:H784)</f>
        <v>0</v>
      </c>
      <c r="N778" s="100" t="n">
        <f aca="false">SUM(I778:I784)</f>
        <v>0</v>
      </c>
      <c r="O778" s="100" t="n">
        <f aca="false">SUM(L778:N778)</f>
        <v>0</v>
      </c>
      <c r="P778" s="100" t="n">
        <f aca="false">VLOOKUP($A778,LossChart!$A$3:$AB$105,14,0)-L778</f>
        <v>722.112823115837</v>
      </c>
      <c r="Q778" s="100" t="n">
        <f aca="false">VLOOKUP($A778,LossChart!$A$3:$AB$105,15,0)-M778</f>
        <v>80</v>
      </c>
      <c r="R778" s="100" t="n">
        <f aca="false">VLOOKUP($A778,LossChart!$A$3:$AB$105,16,0)-N778</f>
        <v>477.304074136158</v>
      </c>
      <c r="S778" s="100" t="n">
        <f aca="false">VLOOKUP($A778,LossChart!$A$3:$AB$105,17,0)-O778</f>
        <v>1279.41689725199</v>
      </c>
    </row>
    <row r="779" customFormat="false" ht="15" hidden="false" customHeight="false" outlineLevel="0" collapsed="false">
      <c r="B779" s="96" t="s">
        <v>108</v>
      </c>
      <c r="C779" s="97" t="n">
        <v>1</v>
      </c>
      <c r="D779" s="100" t="n">
        <f aca="false">$C779*VLOOKUP($B779,FoodDB!$A$2:$I$1018,3,0)</f>
        <v>0</v>
      </c>
      <c r="E779" s="100" t="n">
        <f aca="false">$C779*VLOOKUP($B779,FoodDB!$A$2:$I$1018,4,0)</f>
        <v>0</v>
      </c>
      <c r="F779" s="100" t="n">
        <f aca="false">$C779*VLOOKUP($B779,FoodDB!$A$2:$I$1018,5,0)</f>
        <v>0</v>
      </c>
      <c r="G779" s="100" t="n">
        <f aca="false">$C779*VLOOKUP($B779,FoodDB!$A$2:$I$1018,6,0)</f>
        <v>0</v>
      </c>
      <c r="H779" s="100" t="n">
        <f aca="false">$C779*VLOOKUP($B779,FoodDB!$A$2:$I$1018,7,0)</f>
        <v>0</v>
      </c>
      <c r="I779" s="100" t="n">
        <f aca="false">$C779*VLOOKUP($B779,FoodDB!$A$2:$I$1018,8,0)</f>
        <v>0</v>
      </c>
      <c r="J779" s="100" t="n">
        <f aca="false">$C779*VLOOKUP($B779,FoodDB!$A$2:$I$1018,9,0)</f>
        <v>0</v>
      </c>
      <c r="K779" s="100"/>
      <c r="L779" s="100"/>
      <c r="M779" s="100"/>
      <c r="N779" s="100"/>
      <c r="O779" s="100"/>
      <c r="P779" s="100"/>
      <c r="Q779" s="100"/>
      <c r="R779" s="100"/>
      <c r="S779" s="100"/>
    </row>
    <row r="780" customFormat="false" ht="15" hidden="false" customHeight="false" outlineLevel="0" collapsed="false">
      <c r="B780" s="96" t="s">
        <v>108</v>
      </c>
      <c r="C780" s="97" t="n">
        <v>1</v>
      </c>
      <c r="D780" s="100" t="n">
        <f aca="false">$C780*VLOOKUP($B780,FoodDB!$A$2:$I$1018,3,0)</f>
        <v>0</v>
      </c>
      <c r="E780" s="100" t="n">
        <f aca="false">$C780*VLOOKUP($B780,FoodDB!$A$2:$I$1018,4,0)</f>
        <v>0</v>
      </c>
      <c r="F780" s="100" t="n">
        <f aca="false">$C780*VLOOKUP($B780,FoodDB!$A$2:$I$1018,5,0)</f>
        <v>0</v>
      </c>
      <c r="G780" s="100" t="n">
        <f aca="false">$C780*VLOOKUP($B780,FoodDB!$A$2:$I$1018,6,0)</f>
        <v>0</v>
      </c>
      <c r="H780" s="100" t="n">
        <f aca="false">$C780*VLOOKUP($B780,FoodDB!$A$2:$I$1018,7,0)</f>
        <v>0</v>
      </c>
      <c r="I780" s="100" t="n">
        <f aca="false">$C780*VLOOKUP($B780,FoodDB!$A$2:$I$1018,8,0)</f>
        <v>0</v>
      </c>
      <c r="J780" s="100" t="n">
        <f aca="false">$C780*VLOOKUP($B780,FoodDB!$A$2:$I$1018,9,0)</f>
        <v>0</v>
      </c>
      <c r="K780" s="100"/>
      <c r="L780" s="100"/>
      <c r="M780" s="100"/>
      <c r="N780" s="100"/>
      <c r="O780" s="100"/>
      <c r="P780" s="100"/>
      <c r="Q780" s="100"/>
      <c r="R780" s="100"/>
      <c r="S780" s="100"/>
    </row>
    <row r="781" customFormat="false" ht="15" hidden="false" customHeight="false" outlineLevel="0" collapsed="false">
      <c r="B781" s="96" t="s">
        <v>108</v>
      </c>
      <c r="C781" s="97" t="n">
        <v>1</v>
      </c>
      <c r="D781" s="100" t="n">
        <f aca="false">$C781*VLOOKUP($B781,FoodDB!$A$2:$I$1018,3,0)</f>
        <v>0</v>
      </c>
      <c r="E781" s="100" t="n">
        <f aca="false">$C781*VLOOKUP($B781,FoodDB!$A$2:$I$1018,4,0)</f>
        <v>0</v>
      </c>
      <c r="F781" s="100" t="n">
        <f aca="false">$C781*VLOOKUP($B781,FoodDB!$A$2:$I$1018,5,0)</f>
        <v>0</v>
      </c>
      <c r="G781" s="100" t="n">
        <f aca="false">$C781*VLOOKUP($B781,FoodDB!$A$2:$I$1018,6,0)</f>
        <v>0</v>
      </c>
      <c r="H781" s="100" t="n">
        <f aca="false">$C781*VLOOKUP($B781,FoodDB!$A$2:$I$1018,7,0)</f>
        <v>0</v>
      </c>
      <c r="I781" s="100" t="n">
        <f aca="false">$C781*VLOOKUP($B781,FoodDB!$A$2:$I$1018,8,0)</f>
        <v>0</v>
      </c>
      <c r="J781" s="100" t="n">
        <f aca="false">$C781*VLOOKUP($B781,FoodDB!$A$2:$I$1018,9,0)</f>
        <v>0</v>
      </c>
      <c r="K781" s="100"/>
      <c r="L781" s="100"/>
      <c r="M781" s="100"/>
      <c r="N781" s="100"/>
      <c r="O781" s="100"/>
      <c r="P781" s="100"/>
      <c r="Q781" s="100"/>
      <c r="R781" s="100"/>
      <c r="S781" s="100"/>
    </row>
    <row r="782" customFormat="false" ht="15" hidden="false" customHeight="false" outlineLevel="0" collapsed="false">
      <c r="B782" s="96" t="s">
        <v>108</v>
      </c>
      <c r="C782" s="97" t="n">
        <v>1</v>
      </c>
      <c r="D782" s="100" t="n">
        <f aca="false">$C782*VLOOKUP($B782,FoodDB!$A$2:$I$1018,3,0)</f>
        <v>0</v>
      </c>
      <c r="E782" s="100" t="n">
        <f aca="false">$C782*VLOOKUP($B782,FoodDB!$A$2:$I$1018,4,0)</f>
        <v>0</v>
      </c>
      <c r="F782" s="100" t="n">
        <f aca="false">$C782*VLOOKUP($B782,FoodDB!$A$2:$I$1018,5,0)</f>
        <v>0</v>
      </c>
      <c r="G782" s="100" t="n">
        <f aca="false">$C782*VLOOKUP($B782,FoodDB!$A$2:$I$1018,6,0)</f>
        <v>0</v>
      </c>
      <c r="H782" s="100" t="n">
        <f aca="false">$C782*VLOOKUP($B782,FoodDB!$A$2:$I$1018,7,0)</f>
        <v>0</v>
      </c>
      <c r="I782" s="100" t="n">
        <f aca="false">$C782*VLOOKUP($B782,FoodDB!$A$2:$I$1018,8,0)</f>
        <v>0</v>
      </c>
      <c r="J782" s="100" t="n">
        <f aca="false">$C782*VLOOKUP($B782,FoodDB!$A$2:$I$1018,9,0)</f>
        <v>0</v>
      </c>
      <c r="K782" s="100"/>
      <c r="L782" s="100"/>
      <c r="M782" s="100"/>
      <c r="N782" s="100"/>
      <c r="O782" s="100"/>
      <c r="P782" s="100"/>
      <c r="Q782" s="100"/>
      <c r="R782" s="100"/>
      <c r="S782" s="100"/>
    </row>
    <row r="783" customFormat="false" ht="15" hidden="false" customHeight="false" outlineLevel="0" collapsed="false">
      <c r="B783" s="96" t="s">
        <v>108</v>
      </c>
      <c r="C783" s="97" t="n">
        <v>1</v>
      </c>
      <c r="D783" s="100" t="n">
        <f aca="false">$C783*VLOOKUP($B783,FoodDB!$A$2:$I$1018,3,0)</f>
        <v>0</v>
      </c>
      <c r="E783" s="100" t="n">
        <f aca="false">$C783*VLOOKUP($B783,FoodDB!$A$2:$I$1018,4,0)</f>
        <v>0</v>
      </c>
      <c r="F783" s="100" t="n">
        <f aca="false">$C783*VLOOKUP($B783,FoodDB!$A$2:$I$1018,5,0)</f>
        <v>0</v>
      </c>
      <c r="G783" s="100" t="n">
        <f aca="false">$C783*VLOOKUP($B783,FoodDB!$A$2:$I$1018,6,0)</f>
        <v>0</v>
      </c>
      <c r="H783" s="100" t="n">
        <f aca="false">$C783*VLOOKUP($B783,FoodDB!$A$2:$I$1018,7,0)</f>
        <v>0</v>
      </c>
      <c r="I783" s="100" t="n">
        <f aca="false">$C783*VLOOKUP($B783,FoodDB!$A$2:$I$1018,8,0)</f>
        <v>0</v>
      </c>
      <c r="J783" s="100" t="n">
        <f aca="false">$C783*VLOOKUP($B783,FoodDB!$A$2:$I$1018,9,0)</f>
        <v>0</v>
      </c>
      <c r="K783" s="100"/>
      <c r="L783" s="100"/>
      <c r="M783" s="100"/>
      <c r="N783" s="100"/>
      <c r="O783" s="100"/>
      <c r="P783" s="100"/>
      <c r="Q783" s="100"/>
      <c r="R783" s="100"/>
      <c r="S783" s="100"/>
    </row>
    <row r="784" customFormat="false" ht="15" hidden="false" customHeight="false" outlineLevel="0" collapsed="false">
      <c r="B784" s="96" t="s">
        <v>108</v>
      </c>
      <c r="C784" s="97" t="n">
        <v>1</v>
      </c>
      <c r="D784" s="100" t="n">
        <f aca="false">$C784*VLOOKUP($B784,FoodDB!$A$2:$I$1018,3,0)</f>
        <v>0</v>
      </c>
      <c r="E784" s="100" t="n">
        <f aca="false">$C784*VLOOKUP($B784,FoodDB!$A$2:$I$1018,4,0)</f>
        <v>0</v>
      </c>
      <c r="F784" s="100" t="n">
        <f aca="false">$C784*VLOOKUP($B784,FoodDB!$A$2:$I$1018,5,0)</f>
        <v>0</v>
      </c>
      <c r="G784" s="100" t="n">
        <f aca="false">$C784*VLOOKUP($B784,FoodDB!$A$2:$I$1018,6,0)</f>
        <v>0</v>
      </c>
      <c r="H784" s="100" t="n">
        <f aca="false">$C784*VLOOKUP($B784,FoodDB!$A$2:$I$1018,7,0)</f>
        <v>0</v>
      </c>
      <c r="I784" s="100" t="n">
        <f aca="false">$C784*VLOOKUP($B784,FoodDB!$A$2:$I$1018,8,0)</f>
        <v>0</v>
      </c>
      <c r="J784" s="100" t="n">
        <f aca="false">$C784*VLOOKUP($B784,FoodDB!$A$2:$I$1018,9,0)</f>
        <v>0</v>
      </c>
      <c r="K784" s="100"/>
      <c r="L784" s="100"/>
      <c r="M784" s="100"/>
      <c r="N784" s="100"/>
      <c r="O784" s="100"/>
      <c r="P784" s="100"/>
      <c r="Q784" s="100"/>
      <c r="R784" s="100"/>
      <c r="S784" s="100"/>
    </row>
    <row r="785" customFormat="false" ht="15" hidden="false" customHeight="false" outlineLevel="0" collapsed="false">
      <c r="A785" s="0" t="s">
        <v>98</v>
      </c>
      <c r="D785" s="100"/>
      <c r="E785" s="100"/>
      <c r="F785" s="100"/>
      <c r="G785" s="100" t="n">
        <f aca="false">SUM(G778:G784)</f>
        <v>0</v>
      </c>
      <c r="H785" s="100" t="n">
        <f aca="false">SUM(H778:H784)</f>
        <v>0</v>
      </c>
      <c r="I785" s="100" t="n">
        <f aca="false">SUM(I778:I784)</f>
        <v>0</v>
      </c>
      <c r="J785" s="100" t="n">
        <f aca="false">SUM(G785:I785)</f>
        <v>0</v>
      </c>
      <c r="K785" s="100"/>
      <c r="L785" s="100"/>
      <c r="M785" s="100"/>
      <c r="N785" s="100"/>
      <c r="O785" s="100"/>
      <c r="P785" s="100"/>
      <c r="Q785" s="100"/>
      <c r="R785" s="100"/>
      <c r="S785" s="100"/>
    </row>
    <row r="786" customFormat="false" ht="15" hidden="false" customHeight="false" outlineLevel="0" collapsed="false">
      <c r="A786" s="0" t="s">
        <v>102</v>
      </c>
      <c r="B786" s="0" t="s">
        <v>103</v>
      </c>
      <c r="D786" s="100"/>
      <c r="E786" s="100"/>
      <c r="F786" s="100"/>
      <c r="G786" s="100" t="n">
        <f aca="false">VLOOKUP($A778,LossChart!$A$3:$AB$105,14,0)</f>
        <v>722.112823115837</v>
      </c>
      <c r="H786" s="100" t="n">
        <f aca="false">VLOOKUP($A778,LossChart!$A$3:$AB$105,15,0)</f>
        <v>80</v>
      </c>
      <c r="I786" s="100" t="n">
        <f aca="false">VLOOKUP($A778,LossChart!$A$3:$AB$105,16,0)</f>
        <v>477.304074136158</v>
      </c>
      <c r="J786" s="100" t="n">
        <f aca="false">VLOOKUP($A778,LossChart!$A$3:$AB$105,17,0)</f>
        <v>1279.41689725199</v>
      </c>
      <c r="K786" s="100"/>
      <c r="L786" s="100"/>
      <c r="M786" s="100"/>
      <c r="N786" s="100"/>
      <c r="O786" s="100"/>
      <c r="P786" s="100"/>
      <c r="Q786" s="100"/>
      <c r="R786" s="100"/>
      <c r="S786" s="100"/>
    </row>
    <row r="787" customFormat="false" ht="15" hidden="false" customHeight="false" outlineLevel="0" collapsed="false">
      <c r="A787" s="0" t="s">
        <v>104</v>
      </c>
      <c r="D787" s="100"/>
      <c r="E787" s="100"/>
      <c r="F787" s="100"/>
      <c r="G787" s="100" t="n">
        <f aca="false">G786-G785</f>
        <v>722.112823115837</v>
      </c>
      <c r="H787" s="100" t="n">
        <f aca="false">H786-H785</f>
        <v>80</v>
      </c>
      <c r="I787" s="100" t="n">
        <f aca="false">I786-I785</f>
        <v>477.304074136158</v>
      </c>
      <c r="J787" s="100" t="n">
        <f aca="false">J786-J785</f>
        <v>1279.41689725199</v>
      </c>
      <c r="K787" s="100"/>
      <c r="L787" s="100"/>
      <c r="M787" s="100"/>
      <c r="N787" s="100"/>
      <c r="O787" s="100"/>
      <c r="P787" s="100"/>
      <c r="Q787" s="100"/>
      <c r="R787" s="100"/>
      <c r="S787" s="100"/>
    </row>
    <row r="789" customFormat="false" ht="60" hidden="false" customHeight="false" outlineLevel="0" collapsed="false">
      <c r="A789" s="21" t="s">
        <v>63</v>
      </c>
      <c r="B789" s="21" t="s">
        <v>93</v>
      </c>
      <c r="C789" s="21" t="s">
        <v>94</v>
      </c>
      <c r="D789" s="94" t="str">
        <f aca="false">FoodDB!$C$1</f>
        <v>Fat
(g)</v>
      </c>
      <c r="E789" s="94" t="str">
        <f aca="false">FoodDB!$D$1</f>
        <v>Carbs
(g)</v>
      </c>
      <c r="F789" s="94" t="str">
        <f aca="false">FoodDB!$E$1</f>
        <v>Protein
(g)</v>
      </c>
      <c r="G789" s="94" t="str">
        <f aca="false">FoodDB!$F$1</f>
        <v>Fat
(Cal)</v>
      </c>
      <c r="H789" s="94" t="str">
        <f aca="false">FoodDB!$G$1</f>
        <v>Carb
(Cal)</v>
      </c>
      <c r="I789" s="94" t="str">
        <f aca="false">FoodDB!$H$1</f>
        <v>Protein
(Cal)</v>
      </c>
      <c r="J789" s="94" t="str">
        <f aca="false">FoodDB!$I$1</f>
        <v>Total
Calories</v>
      </c>
      <c r="K789" s="94"/>
      <c r="L789" s="94" t="s">
        <v>110</v>
      </c>
      <c r="M789" s="94" t="s">
        <v>111</v>
      </c>
      <c r="N789" s="94" t="s">
        <v>112</v>
      </c>
      <c r="O789" s="94" t="s">
        <v>113</v>
      </c>
      <c r="P789" s="94" t="s">
        <v>118</v>
      </c>
      <c r="Q789" s="94" t="s">
        <v>119</v>
      </c>
      <c r="R789" s="94" t="s">
        <v>120</v>
      </c>
      <c r="S789" s="94" t="s">
        <v>121</v>
      </c>
    </row>
    <row r="790" customFormat="false" ht="15" hidden="false" customHeight="false" outlineLevel="0" collapsed="false">
      <c r="A790" s="95" t="n">
        <f aca="false">A778+1</f>
        <v>43059</v>
      </c>
      <c r="B790" s="96" t="s">
        <v>108</v>
      </c>
      <c r="C790" s="97" t="n">
        <v>1</v>
      </c>
      <c r="D790" s="100" t="n">
        <f aca="false">$C790*VLOOKUP($B790,FoodDB!$A$2:$I$1018,3,0)</f>
        <v>0</v>
      </c>
      <c r="E790" s="100" t="n">
        <f aca="false">$C790*VLOOKUP($B790,FoodDB!$A$2:$I$1018,4,0)</f>
        <v>0</v>
      </c>
      <c r="F790" s="100" t="n">
        <f aca="false">$C790*VLOOKUP($B790,FoodDB!$A$2:$I$1018,5,0)</f>
        <v>0</v>
      </c>
      <c r="G790" s="100" t="n">
        <f aca="false">$C790*VLOOKUP($B790,FoodDB!$A$2:$I$1018,6,0)</f>
        <v>0</v>
      </c>
      <c r="H790" s="100" t="n">
        <f aca="false">$C790*VLOOKUP($B790,FoodDB!$A$2:$I$1018,7,0)</f>
        <v>0</v>
      </c>
      <c r="I790" s="100" t="n">
        <f aca="false">$C790*VLOOKUP($B790,FoodDB!$A$2:$I$1018,8,0)</f>
        <v>0</v>
      </c>
      <c r="J790" s="100" t="n">
        <f aca="false">$C790*VLOOKUP($B790,FoodDB!$A$2:$I$1018,9,0)</f>
        <v>0</v>
      </c>
      <c r="K790" s="100"/>
      <c r="L790" s="100" t="n">
        <f aca="false">SUM(G790:G796)</f>
        <v>0</v>
      </c>
      <c r="M790" s="100" t="n">
        <f aca="false">SUM(H790:H796)</f>
        <v>0</v>
      </c>
      <c r="N790" s="100" t="n">
        <f aca="false">SUM(I790:I796)</f>
        <v>0</v>
      </c>
      <c r="O790" s="100" t="n">
        <f aca="false">SUM(L790:N790)</f>
        <v>0</v>
      </c>
      <c r="P790" s="100" t="n">
        <f aca="false">VLOOKUP($A790,LossChart!$A$3:$AB$105,14,0)-L790</f>
        <v>727.219414177453</v>
      </c>
      <c r="Q790" s="100" t="n">
        <f aca="false">VLOOKUP($A790,LossChart!$A$3:$AB$105,15,0)-M790</f>
        <v>80</v>
      </c>
      <c r="R790" s="100" t="n">
        <f aca="false">VLOOKUP($A790,LossChart!$A$3:$AB$105,16,0)-N790</f>
        <v>477.304074136158</v>
      </c>
      <c r="S790" s="100" t="n">
        <f aca="false">VLOOKUP($A790,LossChart!$A$3:$AB$105,17,0)-O790</f>
        <v>1284.52348831361</v>
      </c>
    </row>
    <row r="791" customFormat="false" ht="15" hidden="false" customHeight="false" outlineLevel="0" collapsed="false">
      <c r="B791" s="96" t="s">
        <v>108</v>
      </c>
      <c r="C791" s="97" t="n">
        <v>1</v>
      </c>
      <c r="D791" s="100" t="n">
        <f aca="false">$C791*VLOOKUP($B791,FoodDB!$A$2:$I$1018,3,0)</f>
        <v>0</v>
      </c>
      <c r="E791" s="100" t="n">
        <f aca="false">$C791*VLOOKUP($B791,FoodDB!$A$2:$I$1018,4,0)</f>
        <v>0</v>
      </c>
      <c r="F791" s="100" t="n">
        <f aca="false">$C791*VLOOKUP($B791,FoodDB!$A$2:$I$1018,5,0)</f>
        <v>0</v>
      </c>
      <c r="G791" s="100" t="n">
        <f aca="false">$C791*VLOOKUP($B791,FoodDB!$A$2:$I$1018,6,0)</f>
        <v>0</v>
      </c>
      <c r="H791" s="100" t="n">
        <f aca="false">$C791*VLOOKUP($B791,FoodDB!$A$2:$I$1018,7,0)</f>
        <v>0</v>
      </c>
      <c r="I791" s="100" t="n">
        <f aca="false">$C791*VLOOKUP($B791,FoodDB!$A$2:$I$1018,8,0)</f>
        <v>0</v>
      </c>
      <c r="J791" s="100" t="n">
        <f aca="false">$C791*VLOOKUP($B791,FoodDB!$A$2:$I$1018,9,0)</f>
        <v>0</v>
      </c>
      <c r="K791" s="100"/>
      <c r="L791" s="100"/>
      <c r="M791" s="100"/>
      <c r="N791" s="100"/>
      <c r="O791" s="100"/>
      <c r="P791" s="100"/>
      <c r="Q791" s="100"/>
      <c r="R791" s="100"/>
      <c r="S791" s="100"/>
    </row>
    <row r="792" customFormat="false" ht="15" hidden="false" customHeight="false" outlineLevel="0" collapsed="false">
      <c r="B792" s="96" t="s">
        <v>108</v>
      </c>
      <c r="C792" s="97" t="n">
        <v>1</v>
      </c>
      <c r="D792" s="100" t="n">
        <f aca="false">$C792*VLOOKUP($B792,FoodDB!$A$2:$I$1018,3,0)</f>
        <v>0</v>
      </c>
      <c r="E792" s="100" t="n">
        <f aca="false">$C792*VLOOKUP($B792,FoodDB!$A$2:$I$1018,4,0)</f>
        <v>0</v>
      </c>
      <c r="F792" s="100" t="n">
        <f aca="false">$C792*VLOOKUP($B792,FoodDB!$A$2:$I$1018,5,0)</f>
        <v>0</v>
      </c>
      <c r="G792" s="100" t="n">
        <f aca="false">$C792*VLOOKUP($B792,FoodDB!$A$2:$I$1018,6,0)</f>
        <v>0</v>
      </c>
      <c r="H792" s="100" t="n">
        <f aca="false">$C792*VLOOKUP($B792,FoodDB!$A$2:$I$1018,7,0)</f>
        <v>0</v>
      </c>
      <c r="I792" s="100" t="n">
        <f aca="false">$C792*VLOOKUP($B792,FoodDB!$A$2:$I$1018,8,0)</f>
        <v>0</v>
      </c>
      <c r="J792" s="100" t="n">
        <f aca="false">$C792*VLOOKUP($B792,FoodDB!$A$2:$I$1018,9,0)</f>
        <v>0</v>
      </c>
      <c r="K792" s="100"/>
      <c r="L792" s="100"/>
      <c r="M792" s="100"/>
      <c r="N792" s="100"/>
      <c r="O792" s="100"/>
      <c r="P792" s="100"/>
      <c r="Q792" s="100"/>
      <c r="R792" s="100"/>
      <c r="S792" s="100"/>
    </row>
    <row r="793" customFormat="false" ht="15" hidden="false" customHeight="false" outlineLevel="0" collapsed="false">
      <c r="B793" s="96" t="s">
        <v>108</v>
      </c>
      <c r="C793" s="97" t="n">
        <v>1</v>
      </c>
      <c r="D793" s="100" t="n">
        <f aca="false">$C793*VLOOKUP($B793,FoodDB!$A$2:$I$1018,3,0)</f>
        <v>0</v>
      </c>
      <c r="E793" s="100" t="n">
        <f aca="false">$C793*VLOOKUP($B793,FoodDB!$A$2:$I$1018,4,0)</f>
        <v>0</v>
      </c>
      <c r="F793" s="100" t="n">
        <f aca="false">$C793*VLOOKUP($B793,FoodDB!$A$2:$I$1018,5,0)</f>
        <v>0</v>
      </c>
      <c r="G793" s="100" t="n">
        <f aca="false">$C793*VLOOKUP($B793,FoodDB!$A$2:$I$1018,6,0)</f>
        <v>0</v>
      </c>
      <c r="H793" s="100" t="n">
        <f aca="false">$C793*VLOOKUP($B793,FoodDB!$A$2:$I$1018,7,0)</f>
        <v>0</v>
      </c>
      <c r="I793" s="100" t="n">
        <f aca="false">$C793*VLOOKUP($B793,FoodDB!$A$2:$I$1018,8,0)</f>
        <v>0</v>
      </c>
      <c r="J793" s="100" t="n">
        <f aca="false">$C793*VLOOKUP($B793,FoodDB!$A$2:$I$1018,9,0)</f>
        <v>0</v>
      </c>
      <c r="K793" s="100"/>
      <c r="L793" s="100"/>
      <c r="M793" s="100"/>
      <c r="N793" s="100"/>
      <c r="O793" s="100"/>
      <c r="P793" s="100"/>
      <c r="Q793" s="100"/>
      <c r="R793" s="100"/>
      <c r="S793" s="100"/>
    </row>
    <row r="794" customFormat="false" ht="15" hidden="false" customHeight="false" outlineLevel="0" collapsed="false">
      <c r="B794" s="96" t="s">
        <v>108</v>
      </c>
      <c r="C794" s="97" t="n">
        <v>1</v>
      </c>
      <c r="D794" s="100" t="n">
        <f aca="false">$C794*VLOOKUP($B794,FoodDB!$A$2:$I$1018,3,0)</f>
        <v>0</v>
      </c>
      <c r="E794" s="100" t="n">
        <f aca="false">$C794*VLOOKUP($B794,FoodDB!$A$2:$I$1018,4,0)</f>
        <v>0</v>
      </c>
      <c r="F794" s="100" t="n">
        <f aca="false">$C794*VLOOKUP($B794,FoodDB!$A$2:$I$1018,5,0)</f>
        <v>0</v>
      </c>
      <c r="G794" s="100" t="n">
        <f aca="false">$C794*VLOOKUP($B794,FoodDB!$A$2:$I$1018,6,0)</f>
        <v>0</v>
      </c>
      <c r="H794" s="100" t="n">
        <f aca="false">$C794*VLOOKUP($B794,FoodDB!$A$2:$I$1018,7,0)</f>
        <v>0</v>
      </c>
      <c r="I794" s="100" t="n">
        <f aca="false">$C794*VLOOKUP($B794,FoodDB!$A$2:$I$1018,8,0)</f>
        <v>0</v>
      </c>
      <c r="J794" s="100" t="n">
        <f aca="false">$C794*VLOOKUP($B794,FoodDB!$A$2:$I$1018,9,0)</f>
        <v>0</v>
      </c>
      <c r="K794" s="100"/>
      <c r="L794" s="100"/>
      <c r="M794" s="100"/>
      <c r="N794" s="100"/>
      <c r="O794" s="100"/>
      <c r="P794" s="100"/>
      <c r="Q794" s="100"/>
      <c r="R794" s="100"/>
      <c r="S794" s="100"/>
    </row>
    <row r="795" customFormat="false" ht="15" hidden="false" customHeight="false" outlineLevel="0" collapsed="false">
      <c r="B795" s="96" t="s">
        <v>108</v>
      </c>
      <c r="C795" s="97" t="n">
        <v>1</v>
      </c>
      <c r="D795" s="100" t="n">
        <f aca="false">$C795*VLOOKUP($B795,FoodDB!$A$2:$I$1018,3,0)</f>
        <v>0</v>
      </c>
      <c r="E795" s="100" t="n">
        <f aca="false">$C795*VLOOKUP($B795,FoodDB!$A$2:$I$1018,4,0)</f>
        <v>0</v>
      </c>
      <c r="F795" s="100" t="n">
        <f aca="false">$C795*VLOOKUP($B795,FoodDB!$A$2:$I$1018,5,0)</f>
        <v>0</v>
      </c>
      <c r="G795" s="100" t="n">
        <f aca="false">$C795*VLOOKUP($B795,FoodDB!$A$2:$I$1018,6,0)</f>
        <v>0</v>
      </c>
      <c r="H795" s="100" t="n">
        <f aca="false">$C795*VLOOKUP($B795,FoodDB!$A$2:$I$1018,7,0)</f>
        <v>0</v>
      </c>
      <c r="I795" s="100" t="n">
        <f aca="false">$C795*VLOOKUP($B795,FoodDB!$A$2:$I$1018,8,0)</f>
        <v>0</v>
      </c>
      <c r="J795" s="100" t="n">
        <f aca="false">$C795*VLOOKUP($B795,FoodDB!$A$2:$I$1018,9,0)</f>
        <v>0</v>
      </c>
      <c r="K795" s="100"/>
      <c r="L795" s="100"/>
      <c r="M795" s="100"/>
      <c r="N795" s="100"/>
      <c r="O795" s="100"/>
      <c r="P795" s="100"/>
      <c r="Q795" s="100"/>
      <c r="R795" s="100"/>
      <c r="S795" s="100"/>
    </row>
    <row r="796" customFormat="false" ht="15" hidden="false" customHeight="false" outlineLevel="0" collapsed="false">
      <c r="B796" s="96" t="s">
        <v>108</v>
      </c>
      <c r="C796" s="97" t="n">
        <v>1</v>
      </c>
      <c r="D796" s="100" t="n">
        <f aca="false">$C796*VLOOKUP($B796,FoodDB!$A$2:$I$1018,3,0)</f>
        <v>0</v>
      </c>
      <c r="E796" s="100" t="n">
        <f aca="false">$C796*VLOOKUP($B796,FoodDB!$A$2:$I$1018,4,0)</f>
        <v>0</v>
      </c>
      <c r="F796" s="100" t="n">
        <f aca="false">$C796*VLOOKUP($B796,FoodDB!$A$2:$I$1018,5,0)</f>
        <v>0</v>
      </c>
      <c r="G796" s="100" t="n">
        <f aca="false">$C796*VLOOKUP($B796,FoodDB!$A$2:$I$1018,6,0)</f>
        <v>0</v>
      </c>
      <c r="H796" s="100" t="n">
        <f aca="false">$C796*VLOOKUP($B796,FoodDB!$A$2:$I$1018,7,0)</f>
        <v>0</v>
      </c>
      <c r="I796" s="100" t="n">
        <f aca="false">$C796*VLOOKUP($B796,FoodDB!$A$2:$I$1018,8,0)</f>
        <v>0</v>
      </c>
      <c r="J796" s="100" t="n">
        <f aca="false">$C796*VLOOKUP($B796,FoodDB!$A$2:$I$1018,9,0)</f>
        <v>0</v>
      </c>
      <c r="K796" s="100"/>
      <c r="L796" s="100"/>
      <c r="M796" s="100"/>
      <c r="N796" s="100"/>
      <c r="O796" s="100"/>
      <c r="P796" s="100"/>
      <c r="Q796" s="100"/>
      <c r="R796" s="100"/>
      <c r="S796" s="100"/>
    </row>
    <row r="797" customFormat="false" ht="15" hidden="false" customHeight="false" outlineLevel="0" collapsed="false">
      <c r="A797" s="0" t="s">
        <v>98</v>
      </c>
      <c r="D797" s="100"/>
      <c r="E797" s="100"/>
      <c r="F797" s="100"/>
      <c r="G797" s="100" t="n">
        <f aca="false">SUM(G790:G796)</f>
        <v>0</v>
      </c>
      <c r="H797" s="100" t="n">
        <f aca="false">SUM(H790:H796)</f>
        <v>0</v>
      </c>
      <c r="I797" s="100" t="n">
        <f aca="false">SUM(I790:I796)</f>
        <v>0</v>
      </c>
      <c r="J797" s="100" t="n">
        <f aca="false">SUM(G797:I797)</f>
        <v>0</v>
      </c>
      <c r="K797" s="100"/>
      <c r="L797" s="100"/>
      <c r="M797" s="100"/>
      <c r="N797" s="100"/>
      <c r="O797" s="100"/>
      <c r="P797" s="100"/>
      <c r="Q797" s="100"/>
      <c r="R797" s="100"/>
      <c r="S797" s="100"/>
    </row>
    <row r="798" customFormat="false" ht="15" hidden="false" customHeight="false" outlineLevel="0" collapsed="false">
      <c r="A798" s="0" t="s">
        <v>102</v>
      </c>
      <c r="B798" s="0" t="s">
        <v>103</v>
      </c>
      <c r="D798" s="100"/>
      <c r="E798" s="100"/>
      <c r="F798" s="100"/>
      <c r="G798" s="100" t="n">
        <f aca="false">VLOOKUP($A790,LossChart!$A$3:$AB$105,14,0)</f>
        <v>727.219414177453</v>
      </c>
      <c r="H798" s="100" t="n">
        <f aca="false">VLOOKUP($A790,LossChart!$A$3:$AB$105,15,0)</f>
        <v>80</v>
      </c>
      <c r="I798" s="100" t="n">
        <f aca="false">VLOOKUP($A790,LossChart!$A$3:$AB$105,16,0)</f>
        <v>477.304074136158</v>
      </c>
      <c r="J798" s="100" t="n">
        <f aca="false">VLOOKUP($A790,LossChart!$A$3:$AB$105,17,0)</f>
        <v>1284.52348831361</v>
      </c>
      <c r="K798" s="100"/>
      <c r="L798" s="100"/>
      <c r="M798" s="100"/>
      <c r="N798" s="100"/>
      <c r="O798" s="100"/>
      <c r="P798" s="100"/>
      <c r="Q798" s="100"/>
      <c r="R798" s="100"/>
      <c r="S798" s="100"/>
    </row>
    <row r="799" customFormat="false" ht="15" hidden="false" customHeight="false" outlineLevel="0" collapsed="false">
      <c r="A799" s="0" t="s">
        <v>104</v>
      </c>
      <c r="D799" s="100"/>
      <c r="E799" s="100"/>
      <c r="F799" s="100"/>
      <c r="G799" s="100" t="n">
        <f aca="false">G798-G797</f>
        <v>727.219414177453</v>
      </c>
      <c r="H799" s="100" t="n">
        <f aca="false">H798-H797</f>
        <v>80</v>
      </c>
      <c r="I799" s="100" t="n">
        <f aca="false">I798-I797</f>
        <v>477.304074136158</v>
      </c>
      <c r="J799" s="100" t="n">
        <f aca="false">J798-J797</f>
        <v>1284.52348831361</v>
      </c>
      <c r="K799" s="100"/>
      <c r="L799" s="100"/>
      <c r="M799" s="100"/>
      <c r="N799" s="100"/>
      <c r="O799" s="100"/>
      <c r="P799" s="100"/>
      <c r="Q799" s="100"/>
      <c r="R799" s="100"/>
      <c r="S799" s="100"/>
    </row>
    <row r="801" customFormat="false" ht="60" hidden="false" customHeight="false" outlineLevel="0" collapsed="false">
      <c r="A801" s="21" t="s">
        <v>63</v>
      </c>
      <c r="B801" s="21" t="s">
        <v>93</v>
      </c>
      <c r="C801" s="21" t="s">
        <v>94</v>
      </c>
      <c r="D801" s="94" t="str">
        <f aca="false">FoodDB!$C$1</f>
        <v>Fat
(g)</v>
      </c>
      <c r="E801" s="94" t="str">
        <f aca="false">FoodDB!$D$1</f>
        <v>Carbs
(g)</v>
      </c>
      <c r="F801" s="94" t="str">
        <f aca="false">FoodDB!$E$1</f>
        <v>Protein
(g)</v>
      </c>
      <c r="G801" s="94" t="str">
        <f aca="false">FoodDB!$F$1</f>
        <v>Fat
(Cal)</v>
      </c>
      <c r="H801" s="94" t="str">
        <f aca="false">FoodDB!$G$1</f>
        <v>Carb
(Cal)</v>
      </c>
      <c r="I801" s="94" t="str">
        <f aca="false">FoodDB!$H$1</f>
        <v>Protein
(Cal)</v>
      </c>
      <c r="J801" s="94" t="str">
        <f aca="false">FoodDB!$I$1</f>
        <v>Total
Calories</v>
      </c>
      <c r="K801" s="94"/>
      <c r="L801" s="94" t="s">
        <v>110</v>
      </c>
      <c r="M801" s="94" t="s">
        <v>111</v>
      </c>
      <c r="N801" s="94" t="s">
        <v>112</v>
      </c>
      <c r="O801" s="94" t="s">
        <v>113</v>
      </c>
      <c r="P801" s="94" t="s">
        <v>118</v>
      </c>
      <c r="Q801" s="94" t="s">
        <v>119</v>
      </c>
      <c r="R801" s="94" t="s">
        <v>120</v>
      </c>
      <c r="S801" s="94" t="s">
        <v>121</v>
      </c>
    </row>
    <row r="802" customFormat="false" ht="15" hidden="false" customHeight="false" outlineLevel="0" collapsed="false">
      <c r="A802" s="95" t="n">
        <f aca="false">A790+1</f>
        <v>43060</v>
      </c>
      <c r="B802" s="96" t="s">
        <v>108</v>
      </c>
      <c r="C802" s="97" t="n">
        <v>1</v>
      </c>
      <c r="D802" s="100" t="n">
        <f aca="false">$C802*VLOOKUP($B802,FoodDB!$A$2:$I$1018,3,0)</f>
        <v>0</v>
      </c>
      <c r="E802" s="100" t="n">
        <f aca="false">$C802*VLOOKUP($B802,FoodDB!$A$2:$I$1018,4,0)</f>
        <v>0</v>
      </c>
      <c r="F802" s="100" t="n">
        <f aca="false">$C802*VLOOKUP($B802,FoodDB!$A$2:$I$1018,5,0)</f>
        <v>0</v>
      </c>
      <c r="G802" s="100" t="n">
        <f aca="false">$C802*VLOOKUP($B802,FoodDB!$A$2:$I$1018,6,0)</f>
        <v>0</v>
      </c>
      <c r="H802" s="100" t="n">
        <f aca="false">$C802*VLOOKUP($B802,FoodDB!$A$2:$I$1018,7,0)</f>
        <v>0</v>
      </c>
      <c r="I802" s="100" t="n">
        <f aca="false">$C802*VLOOKUP($B802,FoodDB!$A$2:$I$1018,8,0)</f>
        <v>0</v>
      </c>
      <c r="J802" s="100" t="n">
        <f aca="false">$C802*VLOOKUP($B802,FoodDB!$A$2:$I$1018,9,0)</f>
        <v>0</v>
      </c>
      <c r="K802" s="100"/>
      <c r="L802" s="100" t="n">
        <f aca="false">SUM(G802:G808)</f>
        <v>0</v>
      </c>
      <c r="M802" s="100" t="n">
        <f aca="false">SUM(H802:H808)</f>
        <v>0</v>
      </c>
      <c r="N802" s="100" t="n">
        <f aca="false">SUM(I802:I808)</f>
        <v>0</v>
      </c>
      <c r="O802" s="100" t="n">
        <f aca="false">SUM(L802:N802)</f>
        <v>0</v>
      </c>
      <c r="P802" s="100" t="n">
        <f aca="false">VLOOKUP($A802,LossChart!$A$3:$AB$105,14,0)-L802</f>
        <v>732.280775432524</v>
      </c>
      <c r="Q802" s="100" t="n">
        <f aca="false">VLOOKUP($A802,LossChart!$A$3:$AB$105,15,0)-M802</f>
        <v>80</v>
      </c>
      <c r="R802" s="100" t="n">
        <f aca="false">VLOOKUP($A802,LossChart!$A$3:$AB$105,16,0)-N802</f>
        <v>477.304074136158</v>
      </c>
      <c r="S802" s="100" t="n">
        <f aca="false">VLOOKUP($A802,LossChart!$A$3:$AB$105,17,0)-O802</f>
        <v>1289.58484956868</v>
      </c>
    </row>
    <row r="803" customFormat="false" ht="15" hidden="false" customHeight="false" outlineLevel="0" collapsed="false">
      <c r="B803" s="96" t="s">
        <v>108</v>
      </c>
      <c r="C803" s="97" t="n">
        <v>1</v>
      </c>
      <c r="D803" s="100" t="n">
        <f aca="false">$C803*VLOOKUP($B803,FoodDB!$A$2:$I$1018,3,0)</f>
        <v>0</v>
      </c>
      <c r="E803" s="100" t="n">
        <f aca="false">$C803*VLOOKUP($B803,FoodDB!$A$2:$I$1018,4,0)</f>
        <v>0</v>
      </c>
      <c r="F803" s="100" t="n">
        <f aca="false">$C803*VLOOKUP($B803,FoodDB!$A$2:$I$1018,5,0)</f>
        <v>0</v>
      </c>
      <c r="G803" s="100" t="n">
        <f aca="false">$C803*VLOOKUP($B803,FoodDB!$A$2:$I$1018,6,0)</f>
        <v>0</v>
      </c>
      <c r="H803" s="100" t="n">
        <f aca="false">$C803*VLOOKUP($B803,FoodDB!$A$2:$I$1018,7,0)</f>
        <v>0</v>
      </c>
      <c r="I803" s="100" t="n">
        <f aca="false">$C803*VLOOKUP($B803,FoodDB!$A$2:$I$1018,8,0)</f>
        <v>0</v>
      </c>
      <c r="J803" s="100" t="n">
        <f aca="false">$C803*VLOOKUP($B803,FoodDB!$A$2:$I$1018,9,0)</f>
        <v>0</v>
      </c>
      <c r="K803" s="100"/>
      <c r="L803" s="100"/>
      <c r="M803" s="100"/>
      <c r="N803" s="100"/>
      <c r="O803" s="100"/>
      <c r="P803" s="100"/>
      <c r="Q803" s="100"/>
      <c r="R803" s="100"/>
      <c r="S803" s="100"/>
    </row>
    <row r="804" customFormat="false" ht="15" hidden="false" customHeight="false" outlineLevel="0" collapsed="false">
      <c r="B804" s="96" t="s">
        <v>108</v>
      </c>
      <c r="C804" s="97" t="n">
        <v>1</v>
      </c>
      <c r="D804" s="100" t="n">
        <f aca="false">$C804*VLOOKUP($B804,FoodDB!$A$2:$I$1018,3,0)</f>
        <v>0</v>
      </c>
      <c r="E804" s="100" t="n">
        <f aca="false">$C804*VLOOKUP($B804,FoodDB!$A$2:$I$1018,4,0)</f>
        <v>0</v>
      </c>
      <c r="F804" s="100" t="n">
        <f aca="false">$C804*VLOOKUP($B804,FoodDB!$A$2:$I$1018,5,0)</f>
        <v>0</v>
      </c>
      <c r="G804" s="100" t="n">
        <f aca="false">$C804*VLOOKUP($B804,FoodDB!$A$2:$I$1018,6,0)</f>
        <v>0</v>
      </c>
      <c r="H804" s="100" t="n">
        <f aca="false">$C804*VLOOKUP($B804,FoodDB!$A$2:$I$1018,7,0)</f>
        <v>0</v>
      </c>
      <c r="I804" s="100" t="n">
        <f aca="false">$C804*VLOOKUP($B804,FoodDB!$A$2:$I$1018,8,0)</f>
        <v>0</v>
      </c>
      <c r="J804" s="100" t="n">
        <f aca="false">$C804*VLOOKUP($B804,FoodDB!$A$2:$I$1018,9,0)</f>
        <v>0</v>
      </c>
      <c r="K804" s="100"/>
      <c r="L804" s="100"/>
      <c r="M804" s="100"/>
      <c r="N804" s="100"/>
      <c r="O804" s="100"/>
      <c r="P804" s="100"/>
      <c r="Q804" s="100"/>
      <c r="R804" s="100"/>
      <c r="S804" s="100"/>
    </row>
    <row r="805" customFormat="false" ht="15" hidden="false" customHeight="false" outlineLevel="0" collapsed="false">
      <c r="B805" s="96" t="s">
        <v>108</v>
      </c>
      <c r="C805" s="97" t="n">
        <v>1</v>
      </c>
      <c r="D805" s="100" t="n">
        <f aca="false">$C805*VLOOKUP($B805,FoodDB!$A$2:$I$1018,3,0)</f>
        <v>0</v>
      </c>
      <c r="E805" s="100" t="n">
        <f aca="false">$C805*VLOOKUP($B805,FoodDB!$A$2:$I$1018,4,0)</f>
        <v>0</v>
      </c>
      <c r="F805" s="100" t="n">
        <f aca="false">$C805*VLOOKUP($B805,FoodDB!$A$2:$I$1018,5,0)</f>
        <v>0</v>
      </c>
      <c r="G805" s="100" t="n">
        <f aca="false">$C805*VLOOKUP($B805,FoodDB!$A$2:$I$1018,6,0)</f>
        <v>0</v>
      </c>
      <c r="H805" s="100" t="n">
        <f aca="false">$C805*VLOOKUP($B805,FoodDB!$A$2:$I$1018,7,0)</f>
        <v>0</v>
      </c>
      <c r="I805" s="100" t="n">
        <f aca="false">$C805*VLOOKUP($B805,FoodDB!$A$2:$I$1018,8,0)</f>
        <v>0</v>
      </c>
      <c r="J805" s="100" t="n">
        <f aca="false">$C805*VLOOKUP($B805,FoodDB!$A$2:$I$1018,9,0)</f>
        <v>0</v>
      </c>
      <c r="K805" s="100"/>
      <c r="L805" s="100"/>
      <c r="M805" s="100"/>
      <c r="N805" s="100"/>
      <c r="O805" s="100"/>
      <c r="P805" s="100"/>
      <c r="Q805" s="100"/>
      <c r="R805" s="100"/>
      <c r="S805" s="100"/>
    </row>
    <row r="806" customFormat="false" ht="15" hidden="false" customHeight="false" outlineLevel="0" collapsed="false">
      <c r="B806" s="96" t="s">
        <v>108</v>
      </c>
      <c r="C806" s="97" t="n">
        <v>1</v>
      </c>
      <c r="D806" s="100" t="n">
        <f aca="false">$C806*VLOOKUP($B806,FoodDB!$A$2:$I$1018,3,0)</f>
        <v>0</v>
      </c>
      <c r="E806" s="100" t="n">
        <f aca="false">$C806*VLOOKUP($B806,FoodDB!$A$2:$I$1018,4,0)</f>
        <v>0</v>
      </c>
      <c r="F806" s="100" t="n">
        <f aca="false">$C806*VLOOKUP($B806,FoodDB!$A$2:$I$1018,5,0)</f>
        <v>0</v>
      </c>
      <c r="G806" s="100" t="n">
        <f aca="false">$C806*VLOOKUP($B806,FoodDB!$A$2:$I$1018,6,0)</f>
        <v>0</v>
      </c>
      <c r="H806" s="100" t="n">
        <f aca="false">$C806*VLOOKUP($B806,FoodDB!$A$2:$I$1018,7,0)</f>
        <v>0</v>
      </c>
      <c r="I806" s="100" t="n">
        <f aca="false">$C806*VLOOKUP($B806,FoodDB!$A$2:$I$1018,8,0)</f>
        <v>0</v>
      </c>
      <c r="J806" s="100" t="n">
        <f aca="false">$C806*VLOOKUP($B806,FoodDB!$A$2:$I$1018,9,0)</f>
        <v>0</v>
      </c>
      <c r="K806" s="100"/>
      <c r="L806" s="100"/>
      <c r="M806" s="100"/>
      <c r="N806" s="100"/>
      <c r="O806" s="100"/>
      <c r="P806" s="100"/>
      <c r="Q806" s="100"/>
      <c r="R806" s="100"/>
      <c r="S806" s="100"/>
    </row>
    <row r="807" customFormat="false" ht="15" hidden="false" customHeight="false" outlineLevel="0" collapsed="false">
      <c r="B807" s="96" t="s">
        <v>108</v>
      </c>
      <c r="C807" s="97" t="n">
        <v>1</v>
      </c>
      <c r="D807" s="100" t="n">
        <f aca="false">$C807*VLOOKUP($B807,FoodDB!$A$2:$I$1018,3,0)</f>
        <v>0</v>
      </c>
      <c r="E807" s="100" t="n">
        <f aca="false">$C807*VLOOKUP($B807,FoodDB!$A$2:$I$1018,4,0)</f>
        <v>0</v>
      </c>
      <c r="F807" s="100" t="n">
        <f aca="false">$C807*VLOOKUP($B807,FoodDB!$A$2:$I$1018,5,0)</f>
        <v>0</v>
      </c>
      <c r="G807" s="100" t="n">
        <f aca="false">$C807*VLOOKUP($B807,FoodDB!$A$2:$I$1018,6,0)</f>
        <v>0</v>
      </c>
      <c r="H807" s="100" t="n">
        <f aca="false">$C807*VLOOKUP($B807,FoodDB!$A$2:$I$1018,7,0)</f>
        <v>0</v>
      </c>
      <c r="I807" s="100" t="n">
        <f aca="false">$C807*VLOOKUP($B807,FoodDB!$A$2:$I$1018,8,0)</f>
        <v>0</v>
      </c>
      <c r="J807" s="100" t="n">
        <f aca="false">$C807*VLOOKUP($B807,FoodDB!$A$2:$I$1018,9,0)</f>
        <v>0</v>
      </c>
      <c r="K807" s="100"/>
      <c r="L807" s="100"/>
      <c r="M807" s="100"/>
      <c r="N807" s="100"/>
      <c r="O807" s="100"/>
      <c r="P807" s="100"/>
      <c r="Q807" s="100"/>
      <c r="R807" s="100"/>
      <c r="S807" s="100"/>
    </row>
    <row r="808" customFormat="false" ht="15" hidden="false" customHeight="false" outlineLevel="0" collapsed="false">
      <c r="B808" s="96" t="s">
        <v>108</v>
      </c>
      <c r="C808" s="97" t="n">
        <v>1</v>
      </c>
      <c r="D808" s="100" t="n">
        <f aca="false">$C808*VLOOKUP($B808,FoodDB!$A$2:$I$1018,3,0)</f>
        <v>0</v>
      </c>
      <c r="E808" s="100" t="n">
        <f aca="false">$C808*VLOOKUP($B808,FoodDB!$A$2:$I$1018,4,0)</f>
        <v>0</v>
      </c>
      <c r="F808" s="100" t="n">
        <f aca="false">$C808*VLOOKUP($B808,FoodDB!$A$2:$I$1018,5,0)</f>
        <v>0</v>
      </c>
      <c r="G808" s="100" t="n">
        <f aca="false">$C808*VLOOKUP($B808,FoodDB!$A$2:$I$1018,6,0)</f>
        <v>0</v>
      </c>
      <c r="H808" s="100" t="n">
        <f aca="false">$C808*VLOOKUP($B808,FoodDB!$A$2:$I$1018,7,0)</f>
        <v>0</v>
      </c>
      <c r="I808" s="100" t="n">
        <f aca="false">$C808*VLOOKUP($B808,FoodDB!$A$2:$I$1018,8,0)</f>
        <v>0</v>
      </c>
      <c r="J808" s="100" t="n">
        <f aca="false">$C808*VLOOKUP($B808,FoodDB!$A$2:$I$1018,9,0)</f>
        <v>0</v>
      </c>
      <c r="K808" s="100"/>
      <c r="L808" s="100"/>
      <c r="M808" s="100"/>
      <c r="N808" s="100"/>
      <c r="O808" s="100"/>
      <c r="P808" s="100"/>
      <c r="Q808" s="100"/>
      <c r="R808" s="100"/>
      <c r="S808" s="100"/>
    </row>
    <row r="809" customFormat="false" ht="15" hidden="false" customHeight="false" outlineLevel="0" collapsed="false">
      <c r="A809" s="0" t="s">
        <v>98</v>
      </c>
      <c r="D809" s="100"/>
      <c r="E809" s="100"/>
      <c r="F809" s="100"/>
      <c r="G809" s="100" t="n">
        <f aca="false">SUM(G802:G808)</f>
        <v>0</v>
      </c>
      <c r="H809" s="100" t="n">
        <f aca="false">SUM(H802:H808)</f>
        <v>0</v>
      </c>
      <c r="I809" s="100" t="n">
        <f aca="false">SUM(I802:I808)</f>
        <v>0</v>
      </c>
      <c r="J809" s="100" t="n">
        <f aca="false">SUM(G809:I809)</f>
        <v>0</v>
      </c>
      <c r="K809" s="100"/>
      <c r="L809" s="100"/>
      <c r="M809" s="100"/>
      <c r="N809" s="100"/>
      <c r="O809" s="100"/>
      <c r="P809" s="100"/>
      <c r="Q809" s="100"/>
      <c r="R809" s="100"/>
      <c r="S809" s="100"/>
    </row>
    <row r="810" customFormat="false" ht="15" hidden="false" customHeight="false" outlineLevel="0" collapsed="false">
      <c r="A810" s="0" t="s">
        <v>102</v>
      </c>
      <c r="B810" s="0" t="s">
        <v>103</v>
      </c>
      <c r="D810" s="100"/>
      <c r="E810" s="100"/>
      <c r="F810" s="100"/>
      <c r="G810" s="100" t="n">
        <f aca="false">VLOOKUP($A802,LossChart!$A$3:$AB$105,14,0)</f>
        <v>732.280775432524</v>
      </c>
      <c r="H810" s="100" t="n">
        <f aca="false">VLOOKUP($A802,LossChart!$A$3:$AB$105,15,0)</f>
        <v>80</v>
      </c>
      <c r="I810" s="100" t="n">
        <f aca="false">VLOOKUP($A802,LossChart!$A$3:$AB$105,16,0)</f>
        <v>477.304074136158</v>
      </c>
      <c r="J810" s="100" t="n">
        <f aca="false">VLOOKUP($A802,LossChart!$A$3:$AB$105,17,0)</f>
        <v>1289.58484956868</v>
      </c>
      <c r="K810" s="100"/>
      <c r="L810" s="100"/>
      <c r="M810" s="100"/>
      <c r="N810" s="100"/>
      <c r="O810" s="100"/>
      <c r="P810" s="100"/>
      <c r="Q810" s="100"/>
      <c r="R810" s="100"/>
      <c r="S810" s="100"/>
    </row>
    <row r="811" customFormat="false" ht="15" hidden="false" customHeight="false" outlineLevel="0" collapsed="false">
      <c r="A811" s="0" t="s">
        <v>104</v>
      </c>
      <c r="D811" s="100"/>
      <c r="E811" s="100"/>
      <c r="F811" s="100"/>
      <c r="G811" s="100" t="n">
        <f aca="false">G810-G809</f>
        <v>732.280775432524</v>
      </c>
      <c r="H811" s="100" t="n">
        <f aca="false">H810-H809</f>
        <v>80</v>
      </c>
      <c r="I811" s="100" t="n">
        <f aca="false">I810-I809</f>
        <v>477.304074136158</v>
      </c>
      <c r="J811" s="100" t="n">
        <f aca="false">J810-J809</f>
        <v>1289.58484956868</v>
      </c>
      <c r="K811" s="100"/>
      <c r="L811" s="100"/>
      <c r="M811" s="100"/>
      <c r="N811" s="100"/>
      <c r="O811" s="100"/>
      <c r="P811" s="100"/>
      <c r="Q811" s="100"/>
      <c r="R811" s="100"/>
      <c r="S811" s="100"/>
    </row>
    <row r="813" customFormat="false" ht="60" hidden="false" customHeight="false" outlineLevel="0" collapsed="false">
      <c r="A813" s="21" t="s">
        <v>63</v>
      </c>
      <c r="B813" s="21" t="s">
        <v>93</v>
      </c>
      <c r="C813" s="21" t="s">
        <v>94</v>
      </c>
      <c r="D813" s="94" t="str">
        <f aca="false">FoodDB!$C$1</f>
        <v>Fat
(g)</v>
      </c>
      <c r="E813" s="94" t="str">
        <f aca="false">FoodDB!$D$1</f>
        <v>Carbs
(g)</v>
      </c>
      <c r="F813" s="94" t="str">
        <f aca="false">FoodDB!$E$1</f>
        <v>Protein
(g)</v>
      </c>
      <c r="G813" s="94" t="str">
        <f aca="false">FoodDB!$F$1</f>
        <v>Fat
(Cal)</v>
      </c>
      <c r="H813" s="94" t="str">
        <f aca="false">FoodDB!$G$1</f>
        <v>Carb
(Cal)</v>
      </c>
      <c r="I813" s="94" t="str">
        <f aca="false">FoodDB!$H$1</f>
        <v>Protein
(Cal)</v>
      </c>
      <c r="J813" s="94" t="str">
        <f aca="false">FoodDB!$I$1</f>
        <v>Total
Calories</v>
      </c>
      <c r="K813" s="94"/>
      <c r="L813" s="94" t="s">
        <v>110</v>
      </c>
      <c r="M813" s="94" t="s">
        <v>111</v>
      </c>
      <c r="N813" s="94" t="s">
        <v>112</v>
      </c>
      <c r="O813" s="94" t="s">
        <v>113</v>
      </c>
      <c r="P813" s="94" t="s">
        <v>118</v>
      </c>
      <c r="Q813" s="94" t="s">
        <v>119</v>
      </c>
      <c r="R813" s="94" t="s">
        <v>120</v>
      </c>
      <c r="S813" s="94" t="s">
        <v>121</v>
      </c>
    </row>
    <row r="814" customFormat="false" ht="15" hidden="false" customHeight="false" outlineLevel="0" collapsed="false">
      <c r="A814" s="95" t="n">
        <f aca="false">A802+1</f>
        <v>43061</v>
      </c>
      <c r="B814" s="96" t="s">
        <v>108</v>
      </c>
      <c r="C814" s="97" t="n">
        <v>1</v>
      </c>
      <c r="D814" s="100" t="n">
        <f aca="false">$C814*VLOOKUP($B814,FoodDB!$A$2:$I$1018,3,0)</f>
        <v>0</v>
      </c>
      <c r="E814" s="100" t="n">
        <f aca="false">$C814*VLOOKUP($B814,FoodDB!$A$2:$I$1018,4,0)</f>
        <v>0</v>
      </c>
      <c r="F814" s="100" t="n">
        <f aca="false">$C814*VLOOKUP($B814,FoodDB!$A$2:$I$1018,5,0)</f>
        <v>0</v>
      </c>
      <c r="G814" s="100" t="n">
        <f aca="false">$C814*VLOOKUP($B814,FoodDB!$A$2:$I$1018,6,0)</f>
        <v>0</v>
      </c>
      <c r="H814" s="100" t="n">
        <f aca="false">$C814*VLOOKUP($B814,FoodDB!$A$2:$I$1018,7,0)</f>
        <v>0</v>
      </c>
      <c r="I814" s="100" t="n">
        <f aca="false">$C814*VLOOKUP($B814,FoodDB!$A$2:$I$1018,8,0)</f>
        <v>0</v>
      </c>
      <c r="J814" s="100" t="n">
        <f aca="false">$C814*VLOOKUP($B814,FoodDB!$A$2:$I$1018,9,0)</f>
        <v>0</v>
      </c>
      <c r="K814" s="100"/>
      <c r="L814" s="100" t="n">
        <f aca="false">SUM(G814:G820)</f>
        <v>0</v>
      </c>
      <c r="M814" s="100" t="n">
        <f aca="false">SUM(H814:H820)</f>
        <v>0</v>
      </c>
      <c r="N814" s="100" t="n">
        <f aca="false">SUM(I814:I820)</f>
        <v>0</v>
      </c>
      <c r="O814" s="100" t="n">
        <f aca="false">SUM(L814:N814)</f>
        <v>0</v>
      </c>
      <c r="P814" s="100" t="n">
        <f aca="false">VLOOKUP($A814,LossChart!$A$3:$AB$105,14,0)-L814</f>
        <v>737.297307487908</v>
      </c>
      <c r="Q814" s="100" t="n">
        <f aca="false">VLOOKUP($A814,LossChart!$A$3:$AB$105,15,0)-M814</f>
        <v>80</v>
      </c>
      <c r="R814" s="100" t="n">
        <f aca="false">VLOOKUP($A814,LossChart!$A$3:$AB$105,16,0)-N814</f>
        <v>477.304074136158</v>
      </c>
      <c r="S814" s="100" t="n">
        <f aca="false">VLOOKUP($A814,LossChart!$A$3:$AB$105,17,0)-O814</f>
        <v>1294.60138162407</v>
      </c>
    </row>
    <row r="815" customFormat="false" ht="15" hidden="false" customHeight="false" outlineLevel="0" collapsed="false">
      <c r="B815" s="96" t="s">
        <v>108</v>
      </c>
      <c r="C815" s="97" t="n">
        <v>1</v>
      </c>
      <c r="D815" s="100" t="n">
        <f aca="false">$C815*VLOOKUP($B815,FoodDB!$A$2:$I$1018,3,0)</f>
        <v>0</v>
      </c>
      <c r="E815" s="100" t="n">
        <f aca="false">$C815*VLOOKUP($B815,FoodDB!$A$2:$I$1018,4,0)</f>
        <v>0</v>
      </c>
      <c r="F815" s="100" t="n">
        <f aca="false">$C815*VLOOKUP($B815,FoodDB!$A$2:$I$1018,5,0)</f>
        <v>0</v>
      </c>
      <c r="G815" s="100" t="n">
        <f aca="false">$C815*VLOOKUP($B815,FoodDB!$A$2:$I$1018,6,0)</f>
        <v>0</v>
      </c>
      <c r="H815" s="100" t="n">
        <f aca="false">$C815*VLOOKUP($B815,FoodDB!$A$2:$I$1018,7,0)</f>
        <v>0</v>
      </c>
      <c r="I815" s="100" t="n">
        <f aca="false">$C815*VLOOKUP($B815,FoodDB!$A$2:$I$1018,8,0)</f>
        <v>0</v>
      </c>
      <c r="J815" s="100" t="n">
        <f aca="false">$C815*VLOOKUP($B815,FoodDB!$A$2:$I$1018,9,0)</f>
        <v>0</v>
      </c>
      <c r="K815" s="100"/>
      <c r="L815" s="100"/>
      <c r="M815" s="100"/>
      <c r="N815" s="100"/>
      <c r="O815" s="100"/>
      <c r="P815" s="100"/>
      <c r="Q815" s="100"/>
      <c r="R815" s="100"/>
      <c r="S815" s="100"/>
    </row>
    <row r="816" customFormat="false" ht="15" hidden="false" customHeight="false" outlineLevel="0" collapsed="false">
      <c r="B816" s="96" t="s">
        <v>108</v>
      </c>
      <c r="C816" s="97" t="n">
        <v>1</v>
      </c>
      <c r="D816" s="100" t="n">
        <f aca="false">$C816*VLOOKUP($B816,FoodDB!$A$2:$I$1018,3,0)</f>
        <v>0</v>
      </c>
      <c r="E816" s="100" t="n">
        <f aca="false">$C816*VLOOKUP($B816,FoodDB!$A$2:$I$1018,4,0)</f>
        <v>0</v>
      </c>
      <c r="F816" s="100" t="n">
        <f aca="false">$C816*VLOOKUP($B816,FoodDB!$A$2:$I$1018,5,0)</f>
        <v>0</v>
      </c>
      <c r="G816" s="100" t="n">
        <f aca="false">$C816*VLOOKUP($B816,FoodDB!$A$2:$I$1018,6,0)</f>
        <v>0</v>
      </c>
      <c r="H816" s="100" t="n">
        <f aca="false">$C816*VLOOKUP($B816,FoodDB!$A$2:$I$1018,7,0)</f>
        <v>0</v>
      </c>
      <c r="I816" s="100" t="n">
        <f aca="false">$C816*VLOOKUP($B816,FoodDB!$A$2:$I$1018,8,0)</f>
        <v>0</v>
      </c>
      <c r="J816" s="100" t="n">
        <f aca="false">$C816*VLOOKUP($B816,FoodDB!$A$2:$I$1018,9,0)</f>
        <v>0</v>
      </c>
      <c r="K816" s="100"/>
      <c r="L816" s="100"/>
      <c r="M816" s="100"/>
      <c r="N816" s="100"/>
      <c r="O816" s="100"/>
      <c r="P816" s="100"/>
      <c r="Q816" s="100"/>
      <c r="R816" s="100"/>
      <c r="S816" s="100"/>
    </row>
    <row r="817" customFormat="false" ht="15" hidden="false" customHeight="false" outlineLevel="0" collapsed="false">
      <c r="B817" s="96" t="s">
        <v>108</v>
      </c>
      <c r="C817" s="97" t="n">
        <v>1</v>
      </c>
      <c r="D817" s="100" t="n">
        <f aca="false">$C817*VLOOKUP($B817,FoodDB!$A$2:$I$1018,3,0)</f>
        <v>0</v>
      </c>
      <c r="E817" s="100" t="n">
        <f aca="false">$C817*VLOOKUP($B817,FoodDB!$A$2:$I$1018,4,0)</f>
        <v>0</v>
      </c>
      <c r="F817" s="100" t="n">
        <f aca="false">$C817*VLOOKUP($B817,FoodDB!$A$2:$I$1018,5,0)</f>
        <v>0</v>
      </c>
      <c r="G817" s="100" t="n">
        <f aca="false">$C817*VLOOKUP($B817,FoodDB!$A$2:$I$1018,6,0)</f>
        <v>0</v>
      </c>
      <c r="H817" s="100" t="n">
        <f aca="false">$C817*VLOOKUP($B817,FoodDB!$A$2:$I$1018,7,0)</f>
        <v>0</v>
      </c>
      <c r="I817" s="100" t="n">
        <f aca="false">$C817*VLOOKUP($B817,FoodDB!$A$2:$I$1018,8,0)</f>
        <v>0</v>
      </c>
      <c r="J817" s="100" t="n">
        <f aca="false">$C817*VLOOKUP($B817,FoodDB!$A$2:$I$1018,9,0)</f>
        <v>0</v>
      </c>
      <c r="K817" s="100"/>
      <c r="L817" s="100"/>
      <c r="M817" s="100"/>
      <c r="N817" s="100"/>
      <c r="O817" s="100"/>
      <c r="P817" s="100"/>
      <c r="Q817" s="100"/>
      <c r="R817" s="100"/>
      <c r="S817" s="100"/>
    </row>
    <row r="818" customFormat="false" ht="15" hidden="false" customHeight="false" outlineLevel="0" collapsed="false">
      <c r="B818" s="96" t="s">
        <v>108</v>
      </c>
      <c r="C818" s="97" t="n">
        <v>1</v>
      </c>
      <c r="D818" s="100" t="n">
        <f aca="false">$C818*VLOOKUP($B818,FoodDB!$A$2:$I$1018,3,0)</f>
        <v>0</v>
      </c>
      <c r="E818" s="100" t="n">
        <f aca="false">$C818*VLOOKUP($B818,FoodDB!$A$2:$I$1018,4,0)</f>
        <v>0</v>
      </c>
      <c r="F818" s="100" t="n">
        <f aca="false">$C818*VLOOKUP($B818,FoodDB!$A$2:$I$1018,5,0)</f>
        <v>0</v>
      </c>
      <c r="G818" s="100" t="n">
        <f aca="false">$C818*VLOOKUP($B818,FoodDB!$A$2:$I$1018,6,0)</f>
        <v>0</v>
      </c>
      <c r="H818" s="100" t="n">
        <f aca="false">$C818*VLOOKUP($B818,FoodDB!$A$2:$I$1018,7,0)</f>
        <v>0</v>
      </c>
      <c r="I818" s="100" t="n">
        <f aca="false">$C818*VLOOKUP($B818,FoodDB!$A$2:$I$1018,8,0)</f>
        <v>0</v>
      </c>
      <c r="J818" s="100" t="n">
        <f aca="false">$C818*VLOOKUP($B818,FoodDB!$A$2:$I$1018,9,0)</f>
        <v>0</v>
      </c>
      <c r="K818" s="100"/>
      <c r="L818" s="100"/>
      <c r="M818" s="100"/>
      <c r="N818" s="100"/>
      <c r="O818" s="100"/>
      <c r="P818" s="100"/>
      <c r="Q818" s="100"/>
      <c r="R818" s="100"/>
      <c r="S818" s="100"/>
    </row>
    <row r="819" customFormat="false" ht="15" hidden="false" customHeight="false" outlineLevel="0" collapsed="false">
      <c r="B819" s="96" t="s">
        <v>108</v>
      </c>
      <c r="C819" s="97" t="n">
        <v>1</v>
      </c>
      <c r="D819" s="100" t="n">
        <f aca="false">$C819*VLOOKUP($B819,FoodDB!$A$2:$I$1018,3,0)</f>
        <v>0</v>
      </c>
      <c r="E819" s="100" t="n">
        <f aca="false">$C819*VLOOKUP($B819,FoodDB!$A$2:$I$1018,4,0)</f>
        <v>0</v>
      </c>
      <c r="F819" s="100" t="n">
        <f aca="false">$C819*VLOOKUP($B819,FoodDB!$A$2:$I$1018,5,0)</f>
        <v>0</v>
      </c>
      <c r="G819" s="100" t="n">
        <f aca="false">$C819*VLOOKUP($B819,FoodDB!$A$2:$I$1018,6,0)</f>
        <v>0</v>
      </c>
      <c r="H819" s="100" t="n">
        <f aca="false">$C819*VLOOKUP($B819,FoodDB!$A$2:$I$1018,7,0)</f>
        <v>0</v>
      </c>
      <c r="I819" s="100" t="n">
        <f aca="false">$C819*VLOOKUP($B819,FoodDB!$A$2:$I$1018,8,0)</f>
        <v>0</v>
      </c>
      <c r="J819" s="100" t="n">
        <f aca="false">$C819*VLOOKUP($B819,FoodDB!$A$2:$I$1018,9,0)</f>
        <v>0</v>
      </c>
      <c r="K819" s="100"/>
      <c r="L819" s="100"/>
      <c r="M819" s="100"/>
      <c r="N819" s="100"/>
      <c r="O819" s="100"/>
      <c r="P819" s="100"/>
      <c r="Q819" s="100"/>
      <c r="R819" s="100"/>
      <c r="S819" s="100"/>
    </row>
    <row r="820" customFormat="false" ht="15" hidden="false" customHeight="false" outlineLevel="0" collapsed="false">
      <c r="B820" s="96" t="s">
        <v>108</v>
      </c>
      <c r="C820" s="97" t="n">
        <v>1</v>
      </c>
      <c r="D820" s="100" t="n">
        <f aca="false">$C820*VLOOKUP($B820,FoodDB!$A$2:$I$1018,3,0)</f>
        <v>0</v>
      </c>
      <c r="E820" s="100" t="n">
        <f aca="false">$C820*VLOOKUP($B820,FoodDB!$A$2:$I$1018,4,0)</f>
        <v>0</v>
      </c>
      <c r="F820" s="100" t="n">
        <f aca="false">$C820*VLOOKUP($B820,FoodDB!$A$2:$I$1018,5,0)</f>
        <v>0</v>
      </c>
      <c r="G820" s="100" t="n">
        <f aca="false">$C820*VLOOKUP($B820,FoodDB!$A$2:$I$1018,6,0)</f>
        <v>0</v>
      </c>
      <c r="H820" s="100" t="n">
        <f aca="false">$C820*VLOOKUP($B820,FoodDB!$A$2:$I$1018,7,0)</f>
        <v>0</v>
      </c>
      <c r="I820" s="100" t="n">
        <f aca="false">$C820*VLOOKUP($B820,FoodDB!$A$2:$I$1018,8,0)</f>
        <v>0</v>
      </c>
      <c r="J820" s="100" t="n">
        <f aca="false">$C820*VLOOKUP($B820,FoodDB!$A$2:$I$1018,9,0)</f>
        <v>0</v>
      </c>
      <c r="K820" s="100"/>
      <c r="L820" s="100"/>
      <c r="M820" s="100"/>
      <c r="N820" s="100"/>
      <c r="O820" s="100"/>
      <c r="P820" s="100"/>
      <c r="Q820" s="100"/>
      <c r="R820" s="100"/>
      <c r="S820" s="100"/>
    </row>
    <row r="821" customFormat="false" ht="15" hidden="false" customHeight="false" outlineLevel="0" collapsed="false">
      <c r="A821" s="0" t="s">
        <v>98</v>
      </c>
      <c r="D821" s="100"/>
      <c r="E821" s="100"/>
      <c r="F821" s="100"/>
      <c r="G821" s="100" t="n">
        <f aca="false">SUM(G814:G820)</f>
        <v>0</v>
      </c>
      <c r="H821" s="100" t="n">
        <f aca="false">SUM(H814:H820)</f>
        <v>0</v>
      </c>
      <c r="I821" s="100" t="n">
        <f aca="false">SUM(I814:I820)</f>
        <v>0</v>
      </c>
      <c r="J821" s="100" t="n">
        <f aca="false">SUM(G821:I821)</f>
        <v>0</v>
      </c>
      <c r="K821" s="100"/>
      <c r="L821" s="100"/>
      <c r="M821" s="100"/>
      <c r="N821" s="100"/>
      <c r="O821" s="100"/>
      <c r="P821" s="100"/>
      <c r="Q821" s="100"/>
      <c r="R821" s="100"/>
      <c r="S821" s="100"/>
    </row>
    <row r="822" customFormat="false" ht="15" hidden="false" customHeight="false" outlineLevel="0" collapsed="false">
      <c r="A822" s="0" t="s">
        <v>102</v>
      </c>
      <c r="B822" s="0" t="s">
        <v>103</v>
      </c>
      <c r="D822" s="100"/>
      <c r="E822" s="100"/>
      <c r="F822" s="100"/>
      <c r="G822" s="100" t="n">
        <f aca="false">VLOOKUP($A814,LossChart!$A$3:$AB$105,14,0)</f>
        <v>737.297307487908</v>
      </c>
      <c r="H822" s="100" t="n">
        <f aca="false">VLOOKUP($A814,LossChart!$A$3:$AB$105,15,0)</f>
        <v>80</v>
      </c>
      <c r="I822" s="100" t="n">
        <f aca="false">VLOOKUP($A814,LossChart!$A$3:$AB$105,16,0)</f>
        <v>477.304074136158</v>
      </c>
      <c r="J822" s="100" t="n">
        <f aca="false">VLOOKUP($A814,LossChart!$A$3:$AB$105,17,0)</f>
        <v>1294.60138162407</v>
      </c>
      <c r="K822" s="100"/>
      <c r="L822" s="100"/>
      <c r="M822" s="100"/>
      <c r="N822" s="100"/>
      <c r="O822" s="100"/>
      <c r="P822" s="100"/>
      <c r="Q822" s="100"/>
      <c r="R822" s="100"/>
      <c r="S822" s="100"/>
    </row>
    <row r="823" customFormat="false" ht="15" hidden="false" customHeight="false" outlineLevel="0" collapsed="false">
      <c r="A823" s="0" t="s">
        <v>104</v>
      </c>
      <c r="D823" s="100"/>
      <c r="E823" s="100"/>
      <c r="F823" s="100"/>
      <c r="G823" s="100" t="n">
        <f aca="false">G822-G821</f>
        <v>737.297307487908</v>
      </c>
      <c r="H823" s="100" t="n">
        <f aca="false">H822-H821</f>
        <v>80</v>
      </c>
      <c r="I823" s="100" t="n">
        <f aca="false">I822-I821</f>
        <v>477.304074136158</v>
      </c>
      <c r="J823" s="100" t="n">
        <f aca="false">J822-J821</f>
        <v>1294.60138162407</v>
      </c>
      <c r="K823" s="100"/>
      <c r="L823" s="100"/>
      <c r="M823" s="100"/>
      <c r="N823" s="100"/>
      <c r="O823" s="100"/>
      <c r="P823" s="100"/>
      <c r="Q823" s="100"/>
      <c r="R823" s="100"/>
      <c r="S823" s="100"/>
    </row>
    <row r="825" customFormat="false" ht="60" hidden="false" customHeight="false" outlineLevel="0" collapsed="false">
      <c r="A825" s="21" t="s">
        <v>63</v>
      </c>
      <c r="B825" s="21" t="s">
        <v>93</v>
      </c>
      <c r="C825" s="21" t="s">
        <v>94</v>
      </c>
      <c r="D825" s="94" t="str">
        <f aca="false">FoodDB!$C$1</f>
        <v>Fat
(g)</v>
      </c>
      <c r="E825" s="94" t="str">
        <f aca="false">FoodDB!$D$1</f>
        <v>Carbs
(g)</v>
      </c>
      <c r="F825" s="94" t="str">
        <f aca="false">FoodDB!$E$1</f>
        <v>Protein
(g)</v>
      </c>
      <c r="G825" s="94" t="str">
        <f aca="false">FoodDB!$F$1</f>
        <v>Fat
(Cal)</v>
      </c>
      <c r="H825" s="94" t="str">
        <f aca="false">FoodDB!$G$1</f>
        <v>Carb
(Cal)</v>
      </c>
      <c r="I825" s="94" t="str">
        <f aca="false">FoodDB!$H$1</f>
        <v>Protein
(Cal)</v>
      </c>
      <c r="J825" s="94" t="str">
        <f aca="false">FoodDB!$I$1</f>
        <v>Total
Calories</v>
      </c>
      <c r="K825" s="94"/>
      <c r="L825" s="94" t="s">
        <v>110</v>
      </c>
      <c r="M825" s="94" t="s">
        <v>111</v>
      </c>
      <c r="N825" s="94" t="s">
        <v>112</v>
      </c>
      <c r="O825" s="94" t="s">
        <v>113</v>
      </c>
      <c r="P825" s="94" t="s">
        <v>118</v>
      </c>
      <c r="Q825" s="94" t="s">
        <v>119</v>
      </c>
      <c r="R825" s="94" t="s">
        <v>120</v>
      </c>
      <c r="S825" s="94" t="s">
        <v>121</v>
      </c>
    </row>
    <row r="826" customFormat="false" ht="15" hidden="false" customHeight="false" outlineLevel="0" collapsed="false">
      <c r="A826" s="95" t="n">
        <f aca="false">A814+1</f>
        <v>43062</v>
      </c>
      <c r="B826" s="96" t="s">
        <v>108</v>
      </c>
      <c r="C826" s="97" t="n">
        <v>1</v>
      </c>
      <c r="D826" s="100" t="n">
        <f aca="false">$C826*VLOOKUP($B826,FoodDB!$A$2:$I$1018,3,0)</f>
        <v>0</v>
      </c>
      <c r="E826" s="100" t="n">
        <f aca="false">$C826*VLOOKUP($B826,FoodDB!$A$2:$I$1018,4,0)</f>
        <v>0</v>
      </c>
      <c r="F826" s="100" t="n">
        <f aca="false">$C826*VLOOKUP($B826,FoodDB!$A$2:$I$1018,5,0)</f>
        <v>0</v>
      </c>
      <c r="G826" s="100" t="n">
        <f aca="false">$C826*VLOOKUP($B826,FoodDB!$A$2:$I$1018,6,0)</f>
        <v>0</v>
      </c>
      <c r="H826" s="100" t="n">
        <f aca="false">$C826*VLOOKUP($B826,FoodDB!$A$2:$I$1018,7,0)</f>
        <v>0</v>
      </c>
      <c r="I826" s="100" t="n">
        <f aca="false">$C826*VLOOKUP($B826,FoodDB!$A$2:$I$1018,8,0)</f>
        <v>0</v>
      </c>
      <c r="J826" s="100" t="n">
        <f aca="false">$C826*VLOOKUP($B826,FoodDB!$A$2:$I$1018,9,0)</f>
        <v>0</v>
      </c>
      <c r="K826" s="100"/>
      <c r="L826" s="100" t="n">
        <f aca="false">SUM(G826:G832)</f>
        <v>0</v>
      </c>
      <c r="M826" s="100" t="n">
        <f aca="false">SUM(H826:H832)</f>
        <v>0</v>
      </c>
      <c r="N826" s="100" t="n">
        <f aca="false">SUM(I826:I832)</f>
        <v>0</v>
      </c>
      <c r="O826" s="100" t="n">
        <f aca="false">SUM(L826:N826)</f>
        <v>0</v>
      </c>
      <c r="P826" s="100" t="n">
        <f aca="false">VLOOKUP($A826,LossChart!$A$3:$AB$105,14,0)-L826</f>
        <v>742.269407402229</v>
      </c>
      <c r="Q826" s="100" t="n">
        <f aca="false">VLOOKUP($A826,LossChart!$A$3:$AB$105,15,0)-M826</f>
        <v>80</v>
      </c>
      <c r="R826" s="100" t="n">
        <f aca="false">VLOOKUP($A826,LossChart!$A$3:$AB$105,16,0)-N826</f>
        <v>477.304074136158</v>
      </c>
      <c r="S826" s="100" t="n">
        <f aca="false">VLOOKUP($A826,LossChart!$A$3:$AB$105,17,0)-O826</f>
        <v>1299.57348153839</v>
      </c>
    </row>
    <row r="827" customFormat="false" ht="15" hidden="false" customHeight="false" outlineLevel="0" collapsed="false">
      <c r="B827" s="96" t="s">
        <v>108</v>
      </c>
      <c r="C827" s="97" t="n">
        <v>1</v>
      </c>
      <c r="D827" s="100" t="n">
        <f aca="false">$C827*VLOOKUP($B827,FoodDB!$A$2:$I$1018,3,0)</f>
        <v>0</v>
      </c>
      <c r="E827" s="100" t="n">
        <f aca="false">$C827*VLOOKUP($B827,FoodDB!$A$2:$I$1018,4,0)</f>
        <v>0</v>
      </c>
      <c r="F827" s="100" t="n">
        <f aca="false">$C827*VLOOKUP($B827,FoodDB!$A$2:$I$1018,5,0)</f>
        <v>0</v>
      </c>
      <c r="G827" s="100" t="n">
        <f aca="false">$C827*VLOOKUP($B827,FoodDB!$A$2:$I$1018,6,0)</f>
        <v>0</v>
      </c>
      <c r="H827" s="100" t="n">
        <f aca="false">$C827*VLOOKUP($B827,FoodDB!$A$2:$I$1018,7,0)</f>
        <v>0</v>
      </c>
      <c r="I827" s="100" t="n">
        <f aca="false">$C827*VLOOKUP($B827,FoodDB!$A$2:$I$1018,8,0)</f>
        <v>0</v>
      </c>
      <c r="J827" s="100" t="n">
        <f aca="false">$C827*VLOOKUP($B827,FoodDB!$A$2:$I$1018,9,0)</f>
        <v>0</v>
      </c>
      <c r="K827" s="100"/>
      <c r="L827" s="100"/>
      <c r="M827" s="100"/>
      <c r="N827" s="100"/>
      <c r="O827" s="100"/>
      <c r="P827" s="100"/>
      <c r="Q827" s="100"/>
      <c r="R827" s="100"/>
      <c r="S827" s="100"/>
    </row>
    <row r="828" customFormat="false" ht="15" hidden="false" customHeight="false" outlineLevel="0" collapsed="false">
      <c r="B828" s="96" t="s">
        <v>108</v>
      </c>
      <c r="C828" s="97" t="n">
        <v>1</v>
      </c>
      <c r="D828" s="100" t="n">
        <f aca="false">$C828*VLOOKUP($B828,FoodDB!$A$2:$I$1018,3,0)</f>
        <v>0</v>
      </c>
      <c r="E828" s="100" t="n">
        <f aca="false">$C828*VLOOKUP($B828,FoodDB!$A$2:$I$1018,4,0)</f>
        <v>0</v>
      </c>
      <c r="F828" s="100" t="n">
        <f aca="false">$C828*VLOOKUP($B828,FoodDB!$A$2:$I$1018,5,0)</f>
        <v>0</v>
      </c>
      <c r="G828" s="100" t="n">
        <f aca="false">$C828*VLOOKUP($B828,FoodDB!$A$2:$I$1018,6,0)</f>
        <v>0</v>
      </c>
      <c r="H828" s="100" t="n">
        <f aca="false">$C828*VLOOKUP($B828,FoodDB!$A$2:$I$1018,7,0)</f>
        <v>0</v>
      </c>
      <c r="I828" s="100" t="n">
        <f aca="false">$C828*VLOOKUP($B828,FoodDB!$A$2:$I$1018,8,0)</f>
        <v>0</v>
      </c>
      <c r="J828" s="100" t="n">
        <f aca="false">$C828*VLOOKUP($B828,FoodDB!$A$2:$I$1018,9,0)</f>
        <v>0</v>
      </c>
      <c r="K828" s="100"/>
      <c r="L828" s="100"/>
      <c r="M828" s="100"/>
      <c r="N828" s="100"/>
      <c r="O828" s="100"/>
      <c r="P828" s="100"/>
      <c r="Q828" s="100"/>
      <c r="R828" s="100"/>
      <c r="S828" s="100"/>
    </row>
    <row r="829" customFormat="false" ht="15" hidden="false" customHeight="false" outlineLevel="0" collapsed="false">
      <c r="B829" s="96" t="s">
        <v>108</v>
      </c>
      <c r="C829" s="97" t="n">
        <v>1</v>
      </c>
      <c r="D829" s="100" t="n">
        <f aca="false">$C829*VLOOKUP($B829,FoodDB!$A$2:$I$1018,3,0)</f>
        <v>0</v>
      </c>
      <c r="E829" s="100" t="n">
        <f aca="false">$C829*VLOOKUP($B829,FoodDB!$A$2:$I$1018,4,0)</f>
        <v>0</v>
      </c>
      <c r="F829" s="100" t="n">
        <f aca="false">$C829*VLOOKUP($B829,FoodDB!$A$2:$I$1018,5,0)</f>
        <v>0</v>
      </c>
      <c r="G829" s="100" t="n">
        <f aca="false">$C829*VLOOKUP($B829,FoodDB!$A$2:$I$1018,6,0)</f>
        <v>0</v>
      </c>
      <c r="H829" s="100" t="n">
        <f aca="false">$C829*VLOOKUP($B829,FoodDB!$A$2:$I$1018,7,0)</f>
        <v>0</v>
      </c>
      <c r="I829" s="100" t="n">
        <f aca="false">$C829*VLOOKUP($B829,FoodDB!$A$2:$I$1018,8,0)</f>
        <v>0</v>
      </c>
      <c r="J829" s="100" t="n">
        <f aca="false">$C829*VLOOKUP($B829,FoodDB!$A$2:$I$1018,9,0)</f>
        <v>0</v>
      </c>
      <c r="K829" s="100"/>
      <c r="L829" s="100"/>
      <c r="M829" s="100"/>
      <c r="N829" s="100"/>
      <c r="O829" s="100"/>
      <c r="P829" s="100"/>
      <c r="Q829" s="100"/>
      <c r="R829" s="100"/>
      <c r="S829" s="100"/>
    </row>
    <row r="830" customFormat="false" ht="15" hidden="false" customHeight="false" outlineLevel="0" collapsed="false">
      <c r="B830" s="96" t="s">
        <v>108</v>
      </c>
      <c r="C830" s="97" t="n">
        <v>1</v>
      </c>
      <c r="D830" s="100" t="n">
        <f aca="false">$C830*VLOOKUP($B830,FoodDB!$A$2:$I$1018,3,0)</f>
        <v>0</v>
      </c>
      <c r="E830" s="100" t="n">
        <f aca="false">$C830*VLOOKUP($B830,FoodDB!$A$2:$I$1018,4,0)</f>
        <v>0</v>
      </c>
      <c r="F830" s="100" t="n">
        <f aca="false">$C830*VLOOKUP($B830,FoodDB!$A$2:$I$1018,5,0)</f>
        <v>0</v>
      </c>
      <c r="G830" s="100" t="n">
        <f aca="false">$C830*VLOOKUP($B830,FoodDB!$A$2:$I$1018,6,0)</f>
        <v>0</v>
      </c>
      <c r="H830" s="100" t="n">
        <f aca="false">$C830*VLOOKUP($B830,FoodDB!$A$2:$I$1018,7,0)</f>
        <v>0</v>
      </c>
      <c r="I830" s="100" t="n">
        <f aca="false">$C830*VLOOKUP($B830,FoodDB!$A$2:$I$1018,8,0)</f>
        <v>0</v>
      </c>
      <c r="J830" s="100" t="n">
        <f aca="false">$C830*VLOOKUP($B830,FoodDB!$A$2:$I$1018,9,0)</f>
        <v>0</v>
      </c>
      <c r="K830" s="100"/>
      <c r="L830" s="100"/>
      <c r="M830" s="100"/>
      <c r="N830" s="100"/>
      <c r="O830" s="100"/>
      <c r="P830" s="100"/>
      <c r="Q830" s="100"/>
      <c r="R830" s="100"/>
      <c r="S830" s="100"/>
    </row>
    <row r="831" customFormat="false" ht="15" hidden="false" customHeight="false" outlineLevel="0" collapsed="false">
      <c r="B831" s="96" t="s">
        <v>108</v>
      </c>
      <c r="C831" s="97" t="n">
        <v>1</v>
      </c>
      <c r="D831" s="100" t="n">
        <f aca="false">$C831*VLOOKUP($B831,FoodDB!$A$2:$I$1018,3,0)</f>
        <v>0</v>
      </c>
      <c r="E831" s="100" t="n">
        <f aca="false">$C831*VLOOKUP($B831,FoodDB!$A$2:$I$1018,4,0)</f>
        <v>0</v>
      </c>
      <c r="F831" s="100" t="n">
        <f aca="false">$C831*VLOOKUP($B831,FoodDB!$A$2:$I$1018,5,0)</f>
        <v>0</v>
      </c>
      <c r="G831" s="100" t="n">
        <f aca="false">$C831*VLOOKUP($B831,FoodDB!$A$2:$I$1018,6,0)</f>
        <v>0</v>
      </c>
      <c r="H831" s="100" t="n">
        <f aca="false">$C831*VLOOKUP($B831,FoodDB!$A$2:$I$1018,7,0)</f>
        <v>0</v>
      </c>
      <c r="I831" s="100" t="n">
        <f aca="false">$C831*VLOOKUP($B831,FoodDB!$A$2:$I$1018,8,0)</f>
        <v>0</v>
      </c>
      <c r="J831" s="100" t="n">
        <f aca="false">$C831*VLOOKUP($B831,FoodDB!$A$2:$I$1018,9,0)</f>
        <v>0</v>
      </c>
      <c r="K831" s="100"/>
      <c r="L831" s="100"/>
      <c r="M831" s="100"/>
      <c r="N831" s="100"/>
      <c r="O831" s="100"/>
      <c r="P831" s="100"/>
      <c r="Q831" s="100"/>
      <c r="R831" s="100"/>
      <c r="S831" s="100"/>
    </row>
    <row r="832" customFormat="false" ht="15" hidden="false" customHeight="false" outlineLevel="0" collapsed="false">
      <c r="B832" s="96" t="s">
        <v>108</v>
      </c>
      <c r="C832" s="97" t="n">
        <v>1</v>
      </c>
      <c r="D832" s="100" t="n">
        <f aca="false">$C832*VLOOKUP($B832,FoodDB!$A$2:$I$1018,3,0)</f>
        <v>0</v>
      </c>
      <c r="E832" s="100" t="n">
        <f aca="false">$C832*VLOOKUP($B832,FoodDB!$A$2:$I$1018,4,0)</f>
        <v>0</v>
      </c>
      <c r="F832" s="100" t="n">
        <f aca="false">$C832*VLOOKUP($B832,FoodDB!$A$2:$I$1018,5,0)</f>
        <v>0</v>
      </c>
      <c r="G832" s="100" t="n">
        <f aca="false">$C832*VLOOKUP($B832,FoodDB!$A$2:$I$1018,6,0)</f>
        <v>0</v>
      </c>
      <c r="H832" s="100" t="n">
        <f aca="false">$C832*VLOOKUP($B832,FoodDB!$A$2:$I$1018,7,0)</f>
        <v>0</v>
      </c>
      <c r="I832" s="100" t="n">
        <f aca="false">$C832*VLOOKUP($B832,FoodDB!$A$2:$I$1018,8,0)</f>
        <v>0</v>
      </c>
      <c r="J832" s="100" t="n">
        <f aca="false">$C832*VLOOKUP($B832,FoodDB!$A$2:$I$1018,9,0)</f>
        <v>0</v>
      </c>
      <c r="K832" s="100"/>
      <c r="L832" s="100"/>
      <c r="M832" s="100"/>
      <c r="N832" s="100"/>
      <c r="O832" s="100"/>
      <c r="P832" s="100"/>
      <c r="Q832" s="100"/>
      <c r="R832" s="100"/>
      <c r="S832" s="100"/>
    </row>
    <row r="833" customFormat="false" ht="15" hidden="false" customHeight="false" outlineLevel="0" collapsed="false">
      <c r="A833" s="0" t="s">
        <v>98</v>
      </c>
      <c r="D833" s="100"/>
      <c r="E833" s="100"/>
      <c r="F833" s="100"/>
      <c r="G833" s="100" t="n">
        <f aca="false">SUM(G826:G832)</f>
        <v>0</v>
      </c>
      <c r="H833" s="100" t="n">
        <f aca="false">SUM(H826:H832)</f>
        <v>0</v>
      </c>
      <c r="I833" s="100" t="n">
        <f aca="false">SUM(I826:I832)</f>
        <v>0</v>
      </c>
      <c r="J833" s="100" t="n">
        <f aca="false">SUM(G833:I833)</f>
        <v>0</v>
      </c>
      <c r="K833" s="100"/>
      <c r="L833" s="100"/>
      <c r="M833" s="100"/>
      <c r="N833" s="100"/>
      <c r="O833" s="100"/>
      <c r="P833" s="100"/>
      <c r="Q833" s="100"/>
      <c r="R833" s="100"/>
      <c r="S833" s="100"/>
    </row>
    <row r="834" customFormat="false" ht="15" hidden="false" customHeight="false" outlineLevel="0" collapsed="false">
      <c r="A834" s="0" t="s">
        <v>102</v>
      </c>
      <c r="B834" s="0" t="s">
        <v>103</v>
      </c>
      <c r="D834" s="100"/>
      <c r="E834" s="100"/>
      <c r="F834" s="100"/>
      <c r="G834" s="100" t="n">
        <f aca="false">VLOOKUP($A826,LossChart!$A$3:$AB$105,14,0)</f>
        <v>742.269407402229</v>
      </c>
      <c r="H834" s="100" t="n">
        <f aca="false">VLOOKUP($A826,LossChart!$A$3:$AB$105,15,0)</f>
        <v>80</v>
      </c>
      <c r="I834" s="100" t="n">
        <f aca="false">VLOOKUP($A826,LossChart!$A$3:$AB$105,16,0)</f>
        <v>477.304074136158</v>
      </c>
      <c r="J834" s="100" t="n">
        <f aca="false">VLOOKUP($A826,LossChart!$A$3:$AB$105,17,0)</f>
        <v>1299.57348153839</v>
      </c>
      <c r="K834" s="100"/>
      <c r="L834" s="100"/>
      <c r="M834" s="100"/>
      <c r="N834" s="100"/>
      <c r="O834" s="100"/>
      <c r="P834" s="100"/>
      <c r="Q834" s="100"/>
      <c r="R834" s="100"/>
      <c r="S834" s="100"/>
    </row>
    <row r="835" customFormat="false" ht="15" hidden="false" customHeight="false" outlineLevel="0" collapsed="false">
      <c r="A835" s="0" t="s">
        <v>104</v>
      </c>
      <c r="D835" s="100"/>
      <c r="E835" s="100"/>
      <c r="F835" s="100"/>
      <c r="G835" s="100" t="n">
        <f aca="false">G834-G833</f>
        <v>742.269407402229</v>
      </c>
      <c r="H835" s="100" t="n">
        <f aca="false">H834-H833</f>
        <v>80</v>
      </c>
      <c r="I835" s="100" t="n">
        <f aca="false">I834-I833</f>
        <v>477.304074136158</v>
      </c>
      <c r="J835" s="100" t="n">
        <f aca="false">J834-J833</f>
        <v>1299.57348153839</v>
      </c>
      <c r="K835" s="100"/>
      <c r="L835" s="100"/>
      <c r="M835" s="100"/>
      <c r="N835" s="100"/>
      <c r="O835" s="100"/>
      <c r="P835" s="100"/>
      <c r="Q835" s="100"/>
      <c r="R835" s="100"/>
      <c r="S835" s="100"/>
    </row>
    <row r="836" customFormat="false" ht="15" hidden="false" customHeight="false" outlineLevel="0" collapsed="false"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</row>
    <row r="837" customFormat="false" ht="60" hidden="false" customHeight="false" outlineLevel="0" collapsed="false">
      <c r="A837" s="21" t="s">
        <v>63</v>
      </c>
      <c r="B837" s="21" t="s">
        <v>93</v>
      </c>
      <c r="C837" s="21" t="s">
        <v>94</v>
      </c>
      <c r="D837" s="94" t="str">
        <f aca="false">FoodDB!$C$1</f>
        <v>Fat
(g)</v>
      </c>
      <c r="E837" s="94" t="str">
        <f aca="false">FoodDB!$D$1</f>
        <v>Carbs
(g)</v>
      </c>
      <c r="F837" s="94" t="str">
        <f aca="false">FoodDB!$E$1</f>
        <v>Protein
(g)</v>
      </c>
      <c r="G837" s="94" t="str">
        <f aca="false">FoodDB!$F$1</f>
        <v>Fat
(Cal)</v>
      </c>
      <c r="H837" s="94" t="str">
        <f aca="false">FoodDB!$G$1</f>
        <v>Carb
(Cal)</v>
      </c>
      <c r="I837" s="94" t="str">
        <f aca="false">FoodDB!$H$1</f>
        <v>Protein
(Cal)</v>
      </c>
      <c r="J837" s="94" t="str">
        <f aca="false">FoodDB!$I$1</f>
        <v>Total
Calories</v>
      </c>
      <c r="K837" s="94"/>
      <c r="L837" s="94" t="s">
        <v>110</v>
      </c>
      <c r="M837" s="94" t="s">
        <v>111</v>
      </c>
      <c r="N837" s="94" t="s">
        <v>112</v>
      </c>
      <c r="O837" s="94" t="s">
        <v>113</v>
      </c>
      <c r="P837" s="94" t="s">
        <v>118</v>
      </c>
      <c r="Q837" s="94" t="s">
        <v>119</v>
      </c>
      <c r="R837" s="94" t="s">
        <v>120</v>
      </c>
      <c r="S837" s="94" t="s">
        <v>121</v>
      </c>
    </row>
    <row r="838" customFormat="false" ht="15" hidden="false" customHeight="false" outlineLevel="0" collapsed="false">
      <c r="A838" s="95" t="n">
        <f aca="false">A826+1</f>
        <v>43063</v>
      </c>
      <c r="B838" s="96" t="s">
        <v>108</v>
      </c>
      <c r="C838" s="97" t="n">
        <v>1</v>
      </c>
      <c r="D838" s="100" t="n">
        <f aca="false">$C838*VLOOKUP($B838,FoodDB!$A$2:$I$1018,3,0)</f>
        <v>0</v>
      </c>
      <c r="E838" s="100" t="n">
        <f aca="false">$C838*VLOOKUP($B838,FoodDB!$A$2:$I$1018,4,0)</f>
        <v>0</v>
      </c>
      <c r="F838" s="100" t="n">
        <f aca="false">$C838*VLOOKUP($B838,FoodDB!$A$2:$I$1018,5,0)</f>
        <v>0</v>
      </c>
      <c r="G838" s="100" t="n">
        <f aca="false">$C838*VLOOKUP($B838,FoodDB!$A$2:$I$1018,6,0)</f>
        <v>0</v>
      </c>
      <c r="H838" s="100" t="n">
        <f aca="false">$C838*VLOOKUP($B838,FoodDB!$A$2:$I$1018,7,0)</f>
        <v>0</v>
      </c>
      <c r="I838" s="100" t="n">
        <f aca="false">$C838*VLOOKUP($B838,FoodDB!$A$2:$I$1018,8,0)</f>
        <v>0</v>
      </c>
      <c r="J838" s="100" t="n">
        <f aca="false">$C838*VLOOKUP($B838,FoodDB!$A$2:$I$1018,9,0)</f>
        <v>0</v>
      </c>
      <c r="K838" s="100"/>
      <c r="L838" s="100" t="n">
        <f aca="false">SUM(G838:G844)</f>
        <v>0</v>
      </c>
      <c r="M838" s="100" t="n">
        <f aca="false">SUM(H838:H844)</f>
        <v>0</v>
      </c>
      <c r="N838" s="100" t="n">
        <f aca="false">SUM(I838:I844)</f>
        <v>0</v>
      </c>
      <c r="O838" s="100" t="n">
        <f aca="false">SUM(L838:N838)</f>
        <v>0</v>
      </c>
      <c r="P838" s="100" t="n">
        <f aca="false">VLOOKUP($A838,LossChart!$A$3:$AB$105,14,0)-L838</f>
        <v>747.19746871731</v>
      </c>
      <c r="Q838" s="100" t="n">
        <f aca="false">VLOOKUP($A838,LossChart!$A$3:$AB$105,15,0)-M838</f>
        <v>80</v>
      </c>
      <c r="R838" s="100" t="n">
        <f aca="false">VLOOKUP($A838,LossChart!$A$3:$AB$105,16,0)-N838</f>
        <v>477.304074136158</v>
      </c>
      <c r="S838" s="100" t="n">
        <f aca="false">VLOOKUP($A838,LossChart!$A$3:$AB$105,17,0)-O838</f>
        <v>1304.50154285347</v>
      </c>
    </row>
    <row r="839" customFormat="false" ht="15" hidden="false" customHeight="false" outlineLevel="0" collapsed="false">
      <c r="B839" s="96" t="s">
        <v>108</v>
      </c>
      <c r="C839" s="97" t="n">
        <v>1</v>
      </c>
      <c r="D839" s="100" t="n">
        <f aca="false">$C839*VLOOKUP($B839,FoodDB!$A$2:$I$1018,3,0)</f>
        <v>0</v>
      </c>
      <c r="E839" s="100" t="n">
        <f aca="false">$C839*VLOOKUP($B839,FoodDB!$A$2:$I$1018,4,0)</f>
        <v>0</v>
      </c>
      <c r="F839" s="100" t="n">
        <f aca="false">$C839*VLOOKUP($B839,FoodDB!$A$2:$I$1018,5,0)</f>
        <v>0</v>
      </c>
      <c r="G839" s="100" t="n">
        <f aca="false">$C839*VLOOKUP($B839,FoodDB!$A$2:$I$1018,6,0)</f>
        <v>0</v>
      </c>
      <c r="H839" s="100" t="n">
        <f aca="false">$C839*VLOOKUP($B839,FoodDB!$A$2:$I$1018,7,0)</f>
        <v>0</v>
      </c>
      <c r="I839" s="100" t="n">
        <f aca="false">$C839*VLOOKUP($B839,FoodDB!$A$2:$I$1018,8,0)</f>
        <v>0</v>
      </c>
      <c r="J839" s="100" t="n">
        <f aca="false">$C839*VLOOKUP($B839,FoodDB!$A$2:$I$1018,9,0)</f>
        <v>0</v>
      </c>
      <c r="K839" s="100"/>
      <c r="L839" s="100"/>
      <c r="M839" s="100"/>
      <c r="N839" s="100"/>
      <c r="O839" s="100"/>
      <c r="P839" s="100"/>
      <c r="Q839" s="100"/>
      <c r="R839" s="100"/>
      <c r="S839" s="100"/>
    </row>
    <row r="840" customFormat="false" ht="15" hidden="false" customHeight="false" outlineLevel="0" collapsed="false">
      <c r="B840" s="96" t="s">
        <v>108</v>
      </c>
      <c r="C840" s="97" t="n">
        <v>1</v>
      </c>
      <c r="D840" s="100" t="n">
        <f aca="false">$C840*VLOOKUP($B840,FoodDB!$A$2:$I$1018,3,0)</f>
        <v>0</v>
      </c>
      <c r="E840" s="100" t="n">
        <f aca="false">$C840*VLOOKUP($B840,FoodDB!$A$2:$I$1018,4,0)</f>
        <v>0</v>
      </c>
      <c r="F840" s="100" t="n">
        <f aca="false">$C840*VLOOKUP($B840,FoodDB!$A$2:$I$1018,5,0)</f>
        <v>0</v>
      </c>
      <c r="G840" s="100" t="n">
        <f aca="false">$C840*VLOOKUP($B840,FoodDB!$A$2:$I$1018,6,0)</f>
        <v>0</v>
      </c>
      <c r="H840" s="100" t="n">
        <f aca="false">$C840*VLOOKUP($B840,FoodDB!$A$2:$I$1018,7,0)</f>
        <v>0</v>
      </c>
      <c r="I840" s="100" t="n">
        <f aca="false">$C840*VLOOKUP($B840,FoodDB!$A$2:$I$1018,8,0)</f>
        <v>0</v>
      </c>
      <c r="J840" s="100" t="n">
        <f aca="false">$C840*VLOOKUP($B840,FoodDB!$A$2:$I$1018,9,0)</f>
        <v>0</v>
      </c>
      <c r="K840" s="100"/>
      <c r="L840" s="100"/>
      <c r="M840" s="100"/>
      <c r="N840" s="100"/>
      <c r="O840" s="100"/>
      <c r="P840" s="100"/>
      <c r="Q840" s="100"/>
      <c r="R840" s="100"/>
      <c r="S840" s="100"/>
    </row>
    <row r="841" customFormat="false" ht="15" hidden="false" customHeight="false" outlineLevel="0" collapsed="false">
      <c r="B841" s="96" t="s">
        <v>108</v>
      </c>
      <c r="C841" s="97" t="n">
        <v>1</v>
      </c>
      <c r="D841" s="100" t="n">
        <f aca="false">$C841*VLOOKUP($B841,FoodDB!$A$2:$I$1018,3,0)</f>
        <v>0</v>
      </c>
      <c r="E841" s="100" t="n">
        <f aca="false">$C841*VLOOKUP($B841,FoodDB!$A$2:$I$1018,4,0)</f>
        <v>0</v>
      </c>
      <c r="F841" s="100" t="n">
        <f aca="false">$C841*VLOOKUP($B841,FoodDB!$A$2:$I$1018,5,0)</f>
        <v>0</v>
      </c>
      <c r="G841" s="100" t="n">
        <f aca="false">$C841*VLOOKUP($B841,FoodDB!$A$2:$I$1018,6,0)</f>
        <v>0</v>
      </c>
      <c r="H841" s="100" t="n">
        <f aca="false">$C841*VLOOKUP($B841,FoodDB!$A$2:$I$1018,7,0)</f>
        <v>0</v>
      </c>
      <c r="I841" s="100" t="n">
        <f aca="false">$C841*VLOOKUP($B841,FoodDB!$A$2:$I$1018,8,0)</f>
        <v>0</v>
      </c>
      <c r="J841" s="100" t="n">
        <f aca="false">$C841*VLOOKUP($B841,FoodDB!$A$2:$I$1018,9,0)</f>
        <v>0</v>
      </c>
      <c r="K841" s="100"/>
      <c r="L841" s="100"/>
      <c r="M841" s="100"/>
      <c r="N841" s="100"/>
      <c r="O841" s="100"/>
      <c r="P841" s="100"/>
      <c r="Q841" s="100"/>
      <c r="R841" s="100"/>
      <c r="S841" s="100"/>
    </row>
    <row r="842" customFormat="false" ht="15" hidden="false" customHeight="false" outlineLevel="0" collapsed="false">
      <c r="B842" s="96" t="s">
        <v>108</v>
      </c>
      <c r="C842" s="97" t="n">
        <v>1</v>
      </c>
      <c r="D842" s="100" t="n">
        <f aca="false">$C842*VLOOKUP($B842,FoodDB!$A$2:$I$1018,3,0)</f>
        <v>0</v>
      </c>
      <c r="E842" s="100" t="n">
        <f aca="false">$C842*VLOOKUP($B842,FoodDB!$A$2:$I$1018,4,0)</f>
        <v>0</v>
      </c>
      <c r="F842" s="100" t="n">
        <f aca="false">$C842*VLOOKUP($B842,FoodDB!$A$2:$I$1018,5,0)</f>
        <v>0</v>
      </c>
      <c r="G842" s="100" t="n">
        <f aca="false">$C842*VLOOKUP($B842,FoodDB!$A$2:$I$1018,6,0)</f>
        <v>0</v>
      </c>
      <c r="H842" s="100" t="n">
        <f aca="false">$C842*VLOOKUP($B842,FoodDB!$A$2:$I$1018,7,0)</f>
        <v>0</v>
      </c>
      <c r="I842" s="100" t="n">
        <f aca="false">$C842*VLOOKUP($B842,FoodDB!$A$2:$I$1018,8,0)</f>
        <v>0</v>
      </c>
      <c r="J842" s="100" t="n">
        <f aca="false">$C842*VLOOKUP($B842,FoodDB!$A$2:$I$1018,9,0)</f>
        <v>0</v>
      </c>
      <c r="K842" s="100"/>
      <c r="L842" s="100"/>
      <c r="M842" s="100"/>
      <c r="N842" s="100"/>
      <c r="O842" s="100"/>
      <c r="P842" s="100"/>
      <c r="Q842" s="100"/>
      <c r="R842" s="100"/>
      <c r="S842" s="100"/>
    </row>
    <row r="843" customFormat="false" ht="15" hidden="false" customHeight="false" outlineLevel="0" collapsed="false">
      <c r="B843" s="96" t="s">
        <v>108</v>
      </c>
      <c r="C843" s="97" t="n">
        <v>1</v>
      </c>
      <c r="D843" s="100" t="n">
        <f aca="false">$C843*VLOOKUP($B843,FoodDB!$A$2:$I$1018,3,0)</f>
        <v>0</v>
      </c>
      <c r="E843" s="100" t="n">
        <f aca="false">$C843*VLOOKUP($B843,FoodDB!$A$2:$I$1018,4,0)</f>
        <v>0</v>
      </c>
      <c r="F843" s="100" t="n">
        <f aca="false">$C843*VLOOKUP($B843,FoodDB!$A$2:$I$1018,5,0)</f>
        <v>0</v>
      </c>
      <c r="G843" s="100" t="n">
        <f aca="false">$C843*VLOOKUP($B843,FoodDB!$A$2:$I$1018,6,0)</f>
        <v>0</v>
      </c>
      <c r="H843" s="100" t="n">
        <f aca="false">$C843*VLOOKUP($B843,FoodDB!$A$2:$I$1018,7,0)</f>
        <v>0</v>
      </c>
      <c r="I843" s="100" t="n">
        <f aca="false">$C843*VLOOKUP($B843,FoodDB!$A$2:$I$1018,8,0)</f>
        <v>0</v>
      </c>
      <c r="J843" s="100" t="n">
        <f aca="false">$C843*VLOOKUP($B843,FoodDB!$A$2:$I$1018,9,0)</f>
        <v>0</v>
      </c>
      <c r="K843" s="100"/>
      <c r="L843" s="100"/>
      <c r="M843" s="100"/>
      <c r="N843" s="100"/>
      <c r="O843" s="100"/>
      <c r="P843" s="100"/>
      <c r="Q843" s="100"/>
      <c r="R843" s="100"/>
      <c r="S843" s="100"/>
    </row>
    <row r="844" customFormat="false" ht="15" hidden="false" customHeight="false" outlineLevel="0" collapsed="false">
      <c r="B844" s="96" t="s">
        <v>108</v>
      </c>
      <c r="C844" s="97" t="n">
        <v>1</v>
      </c>
      <c r="D844" s="100" t="n">
        <f aca="false">$C844*VLOOKUP($B844,FoodDB!$A$2:$I$1018,3,0)</f>
        <v>0</v>
      </c>
      <c r="E844" s="100" t="n">
        <f aca="false">$C844*VLOOKUP($B844,FoodDB!$A$2:$I$1018,4,0)</f>
        <v>0</v>
      </c>
      <c r="F844" s="100" t="n">
        <f aca="false">$C844*VLOOKUP($B844,FoodDB!$A$2:$I$1018,5,0)</f>
        <v>0</v>
      </c>
      <c r="G844" s="100" t="n">
        <f aca="false">$C844*VLOOKUP($B844,FoodDB!$A$2:$I$1018,6,0)</f>
        <v>0</v>
      </c>
      <c r="H844" s="100" t="n">
        <f aca="false">$C844*VLOOKUP($B844,FoodDB!$A$2:$I$1018,7,0)</f>
        <v>0</v>
      </c>
      <c r="I844" s="100" t="n">
        <f aca="false">$C844*VLOOKUP($B844,FoodDB!$A$2:$I$1018,8,0)</f>
        <v>0</v>
      </c>
      <c r="J844" s="100" t="n">
        <f aca="false">$C844*VLOOKUP($B844,FoodDB!$A$2:$I$1018,9,0)</f>
        <v>0</v>
      </c>
      <c r="K844" s="100"/>
      <c r="L844" s="100"/>
      <c r="M844" s="100"/>
      <c r="N844" s="100"/>
      <c r="O844" s="100"/>
      <c r="P844" s="100"/>
      <c r="Q844" s="100"/>
      <c r="R844" s="100"/>
      <c r="S844" s="100"/>
    </row>
    <row r="845" customFormat="false" ht="15" hidden="false" customHeight="false" outlineLevel="0" collapsed="false">
      <c r="A845" s="0" t="s">
        <v>98</v>
      </c>
      <c r="D845" s="100"/>
      <c r="E845" s="100"/>
      <c r="F845" s="100"/>
      <c r="G845" s="100" t="n">
        <f aca="false">SUM(G838:G844)</f>
        <v>0</v>
      </c>
      <c r="H845" s="100" t="n">
        <f aca="false">SUM(H838:H844)</f>
        <v>0</v>
      </c>
      <c r="I845" s="100" t="n">
        <f aca="false">SUM(I838:I844)</f>
        <v>0</v>
      </c>
      <c r="J845" s="100" t="n">
        <f aca="false">SUM(G845:I845)</f>
        <v>0</v>
      </c>
      <c r="K845" s="100"/>
      <c r="L845" s="100"/>
      <c r="M845" s="100"/>
      <c r="N845" s="100"/>
      <c r="O845" s="100"/>
      <c r="P845" s="100"/>
      <c r="Q845" s="100"/>
      <c r="R845" s="100"/>
      <c r="S845" s="100"/>
    </row>
    <row r="846" customFormat="false" ht="15" hidden="false" customHeight="false" outlineLevel="0" collapsed="false">
      <c r="A846" s="0" t="s">
        <v>102</v>
      </c>
      <c r="B846" s="0" t="s">
        <v>103</v>
      </c>
      <c r="D846" s="100"/>
      <c r="E846" s="100"/>
      <c r="F846" s="100"/>
      <c r="G846" s="100" t="n">
        <f aca="false">VLOOKUP($A838,LossChart!$A$3:$AB$105,14,0)</f>
        <v>747.19746871731</v>
      </c>
      <c r="H846" s="100" t="n">
        <f aca="false">VLOOKUP($A838,LossChart!$A$3:$AB$105,15,0)</f>
        <v>80</v>
      </c>
      <c r="I846" s="100" t="n">
        <f aca="false">VLOOKUP($A838,LossChart!$A$3:$AB$105,16,0)</f>
        <v>477.304074136158</v>
      </c>
      <c r="J846" s="100" t="n">
        <f aca="false">VLOOKUP($A838,LossChart!$A$3:$AB$105,17,0)</f>
        <v>1304.50154285347</v>
      </c>
      <c r="K846" s="100"/>
      <c r="L846" s="100"/>
      <c r="M846" s="100"/>
      <c r="N846" s="100"/>
      <c r="O846" s="100"/>
      <c r="P846" s="100"/>
      <c r="Q846" s="100"/>
      <c r="R846" s="100"/>
      <c r="S846" s="100"/>
    </row>
    <row r="847" customFormat="false" ht="15" hidden="false" customHeight="false" outlineLevel="0" collapsed="false">
      <c r="A847" s="0" t="s">
        <v>104</v>
      </c>
      <c r="D847" s="100"/>
      <c r="E847" s="100"/>
      <c r="F847" s="100"/>
      <c r="G847" s="100" t="n">
        <f aca="false">G846-G845</f>
        <v>747.19746871731</v>
      </c>
      <c r="H847" s="100" t="n">
        <f aca="false">H846-H845</f>
        <v>80</v>
      </c>
      <c r="I847" s="100" t="n">
        <f aca="false">I846-I845</f>
        <v>477.304074136158</v>
      </c>
      <c r="J847" s="100" t="n">
        <f aca="false">J846-J845</f>
        <v>1304.50154285347</v>
      </c>
      <c r="K847" s="100"/>
      <c r="L847" s="100"/>
      <c r="M847" s="100"/>
      <c r="N847" s="100"/>
      <c r="O847" s="100"/>
      <c r="P847" s="100"/>
      <c r="Q847" s="100"/>
      <c r="R847" s="100"/>
      <c r="S847" s="100"/>
    </row>
    <row r="849" customFormat="false" ht="60" hidden="false" customHeight="false" outlineLevel="0" collapsed="false">
      <c r="A849" s="21" t="s">
        <v>63</v>
      </c>
      <c r="B849" s="21" t="s">
        <v>93</v>
      </c>
      <c r="C849" s="21" t="s">
        <v>94</v>
      </c>
      <c r="D849" s="94" t="str">
        <f aca="false">FoodDB!$C$1</f>
        <v>Fat
(g)</v>
      </c>
      <c r="E849" s="94" t="str">
        <f aca="false">FoodDB!$D$1</f>
        <v>Carbs
(g)</v>
      </c>
      <c r="F849" s="94" t="str">
        <f aca="false">FoodDB!$E$1</f>
        <v>Protein
(g)</v>
      </c>
      <c r="G849" s="94" t="str">
        <f aca="false">FoodDB!$F$1</f>
        <v>Fat
(Cal)</v>
      </c>
      <c r="H849" s="94" t="str">
        <f aca="false">FoodDB!$G$1</f>
        <v>Carb
(Cal)</v>
      </c>
      <c r="I849" s="94" t="str">
        <f aca="false">FoodDB!$H$1</f>
        <v>Protein
(Cal)</v>
      </c>
      <c r="J849" s="94" t="str">
        <f aca="false">FoodDB!$I$1</f>
        <v>Total
Calories</v>
      </c>
      <c r="K849" s="94"/>
      <c r="L849" s="94" t="s">
        <v>110</v>
      </c>
      <c r="M849" s="94" t="s">
        <v>111</v>
      </c>
      <c r="N849" s="94" t="s">
        <v>112</v>
      </c>
      <c r="O849" s="94" t="s">
        <v>113</v>
      </c>
      <c r="P849" s="94" t="s">
        <v>118</v>
      </c>
      <c r="Q849" s="94" t="s">
        <v>119</v>
      </c>
      <c r="R849" s="94" t="s">
        <v>120</v>
      </c>
      <c r="S849" s="94" t="s">
        <v>121</v>
      </c>
    </row>
    <row r="850" customFormat="false" ht="15" hidden="false" customHeight="false" outlineLevel="0" collapsed="false">
      <c r="A850" s="95" t="n">
        <f aca="false">A838+1</f>
        <v>43064</v>
      </c>
      <c r="B850" s="96" t="s">
        <v>108</v>
      </c>
      <c r="C850" s="97" t="n">
        <v>1</v>
      </c>
      <c r="D850" s="100" t="n">
        <f aca="false">$C850*VLOOKUP($B850,FoodDB!$A$2:$I$1018,3,0)</f>
        <v>0</v>
      </c>
      <c r="E850" s="100" t="n">
        <f aca="false">$C850*VLOOKUP($B850,FoodDB!$A$2:$I$1018,4,0)</f>
        <v>0</v>
      </c>
      <c r="F850" s="100" t="n">
        <f aca="false">$C850*VLOOKUP($B850,FoodDB!$A$2:$I$1018,5,0)</f>
        <v>0</v>
      </c>
      <c r="G850" s="100" t="n">
        <f aca="false">$C850*VLOOKUP($B850,FoodDB!$A$2:$I$1018,6,0)</f>
        <v>0</v>
      </c>
      <c r="H850" s="100" t="n">
        <f aca="false">$C850*VLOOKUP($B850,FoodDB!$A$2:$I$1018,7,0)</f>
        <v>0</v>
      </c>
      <c r="I850" s="100" t="n">
        <f aca="false">$C850*VLOOKUP($B850,FoodDB!$A$2:$I$1018,8,0)</f>
        <v>0</v>
      </c>
      <c r="J850" s="100" t="n">
        <f aca="false">$C850*VLOOKUP($B850,FoodDB!$A$2:$I$1018,9,0)</f>
        <v>0</v>
      </c>
      <c r="K850" s="100"/>
      <c r="L850" s="100" t="n">
        <f aca="false">SUM(G850:G856)</f>
        <v>0</v>
      </c>
      <c r="M850" s="100" t="n">
        <f aca="false">SUM(H850:H856)</f>
        <v>0</v>
      </c>
      <c r="N850" s="100" t="n">
        <f aca="false">SUM(I850:I856)</f>
        <v>0</v>
      </c>
      <c r="O850" s="100" t="n">
        <f aca="false">SUM(L850:N850)</f>
        <v>0</v>
      </c>
      <c r="P850" s="100" t="n">
        <f aca="false">VLOOKUP($A850,LossChart!$A$3:$AB$105,14,0)-L850</f>
        <v>752.081881489313</v>
      </c>
      <c r="Q850" s="100" t="n">
        <f aca="false">VLOOKUP($A850,LossChart!$A$3:$AB$105,15,0)-M850</f>
        <v>80</v>
      </c>
      <c r="R850" s="100" t="n">
        <f aca="false">VLOOKUP($A850,LossChart!$A$3:$AB$105,16,0)-N850</f>
        <v>477.304074136158</v>
      </c>
      <c r="S850" s="100" t="n">
        <f aca="false">VLOOKUP($A850,LossChart!$A$3:$AB$105,17,0)-O850</f>
        <v>1309.38595562547</v>
      </c>
    </row>
    <row r="851" customFormat="false" ht="15" hidden="false" customHeight="false" outlineLevel="0" collapsed="false">
      <c r="B851" s="96" t="s">
        <v>108</v>
      </c>
      <c r="C851" s="97" t="n">
        <v>1</v>
      </c>
      <c r="D851" s="100" t="n">
        <f aca="false">$C851*VLOOKUP($B851,FoodDB!$A$2:$I$1018,3,0)</f>
        <v>0</v>
      </c>
      <c r="E851" s="100" t="n">
        <f aca="false">$C851*VLOOKUP($B851,FoodDB!$A$2:$I$1018,4,0)</f>
        <v>0</v>
      </c>
      <c r="F851" s="100" t="n">
        <f aca="false">$C851*VLOOKUP($B851,FoodDB!$A$2:$I$1018,5,0)</f>
        <v>0</v>
      </c>
      <c r="G851" s="100" t="n">
        <f aca="false">$C851*VLOOKUP($B851,FoodDB!$A$2:$I$1018,6,0)</f>
        <v>0</v>
      </c>
      <c r="H851" s="100" t="n">
        <f aca="false">$C851*VLOOKUP($B851,FoodDB!$A$2:$I$1018,7,0)</f>
        <v>0</v>
      </c>
      <c r="I851" s="100" t="n">
        <f aca="false">$C851*VLOOKUP($B851,FoodDB!$A$2:$I$1018,8,0)</f>
        <v>0</v>
      </c>
      <c r="J851" s="100" t="n">
        <f aca="false">$C851*VLOOKUP($B851,FoodDB!$A$2:$I$1018,9,0)</f>
        <v>0</v>
      </c>
      <c r="K851" s="100"/>
      <c r="L851" s="100"/>
      <c r="M851" s="100"/>
      <c r="N851" s="100"/>
      <c r="O851" s="100"/>
      <c r="P851" s="100"/>
      <c r="Q851" s="100"/>
      <c r="R851" s="100"/>
      <c r="S851" s="100"/>
    </row>
    <row r="852" customFormat="false" ht="15" hidden="false" customHeight="false" outlineLevel="0" collapsed="false">
      <c r="B852" s="96" t="s">
        <v>108</v>
      </c>
      <c r="C852" s="97" t="n">
        <v>1</v>
      </c>
      <c r="D852" s="100" t="n">
        <f aca="false">$C852*VLOOKUP($B852,FoodDB!$A$2:$I$1018,3,0)</f>
        <v>0</v>
      </c>
      <c r="E852" s="100" t="n">
        <f aca="false">$C852*VLOOKUP($B852,FoodDB!$A$2:$I$1018,4,0)</f>
        <v>0</v>
      </c>
      <c r="F852" s="100" t="n">
        <f aca="false">$C852*VLOOKUP($B852,FoodDB!$A$2:$I$1018,5,0)</f>
        <v>0</v>
      </c>
      <c r="G852" s="100" t="n">
        <f aca="false">$C852*VLOOKUP($B852,FoodDB!$A$2:$I$1018,6,0)</f>
        <v>0</v>
      </c>
      <c r="H852" s="100" t="n">
        <f aca="false">$C852*VLOOKUP($B852,FoodDB!$A$2:$I$1018,7,0)</f>
        <v>0</v>
      </c>
      <c r="I852" s="100" t="n">
        <f aca="false">$C852*VLOOKUP($B852,FoodDB!$A$2:$I$1018,8,0)</f>
        <v>0</v>
      </c>
      <c r="J852" s="100" t="n">
        <f aca="false">$C852*VLOOKUP($B852,FoodDB!$A$2:$I$1018,9,0)</f>
        <v>0</v>
      </c>
      <c r="K852" s="100"/>
      <c r="L852" s="100"/>
      <c r="M852" s="100"/>
      <c r="N852" s="100"/>
      <c r="O852" s="100"/>
      <c r="P852" s="100"/>
      <c r="Q852" s="100"/>
      <c r="R852" s="100"/>
      <c r="S852" s="100"/>
    </row>
    <row r="853" customFormat="false" ht="15" hidden="false" customHeight="false" outlineLevel="0" collapsed="false">
      <c r="B853" s="96" t="s">
        <v>108</v>
      </c>
      <c r="C853" s="97" t="n">
        <v>1</v>
      </c>
      <c r="D853" s="100" t="n">
        <f aca="false">$C853*VLOOKUP($B853,FoodDB!$A$2:$I$1018,3,0)</f>
        <v>0</v>
      </c>
      <c r="E853" s="100" t="n">
        <f aca="false">$C853*VLOOKUP($B853,FoodDB!$A$2:$I$1018,4,0)</f>
        <v>0</v>
      </c>
      <c r="F853" s="100" t="n">
        <f aca="false">$C853*VLOOKUP($B853,FoodDB!$A$2:$I$1018,5,0)</f>
        <v>0</v>
      </c>
      <c r="G853" s="100" t="n">
        <f aca="false">$C853*VLOOKUP($B853,FoodDB!$A$2:$I$1018,6,0)</f>
        <v>0</v>
      </c>
      <c r="H853" s="100" t="n">
        <f aca="false">$C853*VLOOKUP($B853,FoodDB!$A$2:$I$1018,7,0)</f>
        <v>0</v>
      </c>
      <c r="I853" s="100" t="n">
        <f aca="false">$C853*VLOOKUP($B853,FoodDB!$A$2:$I$1018,8,0)</f>
        <v>0</v>
      </c>
      <c r="J853" s="100" t="n">
        <f aca="false">$C853*VLOOKUP($B853,FoodDB!$A$2:$I$1018,9,0)</f>
        <v>0</v>
      </c>
      <c r="K853" s="100"/>
      <c r="L853" s="100"/>
      <c r="M853" s="100"/>
      <c r="N853" s="100"/>
      <c r="O853" s="100"/>
      <c r="P853" s="100"/>
      <c r="Q853" s="100"/>
      <c r="R853" s="100"/>
      <c r="S853" s="100"/>
    </row>
    <row r="854" customFormat="false" ht="15" hidden="false" customHeight="false" outlineLevel="0" collapsed="false">
      <c r="B854" s="96" t="s">
        <v>108</v>
      </c>
      <c r="C854" s="97" t="n">
        <v>1</v>
      </c>
      <c r="D854" s="100" t="n">
        <f aca="false">$C854*VLOOKUP($B854,FoodDB!$A$2:$I$1018,3,0)</f>
        <v>0</v>
      </c>
      <c r="E854" s="100" t="n">
        <f aca="false">$C854*VLOOKUP($B854,FoodDB!$A$2:$I$1018,4,0)</f>
        <v>0</v>
      </c>
      <c r="F854" s="100" t="n">
        <f aca="false">$C854*VLOOKUP($B854,FoodDB!$A$2:$I$1018,5,0)</f>
        <v>0</v>
      </c>
      <c r="G854" s="100" t="n">
        <f aca="false">$C854*VLOOKUP($B854,FoodDB!$A$2:$I$1018,6,0)</f>
        <v>0</v>
      </c>
      <c r="H854" s="100" t="n">
        <f aca="false">$C854*VLOOKUP($B854,FoodDB!$A$2:$I$1018,7,0)</f>
        <v>0</v>
      </c>
      <c r="I854" s="100" t="n">
        <f aca="false">$C854*VLOOKUP($B854,FoodDB!$A$2:$I$1018,8,0)</f>
        <v>0</v>
      </c>
      <c r="J854" s="100" t="n">
        <f aca="false">$C854*VLOOKUP($B854,FoodDB!$A$2:$I$1018,9,0)</f>
        <v>0</v>
      </c>
      <c r="K854" s="100"/>
      <c r="L854" s="100"/>
      <c r="M854" s="100"/>
      <c r="N854" s="100"/>
      <c r="O854" s="100"/>
      <c r="P854" s="100"/>
      <c r="Q854" s="100"/>
      <c r="R854" s="100"/>
      <c r="S854" s="100"/>
    </row>
    <row r="855" customFormat="false" ht="15" hidden="false" customHeight="false" outlineLevel="0" collapsed="false">
      <c r="B855" s="96" t="s">
        <v>108</v>
      </c>
      <c r="C855" s="97" t="n">
        <v>1</v>
      </c>
      <c r="D855" s="100" t="n">
        <f aca="false">$C855*VLOOKUP($B855,FoodDB!$A$2:$I$1018,3,0)</f>
        <v>0</v>
      </c>
      <c r="E855" s="100" t="n">
        <f aca="false">$C855*VLOOKUP($B855,FoodDB!$A$2:$I$1018,4,0)</f>
        <v>0</v>
      </c>
      <c r="F855" s="100" t="n">
        <f aca="false">$C855*VLOOKUP($B855,FoodDB!$A$2:$I$1018,5,0)</f>
        <v>0</v>
      </c>
      <c r="G855" s="100" t="n">
        <f aca="false">$C855*VLOOKUP($B855,FoodDB!$A$2:$I$1018,6,0)</f>
        <v>0</v>
      </c>
      <c r="H855" s="100" t="n">
        <f aca="false">$C855*VLOOKUP($B855,FoodDB!$A$2:$I$1018,7,0)</f>
        <v>0</v>
      </c>
      <c r="I855" s="100" t="n">
        <f aca="false">$C855*VLOOKUP($B855,FoodDB!$A$2:$I$1018,8,0)</f>
        <v>0</v>
      </c>
      <c r="J855" s="100" t="n">
        <f aca="false">$C855*VLOOKUP($B855,FoodDB!$A$2:$I$1018,9,0)</f>
        <v>0</v>
      </c>
      <c r="K855" s="100"/>
      <c r="L855" s="100"/>
      <c r="M855" s="100"/>
      <c r="N855" s="100"/>
      <c r="O855" s="100"/>
      <c r="P855" s="100"/>
      <c r="Q855" s="100"/>
      <c r="R855" s="100"/>
      <c r="S855" s="100"/>
    </row>
    <row r="856" customFormat="false" ht="15" hidden="false" customHeight="false" outlineLevel="0" collapsed="false">
      <c r="B856" s="96" t="s">
        <v>108</v>
      </c>
      <c r="C856" s="97" t="n">
        <v>1</v>
      </c>
      <c r="D856" s="100" t="n">
        <f aca="false">$C856*VLOOKUP($B856,FoodDB!$A$2:$I$1018,3,0)</f>
        <v>0</v>
      </c>
      <c r="E856" s="100" t="n">
        <f aca="false">$C856*VLOOKUP($B856,FoodDB!$A$2:$I$1018,4,0)</f>
        <v>0</v>
      </c>
      <c r="F856" s="100" t="n">
        <f aca="false">$C856*VLOOKUP($B856,FoodDB!$A$2:$I$1018,5,0)</f>
        <v>0</v>
      </c>
      <c r="G856" s="100" t="n">
        <f aca="false">$C856*VLOOKUP($B856,FoodDB!$A$2:$I$1018,6,0)</f>
        <v>0</v>
      </c>
      <c r="H856" s="100" t="n">
        <f aca="false">$C856*VLOOKUP($B856,FoodDB!$A$2:$I$1018,7,0)</f>
        <v>0</v>
      </c>
      <c r="I856" s="100" t="n">
        <f aca="false">$C856*VLOOKUP($B856,FoodDB!$A$2:$I$1018,8,0)</f>
        <v>0</v>
      </c>
      <c r="J856" s="100" t="n">
        <f aca="false">$C856*VLOOKUP($B856,FoodDB!$A$2:$I$1018,9,0)</f>
        <v>0</v>
      </c>
      <c r="K856" s="100"/>
      <c r="L856" s="100"/>
      <c r="M856" s="100"/>
      <c r="N856" s="100"/>
      <c r="O856" s="100"/>
      <c r="P856" s="100"/>
      <c r="Q856" s="100"/>
      <c r="R856" s="100"/>
      <c r="S856" s="100"/>
    </row>
    <row r="857" customFormat="false" ht="15" hidden="false" customHeight="false" outlineLevel="0" collapsed="false">
      <c r="A857" s="0" t="s">
        <v>98</v>
      </c>
      <c r="D857" s="100"/>
      <c r="E857" s="100"/>
      <c r="F857" s="100"/>
      <c r="G857" s="100" t="n">
        <f aca="false">SUM(G850:G856)</f>
        <v>0</v>
      </c>
      <c r="H857" s="100" t="n">
        <f aca="false">SUM(H850:H856)</f>
        <v>0</v>
      </c>
      <c r="I857" s="100" t="n">
        <f aca="false">SUM(I850:I856)</f>
        <v>0</v>
      </c>
      <c r="J857" s="100" t="n">
        <f aca="false">SUM(G857:I857)</f>
        <v>0</v>
      </c>
      <c r="K857" s="100"/>
      <c r="L857" s="100"/>
      <c r="M857" s="100"/>
      <c r="N857" s="100"/>
      <c r="O857" s="100"/>
      <c r="P857" s="100"/>
      <c r="Q857" s="100"/>
      <c r="R857" s="100"/>
      <c r="S857" s="100"/>
    </row>
    <row r="858" customFormat="false" ht="15" hidden="false" customHeight="false" outlineLevel="0" collapsed="false">
      <c r="A858" s="0" t="s">
        <v>102</v>
      </c>
      <c r="B858" s="0" t="s">
        <v>103</v>
      </c>
      <c r="D858" s="100"/>
      <c r="E858" s="100"/>
      <c r="F858" s="100"/>
      <c r="G858" s="100" t="n">
        <f aca="false">VLOOKUP($A850,LossChart!$A$3:$AB$105,14,0)</f>
        <v>752.081881489313</v>
      </c>
      <c r="H858" s="100" t="n">
        <f aca="false">VLOOKUP($A850,LossChart!$A$3:$AB$105,15,0)</f>
        <v>80</v>
      </c>
      <c r="I858" s="100" t="n">
        <f aca="false">VLOOKUP($A850,LossChart!$A$3:$AB$105,16,0)</f>
        <v>477.304074136158</v>
      </c>
      <c r="J858" s="100" t="n">
        <f aca="false">VLOOKUP($A850,LossChart!$A$3:$AB$105,17,0)</f>
        <v>1309.38595562547</v>
      </c>
      <c r="K858" s="100"/>
      <c r="L858" s="100"/>
      <c r="M858" s="100"/>
      <c r="N858" s="100"/>
      <c r="O858" s="100"/>
      <c r="P858" s="100"/>
      <c r="Q858" s="100"/>
      <c r="R858" s="100"/>
      <c r="S858" s="100"/>
    </row>
    <row r="859" customFormat="false" ht="15" hidden="false" customHeight="false" outlineLevel="0" collapsed="false">
      <c r="A859" s="0" t="s">
        <v>104</v>
      </c>
      <c r="D859" s="100"/>
      <c r="E859" s="100"/>
      <c r="F859" s="100"/>
      <c r="G859" s="100" t="n">
        <f aca="false">G858-G857</f>
        <v>752.081881489313</v>
      </c>
      <c r="H859" s="100" t="n">
        <f aca="false">H858-H857</f>
        <v>80</v>
      </c>
      <c r="I859" s="100" t="n">
        <f aca="false">I858-I857</f>
        <v>477.304074136158</v>
      </c>
      <c r="J859" s="100" t="n">
        <f aca="false">J858-J857</f>
        <v>1309.38595562547</v>
      </c>
      <c r="K859" s="100"/>
      <c r="L859" s="100"/>
      <c r="M859" s="100"/>
      <c r="N859" s="100"/>
      <c r="O859" s="100"/>
      <c r="P859" s="100"/>
      <c r="Q859" s="100"/>
      <c r="R859" s="100"/>
      <c r="S859" s="100"/>
    </row>
    <row r="861" customFormat="false" ht="60" hidden="false" customHeight="false" outlineLevel="0" collapsed="false">
      <c r="A861" s="21" t="s">
        <v>63</v>
      </c>
      <c r="B861" s="21" t="s">
        <v>93</v>
      </c>
      <c r="C861" s="21" t="s">
        <v>94</v>
      </c>
      <c r="D861" s="94" t="str">
        <f aca="false">FoodDB!$C$1</f>
        <v>Fat
(g)</v>
      </c>
      <c r="E861" s="94" t="str">
        <f aca="false">FoodDB!$D$1</f>
        <v>Carbs
(g)</v>
      </c>
      <c r="F861" s="94" t="str">
        <f aca="false">FoodDB!$E$1</f>
        <v>Protein
(g)</v>
      </c>
      <c r="G861" s="94" t="str">
        <f aca="false">FoodDB!$F$1</f>
        <v>Fat
(Cal)</v>
      </c>
      <c r="H861" s="94" t="str">
        <f aca="false">FoodDB!$G$1</f>
        <v>Carb
(Cal)</v>
      </c>
      <c r="I861" s="94" t="str">
        <f aca="false">FoodDB!$H$1</f>
        <v>Protein
(Cal)</v>
      </c>
      <c r="J861" s="94" t="str">
        <f aca="false">FoodDB!$I$1</f>
        <v>Total
Calories</v>
      </c>
      <c r="K861" s="94"/>
      <c r="L861" s="94" t="s">
        <v>110</v>
      </c>
      <c r="M861" s="94" t="s">
        <v>111</v>
      </c>
      <c r="N861" s="94" t="s">
        <v>112</v>
      </c>
      <c r="O861" s="94" t="s">
        <v>113</v>
      </c>
      <c r="P861" s="94" t="s">
        <v>118</v>
      </c>
      <c r="Q861" s="94" t="s">
        <v>119</v>
      </c>
      <c r="R861" s="94" t="s">
        <v>120</v>
      </c>
      <c r="S861" s="94" t="s">
        <v>121</v>
      </c>
    </row>
    <row r="862" customFormat="false" ht="15" hidden="false" customHeight="false" outlineLevel="0" collapsed="false">
      <c r="A862" s="95" t="n">
        <f aca="false">A850+1</f>
        <v>43065</v>
      </c>
      <c r="B862" s="96" t="s">
        <v>108</v>
      </c>
      <c r="C862" s="97" t="n">
        <v>1</v>
      </c>
      <c r="D862" s="100" t="n">
        <f aca="false">$C862*VLOOKUP($B862,FoodDB!$A$2:$I$1018,3,0)</f>
        <v>0</v>
      </c>
      <c r="E862" s="100" t="n">
        <f aca="false">$C862*VLOOKUP($B862,FoodDB!$A$2:$I$1018,4,0)</f>
        <v>0</v>
      </c>
      <c r="F862" s="100" t="n">
        <f aca="false">$C862*VLOOKUP($B862,FoodDB!$A$2:$I$1018,5,0)</f>
        <v>0</v>
      </c>
      <c r="G862" s="100" t="n">
        <f aca="false">$C862*VLOOKUP($B862,FoodDB!$A$2:$I$1018,6,0)</f>
        <v>0</v>
      </c>
      <c r="H862" s="100" t="n">
        <f aca="false">$C862*VLOOKUP($B862,FoodDB!$A$2:$I$1018,7,0)</f>
        <v>0</v>
      </c>
      <c r="I862" s="100" t="n">
        <f aca="false">$C862*VLOOKUP($B862,FoodDB!$A$2:$I$1018,8,0)</f>
        <v>0</v>
      </c>
      <c r="J862" s="100" t="n">
        <f aca="false">$C862*VLOOKUP($B862,FoodDB!$A$2:$I$1018,9,0)</f>
        <v>0</v>
      </c>
      <c r="K862" s="100"/>
      <c r="L862" s="100" t="n">
        <f aca="false">SUM(G862:G868)</f>
        <v>0</v>
      </c>
      <c r="M862" s="100" t="n">
        <f aca="false">SUM(H862:H868)</f>
        <v>0</v>
      </c>
      <c r="N862" s="100" t="n">
        <f aca="false">SUM(I862:I868)</f>
        <v>0</v>
      </c>
      <c r="O862" s="100" t="n">
        <f aca="false">SUM(L862:N862)</f>
        <v>0</v>
      </c>
      <c r="P862" s="100" t="n">
        <f aca="false">VLOOKUP($A862,LossChart!$A$3:$AB$105,14,0)-L862</f>
        <v>756.923032319623</v>
      </c>
      <c r="Q862" s="100" t="n">
        <f aca="false">VLOOKUP($A862,LossChart!$A$3:$AB$105,15,0)-M862</f>
        <v>80</v>
      </c>
      <c r="R862" s="100" t="n">
        <f aca="false">VLOOKUP($A862,LossChart!$A$3:$AB$105,16,0)-N862</f>
        <v>477.304074136158</v>
      </c>
      <c r="S862" s="100" t="n">
        <f aca="false">VLOOKUP($A862,LossChart!$A$3:$AB$105,17,0)-O862</f>
        <v>1314.22710645578</v>
      </c>
    </row>
    <row r="863" customFormat="false" ht="15" hidden="false" customHeight="false" outlineLevel="0" collapsed="false">
      <c r="B863" s="96" t="s">
        <v>108</v>
      </c>
      <c r="C863" s="97" t="n">
        <v>1</v>
      </c>
      <c r="D863" s="100" t="n">
        <f aca="false">$C863*VLOOKUP($B863,FoodDB!$A$2:$I$1018,3,0)</f>
        <v>0</v>
      </c>
      <c r="E863" s="100" t="n">
        <f aca="false">$C863*VLOOKUP($B863,FoodDB!$A$2:$I$1018,4,0)</f>
        <v>0</v>
      </c>
      <c r="F863" s="100" t="n">
        <f aca="false">$C863*VLOOKUP($B863,FoodDB!$A$2:$I$1018,5,0)</f>
        <v>0</v>
      </c>
      <c r="G863" s="100" t="n">
        <f aca="false">$C863*VLOOKUP($B863,FoodDB!$A$2:$I$1018,6,0)</f>
        <v>0</v>
      </c>
      <c r="H863" s="100" t="n">
        <f aca="false">$C863*VLOOKUP($B863,FoodDB!$A$2:$I$1018,7,0)</f>
        <v>0</v>
      </c>
      <c r="I863" s="100" t="n">
        <f aca="false">$C863*VLOOKUP($B863,FoodDB!$A$2:$I$1018,8,0)</f>
        <v>0</v>
      </c>
      <c r="J863" s="100" t="n">
        <f aca="false">$C863*VLOOKUP($B863,FoodDB!$A$2:$I$1018,9,0)</f>
        <v>0</v>
      </c>
      <c r="K863" s="100"/>
      <c r="L863" s="100"/>
      <c r="M863" s="100"/>
      <c r="N863" s="100"/>
      <c r="O863" s="100"/>
      <c r="P863" s="100"/>
      <c r="Q863" s="100"/>
      <c r="R863" s="100"/>
      <c r="S863" s="100"/>
    </row>
    <row r="864" customFormat="false" ht="15" hidden="false" customHeight="false" outlineLevel="0" collapsed="false">
      <c r="B864" s="96" t="s">
        <v>108</v>
      </c>
      <c r="C864" s="97" t="n">
        <v>1</v>
      </c>
      <c r="D864" s="100" t="n">
        <f aca="false">$C864*VLOOKUP($B864,FoodDB!$A$2:$I$1018,3,0)</f>
        <v>0</v>
      </c>
      <c r="E864" s="100" t="n">
        <f aca="false">$C864*VLOOKUP($B864,FoodDB!$A$2:$I$1018,4,0)</f>
        <v>0</v>
      </c>
      <c r="F864" s="100" t="n">
        <f aca="false">$C864*VLOOKUP($B864,FoodDB!$A$2:$I$1018,5,0)</f>
        <v>0</v>
      </c>
      <c r="G864" s="100" t="n">
        <f aca="false">$C864*VLOOKUP($B864,FoodDB!$A$2:$I$1018,6,0)</f>
        <v>0</v>
      </c>
      <c r="H864" s="100" t="n">
        <f aca="false">$C864*VLOOKUP($B864,FoodDB!$A$2:$I$1018,7,0)</f>
        <v>0</v>
      </c>
      <c r="I864" s="100" t="n">
        <f aca="false">$C864*VLOOKUP($B864,FoodDB!$A$2:$I$1018,8,0)</f>
        <v>0</v>
      </c>
      <c r="J864" s="100" t="n">
        <f aca="false">$C864*VLOOKUP($B864,FoodDB!$A$2:$I$1018,9,0)</f>
        <v>0</v>
      </c>
      <c r="K864" s="100"/>
      <c r="L864" s="100"/>
      <c r="M864" s="100"/>
      <c r="N864" s="100"/>
      <c r="O864" s="100"/>
      <c r="P864" s="100"/>
      <c r="Q864" s="100"/>
      <c r="R864" s="100"/>
      <c r="S864" s="100"/>
    </row>
    <row r="865" customFormat="false" ht="15" hidden="false" customHeight="false" outlineLevel="0" collapsed="false">
      <c r="B865" s="96" t="s">
        <v>108</v>
      </c>
      <c r="C865" s="97" t="n">
        <v>1</v>
      </c>
      <c r="D865" s="100" t="n">
        <f aca="false">$C865*VLOOKUP($B865,FoodDB!$A$2:$I$1018,3,0)</f>
        <v>0</v>
      </c>
      <c r="E865" s="100" t="n">
        <f aca="false">$C865*VLOOKUP($B865,FoodDB!$A$2:$I$1018,4,0)</f>
        <v>0</v>
      </c>
      <c r="F865" s="100" t="n">
        <f aca="false">$C865*VLOOKUP($B865,FoodDB!$A$2:$I$1018,5,0)</f>
        <v>0</v>
      </c>
      <c r="G865" s="100" t="n">
        <f aca="false">$C865*VLOOKUP($B865,FoodDB!$A$2:$I$1018,6,0)</f>
        <v>0</v>
      </c>
      <c r="H865" s="100" t="n">
        <f aca="false">$C865*VLOOKUP($B865,FoodDB!$A$2:$I$1018,7,0)</f>
        <v>0</v>
      </c>
      <c r="I865" s="100" t="n">
        <f aca="false">$C865*VLOOKUP($B865,FoodDB!$A$2:$I$1018,8,0)</f>
        <v>0</v>
      </c>
      <c r="J865" s="100" t="n">
        <f aca="false">$C865*VLOOKUP($B865,FoodDB!$A$2:$I$1018,9,0)</f>
        <v>0</v>
      </c>
      <c r="K865" s="100"/>
      <c r="L865" s="100"/>
      <c r="M865" s="100"/>
      <c r="N865" s="100"/>
      <c r="O865" s="100"/>
      <c r="P865" s="100"/>
      <c r="Q865" s="100"/>
      <c r="R865" s="100"/>
      <c r="S865" s="100"/>
    </row>
    <row r="866" customFormat="false" ht="15" hidden="false" customHeight="false" outlineLevel="0" collapsed="false">
      <c r="B866" s="96" t="s">
        <v>108</v>
      </c>
      <c r="C866" s="97" t="n">
        <v>1</v>
      </c>
      <c r="D866" s="100" t="n">
        <f aca="false">$C866*VLOOKUP($B866,FoodDB!$A$2:$I$1018,3,0)</f>
        <v>0</v>
      </c>
      <c r="E866" s="100" t="n">
        <f aca="false">$C866*VLOOKUP($B866,FoodDB!$A$2:$I$1018,4,0)</f>
        <v>0</v>
      </c>
      <c r="F866" s="100" t="n">
        <f aca="false">$C866*VLOOKUP($B866,FoodDB!$A$2:$I$1018,5,0)</f>
        <v>0</v>
      </c>
      <c r="G866" s="100" t="n">
        <f aca="false">$C866*VLOOKUP($B866,FoodDB!$A$2:$I$1018,6,0)</f>
        <v>0</v>
      </c>
      <c r="H866" s="100" t="n">
        <f aca="false">$C866*VLOOKUP($B866,FoodDB!$A$2:$I$1018,7,0)</f>
        <v>0</v>
      </c>
      <c r="I866" s="100" t="n">
        <f aca="false">$C866*VLOOKUP($B866,FoodDB!$A$2:$I$1018,8,0)</f>
        <v>0</v>
      </c>
      <c r="J866" s="100" t="n">
        <f aca="false">$C866*VLOOKUP($B866,FoodDB!$A$2:$I$1018,9,0)</f>
        <v>0</v>
      </c>
      <c r="K866" s="100"/>
      <c r="L866" s="100"/>
      <c r="M866" s="100"/>
      <c r="N866" s="100"/>
      <c r="O866" s="100"/>
      <c r="P866" s="100"/>
      <c r="Q866" s="100"/>
      <c r="R866" s="100"/>
      <c r="S866" s="100"/>
    </row>
    <row r="867" customFormat="false" ht="15" hidden="false" customHeight="false" outlineLevel="0" collapsed="false">
      <c r="B867" s="96" t="s">
        <v>108</v>
      </c>
      <c r="C867" s="97" t="n">
        <v>1</v>
      </c>
      <c r="D867" s="100" t="n">
        <f aca="false">$C867*VLOOKUP($B867,FoodDB!$A$2:$I$1018,3,0)</f>
        <v>0</v>
      </c>
      <c r="E867" s="100" t="n">
        <f aca="false">$C867*VLOOKUP($B867,FoodDB!$A$2:$I$1018,4,0)</f>
        <v>0</v>
      </c>
      <c r="F867" s="100" t="n">
        <f aca="false">$C867*VLOOKUP($B867,FoodDB!$A$2:$I$1018,5,0)</f>
        <v>0</v>
      </c>
      <c r="G867" s="100" t="n">
        <f aca="false">$C867*VLOOKUP($B867,FoodDB!$A$2:$I$1018,6,0)</f>
        <v>0</v>
      </c>
      <c r="H867" s="100" t="n">
        <f aca="false">$C867*VLOOKUP($B867,FoodDB!$A$2:$I$1018,7,0)</f>
        <v>0</v>
      </c>
      <c r="I867" s="100" t="n">
        <f aca="false">$C867*VLOOKUP($B867,FoodDB!$A$2:$I$1018,8,0)</f>
        <v>0</v>
      </c>
      <c r="J867" s="100" t="n">
        <f aca="false">$C867*VLOOKUP($B867,FoodDB!$A$2:$I$1018,9,0)</f>
        <v>0</v>
      </c>
      <c r="K867" s="100"/>
      <c r="L867" s="100"/>
      <c r="M867" s="100"/>
      <c r="N867" s="100"/>
      <c r="O867" s="100"/>
      <c r="P867" s="100"/>
      <c r="Q867" s="100"/>
      <c r="R867" s="100"/>
      <c r="S867" s="100"/>
    </row>
    <row r="868" customFormat="false" ht="15" hidden="false" customHeight="false" outlineLevel="0" collapsed="false">
      <c r="B868" s="96" t="s">
        <v>108</v>
      </c>
      <c r="C868" s="97" t="n">
        <v>1</v>
      </c>
      <c r="D868" s="100" t="n">
        <f aca="false">$C868*VLOOKUP($B868,FoodDB!$A$2:$I$1018,3,0)</f>
        <v>0</v>
      </c>
      <c r="E868" s="100" t="n">
        <f aca="false">$C868*VLOOKUP($B868,FoodDB!$A$2:$I$1018,4,0)</f>
        <v>0</v>
      </c>
      <c r="F868" s="100" t="n">
        <f aca="false">$C868*VLOOKUP($B868,FoodDB!$A$2:$I$1018,5,0)</f>
        <v>0</v>
      </c>
      <c r="G868" s="100" t="n">
        <f aca="false">$C868*VLOOKUP($B868,FoodDB!$A$2:$I$1018,6,0)</f>
        <v>0</v>
      </c>
      <c r="H868" s="100" t="n">
        <f aca="false">$C868*VLOOKUP($B868,FoodDB!$A$2:$I$1018,7,0)</f>
        <v>0</v>
      </c>
      <c r="I868" s="100" t="n">
        <f aca="false">$C868*VLOOKUP($B868,FoodDB!$A$2:$I$1018,8,0)</f>
        <v>0</v>
      </c>
      <c r="J868" s="100" t="n">
        <f aca="false">$C868*VLOOKUP($B868,FoodDB!$A$2:$I$1018,9,0)</f>
        <v>0</v>
      </c>
      <c r="K868" s="100"/>
      <c r="L868" s="100"/>
      <c r="M868" s="100"/>
      <c r="N868" s="100"/>
      <c r="O868" s="100"/>
      <c r="P868" s="100"/>
      <c r="Q868" s="100"/>
      <c r="R868" s="100"/>
      <c r="S868" s="100"/>
    </row>
    <row r="869" customFormat="false" ht="15" hidden="false" customHeight="false" outlineLevel="0" collapsed="false">
      <c r="A869" s="0" t="s">
        <v>98</v>
      </c>
      <c r="D869" s="100"/>
      <c r="E869" s="100"/>
      <c r="F869" s="100"/>
      <c r="G869" s="100" t="n">
        <f aca="false">SUM(G862:G868)</f>
        <v>0</v>
      </c>
      <c r="H869" s="100" t="n">
        <f aca="false">SUM(H862:H868)</f>
        <v>0</v>
      </c>
      <c r="I869" s="100" t="n">
        <f aca="false">SUM(I862:I868)</f>
        <v>0</v>
      </c>
      <c r="J869" s="100" t="n">
        <f aca="false">SUM(G869:I869)</f>
        <v>0</v>
      </c>
      <c r="K869" s="100"/>
      <c r="L869" s="100"/>
      <c r="M869" s="100"/>
      <c r="N869" s="100"/>
      <c r="O869" s="100"/>
      <c r="P869" s="100"/>
      <c r="Q869" s="100"/>
      <c r="R869" s="100"/>
      <c r="S869" s="100"/>
    </row>
    <row r="870" customFormat="false" ht="15" hidden="false" customHeight="false" outlineLevel="0" collapsed="false">
      <c r="A870" s="0" t="s">
        <v>102</v>
      </c>
      <c r="B870" s="0" t="s">
        <v>103</v>
      </c>
      <c r="D870" s="100"/>
      <c r="E870" s="100"/>
      <c r="F870" s="100"/>
      <c r="G870" s="100" t="n">
        <f aca="false">VLOOKUP($A862,LossChart!$A$3:$AB$105,14,0)</f>
        <v>756.923032319623</v>
      </c>
      <c r="H870" s="100" t="n">
        <f aca="false">VLOOKUP($A862,LossChart!$A$3:$AB$105,15,0)</f>
        <v>80</v>
      </c>
      <c r="I870" s="100" t="n">
        <f aca="false">VLOOKUP($A862,LossChart!$A$3:$AB$105,16,0)</f>
        <v>477.304074136158</v>
      </c>
      <c r="J870" s="100" t="n">
        <f aca="false">VLOOKUP($A862,LossChart!$A$3:$AB$105,17,0)</f>
        <v>1314.22710645578</v>
      </c>
      <c r="K870" s="100"/>
      <c r="L870" s="100"/>
      <c r="M870" s="100"/>
      <c r="N870" s="100"/>
      <c r="O870" s="100"/>
      <c r="P870" s="100"/>
      <c r="Q870" s="100"/>
      <c r="R870" s="100"/>
      <c r="S870" s="100"/>
    </row>
    <row r="871" customFormat="false" ht="15" hidden="false" customHeight="false" outlineLevel="0" collapsed="false">
      <c r="A871" s="0" t="s">
        <v>104</v>
      </c>
      <c r="D871" s="100"/>
      <c r="E871" s="100"/>
      <c r="F871" s="100"/>
      <c r="G871" s="100" t="n">
        <f aca="false">G870-G869</f>
        <v>756.923032319623</v>
      </c>
      <c r="H871" s="100" t="n">
        <f aca="false">H870-H869</f>
        <v>80</v>
      </c>
      <c r="I871" s="100" t="n">
        <f aca="false">I870-I869</f>
        <v>477.304074136158</v>
      </c>
      <c r="J871" s="100" t="n">
        <f aca="false">J870-J869</f>
        <v>1314.22710645578</v>
      </c>
      <c r="K871" s="100"/>
      <c r="L871" s="100"/>
      <c r="M871" s="100"/>
      <c r="N871" s="100"/>
      <c r="O871" s="100"/>
      <c r="P871" s="100"/>
      <c r="Q871" s="100"/>
      <c r="R871" s="100"/>
      <c r="S871" s="100"/>
    </row>
    <row r="873" customFormat="false" ht="60" hidden="false" customHeight="false" outlineLevel="0" collapsed="false">
      <c r="A873" s="21" t="s">
        <v>63</v>
      </c>
      <c r="B873" s="21" t="s">
        <v>93</v>
      </c>
      <c r="C873" s="21" t="s">
        <v>94</v>
      </c>
      <c r="D873" s="94" t="str">
        <f aca="false">FoodDB!$C$1</f>
        <v>Fat
(g)</v>
      </c>
      <c r="E873" s="94" t="str">
        <f aca="false">FoodDB!$D$1</f>
        <v>Carbs
(g)</v>
      </c>
      <c r="F873" s="94" t="str">
        <f aca="false">FoodDB!$E$1</f>
        <v>Protein
(g)</v>
      </c>
      <c r="G873" s="94" t="str">
        <f aca="false">FoodDB!$F$1</f>
        <v>Fat
(Cal)</v>
      </c>
      <c r="H873" s="94" t="str">
        <f aca="false">FoodDB!$G$1</f>
        <v>Carb
(Cal)</v>
      </c>
      <c r="I873" s="94" t="str">
        <f aca="false">FoodDB!$H$1</f>
        <v>Protein
(Cal)</v>
      </c>
      <c r="J873" s="94" t="str">
        <f aca="false">FoodDB!$I$1</f>
        <v>Total
Calories</v>
      </c>
      <c r="K873" s="94"/>
      <c r="L873" s="94" t="s">
        <v>110</v>
      </c>
      <c r="M873" s="94" t="s">
        <v>111</v>
      </c>
      <c r="N873" s="94" t="s">
        <v>112</v>
      </c>
      <c r="O873" s="94" t="s">
        <v>113</v>
      </c>
      <c r="P873" s="94" t="s">
        <v>118</v>
      </c>
      <c r="Q873" s="94" t="s">
        <v>119</v>
      </c>
      <c r="R873" s="94" t="s">
        <v>120</v>
      </c>
      <c r="S873" s="94" t="s">
        <v>121</v>
      </c>
    </row>
    <row r="874" customFormat="false" ht="15" hidden="false" customHeight="false" outlineLevel="0" collapsed="false">
      <c r="A874" s="95" t="n">
        <f aca="false">A862+1</f>
        <v>43066</v>
      </c>
      <c r="B874" s="96" t="s">
        <v>108</v>
      </c>
      <c r="C874" s="97" t="n">
        <v>1</v>
      </c>
      <c r="D874" s="100" t="n">
        <f aca="false">$C874*VLOOKUP($B874,FoodDB!$A$2:$I$1018,3,0)</f>
        <v>0</v>
      </c>
      <c r="E874" s="100" t="n">
        <f aca="false">$C874*VLOOKUP($B874,FoodDB!$A$2:$I$1018,4,0)</f>
        <v>0</v>
      </c>
      <c r="F874" s="100" t="n">
        <f aca="false">$C874*VLOOKUP($B874,FoodDB!$A$2:$I$1018,5,0)</f>
        <v>0</v>
      </c>
      <c r="G874" s="100" t="n">
        <f aca="false">$C874*VLOOKUP($B874,FoodDB!$A$2:$I$1018,6,0)</f>
        <v>0</v>
      </c>
      <c r="H874" s="100" t="n">
        <f aca="false">$C874*VLOOKUP($B874,FoodDB!$A$2:$I$1018,7,0)</f>
        <v>0</v>
      </c>
      <c r="I874" s="100" t="n">
        <f aca="false">$C874*VLOOKUP($B874,FoodDB!$A$2:$I$1018,8,0)</f>
        <v>0</v>
      </c>
      <c r="J874" s="100" t="n">
        <f aca="false">$C874*VLOOKUP($B874,FoodDB!$A$2:$I$1018,9,0)</f>
        <v>0</v>
      </c>
      <c r="K874" s="100"/>
      <c r="L874" s="100" t="n">
        <f aca="false">SUM(G874:G880)</f>
        <v>0</v>
      </c>
      <c r="M874" s="100" t="n">
        <f aca="false">SUM(H874:H880)</f>
        <v>0</v>
      </c>
      <c r="N874" s="100" t="n">
        <f aca="false">SUM(I874:I880)</f>
        <v>0</v>
      </c>
      <c r="O874" s="100" t="n">
        <f aca="false">SUM(L874:N874)</f>
        <v>0</v>
      </c>
      <c r="P874" s="100" t="n">
        <f aca="false">VLOOKUP($A874,LossChart!$A$3:$AB$105,14,0)-L874</f>
        <v>761.721304385434</v>
      </c>
      <c r="Q874" s="100" t="n">
        <f aca="false">VLOOKUP($A874,LossChart!$A$3:$AB$105,15,0)-M874</f>
        <v>80</v>
      </c>
      <c r="R874" s="100" t="n">
        <f aca="false">VLOOKUP($A874,LossChart!$A$3:$AB$105,16,0)-N874</f>
        <v>477.304074136158</v>
      </c>
      <c r="S874" s="100" t="n">
        <f aca="false">VLOOKUP($A874,LossChart!$A$3:$AB$105,17,0)-O874</f>
        <v>1319.02537852159</v>
      </c>
    </row>
    <row r="875" customFormat="false" ht="15" hidden="false" customHeight="false" outlineLevel="0" collapsed="false">
      <c r="B875" s="96" t="s">
        <v>108</v>
      </c>
      <c r="C875" s="97" t="n">
        <v>1</v>
      </c>
      <c r="D875" s="100" t="n">
        <f aca="false">$C875*VLOOKUP($B875,FoodDB!$A$2:$I$1018,3,0)</f>
        <v>0</v>
      </c>
      <c r="E875" s="100" t="n">
        <f aca="false">$C875*VLOOKUP($B875,FoodDB!$A$2:$I$1018,4,0)</f>
        <v>0</v>
      </c>
      <c r="F875" s="100" t="n">
        <f aca="false">$C875*VLOOKUP($B875,FoodDB!$A$2:$I$1018,5,0)</f>
        <v>0</v>
      </c>
      <c r="G875" s="100" t="n">
        <f aca="false">$C875*VLOOKUP($B875,FoodDB!$A$2:$I$1018,6,0)</f>
        <v>0</v>
      </c>
      <c r="H875" s="100" t="n">
        <f aca="false">$C875*VLOOKUP($B875,FoodDB!$A$2:$I$1018,7,0)</f>
        <v>0</v>
      </c>
      <c r="I875" s="100" t="n">
        <f aca="false">$C875*VLOOKUP($B875,FoodDB!$A$2:$I$1018,8,0)</f>
        <v>0</v>
      </c>
      <c r="J875" s="100" t="n">
        <f aca="false">$C875*VLOOKUP($B875,FoodDB!$A$2:$I$1018,9,0)</f>
        <v>0</v>
      </c>
      <c r="K875" s="100"/>
      <c r="L875" s="100"/>
      <c r="M875" s="100"/>
      <c r="N875" s="100"/>
      <c r="O875" s="100"/>
      <c r="P875" s="100"/>
      <c r="Q875" s="100"/>
      <c r="R875" s="100"/>
      <c r="S875" s="100"/>
    </row>
    <row r="876" customFormat="false" ht="15" hidden="false" customHeight="false" outlineLevel="0" collapsed="false">
      <c r="B876" s="96" t="s">
        <v>108</v>
      </c>
      <c r="C876" s="97" t="n">
        <v>1</v>
      </c>
      <c r="D876" s="100" t="n">
        <f aca="false">$C876*VLOOKUP($B876,FoodDB!$A$2:$I$1018,3,0)</f>
        <v>0</v>
      </c>
      <c r="E876" s="100" t="n">
        <f aca="false">$C876*VLOOKUP($B876,FoodDB!$A$2:$I$1018,4,0)</f>
        <v>0</v>
      </c>
      <c r="F876" s="100" t="n">
        <f aca="false">$C876*VLOOKUP($B876,FoodDB!$A$2:$I$1018,5,0)</f>
        <v>0</v>
      </c>
      <c r="G876" s="100" t="n">
        <f aca="false">$C876*VLOOKUP($B876,FoodDB!$A$2:$I$1018,6,0)</f>
        <v>0</v>
      </c>
      <c r="H876" s="100" t="n">
        <f aca="false">$C876*VLOOKUP($B876,FoodDB!$A$2:$I$1018,7,0)</f>
        <v>0</v>
      </c>
      <c r="I876" s="100" t="n">
        <f aca="false">$C876*VLOOKUP($B876,FoodDB!$A$2:$I$1018,8,0)</f>
        <v>0</v>
      </c>
      <c r="J876" s="100" t="n">
        <f aca="false">$C876*VLOOKUP($B876,FoodDB!$A$2:$I$1018,9,0)</f>
        <v>0</v>
      </c>
      <c r="K876" s="100"/>
      <c r="L876" s="100"/>
      <c r="M876" s="100"/>
      <c r="N876" s="100"/>
      <c r="O876" s="100"/>
      <c r="P876" s="100"/>
      <c r="Q876" s="100"/>
      <c r="R876" s="100"/>
      <c r="S876" s="100"/>
    </row>
    <row r="877" customFormat="false" ht="15" hidden="false" customHeight="false" outlineLevel="0" collapsed="false">
      <c r="B877" s="96" t="s">
        <v>108</v>
      </c>
      <c r="C877" s="97" t="n">
        <v>1</v>
      </c>
      <c r="D877" s="100" t="n">
        <f aca="false">$C877*VLOOKUP($B877,FoodDB!$A$2:$I$1018,3,0)</f>
        <v>0</v>
      </c>
      <c r="E877" s="100" t="n">
        <f aca="false">$C877*VLOOKUP($B877,FoodDB!$A$2:$I$1018,4,0)</f>
        <v>0</v>
      </c>
      <c r="F877" s="100" t="n">
        <f aca="false">$C877*VLOOKUP($B877,FoodDB!$A$2:$I$1018,5,0)</f>
        <v>0</v>
      </c>
      <c r="G877" s="100" t="n">
        <f aca="false">$C877*VLOOKUP($B877,FoodDB!$A$2:$I$1018,6,0)</f>
        <v>0</v>
      </c>
      <c r="H877" s="100" t="n">
        <f aca="false">$C877*VLOOKUP($B877,FoodDB!$A$2:$I$1018,7,0)</f>
        <v>0</v>
      </c>
      <c r="I877" s="100" t="n">
        <f aca="false">$C877*VLOOKUP($B877,FoodDB!$A$2:$I$1018,8,0)</f>
        <v>0</v>
      </c>
      <c r="J877" s="100" t="n">
        <f aca="false">$C877*VLOOKUP($B877,FoodDB!$A$2:$I$1018,9,0)</f>
        <v>0</v>
      </c>
      <c r="K877" s="100"/>
      <c r="L877" s="100"/>
      <c r="M877" s="100"/>
      <c r="N877" s="100"/>
      <c r="O877" s="100"/>
      <c r="P877" s="100"/>
      <c r="Q877" s="100"/>
      <c r="R877" s="100"/>
      <c r="S877" s="100"/>
    </row>
    <row r="878" customFormat="false" ht="15" hidden="false" customHeight="false" outlineLevel="0" collapsed="false">
      <c r="B878" s="96" t="s">
        <v>108</v>
      </c>
      <c r="C878" s="97" t="n">
        <v>1</v>
      </c>
      <c r="D878" s="100" t="n">
        <f aca="false">$C878*VLOOKUP($B878,FoodDB!$A$2:$I$1018,3,0)</f>
        <v>0</v>
      </c>
      <c r="E878" s="100" t="n">
        <f aca="false">$C878*VLOOKUP($B878,FoodDB!$A$2:$I$1018,4,0)</f>
        <v>0</v>
      </c>
      <c r="F878" s="100" t="n">
        <f aca="false">$C878*VLOOKUP($B878,FoodDB!$A$2:$I$1018,5,0)</f>
        <v>0</v>
      </c>
      <c r="G878" s="100" t="n">
        <f aca="false">$C878*VLOOKUP($B878,FoodDB!$A$2:$I$1018,6,0)</f>
        <v>0</v>
      </c>
      <c r="H878" s="100" t="n">
        <f aca="false">$C878*VLOOKUP($B878,FoodDB!$A$2:$I$1018,7,0)</f>
        <v>0</v>
      </c>
      <c r="I878" s="100" t="n">
        <f aca="false">$C878*VLOOKUP($B878,FoodDB!$A$2:$I$1018,8,0)</f>
        <v>0</v>
      </c>
      <c r="J878" s="100" t="n">
        <f aca="false">$C878*VLOOKUP($B878,FoodDB!$A$2:$I$1018,9,0)</f>
        <v>0</v>
      </c>
      <c r="K878" s="100"/>
      <c r="L878" s="100"/>
      <c r="M878" s="100"/>
      <c r="N878" s="100"/>
      <c r="O878" s="100"/>
      <c r="P878" s="100"/>
      <c r="Q878" s="100"/>
      <c r="R878" s="100"/>
      <c r="S878" s="100"/>
    </row>
    <row r="879" customFormat="false" ht="15" hidden="false" customHeight="false" outlineLevel="0" collapsed="false">
      <c r="B879" s="96" t="s">
        <v>108</v>
      </c>
      <c r="C879" s="97" t="n">
        <v>1</v>
      </c>
      <c r="D879" s="100" t="n">
        <f aca="false">$C879*VLOOKUP($B879,FoodDB!$A$2:$I$1018,3,0)</f>
        <v>0</v>
      </c>
      <c r="E879" s="100" t="n">
        <f aca="false">$C879*VLOOKUP($B879,FoodDB!$A$2:$I$1018,4,0)</f>
        <v>0</v>
      </c>
      <c r="F879" s="100" t="n">
        <f aca="false">$C879*VLOOKUP($B879,FoodDB!$A$2:$I$1018,5,0)</f>
        <v>0</v>
      </c>
      <c r="G879" s="100" t="n">
        <f aca="false">$C879*VLOOKUP($B879,FoodDB!$A$2:$I$1018,6,0)</f>
        <v>0</v>
      </c>
      <c r="H879" s="100" t="n">
        <f aca="false">$C879*VLOOKUP($B879,FoodDB!$A$2:$I$1018,7,0)</f>
        <v>0</v>
      </c>
      <c r="I879" s="100" t="n">
        <f aca="false">$C879*VLOOKUP($B879,FoodDB!$A$2:$I$1018,8,0)</f>
        <v>0</v>
      </c>
      <c r="J879" s="100" t="n">
        <f aca="false">$C879*VLOOKUP($B879,FoodDB!$A$2:$I$1018,9,0)</f>
        <v>0</v>
      </c>
      <c r="K879" s="100"/>
      <c r="L879" s="100"/>
      <c r="M879" s="100"/>
      <c r="N879" s="100"/>
      <c r="O879" s="100"/>
      <c r="P879" s="100"/>
      <c r="Q879" s="100"/>
      <c r="R879" s="100"/>
      <c r="S879" s="100"/>
    </row>
    <row r="880" customFormat="false" ht="15" hidden="false" customHeight="false" outlineLevel="0" collapsed="false">
      <c r="B880" s="96" t="s">
        <v>108</v>
      </c>
      <c r="C880" s="97" t="n">
        <v>1</v>
      </c>
      <c r="D880" s="100" t="n">
        <f aca="false">$C880*VLOOKUP($B880,FoodDB!$A$2:$I$1018,3,0)</f>
        <v>0</v>
      </c>
      <c r="E880" s="100" t="n">
        <f aca="false">$C880*VLOOKUP($B880,FoodDB!$A$2:$I$1018,4,0)</f>
        <v>0</v>
      </c>
      <c r="F880" s="100" t="n">
        <f aca="false">$C880*VLOOKUP($B880,FoodDB!$A$2:$I$1018,5,0)</f>
        <v>0</v>
      </c>
      <c r="G880" s="100" t="n">
        <f aca="false">$C880*VLOOKUP($B880,FoodDB!$A$2:$I$1018,6,0)</f>
        <v>0</v>
      </c>
      <c r="H880" s="100" t="n">
        <f aca="false">$C880*VLOOKUP($B880,FoodDB!$A$2:$I$1018,7,0)</f>
        <v>0</v>
      </c>
      <c r="I880" s="100" t="n">
        <f aca="false">$C880*VLOOKUP($B880,FoodDB!$A$2:$I$1018,8,0)</f>
        <v>0</v>
      </c>
      <c r="J880" s="100" t="n">
        <f aca="false">$C880*VLOOKUP($B880,FoodDB!$A$2:$I$1018,9,0)</f>
        <v>0</v>
      </c>
      <c r="K880" s="100"/>
      <c r="L880" s="100"/>
      <c r="M880" s="100"/>
      <c r="N880" s="100"/>
      <c r="O880" s="100"/>
      <c r="P880" s="100"/>
      <c r="Q880" s="100"/>
      <c r="R880" s="100"/>
      <c r="S880" s="100"/>
    </row>
    <row r="881" customFormat="false" ht="15" hidden="false" customHeight="false" outlineLevel="0" collapsed="false">
      <c r="A881" s="0" t="s">
        <v>98</v>
      </c>
      <c r="D881" s="100"/>
      <c r="E881" s="100"/>
      <c r="F881" s="100"/>
      <c r="G881" s="100" t="n">
        <f aca="false">SUM(G874:G880)</f>
        <v>0</v>
      </c>
      <c r="H881" s="100" t="n">
        <f aca="false">SUM(H874:H880)</f>
        <v>0</v>
      </c>
      <c r="I881" s="100" t="n">
        <f aca="false">SUM(I874:I880)</f>
        <v>0</v>
      </c>
      <c r="J881" s="100" t="n">
        <f aca="false">SUM(G881:I881)</f>
        <v>0</v>
      </c>
      <c r="K881" s="100"/>
      <c r="L881" s="100"/>
      <c r="M881" s="100"/>
      <c r="N881" s="100"/>
      <c r="O881" s="100"/>
      <c r="P881" s="100"/>
      <c r="Q881" s="100"/>
      <c r="R881" s="100"/>
      <c r="S881" s="100"/>
    </row>
    <row r="882" customFormat="false" ht="15" hidden="false" customHeight="false" outlineLevel="0" collapsed="false">
      <c r="A882" s="0" t="s">
        <v>102</v>
      </c>
      <c r="B882" s="0" t="s">
        <v>103</v>
      </c>
      <c r="D882" s="100"/>
      <c r="E882" s="100"/>
      <c r="F882" s="100"/>
      <c r="G882" s="100" t="n">
        <f aca="false">VLOOKUP($A874,LossChart!$A$3:$AB$105,14,0)</f>
        <v>761.721304385434</v>
      </c>
      <c r="H882" s="100" t="n">
        <f aca="false">VLOOKUP($A874,LossChart!$A$3:$AB$105,15,0)</f>
        <v>80</v>
      </c>
      <c r="I882" s="100" t="n">
        <f aca="false">VLOOKUP($A874,LossChart!$A$3:$AB$105,16,0)</f>
        <v>477.304074136158</v>
      </c>
      <c r="J882" s="100" t="n">
        <f aca="false">VLOOKUP($A874,LossChart!$A$3:$AB$105,17,0)</f>
        <v>1319.02537852159</v>
      </c>
      <c r="K882" s="100"/>
      <c r="L882" s="100"/>
      <c r="M882" s="100"/>
      <c r="N882" s="100"/>
      <c r="O882" s="100"/>
      <c r="P882" s="100"/>
      <c r="Q882" s="100"/>
      <c r="R882" s="100"/>
      <c r="S882" s="100"/>
    </row>
    <row r="883" customFormat="false" ht="15" hidden="false" customHeight="false" outlineLevel="0" collapsed="false">
      <c r="A883" s="0" t="s">
        <v>104</v>
      </c>
      <c r="D883" s="100"/>
      <c r="E883" s="100"/>
      <c r="F883" s="100"/>
      <c r="G883" s="100" t="n">
        <f aca="false">G882-G881</f>
        <v>761.721304385434</v>
      </c>
      <c r="H883" s="100" t="n">
        <f aca="false">H882-H881</f>
        <v>80</v>
      </c>
      <c r="I883" s="100" t="n">
        <f aca="false">I882-I881</f>
        <v>477.304074136158</v>
      </c>
      <c r="J883" s="100" t="n">
        <f aca="false">J882-J881</f>
        <v>1319.02537852159</v>
      </c>
      <c r="K883" s="100"/>
      <c r="L883" s="100"/>
      <c r="M883" s="100"/>
      <c r="N883" s="100"/>
      <c r="O883" s="100"/>
      <c r="P883" s="100"/>
      <c r="Q883" s="100"/>
      <c r="R883" s="100"/>
      <c r="S883" s="100"/>
    </row>
    <row r="885" customFormat="false" ht="60" hidden="false" customHeight="false" outlineLevel="0" collapsed="false">
      <c r="A885" s="21" t="s">
        <v>63</v>
      </c>
      <c r="B885" s="21" t="s">
        <v>93</v>
      </c>
      <c r="C885" s="21" t="s">
        <v>94</v>
      </c>
      <c r="D885" s="94" t="str">
        <f aca="false">FoodDB!$C$1</f>
        <v>Fat
(g)</v>
      </c>
      <c r="E885" s="94" t="str">
        <f aca="false">FoodDB!$D$1</f>
        <v>Carbs
(g)</v>
      </c>
      <c r="F885" s="94" t="str">
        <f aca="false">FoodDB!$E$1</f>
        <v>Protein
(g)</v>
      </c>
      <c r="G885" s="94" t="str">
        <f aca="false">FoodDB!$F$1</f>
        <v>Fat
(Cal)</v>
      </c>
      <c r="H885" s="94" t="str">
        <f aca="false">FoodDB!$G$1</f>
        <v>Carb
(Cal)</v>
      </c>
      <c r="I885" s="94" t="str">
        <f aca="false">FoodDB!$H$1</f>
        <v>Protein
(Cal)</v>
      </c>
      <c r="J885" s="94" t="str">
        <f aca="false">FoodDB!$I$1</f>
        <v>Total
Calories</v>
      </c>
      <c r="K885" s="94"/>
      <c r="L885" s="94" t="s">
        <v>110</v>
      </c>
      <c r="M885" s="94" t="s">
        <v>111</v>
      </c>
      <c r="N885" s="94" t="s">
        <v>112</v>
      </c>
      <c r="O885" s="94" t="s">
        <v>113</v>
      </c>
      <c r="P885" s="94" t="s">
        <v>118</v>
      </c>
      <c r="Q885" s="94" t="s">
        <v>119</v>
      </c>
      <c r="R885" s="94" t="s">
        <v>120</v>
      </c>
      <c r="S885" s="94" t="s">
        <v>121</v>
      </c>
    </row>
    <row r="886" customFormat="false" ht="15" hidden="false" customHeight="false" outlineLevel="0" collapsed="false">
      <c r="A886" s="95" t="n">
        <f aca="false">A874+1</f>
        <v>43067</v>
      </c>
      <c r="B886" s="96" t="s">
        <v>108</v>
      </c>
      <c r="C886" s="97" t="n">
        <v>1</v>
      </c>
      <c r="D886" s="100" t="n">
        <f aca="false">$C886*VLOOKUP($B886,FoodDB!$A$2:$I$1018,3,0)</f>
        <v>0</v>
      </c>
      <c r="E886" s="100" t="n">
        <f aca="false">$C886*VLOOKUP($B886,FoodDB!$A$2:$I$1018,4,0)</f>
        <v>0</v>
      </c>
      <c r="F886" s="100" t="n">
        <f aca="false">$C886*VLOOKUP($B886,FoodDB!$A$2:$I$1018,5,0)</f>
        <v>0</v>
      </c>
      <c r="G886" s="100" t="n">
        <f aca="false">$C886*VLOOKUP($B886,FoodDB!$A$2:$I$1018,6,0)</f>
        <v>0</v>
      </c>
      <c r="H886" s="100" t="n">
        <f aca="false">$C886*VLOOKUP($B886,FoodDB!$A$2:$I$1018,7,0)</f>
        <v>0</v>
      </c>
      <c r="I886" s="100" t="n">
        <f aca="false">$C886*VLOOKUP($B886,FoodDB!$A$2:$I$1018,8,0)</f>
        <v>0</v>
      </c>
      <c r="J886" s="100" t="n">
        <f aca="false">$C886*VLOOKUP($B886,FoodDB!$A$2:$I$1018,9,0)</f>
        <v>0</v>
      </c>
      <c r="K886" s="100"/>
      <c r="L886" s="100" t="n">
        <f aca="false">SUM(G886:G892)</f>
        <v>0</v>
      </c>
      <c r="M886" s="100" t="n">
        <f aca="false">SUM(H886:H892)</f>
        <v>0</v>
      </c>
      <c r="N886" s="100" t="n">
        <f aca="false">SUM(I886:I892)</f>
        <v>0</v>
      </c>
      <c r="O886" s="100" t="n">
        <f aca="false">SUM(L886:N886)</f>
        <v>0</v>
      </c>
      <c r="P886" s="100" t="n">
        <f aca="false">VLOOKUP($A886,LossChart!$A$3:$AB$105,14,0)-L886</f>
        <v>766.477077470092</v>
      </c>
      <c r="Q886" s="100" t="n">
        <f aca="false">VLOOKUP($A886,LossChart!$A$3:$AB$105,15,0)-M886</f>
        <v>80</v>
      </c>
      <c r="R886" s="100" t="n">
        <f aca="false">VLOOKUP($A886,LossChart!$A$3:$AB$105,16,0)-N886</f>
        <v>477.304074136158</v>
      </c>
      <c r="S886" s="100" t="n">
        <f aca="false">VLOOKUP($A886,LossChart!$A$3:$AB$105,17,0)-O886</f>
        <v>1323.78115160625</v>
      </c>
    </row>
    <row r="887" customFormat="false" ht="15" hidden="false" customHeight="false" outlineLevel="0" collapsed="false">
      <c r="B887" s="96" t="s">
        <v>108</v>
      </c>
      <c r="C887" s="97" t="n">
        <v>1</v>
      </c>
      <c r="D887" s="100" t="n">
        <f aca="false">$C887*VLOOKUP($B887,FoodDB!$A$2:$I$1018,3,0)</f>
        <v>0</v>
      </c>
      <c r="E887" s="100" t="n">
        <f aca="false">$C887*VLOOKUP($B887,FoodDB!$A$2:$I$1018,4,0)</f>
        <v>0</v>
      </c>
      <c r="F887" s="100" t="n">
        <f aca="false">$C887*VLOOKUP($B887,FoodDB!$A$2:$I$1018,5,0)</f>
        <v>0</v>
      </c>
      <c r="G887" s="100" t="n">
        <f aca="false">$C887*VLOOKUP($B887,FoodDB!$A$2:$I$1018,6,0)</f>
        <v>0</v>
      </c>
      <c r="H887" s="100" t="n">
        <f aca="false">$C887*VLOOKUP($B887,FoodDB!$A$2:$I$1018,7,0)</f>
        <v>0</v>
      </c>
      <c r="I887" s="100" t="n">
        <f aca="false">$C887*VLOOKUP($B887,FoodDB!$A$2:$I$1018,8,0)</f>
        <v>0</v>
      </c>
      <c r="J887" s="100" t="n">
        <f aca="false">$C887*VLOOKUP($B887,FoodDB!$A$2:$I$1018,9,0)</f>
        <v>0</v>
      </c>
      <c r="K887" s="100"/>
      <c r="L887" s="100"/>
      <c r="M887" s="100"/>
      <c r="N887" s="100"/>
      <c r="O887" s="100"/>
      <c r="P887" s="100"/>
      <c r="Q887" s="100"/>
      <c r="R887" s="100"/>
      <c r="S887" s="100"/>
    </row>
    <row r="888" customFormat="false" ht="15" hidden="false" customHeight="false" outlineLevel="0" collapsed="false">
      <c r="B888" s="96" t="s">
        <v>108</v>
      </c>
      <c r="C888" s="97" t="n">
        <v>1</v>
      </c>
      <c r="D888" s="100" t="n">
        <f aca="false">$C888*VLOOKUP($B888,FoodDB!$A$2:$I$1018,3,0)</f>
        <v>0</v>
      </c>
      <c r="E888" s="100" t="n">
        <f aca="false">$C888*VLOOKUP($B888,FoodDB!$A$2:$I$1018,4,0)</f>
        <v>0</v>
      </c>
      <c r="F888" s="100" t="n">
        <f aca="false">$C888*VLOOKUP($B888,FoodDB!$A$2:$I$1018,5,0)</f>
        <v>0</v>
      </c>
      <c r="G888" s="100" t="n">
        <f aca="false">$C888*VLOOKUP($B888,FoodDB!$A$2:$I$1018,6,0)</f>
        <v>0</v>
      </c>
      <c r="H888" s="100" t="n">
        <f aca="false">$C888*VLOOKUP($B888,FoodDB!$A$2:$I$1018,7,0)</f>
        <v>0</v>
      </c>
      <c r="I888" s="100" t="n">
        <f aca="false">$C888*VLOOKUP($B888,FoodDB!$A$2:$I$1018,8,0)</f>
        <v>0</v>
      </c>
      <c r="J888" s="100" t="n">
        <f aca="false">$C888*VLOOKUP($B888,FoodDB!$A$2:$I$1018,9,0)</f>
        <v>0</v>
      </c>
      <c r="K888" s="100"/>
      <c r="L888" s="100"/>
      <c r="M888" s="100"/>
      <c r="N888" s="100"/>
      <c r="O888" s="100"/>
      <c r="P888" s="100"/>
      <c r="Q888" s="100"/>
      <c r="R888" s="100"/>
      <c r="S888" s="100"/>
    </row>
    <row r="889" customFormat="false" ht="15" hidden="false" customHeight="false" outlineLevel="0" collapsed="false">
      <c r="B889" s="96" t="s">
        <v>108</v>
      </c>
      <c r="C889" s="97" t="n">
        <v>1</v>
      </c>
      <c r="D889" s="100" t="n">
        <f aca="false">$C889*VLOOKUP($B889,FoodDB!$A$2:$I$1018,3,0)</f>
        <v>0</v>
      </c>
      <c r="E889" s="100" t="n">
        <f aca="false">$C889*VLOOKUP($B889,FoodDB!$A$2:$I$1018,4,0)</f>
        <v>0</v>
      </c>
      <c r="F889" s="100" t="n">
        <f aca="false">$C889*VLOOKUP($B889,FoodDB!$A$2:$I$1018,5,0)</f>
        <v>0</v>
      </c>
      <c r="G889" s="100" t="n">
        <f aca="false">$C889*VLOOKUP($B889,FoodDB!$A$2:$I$1018,6,0)</f>
        <v>0</v>
      </c>
      <c r="H889" s="100" t="n">
        <f aca="false">$C889*VLOOKUP($B889,FoodDB!$A$2:$I$1018,7,0)</f>
        <v>0</v>
      </c>
      <c r="I889" s="100" t="n">
        <f aca="false">$C889*VLOOKUP($B889,FoodDB!$A$2:$I$1018,8,0)</f>
        <v>0</v>
      </c>
      <c r="J889" s="100" t="n">
        <f aca="false">$C889*VLOOKUP($B889,FoodDB!$A$2:$I$1018,9,0)</f>
        <v>0</v>
      </c>
      <c r="K889" s="100"/>
      <c r="L889" s="100"/>
      <c r="M889" s="100"/>
      <c r="N889" s="100"/>
      <c r="O889" s="100"/>
      <c r="P889" s="100"/>
      <c r="Q889" s="100"/>
      <c r="R889" s="100"/>
      <c r="S889" s="100"/>
    </row>
    <row r="890" customFormat="false" ht="15" hidden="false" customHeight="false" outlineLevel="0" collapsed="false">
      <c r="B890" s="96" t="s">
        <v>108</v>
      </c>
      <c r="C890" s="97" t="n">
        <v>1</v>
      </c>
      <c r="D890" s="100" t="n">
        <f aca="false">$C890*VLOOKUP($B890,FoodDB!$A$2:$I$1018,3,0)</f>
        <v>0</v>
      </c>
      <c r="E890" s="100" t="n">
        <f aca="false">$C890*VLOOKUP($B890,FoodDB!$A$2:$I$1018,4,0)</f>
        <v>0</v>
      </c>
      <c r="F890" s="100" t="n">
        <f aca="false">$C890*VLOOKUP($B890,FoodDB!$A$2:$I$1018,5,0)</f>
        <v>0</v>
      </c>
      <c r="G890" s="100" t="n">
        <f aca="false">$C890*VLOOKUP($B890,FoodDB!$A$2:$I$1018,6,0)</f>
        <v>0</v>
      </c>
      <c r="H890" s="100" t="n">
        <f aca="false">$C890*VLOOKUP($B890,FoodDB!$A$2:$I$1018,7,0)</f>
        <v>0</v>
      </c>
      <c r="I890" s="100" t="n">
        <f aca="false">$C890*VLOOKUP($B890,FoodDB!$A$2:$I$1018,8,0)</f>
        <v>0</v>
      </c>
      <c r="J890" s="100" t="n">
        <f aca="false">$C890*VLOOKUP($B890,FoodDB!$A$2:$I$1018,9,0)</f>
        <v>0</v>
      </c>
      <c r="K890" s="100"/>
      <c r="L890" s="100"/>
      <c r="M890" s="100"/>
      <c r="N890" s="100"/>
      <c r="O890" s="100"/>
      <c r="P890" s="100"/>
      <c r="Q890" s="100"/>
      <c r="R890" s="100"/>
      <c r="S890" s="100"/>
    </row>
    <row r="891" customFormat="false" ht="15" hidden="false" customHeight="false" outlineLevel="0" collapsed="false">
      <c r="B891" s="96" t="s">
        <v>108</v>
      </c>
      <c r="C891" s="97" t="n">
        <v>1</v>
      </c>
      <c r="D891" s="100" t="n">
        <f aca="false">$C891*VLOOKUP($B891,FoodDB!$A$2:$I$1018,3,0)</f>
        <v>0</v>
      </c>
      <c r="E891" s="100" t="n">
        <f aca="false">$C891*VLOOKUP($B891,FoodDB!$A$2:$I$1018,4,0)</f>
        <v>0</v>
      </c>
      <c r="F891" s="100" t="n">
        <f aca="false">$C891*VLOOKUP($B891,FoodDB!$A$2:$I$1018,5,0)</f>
        <v>0</v>
      </c>
      <c r="G891" s="100" t="n">
        <f aca="false">$C891*VLOOKUP($B891,FoodDB!$A$2:$I$1018,6,0)</f>
        <v>0</v>
      </c>
      <c r="H891" s="100" t="n">
        <f aca="false">$C891*VLOOKUP($B891,FoodDB!$A$2:$I$1018,7,0)</f>
        <v>0</v>
      </c>
      <c r="I891" s="100" t="n">
        <f aca="false">$C891*VLOOKUP($B891,FoodDB!$A$2:$I$1018,8,0)</f>
        <v>0</v>
      </c>
      <c r="J891" s="100" t="n">
        <f aca="false">$C891*VLOOKUP($B891,FoodDB!$A$2:$I$1018,9,0)</f>
        <v>0</v>
      </c>
      <c r="K891" s="100"/>
      <c r="L891" s="100"/>
      <c r="M891" s="100"/>
      <c r="N891" s="100"/>
      <c r="O891" s="100"/>
      <c r="P891" s="100"/>
      <c r="Q891" s="100"/>
      <c r="R891" s="100"/>
      <c r="S891" s="100"/>
    </row>
    <row r="892" customFormat="false" ht="15" hidden="false" customHeight="false" outlineLevel="0" collapsed="false">
      <c r="B892" s="96" t="s">
        <v>108</v>
      </c>
      <c r="C892" s="97" t="n">
        <v>1</v>
      </c>
      <c r="D892" s="100" t="n">
        <f aca="false">$C892*VLOOKUP($B892,FoodDB!$A$2:$I$1018,3,0)</f>
        <v>0</v>
      </c>
      <c r="E892" s="100" t="n">
        <f aca="false">$C892*VLOOKUP($B892,FoodDB!$A$2:$I$1018,4,0)</f>
        <v>0</v>
      </c>
      <c r="F892" s="100" t="n">
        <f aca="false">$C892*VLOOKUP($B892,FoodDB!$A$2:$I$1018,5,0)</f>
        <v>0</v>
      </c>
      <c r="G892" s="100" t="n">
        <f aca="false">$C892*VLOOKUP($B892,FoodDB!$A$2:$I$1018,6,0)</f>
        <v>0</v>
      </c>
      <c r="H892" s="100" t="n">
        <f aca="false">$C892*VLOOKUP($B892,FoodDB!$A$2:$I$1018,7,0)</f>
        <v>0</v>
      </c>
      <c r="I892" s="100" t="n">
        <f aca="false">$C892*VLOOKUP($B892,FoodDB!$A$2:$I$1018,8,0)</f>
        <v>0</v>
      </c>
      <c r="J892" s="100" t="n">
        <f aca="false">$C892*VLOOKUP($B892,FoodDB!$A$2:$I$1018,9,0)</f>
        <v>0</v>
      </c>
      <c r="K892" s="100"/>
      <c r="L892" s="100"/>
      <c r="M892" s="100"/>
      <c r="N892" s="100"/>
      <c r="O892" s="100"/>
      <c r="P892" s="100"/>
      <c r="Q892" s="100"/>
      <c r="R892" s="100"/>
      <c r="S892" s="100"/>
    </row>
    <row r="893" customFormat="false" ht="15" hidden="false" customHeight="false" outlineLevel="0" collapsed="false">
      <c r="A893" s="0" t="s">
        <v>98</v>
      </c>
      <c r="D893" s="100"/>
      <c r="E893" s="100"/>
      <c r="F893" s="100"/>
      <c r="G893" s="100" t="n">
        <f aca="false">SUM(G886:G892)</f>
        <v>0</v>
      </c>
      <c r="H893" s="100" t="n">
        <f aca="false">SUM(H886:H892)</f>
        <v>0</v>
      </c>
      <c r="I893" s="100" t="n">
        <f aca="false">SUM(I886:I892)</f>
        <v>0</v>
      </c>
      <c r="J893" s="100" t="n">
        <f aca="false">SUM(G893:I893)</f>
        <v>0</v>
      </c>
      <c r="K893" s="100"/>
      <c r="L893" s="100"/>
      <c r="M893" s="100"/>
      <c r="N893" s="100"/>
      <c r="O893" s="100"/>
      <c r="P893" s="100"/>
      <c r="Q893" s="100"/>
      <c r="R893" s="100"/>
      <c r="S893" s="100"/>
    </row>
    <row r="894" customFormat="false" ht="15" hidden="false" customHeight="false" outlineLevel="0" collapsed="false">
      <c r="A894" s="0" t="s">
        <v>102</v>
      </c>
      <c r="B894" s="0" t="s">
        <v>103</v>
      </c>
      <c r="D894" s="100"/>
      <c r="E894" s="100"/>
      <c r="F894" s="100"/>
      <c r="G894" s="100" t="n">
        <f aca="false">VLOOKUP($A886,LossChart!$A$3:$AB$105,14,0)</f>
        <v>766.477077470092</v>
      </c>
      <c r="H894" s="100" t="n">
        <f aca="false">VLOOKUP($A886,LossChart!$A$3:$AB$105,15,0)</f>
        <v>80</v>
      </c>
      <c r="I894" s="100" t="n">
        <f aca="false">VLOOKUP($A886,LossChart!$A$3:$AB$105,16,0)</f>
        <v>477.304074136158</v>
      </c>
      <c r="J894" s="100" t="n">
        <f aca="false">VLOOKUP($A886,LossChart!$A$3:$AB$105,17,0)</f>
        <v>1323.78115160625</v>
      </c>
      <c r="K894" s="100"/>
      <c r="L894" s="100"/>
      <c r="M894" s="100"/>
      <c r="N894" s="100"/>
      <c r="O894" s="100"/>
      <c r="P894" s="100"/>
      <c r="Q894" s="100"/>
      <c r="R894" s="100"/>
      <c r="S894" s="100"/>
    </row>
    <row r="895" customFormat="false" ht="15" hidden="false" customHeight="false" outlineLevel="0" collapsed="false">
      <c r="A895" s="0" t="s">
        <v>104</v>
      </c>
      <c r="D895" s="100"/>
      <c r="E895" s="100"/>
      <c r="F895" s="100"/>
      <c r="G895" s="100" t="n">
        <f aca="false">G894-G893</f>
        <v>766.477077470092</v>
      </c>
      <c r="H895" s="100" t="n">
        <f aca="false">H894-H893</f>
        <v>80</v>
      </c>
      <c r="I895" s="100" t="n">
        <f aca="false">I894-I893</f>
        <v>477.304074136158</v>
      </c>
      <c r="J895" s="100" t="n">
        <f aca="false">J894-J893</f>
        <v>1323.78115160625</v>
      </c>
      <c r="K895" s="100"/>
      <c r="L895" s="100"/>
      <c r="M895" s="100"/>
      <c r="N895" s="100"/>
      <c r="O895" s="100"/>
      <c r="P895" s="100"/>
      <c r="Q895" s="100"/>
      <c r="R895" s="100"/>
      <c r="S895" s="100"/>
    </row>
    <row r="897" customFormat="false" ht="60" hidden="false" customHeight="false" outlineLevel="0" collapsed="false">
      <c r="A897" s="21" t="s">
        <v>63</v>
      </c>
      <c r="B897" s="21" t="s">
        <v>93</v>
      </c>
      <c r="C897" s="21" t="s">
        <v>94</v>
      </c>
      <c r="D897" s="94" t="str">
        <f aca="false">FoodDB!$C$1</f>
        <v>Fat
(g)</v>
      </c>
      <c r="E897" s="94" t="str">
        <f aca="false">FoodDB!$D$1</f>
        <v>Carbs
(g)</v>
      </c>
      <c r="F897" s="94" t="str">
        <f aca="false">FoodDB!$E$1</f>
        <v>Protein
(g)</v>
      </c>
      <c r="G897" s="94" t="str">
        <f aca="false">FoodDB!$F$1</f>
        <v>Fat
(Cal)</v>
      </c>
      <c r="H897" s="94" t="str">
        <f aca="false">FoodDB!$G$1</f>
        <v>Carb
(Cal)</v>
      </c>
      <c r="I897" s="94" t="str">
        <f aca="false">FoodDB!$H$1</f>
        <v>Protein
(Cal)</v>
      </c>
      <c r="J897" s="94" t="str">
        <f aca="false">FoodDB!$I$1</f>
        <v>Total
Calories</v>
      </c>
      <c r="K897" s="94"/>
      <c r="L897" s="94" t="s">
        <v>110</v>
      </c>
      <c r="M897" s="94" t="s">
        <v>111</v>
      </c>
      <c r="N897" s="94" t="s">
        <v>112</v>
      </c>
      <c r="O897" s="94" t="s">
        <v>113</v>
      </c>
      <c r="P897" s="94" t="s">
        <v>118</v>
      </c>
      <c r="Q897" s="94" t="s">
        <v>119</v>
      </c>
      <c r="R897" s="94" t="s">
        <v>120</v>
      </c>
      <c r="S897" s="94" t="s">
        <v>121</v>
      </c>
    </row>
    <row r="898" customFormat="false" ht="15" hidden="false" customHeight="false" outlineLevel="0" collapsed="false">
      <c r="A898" s="95" t="n">
        <f aca="false">A886+1</f>
        <v>43068</v>
      </c>
      <c r="B898" s="96" t="s">
        <v>108</v>
      </c>
      <c r="C898" s="97" t="n">
        <v>1</v>
      </c>
      <c r="D898" s="100" t="n">
        <f aca="false">$C898*VLOOKUP($B898,FoodDB!$A$2:$I$1018,3,0)</f>
        <v>0</v>
      </c>
      <c r="E898" s="100" t="n">
        <f aca="false">$C898*VLOOKUP($B898,FoodDB!$A$2:$I$1018,4,0)</f>
        <v>0</v>
      </c>
      <c r="F898" s="100" t="n">
        <f aca="false">$C898*VLOOKUP($B898,FoodDB!$A$2:$I$1018,5,0)</f>
        <v>0</v>
      </c>
      <c r="G898" s="100" t="n">
        <f aca="false">$C898*VLOOKUP($B898,FoodDB!$A$2:$I$1018,6,0)</f>
        <v>0</v>
      </c>
      <c r="H898" s="100" t="n">
        <f aca="false">$C898*VLOOKUP($B898,FoodDB!$A$2:$I$1018,7,0)</f>
        <v>0</v>
      </c>
      <c r="I898" s="100" t="n">
        <f aca="false">$C898*VLOOKUP($B898,FoodDB!$A$2:$I$1018,8,0)</f>
        <v>0</v>
      </c>
      <c r="J898" s="100" t="n">
        <f aca="false">$C898*VLOOKUP($B898,FoodDB!$A$2:$I$1018,9,0)</f>
        <v>0</v>
      </c>
      <c r="K898" s="100"/>
      <c r="L898" s="100" t="n">
        <f aca="false">SUM(G898:G904)</f>
        <v>0</v>
      </c>
      <c r="M898" s="100" t="n">
        <f aca="false">SUM(H898:H904)</f>
        <v>0</v>
      </c>
      <c r="N898" s="100" t="n">
        <f aca="false">SUM(I898:I904)</f>
        <v>0</v>
      </c>
      <c r="O898" s="100" t="n">
        <f aca="false">SUM(L898:N898)</f>
        <v>0</v>
      </c>
      <c r="P898" s="100" t="n">
        <f aca="false">VLOOKUP($A898,LossChart!$A$3:$AB$105,14,0)-L898</f>
        <v>771.190727993143</v>
      </c>
      <c r="Q898" s="100" t="n">
        <f aca="false">VLOOKUP($A898,LossChart!$A$3:$AB$105,15,0)-M898</f>
        <v>80</v>
      </c>
      <c r="R898" s="100" t="n">
        <f aca="false">VLOOKUP($A898,LossChart!$A$3:$AB$105,16,0)-N898</f>
        <v>477.304074136158</v>
      </c>
      <c r="S898" s="100" t="n">
        <f aca="false">VLOOKUP($A898,LossChart!$A$3:$AB$105,17,0)-O898</f>
        <v>1328.4948021293</v>
      </c>
    </row>
    <row r="899" customFormat="false" ht="15" hidden="false" customHeight="false" outlineLevel="0" collapsed="false">
      <c r="B899" s="96" t="s">
        <v>108</v>
      </c>
      <c r="C899" s="97" t="n">
        <v>1</v>
      </c>
      <c r="D899" s="100" t="n">
        <f aca="false">$C899*VLOOKUP($B899,FoodDB!$A$2:$I$1018,3,0)</f>
        <v>0</v>
      </c>
      <c r="E899" s="100" t="n">
        <f aca="false">$C899*VLOOKUP($B899,FoodDB!$A$2:$I$1018,4,0)</f>
        <v>0</v>
      </c>
      <c r="F899" s="100" t="n">
        <f aca="false">$C899*VLOOKUP($B899,FoodDB!$A$2:$I$1018,5,0)</f>
        <v>0</v>
      </c>
      <c r="G899" s="100" t="n">
        <f aca="false">$C899*VLOOKUP($B899,FoodDB!$A$2:$I$1018,6,0)</f>
        <v>0</v>
      </c>
      <c r="H899" s="100" t="n">
        <f aca="false">$C899*VLOOKUP($B899,FoodDB!$A$2:$I$1018,7,0)</f>
        <v>0</v>
      </c>
      <c r="I899" s="100" t="n">
        <f aca="false">$C899*VLOOKUP($B899,FoodDB!$A$2:$I$1018,8,0)</f>
        <v>0</v>
      </c>
      <c r="J899" s="100" t="n">
        <f aca="false">$C899*VLOOKUP($B899,FoodDB!$A$2:$I$1018,9,0)</f>
        <v>0</v>
      </c>
      <c r="K899" s="100"/>
      <c r="L899" s="100"/>
      <c r="M899" s="100"/>
      <c r="N899" s="100"/>
      <c r="O899" s="100"/>
      <c r="P899" s="100"/>
      <c r="Q899" s="100"/>
      <c r="R899" s="100"/>
      <c r="S899" s="100"/>
    </row>
    <row r="900" customFormat="false" ht="15" hidden="false" customHeight="false" outlineLevel="0" collapsed="false">
      <c r="B900" s="96" t="s">
        <v>108</v>
      </c>
      <c r="C900" s="97" t="n">
        <v>1</v>
      </c>
      <c r="D900" s="100" t="n">
        <f aca="false">$C900*VLOOKUP($B900,FoodDB!$A$2:$I$1018,3,0)</f>
        <v>0</v>
      </c>
      <c r="E900" s="100" t="n">
        <f aca="false">$C900*VLOOKUP($B900,FoodDB!$A$2:$I$1018,4,0)</f>
        <v>0</v>
      </c>
      <c r="F900" s="100" t="n">
        <f aca="false">$C900*VLOOKUP($B900,FoodDB!$A$2:$I$1018,5,0)</f>
        <v>0</v>
      </c>
      <c r="G900" s="100" t="n">
        <f aca="false">$C900*VLOOKUP($B900,FoodDB!$A$2:$I$1018,6,0)</f>
        <v>0</v>
      </c>
      <c r="H900" s="100" t="n">
        <f aca="false">$C900*VLOOKUP($B900,FoodDB!$A$2:$I$1018,7,0)</f>
        <v>0</v>
      </c>
      <c r="I900" s="100" t="n">
        <f aca="false">$C900*VLOOKUP($B900,FoodDB!$A$2:$I$1018,8,0)</f>
        <v>0</v>
      </c>
      <c r="J900" s="100" t="n">
        <f aca="false">$C900*VLOOKUP($B900,FoodDB!$A$2:$I$1018,9,0)</f>
        <v>0</v>
      </c>
      <c r="K900" s="100"/>
      <c r="L900" s="100"/>
      <c r="M900" s="100"/>
      <c r="N900" s="100"/>
      <c r="O900" s="100"/>
      <c r="P900" s="100"/>
      <c r="Q900" s="100"/>
      <c r="R900" s="100"/>
      <c r="S900" s="100"/>
    </row>
    <row r="901" customFormat="false" ht="15" hidden="false" customHeight="false" outlineLevel="0" collapsed="false">
      <c r="B901" s="96" t="s">
        <v>108</v>
      </c>
      <c r="C901" s="97" t="n">
        <v>1</v>
      </c>
      <c r="D901" s="100" t="n">
        <f aca="false">$C901*VLOOKUP($B901,FoodDB!$A$2:$I$1018,3,0)</f>
        <v>0</v>
      </c>
      <c r="E901" s="100" t="n">
        <f aca="false">$C901*VLOOKUP($B901,FoodDB!$A$2:$I$1018,4,0)</f>
        <v>0</v>
      </c>
      <c r="F901" s="100" t="n">
        <f aca="false">$C901*VLOOKUP($B901,FoodDB!$A$2:$I$1018,5,0)</f>
        <v>0</v>
      </c>
      <c r="G901" s="100" t="n">
        <f aca="false">$C901*VLOOKUP($B901,FoodDB!$A$2:$I$1018,6,0)</f>
        <v>0</v>
      </c>
      <c r="H901" s="100" t="n">
        <f aca="false">$C901*VLOOKUP($B901,FoodDB!$A$2:$I$1018,7,0)</f>
        <v>0</v>
      </c>
      <c r="I901" s="100" t="n">
        <f aca="false">$C901*VLOOKUP($B901,FoodDB!$A$2:$I$1018,8,0)</f>
        <v>0</v>
      </c>
      <c r="J901" s="100" t="n">
        <f aca="false">$C901*VLOOKUP($B901,FoodDB!$A$2:$I$1018,9,0)</f>
        <v>0</v>
      </c>
      <c r="K901" s="100"/>
      <c r="L901" s="100"/>
      <c r="M901" s="100"/>
      <c r="N901" s="100"/>
      <c r="O901" s="100"/>
      <c r="P901" s="100"/>
      <c r="Q901" s="100"/>
      <c r="R901" s="100"/>
      <c r="S901" s="100"/>
    </row>
    <row r="902" customFormat="false" ht="15" hidden="false" customHeight="false" outlineLevel="0" collapsed="false">
      <c r="B902" s="96" t="s">
        <v>108</v>
      </c>
      <c r="C902" s="97" t="n">
        <v>1</v>
      </c>
      <c r="D902" s="100" t="n">
        <f aca="false">$C902*VLOOKUP($B902,FoodDB!$A$2:$I$1018,3,0)</f>
        <v>0</v>
      </c>
      <c r="E902" s="100" t="n">
        <f aca="false">$C902*VLOOKUP($B902,FoodDB!$A$2:$I$1018,4,0)</f>
        <v>0</v>
      </c>
      <c r="F902" s="100" t="n">
        <f aca="false">$C902*VLOOKUP($B902,FoodDB!$A$2:$I$1018,5,0)</f>
        <v>0</v>
      </c>
      <c r="G902" s="100" t="n">
        <f aca="false">$C902*VLOOKUP($B902,FoodDB!$A$2:$I$1018,6,0)</f>
        <v>0</v>
      </c>
      <c r="H902" s="100" t="n">
        <f aca="false">$C902*VLOOKUP($B902,FoodDB!$A$2:$I$1018,7,0)</f>
        <v>0</v>
      </c>
      <c r="I902" s="100" t="n">
        <f aca="false">$C902*VLOOKUP($B902,FoodDB!$A$2:$I$1018,8,0)</f>
        <v>0</v>
      </c>
      <c r="J902" s="100" t="n">
        <f aca="false">$C902*VLOOKUP($B902,FoodDB!$A$2:$I$1018,9,0)</f>
        <v>0</v>
      </c>
      <c r="K902" s="100"/>
      <c r="L902" s="100"/>
      <c r="M902" s="100"/>
      <c r="N902" s="100"/>
      <c r="O902" s="100"/>
      <c r="P902" s="100"/>
      <c r="Q902" s="100"/>
      <c r="R902" s="100"/>
      <c r="S902" s="100"/>
    </row>
    <row r="903" customFormat="false" ht="15" hidden="false" customHeight="false" outlineLevel="0" collapsed="false">
      <c r="B903" s="96" t="s">
        <v>108</v>
      </c>
      <c r="C903" s="97" t="n">
        <v>1</v>
      </c>
      <c r="D903" s="100" t="n">
        <f aca="false">$C903*VLOOKUP($B903,FoodDB!$A$2:$I$1018,3,0)</f>
        <v>0</v>
      </c>
      <c r="E903" s="100" t="n">
        <f aca="false">$C903*VLOOKUP($B903,FoodDB!$A$2:$I$1018,4,0)</f>
        <v>0</v>
      </c>
      <c r="F903" s="100" t="n">
        <f aca="false">$C903*VLOOKUP($B903,FoodDB!$A$2:$I$1018,5,0)</f>
        <v>0</v>
      </c>
      <c r="G903" s="100" t="n">
        <f aca="false">$C903*VLOOKUP($B903,FoodDB!$A$2:$I$1018,6,0)</f>
        <v>0</v>
      </c>
      <c r="H903" s="100" t="n">
        <f aca="false">$C903*VLOOKUP($B903,FoodDB!$A$2:$I$1018,7,0)</f>
        <v>0</v>
      </c>
      <c r="I903" s="100" t="n">
        <f aca="false">$C903*VLOOKUP($B903,FoodDB!$A$2:$I$1018,8,0)</f>
        <v>0</v>
      </c>
      <c r="J903" s="100" t="n">
        <f aca="false">$C903*VLOOKUP($B903,FoodDB!$A$2:$I$1018,9,0)</f>
        <v>0</v>
      </c>
      <c r="K903" s="100"/>
      <c r="L903" s="100"/>
      <c r="M903" s="100"/>
      <c r="N903" s="100"/>
      <c r="O903" s="100"/>
      <c r="P903" s="100"/>
      <c r="Q903" s="100"/>
      <c r="R903" s="100"/>
      <c r="S903" s="100"/>
    </row>
    <row r="904" customFormat="false" ht="15" hidden="false" customHeight="false" outlineLevel="0" collapsed="false">
      <c r="B904" s="96" t="s">
        <v>108</v>
      </c>
      <c r="C904" s="97" t="n">
        <v>1</v>
      </c>
      <c r="D904" s="100" t="n">
        <f aca="false">$C904*VLOOKUP($B904,FoodDB!$A$2:$I$1018,3,0)</f>
        <v>0</v>
      </c>
      <c r="E904" s="100" t="n">
        <f aca="false">$C904*VLOOKUP($B904,FoodDB!$A$2:$I$1018,4,0)</f>
        <v>0</v>
      </c>
      <c r="F904" s="100" t="n">
        <f aca="false">$C904*VLOOKUP($B904,FoodDB!$A$2:$I$1018,5,0)</f>
        <v>0</v>
      </c>
      <c r="G904" s="100" t="n">
        <f aca="false">$C904*VLOOKUP($B904,FoodDB!$A$2:$I$1018,6,0)</f>
        <v>0</v>
      </c>
      <c r="H904" s="100" t="n">
        <f aca="false">$C904*VLOOKUP($B904,FoodDB!$A$2:$I$1018,7,0)</f>
        <v>0</v>
      </c>
      <c r="I904" s="100" t="n">
        <f aca="false">$C904*VLOOKUP($B904,FoodDB!$A$2:$I$1018,8,0)</f>
        <v>0</v>
      </c>
      <c r="J904" s="100" t="n">
        <f aca="false">$C904*VLOOKUP($B904,FoodDB!$A$2:$I$1018,9,0)</f>
        <v>0</v>
      </c>
      <c r="K904" s="100"/>
      <c r="L904" s="100"/>
      <c r="M904" s="100"/>
      <c r="N904" s="100"/>
      <c r="O904" s="100"/>
      <c r="P904" s="100"/>
      <c r="Q904" s="100"/>
      <c r="R904" s="100"/>
      <c r="S904" s="100"/>
    </row>
    <row r="905" customFormat="false" ht="15" hidden="false" customHeight="false" outlineLevel="0" collapsed="false">
      <c r="A905" s="0" t="s">
        <v>98</v>
      </c>
      <c r="D905" s="100"/>
      <c r="E905" s="100"/>
      <c r="F905" s="100"/>
      <c r="G905" s="100" t="n">
        <f aca="false">SUM(G898:G904)</f>
        <v>0</v>
      </c>
      <c r="H905" s="100" t="n">
        <f aca="false">SUM(H898:H904)</f>
        <v>0</v>
      </c>
      <c r="I905" s="100" t="n">
        <f aca="false">SUM(I898:I904)</f>
        <v>0</v>
      </c>
      <c r="J905" s="100" t="n">
        <f aca="false">SUM(G905:I905)</f>
        <v>0</v>
      </c>
      <c r="K905" s="100"/>
      <c r="L905" s="100"/>
      <c r="M905" s="100"/>
      <c r="N905" s="100"/>
      <c r="O905" s="100"/>
      <c r="P905" s="100"/>
      <c r="Q905" s="100"/>
      <c r="R905" s="100"/>
      <c r="S905" s="100"/>
    </row>
    <row r="906" customFormat="false" ht="15" hidden="false" customHeight="false" outlineLevel="0" collapsed="false">
      <c r="A906" s="0" t="s">
        <v>102</v>
      </c>
      <c r="B906" s="0" t="s">
        <v>103</v>
      </c>
      <c r="D906" s="100"/>
      <c r="E906" s="100"/>
      <c r="F906" s="100"/>
      <c r="G906" s="100" t="n">
        <f aca="false">VLOOKUP($A898,LossChart!$A$3:$AB$105,14,0)</f>
        <v>771.190727993143</v>
      </c>
      <c r="H906" s="100" t="n">
        <f aca="false">VLOOKUP($A898,LossChart!$A$3:$AB$105,15,0)</f>
        <v>80</v>
      </c>
      <c r="I906" s="100" t="n">
        <f aca="false">VLOOKUP($A898,LossChart!$A$3:$AB$105,16,0)</f>
        <v>477.304074136158</v>
      </c>
      <c r="J906" s="100" t="n">
        <f aca="false">VLOOKUP($A898,LossChart!$A$3:$AB$105,17,0)</f>
        <v>1328.4948021293</v>
      </c>
      <c r="K906" s="100"/>
      <c r="L906" s="100"/>
      <c r="M906" s="100"/>
      <c r="N906" s="100"/>
      <c r="O906" s="100"/>
      <c r="P906" s="100"/>
      <c r="Q906" s="100"/>
      <c r="R906" s="100"/>
      <c r="S906" s="100"/>
    </row>
    <row r="907" customFormat="false" ht="15" hidden="false" customHeight="false" outlineLevel="0" collapsed="false">
      <c r="A907" s="0" t="s">
        <v>104</v>
      </c>
      <c r="D907" s="100"/>
      <c r="E907" s="100"/>
      <c r="F907" s="100"/>
      <c r="G907" s="100" t="n">
        <f aca="false">G906-G905</f>
        <v>771.190727993143</v>
      </c>
      <c r="H907" s="100" t="n">
        <f aca="false">H906-H905</f>
        <v>80</v>
      </c>
      <c r="I907" s="100" t="n">
        <f aca="false">I906-I905</f>
        <v>477.304074136158</v>
      </c>
      <c r="J907" s="100" t="n">
        <f aca="false">J906-J905</f>
        <v>1328.4948021293</v>
      </c>
      <c r="K907" s="100"/>
      <c r="L907" s="100"/>
      <c r="M907" s="100"/>
      <c r="N907" s="100"/>
      <c r="O907" s="100"/>
      <c r="P907" s="100"/>
      <c r="Q907" s="100"/>
      <c r="R907" s="100"/>
      <c r="S907" s="100"/>
    </row>
    <row r="909" customFormat="false" ht="60" hidden="false" customHeight="false" outlineLevel="0" collapsed="false">
      <c r="A909" s="21" t="s">
        <v>63</v>
      </c>
      <c r="B909" s="21" t="s">
        <v>93</v>
      </c>
      <c r="C909" s="21" t="s">
        <v>94</v>
      </c>
      <c r="D909" s="94" t="str">
        <f aca="false">FoodDB!$C$1</f>
        <v>Fat
(g)</v>
      </c>
      <c r="E909" s="94" t="str">
        <f aca="false">FoodDB!$D$1</f>
        <v>Carbs
(g)</v>
      </c>
      <c r="F909" s="94" t="str">
        <f aca="false">FoodDB!$E$1</f>
        <v>Protein
(g)</v>
      </c>
      <c r="G909" s="94" t="str">
        <f aca="false">FoodDB!$F$1</f>
        <v>Fat
(Cal)</v>
      </c>
      <c r="H909" s="94" t="str">
        <f aca="false">FoodDB!$G$1</f>
        <v>Carb
(Cal)</v>
      </c>
      <c r="I909" s="94" t="str">
        <f aca="false">FoodDB!$H$1</f>
        <v>Protein
(Cal)</v>
      </c>
      <c r="J909" s="94" t="str">
        <f aca="false">FoodDB!$I$1</f>
        <v>Total
Calories</v>
      </c>
      <c r="K909" s="94"/>
      <c r="L909" s="94" t="s">
        <v>110</v>
      </c>
      <c r="M909" s="94" t="s">
        <v>111</v>
      </c>
      <c r="N909" s="94" t="s">
        <v>112</v>
      </c>
      <c r="O909" s="94" t="s">
        <v>113</v>
      </c>
      <c r="P909" s="94" t="s">
        <v>118</v>
      </c>
      <c r="Q909" s="94" t="s">
        <v>119</v>
      </c>
      <c r="R909" s="94" t="s">
        <v>120</v>
      </c>
      <c r="S909" s="94" t="s">
        <v>121</v>
      </c>
    </row>
    <row r="910" customFormat="false" ht="15" hidden="false" customHeight="false" outlineLevel="0" collapsed="false">
      <c r="A910" s="95" t="n">
        <f aca="false">A898+1</f>
        <v>43069</v>
      </c>
      <c r="B910" s="96" t="s">
        <v>108</v>
      </c>
      <c r="C910" s="97" t="n">
        <v>1</v>
      </c>
      <c r="D910" s="100" t="n">
        <f aca="false">$C910*VLOOKUP($B910,FoodDB!$A$2:$I$1018,3,0)</f>
        <v>0</v>
      </c>
      <c r="E910" s="100" t="n">
        <f aca="false">$C910*VLOOKUP($B910,FoodDB!$A$2:$I$1018,4,0)</f>
        <v>0</v>
      </c>
      <c r="F910" s="100" t="n">
        <f aca="false">$C910*VLOOKUP($B910,FoodDB!$A$2:$I$1018,5,0)</f>
        <v>0</v>
      </c>
      <c r="G910" s="100" t="n">
        <f aca="false">$C910*VLOOKUP($B910,FoodDB!$A$2:$I$1018,6,0)</f>
        <v>0</v>
      </c>
      <c r="H910" s="100" t="n">
        <f aca="false">$C910*VLOOKUP($B910,FoodDB!$A$2:$I$1018,7,0)</f>
        <v>0</v>
      </c>
      <c r="I910" s="100" t="n">
        <f aca="false">$C910*VLOOKUP($B910,FoodDB!$A$2:$I$1018,8,0)</f>
        <v>0</v>
      </c>
      <c r="J910" s="100" t="n">
        <f aca="false">$C910*VLOOKUP($B910,FoodDB!$A$2:$I$1018,9,0)</f>
        <v>0</v>
      </c>
      <c r="K910" s="100"/>
      <c r="L910" s="100" t="n">
        <f aca="false">SUM(G910:G916)</f>
        <v>0</v>
      </c>
      <c r="M910" s="100" t="n">
        <f aca="false">SUM(H910:H916)</f>
        <v>0</v>
      </c>
      <c r="N910" s="100" t="n">
        <f aca="false">SUM(I910:I916)</f>
        <v>0</v>
      </c>
      <c r="O910" s="100" t="n">
        <f aca="false">SUM(L910:N910)</f>
        <v>0</v>
      </c>
      <c r="P910" s="100" t="n">
        <f aca="false">VLOOKUP($A910,LossChart!$A$3:$AB$105,14,0)-L910</f>
        <v>775.862629040132</v>
      </c>
      <c r="Q910" s="100" t="n">
        <f aca="false">VLOOKUP($A910,LossChart!$A$3:$AB$105,15,0)-M910</f>
        <v>80</v>
      </c>
      <c r="R910" s="100" t="n">
        <f aca="false">VLOOKUP($A910,LossChart!$A$3:$AB$105,16,0)-N910</f>
        <v>477.304074136158</v>
      </c>
      <c r="S910" s="100" t="n">
        <f aca="false">VLOOKUP($A910,LossChart!$A$3:$AB$105,17,0)-O910</f>
        <v>1333.16670317629</v>
      </c>
    </row>
    <row r="911" customFormat="false" ht="15" hidden="false" customHeight="false" outlineLevel="0" collapsed="false">
      <c r="B911" s="96" t="s">
        <v>108</v>
      </c>
      <c r="C911" s="97" t="n">
        <v>1</v>
      </c>
      <c r="D911" s="100" t="n">
        <f aca="false">$C911*VLOOKUP($B911,FoodDB!$A$2:$I$1018,3,0)</f>
        <v>0</v>
      </c>
      <c r="E911" s="100" t="n">
        <f aca="false">$C911*VLOOKUP($B911,FoodDB!$A$2:$I$1018,4,0)</f>
        <v>0</v>
      </c>
      <c r="F911" s="100" t="n">
        <f aca="false">$C911*VLOOKUP($B911,FoodDB!$A$2:$I$1018,5,0)</f>
        <v>0</v>
      </c>
      <c r="G911" s="100" t="n">
        <f aca="false">$C911*VLOOKUP($B911,FoodDB!$A$2:$I$1018,6,0)</f>
        <v>0</v>
      </c>
      <c r="H911" s="100" t="n">
        <f aca="false">$C911*VLOOKUP($B911,FoodDB!$A$2:$I$1018,7,0)</f>
        <v>0</v>
      </c>
      <c r="I911" s="100" t="n">
        <f aca="false">$C911*VLOOKUP($B911,FoodDB!$A$2:$I$1018,8,0)</f>
        <v>0</v>
      </c>
      <c r="J911" s="100" t="n">
        <f aca="false">$C911*VLOOKUP($B911,FoodDB!$A$2:$I$1018,9,0)</f>
        <v>0</v>
      </c>
      <c r="K911" s="100"/>
      <c r="L911" s="100"/>
      <c r="M911" s="100"/>
      <c r="N911" s="100"/>
      <c r="O911" s="100"/>
      <c r="P911" s="100"/>
      <c r="Q911" s="100"/>
      <c r="R911" s="100"/>
      <c r="S911" s="100"/>
    </row>
    <row r="912" customFormat="false" ht="15" hidden="false" customHeight="false" outlineLevel="0" collapsed="false">
      <c r="B912" s="96" t="s">
        <v>108</v>
      </c>
      <c r="C912" s="97" t="n">
        <v>1</v>
      </c>
      <c r="D912" s="100" t="n">
        <f aca="false">$C912*VLOOKUP($B912,FoodDB!$A$2:$I$1018,3,0)</f>
        <v>0</v>
      </c>
      <c r="E912" s="100" t="n">
        <f aca="false">$C912*VLOOKUP($B912,FoodDB!$A$2:$I$1018,4,0)</f>
        <v>0</v>
      </c>
      <c r="F912" s="100" t="n">
        <f aca="false">$C912*VLOOKUP($B912,FoodDB!$A$2:$I$1018,5,0)</f>
        <v>0</v>
      </c>
      <c r="G912" s="100" t="n">
        <f aca="false">$C912*VLOOKUP($B912,FoodDB!$A$2:$I$1018,6,0)</f>
        <v>0</v>
      </c>
      <c r="H912" s="100" t="n">
        <f aca="false">$C912*VLOOKUP($B912,FoodDB!$A$2:$I$1018,7,0)</f>
        <v>0</v>
      </c>
      <c r="I912" s="100" t="n">
        <f aca="false">$C912*VLOOKUP($B912,FoodDB!$A$2:$I$1018,8,0)</f>
        <v>0</v>
      </c>
      <c r="J912" s="100" t="n">
        <f aca="false">$C912*VLOOKUP($B912,FoodDB!$A$2:$I$1018,9,0)</f>
        <v>0</v>
      </c>
      <c r="K912" s="100"/>
      <c r="L912" s="100"/>
      <c r="M912" s="100"/>
      <c r="N912" s="100"/>
      <c r="O912" s="100"/>
      <c r="P912" s="100"/>
      <c r="Q912" s="100"/>
      <c r="R912" s="100"/>
      <c r="S912" s="100"/>
    </row>
    <row r="913" customFormat="false" ht="15" hidden="false" customHeight="false" outlineLevel="0" collapsed="false">
      <c r="B913" s="96" t="s">
        <v>108</v>
      </c>
      <c r="C913" s="97" t="n">
        <v>1</v>
      </c>
      <c r="D913" s="100" t="n">
        <f aca="false">$C913*VLOOKUP($B913,FoodDB!$A$2:$I$1018,3,0)</f>
        <v>0</v>
      </c>
      <c r="E913" s="100" t="n">
        <f aca="false">$C913*VLOOKUP($B913,FoodDB!$A$2:$I$1018,4,0)</f>
        <v>0</v>
      </c>
      <c r="F913" s="100" t="n">
        <f aca="false">$C913*VLOOKUP($B913,FoodDB!$A$2:$I$1018,5,0)</f>
        <v>0</v>
      </c>
      <c r="G913" s="100" t="n">
        <f aca="false">$C913*VLOOKUP($B913,FoodDB!$A$2:$I$1018,6,0)</f>
        <v>0</v>
      </c>
      <c r="H913" s="100" t="n">
        <f aca="false">$C913*VLOOKUP($B913,FoodDB!$A$2:$I$1018,7,0)</f>
        <v>0</v>
      </c>
      <c r="I913" s="100" t="n">
        <f aca="false">$C913*VLOOKUP($B913,FoodDB!$A$2:$I$1018,8,0)</f>
        <v>0</v>
      </c>
      <c r="J913" s="100" t="n">
        <f aca="false">$C913*VLOOKUP($B913,FoodDB!$A$2:$I$1018,9,0)</f>
        <v>0</v>
      </c>
      <c r="K913" s="100"/>
      <c r="L913" s="100"/>
      <c r="M913" s="100"/>
      <c r="N913" s="100"/>
      <c r="O913" s="100"/>
      <c r="P913" s="100"/>
      <c r="Q913" s="100"/>
      <c r="R913" s="100"/>
      <c r="S913" s="100"/>
    </row>
    <row r="914" customFormat="false" ht="15" hidden="false" customHeight="false" outlineLevel="0" collapsed="false">
      <c r="B914" s="96" t="s">
        <v>108</v>
      </c>
      <c r="C914" s="97" t="n">
        <v>1</v>
      </c>
      <c r="D914" s="100" t="n">
        <f aca="false">$C914*VLOOKUP($B914,FoodDB!$A$2:$I$1018,3,0)</f>
        <v>0</v>
      </c>
      <c r="E914" s="100" t="n">
        <f aca="false">$C914*VLOOKUP($B914,FoodDB!$A$2:$I$1018,4,0)</f>
        <v>0</v>
      </c>
      <c r="F914" s="100" t="n">
        <f aca="false">$C914*VLOOKUP($B914,FoodDB!$A$2:$I$1018,5,0)</f>
        <v>0</v>
      </c>
      <c r="G914" s="100" t="n">
        <f aca="false">$C914*VLOOKUP($B914,FoodDB!$A$2:$I$1018,6,0)</f>
        <v>0</v>
      </c>
      <c r="H914" s="100" t="n">
        <f aca="false">$C914*VLOOKUP($B914,FoodDB!$A$2:$I$1018,7,0)</f>
        <v>0</v>
      </c>
      <c r="I914" s="100" t="n">
        <f aca="false">$C914*VLOOKUP($B914,FoodDB!$A$2:$I$1018,8,0)</f>
        <v>0</v>
      </c>
      <c r="J914" s="100" t="n">
        <f aca="false">$C914*VLOOKUP($B914,FoodDB!$A$2:$I$1018,9,0)</f>
        <v>0</v>
      </c>
      <c r="K914" s="100"/>
      <c r="L914" s="100"/>
      <c r="M914" s="100"/>
      <c r="N914" s="100"/>
      <c r="O914" s="100"/>
      <c r="P914" s="100"/>
      <c r="Q914" s="100"/>
      <c r="R914" s="100"/>
      <c r="S914" s="100"/>
    </row>
    <row r="915" customFormat="false" ht="15" hidden="false" customHeight="false" outlineLevel="0" collapsed="false">
      <c r="B915" s="96" t="s">
        <v>108</v>
      </c>
      <c r="C915" s="97" t="n">
        <v>1</v>
      </c>
      <c r="D915" s="100" t="n">
        <f aca="false">$C915*VLOOKUP($B915,FoodDB!$A$2:$I$1018,3,0)</f>
        <v>0</v>
      </c>
      <c r="E915" s="100" t="n">
        <f aca="false">$C915*VLOOKUP($B915,FoodDB!$A$2:$I$1018,4,0)</f>
        <v>0</v>
      </c>
      <c r="F915" s="100" t="n">
        <f aca="false">$C915*VLOOKUP($B915,FoodDB!$A$2:$I$1018,5,0)</f>
        <v>0</v>
      </c>
      <c r="G915" s="100" t="n">
        <f aca="false">$C915*VLOOKUP($B915,FoodDB!$A$2:$I$1018,6,0)</f>
        <v>0</v>
      </c>
      <c r="H915" s="100" t="n">
        <f aca="false">$C915*VLOOKUP($B915,FoodDB!$A$2:$I$1018,7,0)</f>
        <v>0</v>
      </c>
      <c r="I915" s="100" t="n">
        <f aca="false">$C915*VLOOKUP($B915,FoodDB!$A$2:$I$1018,8,0)</f>
        <v>0</v>
      </c>
      <c r="J915" s="100" t="n">
        <f aca="false">$C915*VLOOKUP($B915,FoodDB!$A$2:$I$1018,9,0)</f>
        <v>0</v>
      </c>
      <c r="K915" s="100"/>
      <c r="L915" s="100"/>
      <c r="M915" s="100"/>
      <c r="N915" s="100"/>
      <c r="O915" s="100"/>
      <c r="P915" s="100"/>
      <c r="Q915" s="100"/>
      <c r="R915" s="100"/>
      <c r="S915" s="100"/>
    </row>
    <row r="916" customFormat="false" ht="15" hidden="false" customHeight="false" outlineLevel="0" collapsed="false">
      <c r="B916" s="96" t="s">
        <v>108</v>
      </c>
      <c r="C916" s="97" t="n">
        <v>1</v>
      </c>
      <c r="D916" s="100" t="n">
        <f aca="false">$C916*VLOOKUP($B916,FoodDB!$A$2:$I$1018,3,0)</f>
        <v>0</v>
      </c>
      <c r="E916" s="100" t="n">
        <f aca="false">$C916*VLOOKUP($B916,FoodDB!$A$2:$I$1018,4,0)</f>
        <v>0</v>
      </c>
      <c r="F916" s="100" t="n">
        <f aca="false">$C916*VLOOKUP($B916,FoodDB!$A$2:$I$1018,5,0)</f>
        <v>0</v>
      </c>
      <c r="G916" s="100" t="n">
        <f aca="false">$C916*VLOOKUP($B916,FoodDB!$A$2:$I$1018,6,0)</f>
        <v>0</v>
      </c>
      <c r="H916" s="100" t="n">
        <f aca="false">$C916*VLOOKUP($B916,FoodDB!$A$2:$I$1018,7,0)</f>
        <v>0</v>
      </c>
      <c r="I916" s="100" t="n">
        <f aca="false">$C916*VLOOKUP($B916,FoodDB!$A$2:$I$1018,8,0)</f>
        <v>0</v>
      </c>
      <c r="J916" s="100" t="n">
        <f aca="false">$C916*VLOOKUP($B916,FoodDB!$A$2:$I$1018,9,0)</f>
        <v>0</v>
      </c>
      <c r="K916" s="100"/>
      <c r="L916" s="100"/>
      <c r="M916" s="100"/>
      <c r="N916" s="100"/>
      <c r="O916" s="100"/>
      <c r="P916" s="100"/>
      <c r="Q916" s="100"/>
      <c r="R916" s="100"/>
      <c r="S916" s="100"/>
    </row>
    <row r="917" customFormat="false" ht="15" hidden="false" customHeight="false" outlineLevel="0" collapsed="false">
      <c r="A917" s="0" t="s">
        <v>98</v>
      </c>
      <c r="D917" s="100"/>
      <c r="E917" s="100"/>
      <c r="F917" s="100"/>
      <c r="G917" s="100" t="n">
        <f aca="false">SUM(G910:G916)</f>
        <v>0</v>
      </c>
      <c r="H917" s="100" t="n">
        <f aca="false">SUM(H910:H916)</f>
        <v>0</v>
      </c>
      <c r="I917" s="100" t="n">
        <f aca="false">SUM(I910:I916)</f>
        <v>0</v>
      </c>
      <c r="J917" s="100" t="n">
        <f aca="false">SUM(G917:I917)</f>
        <v>0</v>
      </c>
      <c r="K917" s="100"/>
      <c r="L917" s="100"/>
      <c r="M917" s="100"/>
      <c r="N917" s="100"/>
      <c r="O917" s="100"/>
      <c r="P917" s="100"/>
      <c r="Q917" s="100"/>
      <c r="R917" s="100"/>
      <c r="S917" s="100"/>
    </row>
    <row r="918" customFormat="false" ht="15" hidden="false" customHeight="false" outlineLevel="0" collapsed="false">
      <c r="A918" s="0" t="s">
        <v>102</v>
      </c>
      <c r="B918" s="0" t="s">
        <v>103</v>
      </c>
      <c r="D918" s="100"/>
      <c r="E918" s="100"/>
      <c r="F918" s="100"/>
      <c r="G918" s="100" t="n">
        <f aca="false">VLOOKUP($A910,LossChart!$A$3:$AB$105,14,0)</f>
        <v>775.862629040132</v>
      </c>
      <c r="H918" s="100" t="n">
        <f aca="false">VLOOKUP($A910,LossChart!$A$3:$AB$105,15,0)</f>
        <v>80</v>
      </c>
      <c r="I918" s="100" t="n">
        <f aca="false">VLOOKUP($A910,LossChart!$A$3:$AB$105,16,0)</f>
        <v>477.304074136158</v>
      </c>
      <c r="J918" s="100" t="n">
        <f aca="false">VLOOKUP($A910,LossChart!$A$3:$AB$105,17,0)</f>
        <v>1333.16670317629</v>
      </c>
      <c r="K918" s="100"/>
      <c r="L918" s="100"/>
      <c r="M918" s="100"/>
      <c r="N918" s="100"/>
      <c r="O918" s="100"/>
      <c r="P918" s="100"/>
      <c r="Q918" s="100"/>
      <c r="R918" s="100"/>
      <c r="S918" s="100"/>
    </row>
    <row r="919" customFormat="false" ht="15" hidden="false" customHeight="false" outlineLevel="0" collapsed="false">
      <c r="A919" s="0" t="s">
        <v>104</v>
      </c>
      <c r="D919" s="100"/>
      <c r="E919" s="100"/>
      <c r="F919" s="100"/>
      <c r="G919" s="100" t="n">
        <f aca="false">G918-G917</f>
        <v>775.862629040132</v>
      </c>
      <c r="H919" s="100" t="n">
        <f aca="false">H918-H917</f>
        <v>80</v>
      </c>
      <c r="I919" s="100" t="n">
        <f aca="false">I918-I917</f>
        <v>477.304074136158</v>
      </c>
      <c r="J919" s="100" t="n">
        <f aca="false">J918-J917</f>
        <v>1333.16670317629</v>
      </c>
      <c r="K919" s="100"/>
      <c r="L919" s="100"/>
      <c r="M919" s="100"/>
      <c r="N919" s="100"/>
      <c r="O919" s="100"/>
      <c r="P919" s="100"/>
      <c r="Q919" s="100"/>
      <c r="R919" s="100"/>
      <c r="S919" s="100"/>
    </row>
    <row r="921" customFormat="false" ht="60" hidden="false" customHeight="false" outlineLevel="0" collapsed="false">
      <c r="A921" s="21" t="s">
        <v>63</v>
      </c>
      <c r="B921" s="21" t="s">
        <v>93</v>
      </c>
      <c r="C921" s="21" t="s">
        <v>94</v>
      </c>
      <c r="D921" s="94" t="str">
        <f aca="false">FoodDB!$C$1</f>
        <v>Fat
(g)</v>
      </c>
      <c r="E921" s="94" t="str">
        <f aca="false">FoodDB!$D$1</f>
        <v>Carbs
(g)</v>
      </c>
      <c r="F921" s="94" t="str">
        <f aca="false">FoodDB!$E$1</f>
        <v>Protein
(g)</v>
      </c>
      <c r="G921" s="94" t="str">
        <f aca="false">FoodDB!$F$1</f>
        <v>Fat
(Cal)</v>
      </c>
      <c r="H921" s="94" t="str">
        <f aca="false">FoodDB!$G$1</f>
        <v>Carb
(Cal)</v>
      </c>
      <c r="I921" s="94" t="str">
        <f aca="false">FoodDB!$H$1</f>
        <v>Protein
(Cal)</v>
      </c>
      <c r="J921" s="94" t="str">
        <f aca="false">FoodDB!$I$1</f>
        <v>Total
Calories</v>
      </c>
      <c r="K921" s="94"/>
      <c r="L921" s="94" t="s">
        <v>110</v>
      </c>
      <c r="M921" s="94" t="s">
        <v>111</v>
      </c>
      <c r="N921" s="94" t="s">
        <v>112</v>
      </c>
      <c r="O921" s="94" t="s">
        <v>113</v>
      </c>
      <c r="P921" s="94" t="s">
        <v>118</v>
      </c>
      <c r="Q921" s="94" t="s">
        <v>119</v>
      </c>
      <c r="R921" s="94" t="s">
        <v>120</v>
      </c>
      <c r="S921" s="94" t="s">
        <v>121</v>
      </c>
    </row>
    <row r="922" customFormat="false" ht="15" hidden="false" customHeight="false" outlineLevel="0" collapsed="false">
      <c r="A922" s="95" t="n">
        <f aca="false">A910+1</f>
        <v>43070</v>
      </c>
      <c r="B922" s="96" t="s">
        <v>108</v>
      </c>
      <c r="C922" s="97" t="n">
        <v>1</v>
      </c>
      <c r="D922" s="100" t="n">
        <f aca="false">$C922*VLOOKUP($B922,FoodDB!$A$2:$I$1018,3,0)</f>
        <v>0</v>
      </c>
      <c r="E922" s="100" t="n">
        <f aca="false">$C922*VLOOKUP($B922,FoodDB!$A$2:$I$1018,4,0)</f>
        <v>0</v>
      </c>
      <c r="F922" s="100" t="n">
        <f aca="false">$C922*VLOOKUP($B922,FoodDB!$A$2:$I$1018,5,0)</f>
        <v>0</v>
      </c>
      <c r="G922" s="100" t="n">
        <f aca="false">$C922*VLOOKUP($B922,FoodDB!$A$2:$I$1018,6,0)</f>
        <v>0</v>
      </c>
      <c r="H922" s="100" t="n">
        <f aca="false">$C922*VLOOKUP($B922,FoodDB!$A$2:$I$1018,7,0)</f>
        <v>0</v>
      </c>
      <c r="I922" s="100" t="n">
        <f aca="false">$C922*VLOOKUP($B922,FoodDB!$A$2:$I$1018,8,0)</f>
        <v>0</v>
      </c>
      <c r="J922" s="100" t="n">
        <f aca="false">$C922*VLOOKUP($B922,FoodDB!$A$2:$I$1018,9,0)</f>
        <v>0</v>
      </c>
      <c r="K922" s="100"/>
      <c r="L922" s="100" t="n">
        <f aca="false">SUM(G922:G928)</f>
        <v>0</v>
      </c>
      <c r="M922" s="100" t="n">
        <f aca="false">SUM(H922:H928)</f>
        <v>0</v>
      </c>
      <c r="N922" s="100" t="n">
        <f aca="false">SUM(I922:I928)</f>
        <v>0</v>
      </c>
      <c r="O922" s="100" t="n">
        <f aca="false">SUM(L922:N922)</f>
        <v>0</v>
      </c>
      <c r="P922" s="100" t="n">
        <f aca="false">VLOOKUP($A922,LossChart!$A$3:$AB$105,14,0)-L922</f>
        <v>780.493150392134</v>
      </c>
      <c r="Q922" s="100" t="n">
        <f aca="false">VLOOKUP($A922,LossChart!$A$3:$AB$105,15,0)-M922</f>
        <v>80</v>
      </c>
      <c r="R922" s="100" t="n">
        <f aca="false">VLOOKUP($A922,LossChart!$A$3:$AB$105,16,0)-N922</f>
        <v>477.304074136158</v>
      </c>
      <c r="S922" s="100" t="n">
        <f aca="false">VLOOKUP($A922,LossChart!$A$3:$AB$105,17,0)-O922</f>
        <v>1337.79722452829</v>
      </c>
    </row>
    <row r="923" customFormat="false" ht="15" hidden="false" customHeight="false" outlineLevel="0" collapsed="false">
      <c r="B923" s="96" t="s">
        <v>108</v>
      </c>
      <c r="C923" s="97" t="n">
        <v>1</v>
      </c>
      <c r="D923" s="100" t="n">
        <f aca="false">$C923*VLOOKUP($B923,FoodDB!$A$2:$I$1018,3,0)</f>
        <v>0</v>
      </c>
      <c r="E923" s="100" t="n">
        <f aca="false">$C923*VLOOKUP($B923,FoodDB!$A$2:$I$1018,4,0)</f>
        <v>0</v>
      </c>
      <c r="F923" s="100" t="n">
        <f aca="false">$C923*VLOOKUP($B923,FoodDB!$A$2:$I$1018,5,0)</f>
        <v>0</v>
      </c>
      <c r="G923" s="100" t="n">
        <f aca="false">$C923*VLOOKUP($B923,FoodDB!$A$2:$I$1018,6,0)</f>
        <v>0</v>
      </c>
      <c r="H923" s="100" t="n">
        <f aca="false">$C923*VLOOKUP($B923,FoodDB!$A$2:$I$1018,7,0)</f>
        <v>0</v>
      </c>
      <c r="I923" s="100" t="n">
        <f aca="false">$C923*VLOOKUP($B923,FoodDB!$A$2:$I$1018,8,0)</f>
        <v>0</v>
      </c>
      <c r="J923" s="100" t="n">
        <f aca="false">$C923*VLOOKUP($B923,FoodDB!$A$2:$I$1018,9,0)</f>
        <v>0</v>
      </c>
      <c r="K923" s="100"/>
      <c r="L923" s="100"/>
      <c r="M923" s="100"/>
      <c r="N923" s="100"/>
      <c r="O923" s="100"/>
      <c r="P923" s="100"/>
      <c r="Q923" s="100"/>
      <c r="R923" s="100"/>
      <c r="S923" s="100"/>
    </row>
    <row r="924" customFormat="false" ht="15" hidden="false" customHeight="false" outlineLevel="0" collapsed="false">
      <c r="B924" s="96" t="s">
        <v>108</v>
      </c>
      <c r="C924" s="97" t="n">
        <v>1</v>
      </c>
      <c r="D924" s="100" t="n">
        <f aca="false">$C924*VLOOKUP($B924,FoodDB!$A$2:$I$1018,3,0)</f>
        <v>0</v>
      </c>
      <c r="E924" s="100" t="n">
        <f aca="false">$C924*VLOOKUP($B924,FoodDB!$A$2:$I$1018,4,0)</f>
        <v>0</v>
      </c>
      <c r="F924" s="100" t="n">
        <f aca="false">$C924*VLOOKUP($B924,FoodDB!$A$2:$I$1018,5,0)</f>
        <v>0</v>
      </c>
      <c r="G924" s="100" t="n">
        <f aca="false">$C924*VLOOKUP($B924,FoodDB!$A$2:$I$1018,6,0)</f>
        <v>0</v>
      </c>
      <c r="H924" s="100" t="n">
        <f aca="false">$C924*VLOOKUP($B924,FoodDB!$A$2:$I$1018,7,0)</f>
        <v>0</v>
      </c>
      <c r="I924" s="100" t="n">
        <f aca="false">$C924*VLOOKUP($B924,FoodDB!$A$2:$I$1018,8,0)</f>
        <v>0</v>
      </c>
      <c r="J924" s="100" t="n">
        <f aca="false">$C924*VLOOKUP($B924,FoodDB!$A$2:$I$1018,9,0)</f>
        <v>0</v>
      </c>
      <c r="K924" s="100"/>
      <c r="L924" s="100"/>
      <c r="M924" s="100"/>
      <c r="N924" s="100"/>
      <c r="O924" s="100"/>
      <c r="P924" s="100"/>
      <c r="Q924" s="100"/>
      <c r="R924" s="100"/>
      <c r="S924" s="100"/>
    </row>
    <row r="925" customFormat="false" ht="15" hidden="false" customHeight="false" outlineLevel="0" collapsed="false">
      <c r="B925" s="96" t="s">
        <v>108</v>
      </c>
      <c r="C925" s="97" t="n">
        <v>1</v>
      </c>
      <c r="D925" s="100" t="n">
        <f aca="false">$C925*VLOOKUP($B925,FoodDB!$A$2:$I$1018,3,0)</f>
        <v>0</v>
      </c>
      <c r="E925" s="100" t="n">
        <f aca="false">$C925*VLOOKUP($B925,FoodDB!$A$2:$I$1018,4,0)</f>
        <v>0</v>
      </c>
      <c r="F925" s="100" t="n">
        <f aca="false">$C925*VLOOKUP($B925,FoodDB!$A$2:$I$1018,5,0)</f>
        <v>0</v>
      </c>
      <c r="G925" s="100" t="n">
        <f aca="false">$C925*VLOOKUP($B925,FoodDB!$A$2:$I$1018,6,0)</f>
        <v>0</v>
      </c>
      <c r="H925" s="100" t="n">
        <f aca="false">$C925*VLOOKUP($B925,FoodDB!$A$2:$I$1018,7,0)</f>
        <v>0</v>
      </c>
      <c r="I925" s="100" t="n">
        <f aca="false">$C925*VLOOKUP($B925,FoodDB!$A$2:$I$1018,8,0)</f>
        <v>0</v>
      </c>
      <c r="J925" s="100" t="n">
        <f aca="false">$C925*VLOOKUP($B925,FoodDB!$A$2:$I$1018,9,0)</f>
        <v>0</v>
      </c>
      <c r="K925" s="100"/>
      <c r="L925" s="100"/>
      <c r="M925" s="100"/>
      <c r="N925" s="100"/>
      <c r="O925" s="100"/>
      <c r="P925" s="100"/>
      <c r="Q925" s="100"/>
      <c r="R925" s="100"/>
      <c r="S925" s="100"/>
    </row>
    <row r="926" customFormat="false" ht="15" hidden="false" customHeight="false" outlineLevel="0" collapsed="false">
      <c r="B926" s="96" t="s">
        <v>108</v>
      </c>
      <c r="C926" s="97" t="n">
        <v>1</v>
      </c>
      <c r="D926" s="100" t="n">
        <f aca="false">$C926*VLOOKUP($B926,FoodDB!$A$2:$I$1018,3,0)</f>
        <v>0</v>
      </c>
      <c r="E926" s="100" t="n">
        <f aca="false">$C926*VLOOKUP($B926,FoodDB!$A$2:$I$1018,4,0)</f>
        <v>0</v>
      </c>
      <c r="F926" s="100" t="n">
        <f aca="false">$C926*VLOOKUP($B926,FoodDB!$A$2:$I$1018,5,0)</f>
        <v>0</v>
      </c>
      <c r="G926" s="100" t="n">
        <f aca="false">$C926*VLOOKUP($B926,FoodDB!$A$2:$I$1018,6,0)</f>
        <v>0</v>
      </c>
      <c r="H926" s="100" t="n">
        <f aca="false">$C926*VLOOKUP($B926,FoodDB!$A$2:$I$1018,7,0)</f>
        <v>0</v>
      </c>
      <c r="I926" s="100" t="n">
        <f aca="false">$C926*VLOOKUP($B926,FoodDB!$A$2:$I$1018,8,0)</f>
        <v>0</v>
      </c>
      <c r="J926" s="100" t="n">
        <f aca="false">$C926*VLOOKUP($B926,FoodDB!$A$2:$I$1018,9,0)</f>
        <v>0</v>
      </c>
      <c r="K926" s="100"/>
      <c r="L926" s="100"/>
      <c r="M926" s="100"/>
      <c r="N926" s="100"/>
      <c r="O926" s="100"/>
      <c r="P926" s="100"/>
      <c r="Q926" s="100"/>
      <c r="R926" s="100"/>
      <c r="S926" s="100"/>
    </row>
    <row r="927" customFormat="false" ht="15" hidden="false" customHeight="false" outlineLevel="0" collapsed="false">
      <c r="B927" s="96" t="s">
        <v>108</v>
      </c>
      <c r="C927" s="97" t="n">
        <v>1</v>
      </c>
      <c r="D927" s="100" t="n">
        <f aca="false">$C927*VLOOKUP($B927,FoodDB!$A$2:$I$1018,3,0)</f>
        <v>0</v>
      </c>
      <c r="E927" s="100" t="n">
        <f aca="false">$C927*VLOOKUP($B927,FoodDB!$A$2:$I$1018,4,0)</f>
        <v>0</v>
      </c>
      <c r="F927" s="100" t="n">
        <f aca="false">$C927*VLOOKUP($B927,FoodDB!$A$2:$I$1018,5,0)</f>
        <v>0</v>
      </c>
      <c r="G927" s="100" t="n">
        <f aca="false">$C927*VLOOKUP($B927,FoodDB!$A$2:$I$1018,6,0)</f>
        <v>0</v>
      </c>
      <c r="H927" s="100" t="n">
        <f aca="false">$C927*VLOOKUP($B927,FoodDB!$A$2:$I$1018,7,0)</f>
        <v>0</v>
      </c>
      <c r="I927" s="100" t="n">
        <f aca="false">$C927*VLOOKUP($B927,FoodDB!$A$2:$I$1018,8,0)</f>
        <v>0</v>
      </c>
      <c r="J927" s="100" t="n">
        <f aca="false">$C927*VLOOKUP($B927,FoodDB!$A$2:$I$1018,9,0)</f>
        <v>0</v>
      </c>
      <c r="K927" s="100"/>
      <c r="L927" s="100"/>
      <c r="M927" s="100"/>
      <c r="N927" s="100"/>
      <c r="O927" s="100"/>
      <c r="P927" s="100"/>
      <c r="Q927" s="100"/>
      <c r="R927" s="100"/>
      <c r="S927" s="100"/>
    </row>
    <row r="928" customFormat="false" ht="15" hidden="false" customHeight="false" outlineLevel="0" collapsed="false">
      <c r="B928" s="96" t="s">
        <v>108</v>
      </c>
      <c r="C928" s="97" t="n">
        <v>1</v>
      </c>
      <c r="D928" s="100" t="n">
        <f aca="false">$C928*VLOOKUP($B928,FoodDB!$A$2:$I$1018,3,0)</f>
        <v>0</v>
      </c>
      <c r="E928" s="100" t="n">
        <f aca="false">$C928*VLOOKUP($B928,FoodDB!$A$2:$I$1018,4,0)</f>
        <v>0</v>
      </c>
      <c r="F928" s="100" t="n">
        <f aca="false">$C928*VLOOKUP($B928,FoodDB!$A$2:$I$1018,5,0)</f>
        <v>0</v>
      </c>
      <c r="G928" s="100" t="n">
        <f aca="false">$C928*VLOOKUP($B928,FoodDB!$A$2:$I$1018,6,0)</f>
        <v>0</v>
      </c>
      <c r="H928" s="100" t="n">
        <f aca="false">$C928*VLOOKUP($B928,FoodDB!$A$2:$I$1018,7,0)</f>
        <v>0</v>
      </c>
      <c r="I928" s="100" t="n">
        <f aca="false">$C928*VLOOKUP($B928,FoodDB!$A$2:$I$1018,8,0)</f>
        <v>0</v>
      </c>
      <c r="J928" s="100" t="n">
        <f aca="false">$C928*VLOOKUP($B928,FoodDB!$A$2:$I$1018,9,0)</f>
        <v>0</v>
      </c>
      <c r="K928" s="100"/>
      <c r="L928" s="100"/>
      <c r="M928" s="100"/>
      <c r="N928" s="100"/>
      <c r="O928" s="100"/>
      <c r="P928" s="100"/>
      <c r="Q928" s="100"/>
      <c r="R928" s="100"/>
      <c r="S928" s="100"/>
    </row>
    <row r="929" customFormat="false" ht="15" hidden="false" customHeight="false" outlineLevel="0" collapsed="false">
      <c r="A929" s="0" t="s">
        <v>98</v>
      </c>
      <c r="D929" s="100"/>
      <c r="E929" s="100"/>
      <c r="F929" s="100"/>
      <c r="G929" s="100" t="n">
        <f aca="false">SUM(G922:G928)</f>
        <v>0</v>
      </c>
      <c r="H929" s="100" t="n">
        <f aca="false">SUM(H922:H928)</f>
        <v>0</v>
      </c>
      <c r="I929" s="100" t="n">
        <f aca="false">SUM(I922:I928)</f>
        <v>0</v>
      </c>
      <c r="J929" s="100" t="n">
        <f aca="false">SUM(G929:I929)</f>
        <v>0</v>
      </c>
      <c r="K929" s="100"/>
      <c r="L929" s="100"/>
      <c r="M929" s="100"/>
      <c r="N929" s="100"/>
      <c r="O929" s="100"/>
      <c r="P929" s="100"/>
      <c r="Q929" s="100"/>
      <c r="R929" s="100"/>
      <c r="S929" s="100"/>
    </row>
    <row r="930" customFormat="false" ht="15" hidden="false" customHeight="false" outlineLevel="0" collapsed="false">
      <c r="A930" s="0" t="s">
        <v>102</v>
      </c>
      <c r="B930" s="0" t="s">
        <v>103</v>
      </c>
      <c r="D930" s="100"/>
      <c r="E930" s="100"/>
      <c r="F930" s="100"/>
      <c r="G930" s="100" t="n">
        <f aca="false">VLOOKUP($A922,LossChart!$A$3:$AB$105,14,0)</f>
        <v>780.493150392134</v>
      </c>
      <c r="H930" s="100" t="n">
        <f aca="false">VLOOKUP($A922,LossChart!$A$3:$AB$105,15,0)</f>
        <v>80</v>
      </c>
      <c r="I930" s="100" t="n">
        <f aca="false">VLOOKUP($A922,LossChart!$A$3:$AB$105,16,0)</f>
        <v>477.304074136158</v>
      </c>
      <c r="J930" s="100" t="n">
        <f aca="false">VLOOKUP($A922,LossChart!$A$3:$AB$105,17,0)</f>
        <v>1337.79722452829</v>
      </c>
      <c r="K930" s="100"/>
      <c r="L930" s="100"/>
      <c r="M930" s="100"/>
      <c r="N930" s="100"/>
      <c r="O930" s="100"/>
      <c r="P930" s="100"/>
      <c r="Q930" s="100"/>
      <c r="R930" s="100"/>
      <c r="S930" s="100"/>
    </row>
    <row r="931" customFormat="false" ht="15" hidden="false" customHeight="false" outlineLevel="0" collapsed="false">
      <c r="A931" s="0" t="s">
        <v>104</v>
      </c>
      <c r="D931" s="100"/>
      <c r="E931" s="100"/>
      <c r="F931" s="100"/>
      <c r="G931" s="100" t="n">
        <f aca="false">G930-G929</f>
        <v>780.493150392134</v>
      </c>
      <c r="H931" s="100" t="n">
        <f aca="false">H930-H929</f>
        <v>80</v>
      </c>
      <c r="I931" s="100" t="n">
        <f aca="false">I930-I929</f>
        <v>477.304074136158</v>
      </c>
      <c r="J931" s="100" t="n">
        <f aca="false">J930-J929</f>
        <v>1337.79722452829</v>
      </c>
      <c r="K931" s="100"/>
      <c r="L931" s="100"/>
      <c r="M931" s="100"/>
      <c r="N931" s="100"/>
      <c r="O931" s="100"/>
      <c r="P931" s="100"/>
      <c r="Q931" s="100"/>
      <c r="R931" s="100"/>
      <c r="S931" s="100"/>
    </row>
    <row r="933" customFormat="false" ht="60" hidden="false" customHeight="false" outlineLevel="0" collapsed="false">
      <c r="A933" s="21" t="s">
        <v>63</v>
      </c>
      <c r="B933" s="21" t="s">
        <v>93</v>
      </c>
      <c r="C933" s="21" t="s">
        <v>94</v>
      </c>
      <c r="D933" s="94" t="str">
        <f aca="false">FoodDB!$C$1</f>
        <v>Fat
(g)</v>
      </c>
      <c r="E933" s="94" t="str">
        <f aca="false">FoodDB!$D$1</f>
        <v>Carbs
(g)</v>
      </c>
      <c r="F933" s="94" t="str">
        <f aca="false">FoodDB!$E$1</f>
        <v>Protein
(g)</v>
      </c>
      <c r="G933" s="94" t="str">
        <f aca="false">FoodDB!$F$1</f>
        <v>Fat
(Cal)</v>
      </c>
      <c r="H933" s="94" t="str">
        <f aca="false">FoodDB!$G$1</f>
        <v>Carb
(Cal)</v>
      </c>
      <c r="I933" s="94" t="str">
        <f aca="false">FoodDB!$H$1</f>
        <v>Protein
(Cal)</v>
      </c>
      <c r="J933" s="94" t="str">
        <f aca="false">FoodDB!$I$1</f>
        <v>Total
Calories</v>
      </c>
      <c r="K933" s="94"/>
      <c r="L933" s="94" t="s">
        <v>110</v>
      </c>
      <c r="M933" s="94" t="s">
        <v>111</v>
      </c>
      <c r="N933" s="94" t="s">
        <v>112</v>
      </c>
      <c r="O933" s="94" t="s">
        <v>113</v>
      </c>
      <c r="P933" s="94" t="s">
        <v>118</v>
      </c>
      <c r="Q933" s="94" t="s">
        <v>119</v>
      </c>
      <c r="R933" s="94" t="s">
        <v>120</v>
      </c>
      <c r="S933" s="94" t="s">
        <v>121</v>
      </c>
    </row>
    <row r="934" customFormat="false" ht="15" hidden="false" customHeight="false" outlineLevel="0" collapsed="false">
      <c r="A934" s="95" t="n">
        <f aca="false">A922+1</f>
        <v>43071</v>
      </c>
      <c r="B934" s="96" t="s">
        <v>108</v>
      </c>
      <c r="C934" s="97" t="n">
        <v>1</v>
      </c>
      <c r="D934" s="100" t="n">
        <f aca="false">$C934*VLOOKUP($B934,FoodDB!$A$2:$I$1018,3,0)</f>
        <v>0</v>
      </c>
      <c r="E934" s="100" t="n">
        <f aca="false">$C934*VLOOKUP($B934,FoodDB!$A$2:$I$1018,4,0)</f>
        <v>0</v>
      </c>
      <c r="F934" s="100" t="n">
        <f aca="false">$C934*VLOOKUP($B934,FoodDB!$A$2:$I$1018,5,0)</f>
        <v>0</v>
      </c>
      <c r="G934" s="100" t="n">
        <f aca="false">$C934*VLOOKUP($B934,FoodDB!$A$2:$I$1018,6,0)</f>
        <v>0</v>
      </c>
      <c r="H934" s="100" t="n">
        <f aca="false">$C934*VLOOKUP($B934,FoodDB!$A$2:$I$1018,7,0)</f>
        <v>0</v>
      </c>
      <c r="I934" s="100" t="n">
        <f aca="false">$C934*VLOOKUP($B934,FoodDB!$A$2:$I$1018,8,0)</f>
        <v>0</v>
      </c>
      <c r="J934" s="100" t="n">
        <f aca="false">$C934*VLOOKUP($B934,FoodDB!$A$2:$I$1018,9,0)</f>
        <v>0</v>
      </c>
      <c r="K934" s="100"/>
      <c r="L934" s="100" t="n">
        <f aca="false">SUM(G934:G940)</f>
        <v>0</v>
      </c>
      <c r="M934" s="100" t="n">
        <f aca="false">SUM(H934:H940)</f>
        <v>0</v>
      </c>
      <c r="N934" s="100" t="n">
        <f aca="false">SUM(I934:I940)</f>
        <v>0</v>
      </c>
      <c r="O934" s="100" t="n">
        <f aca="false">SUM(L934:N934)</f>
        <v>0</v>
      </c>
      <c r="P934" s="100" t="n">
        <f aca="false">VLOOKUP($A934,LossChart!$A$3:$AB$105,14,0)-L934</f>
        <v>785.082658555018</v>
      </c>
      <c r="Q934" s="100" t="n">
        <f aca="false">VLOOKUP($A934,LossChart!$A$3:$AB$105,15,0)-M934</f>
        <v>80</v>
      </c>
      <c r="R934" s="100" t="n">
        <f aca="false">VLOOKUP($A934,LossChart!$A$3:$AB$105,16,0)-N934</f>
        <v>477.304074136158</v>
      </c>
      <c r="S934" s="100" t="n">
        <f aca="false">VLOOKUP($A934,LossChart!$A$3:$AB$105,17,0)-O934</f>
        <v>1342.38673269118</v>
      </c>
    </row>
    <row r="935" customFormat="false" ht="15" hidden="false" customHeight="false" outlineLevel="0" collapsed="false">
      <c r="B935" s="96" t="s">
        <v>108</v>
      </c>
      <c r="C935" s="97" t="n">
        <v>1</v>
      </c>
      <c r="D935" s="100" t="n">
        <f aca="false">$C935*VLOOKUP($B935,FoodDB!$A$2:$I$1018,3,0)</f>
        <v>0</v>
      </c>
      <c r="E935" s="100" t="n">
        <f aca="false">$C935*VLOOKUP($B935,FoodDB!$A$2:$I$1018,4,0)</f>
        <v>0</v>
      </c>
      <c r="F935" s="100" t="n">
        <f aca="false">$C935*VLOOKUP($B935,FoodDB!$A$2:$I$1018,5,0)</f>
        <v>0</v>
      </c>
      <c r="G935" s="100" t="n">
        <f aca="false">$C935*VLOOKUP($B935,FoodDB!$A$2:$I$1018,6,0)</f>
        <v>0</v>
      </c>
      <c r="H935" s="100" t="n">
        <f aca="false">$C935*VLOOKUP($B935,FoodDB!$A$2:$I$1018,7,0)</f>
        <v>0</v>
      </c>
      <c r="I935" s="100" t="n">
        <f aca="false">$C935*VLOOKUP($B935,FoodDB!$A$2:$I$1018,8,0)</f>
        <v>0</v>
      </c>
      <c r="J935" s="100" t="n">
        <f aca="false">$C935*VLOOKUP($B935,FoodDB!$A$2:$I$1018,9,0)</f>
        <v>0</v>
      </c>
      <c r="K935" s="100"/>
      <c r="L935" s="100"/>
      <c r="M935" s="100"/>
      <c r="N935" s="100"/>
      <c r="O935" s="100"/>
      <c r="P935" s="100"/>
      <c r="Q935" s="100"/>
      <c r="R935" s="100"/>
      <c r="S935" s="100"/>
    </row>
    <row r="936" customFormat="false" ht="15" hidden="false" customHeight="false" outlineLevel="0" collapsed="false">
      <c r="B936" s="96" t="s">
        <v>108</v>
      </c>
      <c r="C936" s="97" t="n">
        <v>1</v>
      </c>
      <c r="D936" s="100" t="n">
        <f aca="false">$C936*VLOOKUP($B936,FoodDB!$A$2:$I$1018,3,0)</f>
        <v>0</v>
      </c>
      <c r="E936" s="100" t="n">
        <f aca="false">$C936*VLOOKUP($B936,FoodDB!$A$2:$I$1018,4,0)</f>
        <v>0</v>
      </c>
      <c r="F936" s="100" t="n">
        <f aca="false">$C936*VLOOKUP($B936,FoodDB!$A$2:$I$1018,5,0)</f>
        <v>0</v>
      </c>
      <c r="G936" s="100" t="n">
        <f aca="false">$C936*VLOOKUP($B936,FoodDB!$A$2:$I$1018,6,0)</f>
        <v>0</v>
      </c>
      <c r="H936" s="100" t="n">
        <f aca="false">$C936*VLOOKUP($B936,FoodDB!$A$2:$I$1018,7,0)</f>
        <v>0</v>
      </c>
      <c r="I936" s="100" t="n">
        <f aca="false">$C936*VLOOKUP($B936,FoodDB!$A$2:$I$1018,8,0)</f>
        <v>0</v>
      </c>
      <c r="J936" s="100" t="n">
        <f aca="false">$C936*VLOOKUP($B936,FoodDB!$A$2:$I$1018,9,0)</f>
        <v>0</v>
      </c>
      <c r="K936" s="100"/>
      <c r="L936" s="100"/>
      <c r="M936" s="100"/>
      <c r="N936" s="100"/>
      <c r="O936" s="100"/>
      <c r="P936" s="100"/>
      <c r="Q936" s="100"/>
      <c r="R936" s="100"/>
      <c r="S936" s="100"/>
    </row>
    <row r="937" customFormat="false" ht="15" hidden="false" customHeight="false" outlineLevel="0" collapsed="false">
      <c r="B937" s="96" t="s">
        <v>108</v>
      </c>
      <c r="C937" s="97" t="n">
        <v>1</v>
      </c>
      <c r="D937" s="100" t="n">
        <f aca="false">$C937*VLOOKUP($B937,FoodDB!$A$2:$I$1018,3,0)</f>
        <v>0</v>
      </c>
      <c r="E937" s="100" t="n">
        <f aca="false">$C937*VLOOKUP($B937,FoodDB!$A$2:$I$1018,4,0)</f>
        <v>0</v>
      </c>
      <c r="F937" s="100" t="n">
        <f aca="false">$C937*VLOOKUP($B937,FoodDB!$A$2:$I$1018,5,0)</f>
        <v>0</v>
      </c>
      <c r="G937" s="100" t="n">
        <f aca="false">$C937*VLOOKUP($B937,FoodDB!$A$2:$I$1018,6,0)</f>
        <v>0</v>
      </c>
      <c r="H937" s="100" t="n">
        <f aca="false">$C937*VLOOKUP($B937,FoodDB!$A$2:$I$1018,7,0)</f>
        <v>0</v>
      </c>
      <c r="I937" s="100" t="n">
        <f aca="false">$C937*VLOOKUP($B937,FoodDB!$A$2:$I$1018,8,0)</f>
        <v>0</v>
      </c>
      <c r="J937" s="100" t="n">
        <f aca="false">$C937*VLOOKUP($B937,FoodDB!$A$2:$I$1018,9,0)</f>
        <v>0</v>
      </c>
      <c r="K937" s="100"/>
      <c r="L937" s="100"/>
      <c r="M937" s="100"/>
      <c r="N937" s="100"/>
      <c r="O937" s="100"/>
      <c r="P937" s="100"/>
      <c r="Q937" s="100"/>
      <c r="R937" s="100"/>
      <c r="S937" s="100"/>
    </row>
    <row r="938" customFormat="false" ht="15" hidden="false" customHeight="false" outlineLevel="0" collapsed="false">
      <c r="B938" s="96" t="s">
        <v>108</v>
      </c>
      <c r="C938" s="97" t="n">
        <v>1</v>
      </c>
      <c r="D938" s="100" t="n">
        <f aca="false">$C938*VLOOKUP($B938,FoodDB!$A$2:$I$1018,3,0)</f>
        <v>0</v>
      </c>
      <c r="E938" s="100" t="n">
        <f aca="false">$C938*VLOOKUP($B938,FoodDB!$A$2:$I$1018,4,0)</f>
        <v>0</v>
      </c>
      <c r="F938" s="100" t="n">
        <f aca="false">$C938*VLOOKUP($B938,FoodDB!$A$2:$I$1018,5,0)</f>
        <v>0</v>
      </c>
      <c r="G938" s="100" t="n">
        <f aca="false">$C938*VLOOKUP($B938,FoodDB!$A$2:$I$1018,6,0)</f>
        <v>0</v>
      </c>
      <c r="H938" s="100" t="n">
        <f aca="false">$C938*VLOOKUP($B938,FoodDB!$A$2:$I$1018,7,0)</f>
        <v>0</v>
      </c>
      <c r="I938" s="100" t="n">
        <f aca="false">$C938*VLOOKUP($B938,FoodDB!$A$2:$I$1018,8,0)</f>
        <v>0</v>
      </c>
      <c r="J938" s="100" t="n">
        <f aca="false">$C938*VLOOKUP($B938,FoodDB!$A$2:$I$1018,9,0)</f>
        <v>0</v>
      </c>
      <c r="K938" s="100"/>
      <c r="L938" s="100"/>
      <c r="M938" s="100"/>
      <c r="N938" s="100"/>
      <c r="O938" s="100"/>
      <c r="P938" s="100"/>
      <c r="Q938" s="100"/>
      <c r="R938" s="100"/>
      <c r="S938" s="100"/>
    </row>
    <row r="939" customFormat="false" ht="15" hidden="false" customHeight="false" outlineLevel="0" collapsed="false">
      <c r="B939" s="96" t="s">
        <v>108</v>
      </c>
      <c r="C939" s="97" t="n">
        <v>1</v>
      </c>
      <c r="D939" s="100" t="n">
        <f aca="false">$C939*VLOOKUP($B939,FoodDB!$A$2:$I$1018,3,0)</f>
        <v>0</v>
      </c>
      <c r="E939" s="100" t="n">
        <f aca="false">$C939*VLOOKUP($B939,FoodDB!$A$2:$I$1018,4,0)</f>
        <v>0</v>
      </c>
      <c r="F939" s="100" t="n">
        <f aca="false">$C939*VLOOKUP($B939,FoodDB!$A$2:$I$1018,5,0)</f>
        <v>0</v>
      </c>
      <c r="G939" s="100" t="n">
        <f aca="false">$C939*VLOOKUP($B939,FoodDB!$A$2:$I$1018,6,0)</f>
        <v>0</v>
      </c>
      <c r="H939" s="100" t="n">
        <f aca="false">$C939*VLOOKUP($B939,FoodDB!$A$2:$I$1018,7,0)</f>
        <v>0</v>
      </c>
      <c r="I939" s="100" t="n">
        <f aca="false">$C939*VLOOKUP($B939,FoodDB!$A$2:$I$1018,8,0)</f>
        <v>0</v>
      </c>
      <c r="J939" s="100" t="n">
        <f aca="false">$C939*VLOOKUP($B939,FoodDB!$A$2:$I$1018,9,0)</f>
        <v>0</v>
      </c>
      <c r="K939" s="100"/>
      <c r="L939" s="100"/>
      <c r="M939" s="100"/>
      <c r="N939" s="100"/>
      <c r="O939" s="100"/>
      <c r="P939" s="100"/>
      <c r="Q939" s="100"/>
      <c r="R939" s="100"/>
      <c r="S939" s="100"/>
    </row>
    <row r="940" customFormat="false" ht="15" hidden="false" customHeight="false" outlineLevel="0" collapsed="false">
      <c r="B940" s="96" t="s">
        <v>108</v>
      </c>
      <c r="C940" s="97" t="n">
        <v>1</v>
      </c>
      <c r="D940" s="100" t="n">
        <f aca="false">$C940*VLOOKUP($B940,FoodDB!$A$2:$I$1018,3,0)</f>
        <v>0</v>
      </c>
      <c r="E940" s="100" t="n">
        <f aca="false">$C940*VLOOKUP($B940,FoodDB!$A$2:$I$1018,4,0)</f>
        <v>0</v>
      </c>
      <c r="F940" s="100" t="n">
        <f aca="false">$C940*VLOOKUP($B940,FoodDB!$A$2:$I$1018,5,0)</f>
        <v>0</v>
      </c>
      <c r="G940" s="100" t="n">
        <f aca="false">$C940*VLOOKUP($B940,FoodDB!$A$2:$I$1018,6,0)</f>
        <v>0</v>
      </c>
      <c r="H940" s="100" t="n">
        <f aca="false">$C940*VLOOKUP($B940,FoodDB!$A$2:$I$1018,7,0)</f>
        <v>0</v>
      </c>
      <c r="I940" s="100" t="n">
        <f aca="false">$C940*VLOOKUP($B940,FoodDB!$A$2:$I$1018,8,0)</f>
        <v>0</v>
      </c>
      <c r="J940" s="100" t="n">
        <f aca="false">$C940*VLOOKUP($B940,FoodDB!$A$2:$I$1018,9,0)</f>
        <v>0</v>
      </c>
      <c r="K940" s="100"/>
      <c r="L940" s="100"/>
      <c r="M940" s="100"/>
      <c r="N940" s="100"/>
      <c r="O940" s="100"/>
      <c r="P940" s="100"/>
      <c r="Q940" s="100"/>
      <c r="R940" s="100"/>
      <c r="S940" s="100"/>
    </row>
    <row r="941" customFormat="false" ht="15" hidden="false" customHeight="false" outlineLevel="0" collapsed="false">
      <c r="A941" s="0" t="s">
        <v>98</v>
      </c>
      <c r="D941" s="100"/>
      <c r="E941" s="100"/>
      <c r="F941" s="100"/>
      <c r="G941" s="100" t="n">
        <f aca="false">SUM(G934:G940)</f>
        <v>0</v>
      </c>
      <c r="H941" s="100" t="n">
        <f aca="false">SUM(H934:H940)</f>
        <v>0</v>
      </c>
      <c r="I941" s="100" t="n">
        <f aca="false">SUM(I934:I940)</f>
        <v>0</v>
      </c>
      <c r="J941" s="100" t="n">
        <f aca="false">SUM(G941:I941)</f>
        <v>0</v>
      </c>
      <c r="K941" s="100"/>
      <c r="L941" s="100"/>
      <c r="M941" s="100"/>
      <c r="N941" s="100"/>
      <c r="O941" s="100"/>
      <c r="P941" s="100"/>
      <c r="Q941" s="100"/>
      <c r="R941" s="100"/>
      <c r="S941" s="100"/>
    </row>
    <row r="942" customFormat="false" ht="15" hidden="false" customHeight="false" outlineLevel="0" collapsed="false">
      <c r="A942" s="0" t="s">
        <v>102</v>
      </c>
      <c r="B942" s="0" t="s">
        <v>103</v>
      </c>
      <c r="D942" s="100"/>
      <c r="E942" s="100"/>
      <c r="F942" s="100"/>
      <c r="G942" s="100" t="n">
        <f aca="false">VLOOKUP($A934,LossChart!$A$3:$AB$105,14,0)</f>
        <v>785.082658555018</v>
      </c>
      <c r="H942" s="100" t="n">
        <f aca="false">VLOOKUP($A934,LossChart!$A$3:$AB$105,15,0)</f>
        <v>80</v>
      </c>
      <c r="I942" s="100" t="n">
        <f aca="false">VLOOKUP($A934,LossChart!$A$3:$AB$105,16,0)</f>
        <v>477.304074136158</v>
      </c>
      <c r="J942" s="100" t="n">
        <f aca="false">VLOOKUP($A934,LossChart!$A$3:$AB$105,17,0)</f>
        <v>1342.38673269118</v>
      </c>
      <c r="K942" s="100"/>
      <c r="L942" s="100"/>
      <c r="M942" s="100"/>
      <c r="N942" s="100"/>
      <c r="O942" s="100"/>
      <c r="P942" s="100"/>
      <c r="Q942" s="100"/>
      <c r="R942" s="100"/>
      <c r="S942" s="100"/>
    </row>
    <row r="943" customFormat="false" ht="15" hidden="false" customHeight="false" outlineLevel="0" collapsed="false">
      <c r="A943" s="0" t="s">
        <v>104</v>
      </c>
      <c r="D943" s="100"/>
      <c r="E943" s="100"/>
      <c r="F943" s="100"/>
      <c r="G943" s="100" t="n">
        <f aca="false">G942-G941</f>
        <v>785.082658555018</v>
      </c>
      <c r="H943" s="100" t="n">
        <f aca="false">H942-H941</f>
        <v>80</v>
      </c>
      <c r="I943" s="100" t="n">
        <f aca="false">I942-I941</f>
        <v>477.304074136158</v>
      </c>
      <c r="J943" s="100" t="n">
        <f aca="false">J942-J941</f>
        <v>1342.38673269118</v>
      </c>
      <c r="K943" s="100"/>
      <c r="L943" s="100"/>
      <c r="M943" s="100"/>
      <c r="N943" s="100"/>
      <c r="O943" s="100"/>
      <c r="P943" s="100"/>
      <c r="Q943" s="100"/>
      <c r="R943" s="100"/>
      <c r="S943" s="100"/>
    </row>
    <row r="945" customFormat="false" ht="60" hidden="false" customHeight="false" outlineLevel="0" collapsed="false">
      <c r="A945" s="21" t="s">
        <v>63</v>
      </c>
      <c r="B945" s="21" t="s">
        <v>93</v>
      </c>
      <c r="C945" s="21" t="s">
        <v>94</v>
      </c>
      <c r="D945" s="94" t="str">
        <f aca="false">FoodDB!$C$1</f>
        <v>Fat
(g)</v>
      </c>
      <c r="E945" s="94" t="str">
        <f aca="false">FoodDB!$D$1</f>
        <v>Carbs
(g)</v>
      </c>
      <c r="F945" s="94" t="str">
        <f aca="false">FoodDB!$E$1</f>
        <v>Protein
(g)</v>
      </c>
      <c r="G945" s="94" t="str">
        <f aca="false">FoodDB!$F$1</f>
        <v>Fat
(Cal)</v>
      </c>
      <c r="H945" s="94" t="str">
        <f aca="false">FoodDB!$G$1</f>
        <v>Carb
(Cal)</v>
      </c>
      <c r="I945" s="94" t="str">
        <f aca="false">FoodDB!$H$1</f>
        <v>Protein
(Cal)</v>
      </c>
      <c r="J945" s="94" t="str">
        <f aca="false">FoodDB!$I$1</f>
        <v>Total
Calories</v>
      </c>
      <c r="K945" s="94"/>
      <c r="L945" s="94" t="s">
        <v>110</v>
      </c>
      <c r="M945" s="94" t="s">
        <v>111</v>
      </c>
      <c r="N945" s="94" t="s">
        <v>112</v>
      </c>
      <c r="O945" s="94" t="s">
        <v>113</v>
      </c>
      <c r="P945" s="94" t="s">
        <v>118</v>
      </c>
      <c r="Q945" s="94" t="s">
        <v>119</v>
      </c>
      <c r="R945" s="94" t="s">
        <v>120</v>
      </c>
      <c r="S945" s="94" t="s">
        <v>121</v>
      </c>
    </row>
    <row r="946" customFormat="false" ht="15" hidden="false" customHeight="false" outlineLevel="0" collapsed="false">
      <c r="A946" s="95" t="n">
        <f aca="false">A934+1</f>
        <v>43072</v>
      </c>
      <c r="B946" s="96" t="s">
        <v>108</v>
      </c>
      <c r="C946" s="97" t="n">
        <v>1</v>
      </c>
      <c r="D946" s="100" t="n">
        <f aca="false">$C946*VLOOKUP($B946,FoodDB!$A$2:$I$1018,3,0)</f>
        <v>0</v>
      </c>
      <c r="E946" s="100" t="n">
        <f aca="false">$C946*VLOOKUP($B946,FoodDB!$A$2:$I$1018,4,0)</f>
        <v>0</v>
      </c>
      <c r="F946" s="100" t="n">
        <f aca="false">$C946*VLOOKUP($B946,FoodDB!$A$2:$I$1018,5,0)</f>
        <v>0</v>
      </c>
      <c r="G946" s="100" t="n">
        <f aca="false">$C946*VLOOKUP($B946,FoodDB!$A$2:$I$1018,6,0)</f>
        <v>0</v>
      </c>
      <c r="H946" s="100" t="n">
        <f aca="false">$C946*VLOOKUP($B946,FoodDB!$A$2:$I$1018,7,0)</f>
        <v>0</v>
      </c>
      <c r="I946" s="100" t="n">
        <f aca="false">$C946*VLOOKUP($B946,FoodDB!$A$2:$I$1018,8,0)</f>
        <v>0</v>
      </c>
      <c r="J946" s="100" t="n">
        <f aca="false">$C946*VLOOKUP($B946,FoodDB!$A$2:$I$1018,9,0)</f>
        <v>0</v>
      </c>
      <c r="K946" s="100"/>
      <c r="L946" s="100" t="n">
        <f aca="false">SUM(G946:G952)</f>
        <v>0</v>
      </c>
      <c r="M946" s="100" t="n">
        <f aca="false">SUM(H946:H952)</f>
        <v>0</v>
      </c>
      <c r="N946" s="100" t="n">
        <f aca="false">SUM(I946:I952)</f>
        <v>0</v>
      </c>
      <c r="O946" s="100" t="n">
        <f aca="false">SUM(L946:N946)</f>
        <v>0</v>
      </c>
      <c r="P946" s="100" t="n">
        <f aca="false">VLOOKUP($A946,LossChart!$A$3:$AB$105,14,0)-L946</f>
        <v>789.631516788459</v>
      </c>
      <c r="Q946" s="100" t="n">
        <f aca="false">VLOOKUP($A946,LossChart!$A$3:$AB$105,15,0)-M946</f>
        <v>80</v>
      </c>
      <c r="R946" s="100" t="n">
        <f aca="false">VLOOKUP($A946,LossChart!$A$3:$AB$105,16,0)-N946</f>
        <v>477.304074136158</v>
      </c>
      <c r="S946" s="100" t="n">
        <f aca="false">VLOOKUP($A946,LossChart!$A$3:$AB$105,17,0)-O946</f>
        <v>1346.93559092462</v>
      </c>
    </row>
    <row r="947" customFormat="false" ht="15" hidden="false" customHeight="false" outlineLevel="0" collapsed="false">
      <c r="B947" s="96" t="s">
        <v>108</v>
      </c>
      <c r="C947" s="97" t="n">
        <v>1</v>
      </c>
      <c r="D947" s="100" t="n">
        <f aca="false">$C947*VLOOKUP($B947,FoodDB!$A$2:$I$1018,3,0)</f>
        <v>0</v>
      </c>
      <c r="E947" s="100" t="n">
        <f aca="false">$C947*VLOOKUP($B947,FoodDB!$A$2:$I$1018,4,0)</f>
        <v>0</v>
      </c>
      <c r="F947" s="100" t="n">
        <f aca="false">$C947*VLOOKUP($B947,FoodDB!$A$2:$I$1018,5,0)</f>
        <v>0</v>
      </c>
      <c r="G947" s="100" t="n">
        <f aca="false">$C947*VLOOKUP($B947,FoodDB!$A$2:$I$1018,6,0)</f>
        <v>0</v>
      </c>
      <c r="H947" s="100" t="n">
        <f aca="false">$C947*VLOOKUP($B947,FoodDB!$A$2:$I$1018,7,0)</f>
        <v>0</v>
      </c>
      <c r="I947" s="100" t="n">
        <f aca="false">$C947*VLOOKUP($B947,FoodDB!$A$2:$I$1018,8,0)</f>
        <v>0</v>
      </c>
      <c r="J947" s="100" t="n">
        <f aca="false">$C947*VLOOKUP($B947,FoodDB!$A$2:$I$1018,9,0)</f>
        <v>0</v>
      </c>
      <c r="K947" s="100"/>
      <c r="L947" s="100"/>
      <c r="M947" s="100"/>
      <c r="N947" s="100"/>
      <c r="O947" s="100"/>
      <c r="P947" s="100"/>
      <c r="Q947" s="100"/>
      <c r="R947" s="100"/>
      <c r="S947" s="100"/>
    </row>
    <row r="948" customFormat="false" ht="15" hidden="false" customHeight="false" outlineLevel="0" collapsed="false">
      <c r="B948" s="96" t="s">
        <v>108</v>
      </c>
      <c r="C948" s="97" t="n">
        <v>1</v>
      </c>
      <c r="D948" s="100" t="n">
        <f aca="false">$C948*VLOOKUP($B948,FoodDB!$A$2:$I$1018,3,0)</f>
        <v>0</v>
      </c>
      <c r="E948" s="100" t="n">
        <f aca="false">$C948*VLOOKUP($B948,FoodDB!$A$2:$I$1018,4,0)</f>
        <v>0</v>
      </c>
      <c r="F948" s="100" t="n">
        <f aca="false">$C948*VLOOKUP($B948,FoodDB!$A$2:$I$1018,5,0)</f>
        <v>0</v>
      </c>
      <c r="G948" s="100" t="n">
        <f aca="false">$C948*VLOOKUP($B948,FoodDB!$A$2:$I$1018,6,0)</f>
        <v>0</v>
      </c>
      <c r="H948" s="100" t="n">
        <f aca="false">$C948*VLOOKUP($B948,FoodDB!$A$2:$I$1018,7,0)</f>
        <v>0</v>
      </c>
      <c r="I948" s="100" t="n">
        <f aca="false">$C948*VLOOKUP($B948,FoodDB!$A$2:$I$1018,8,0)</f>
        <v>0</v>
      </c>
      <c r="J948" s="100" t="n">
        <f aca="false">$C948*VLOOKUP($B948,FoodDB!$A$2:$I$1018,9,0)</f>
        <v>0</v>
      </c>
      <c r="K948" s="100"/>
      <c r="L948" s="100"/>
      <c r="M948" s="100"/>
      <c r="N948" s="100"/>
      <c r="O948" s="100"/>
      <c r="P948" s="100"/>
      <c r="Q948" s="100"/>
      <c r="R948" s="100"/>
      <c r="S948" s="100"/>
    </row>
    <row r="949" customFormat="false" ht="15" hidden="false" customHeight="false" outlineLevel="0" collapsed="false">
      <c r="B949" s="96" t="s">
        <v>108</v>
      </c>
      <c r="C949" s="97" t="n">
        <v>1</v>
      </c>
      <c r="D949" s="100" t="n">
        <f aca="false">$C949*VLOOKUP($B949,FoodDB!$A$2:$I$1018,3,0)</f>
        <v>0</v>
      </c>
      <c r="E949" s="100" t="n">
        <f aca="false">$C949*VLOOKUP($B949,FoodDB!$A$2:$I$1018,4,0)</f>
        <v>0</v>
      </c>
      <c r="F949" s="100" t="n">
        <f aca="false">$C949*VLOOKUP($B949,FoodDB!$A$2:$I$1018,5,0)</f>
        <v>0</v>
      </c>
      <c r="G949" s="100" t="n">
        <f aca="false">$C949*VLOOKUP($B949,FoodDB!$A$2:$I$1018,6,0)</f>
        <v>0</v>
      </c>
      <c r="H949" s="100" t="n">
        <f aca="false">$C949*VLOOKUP($B949,FoodDB!$A$2:$I$1018,7,0)</f>
        <v>0</v>
      </c>
      <c r="I949" s="100" t="n">
        <f aca="false">$C949*VLOOKUP($B949,FoodDB!$A$2:$I$1018,8,0)</f>
        <v>0</v>
      </c>
      <c r="J949" s="100" t="n">
        <f aca="false">$C949*VLOOKUP($B949,FoodDB!$A$2:$I$1018,9,0)</f>
        <v>0</v>
      </c>
      <c r="K949" s="100"/>
      <c r="L949" s="100"/>
      <c r="M949" s="100"/>
      <c r="N949" s="100"/>
      <c r="O949" s="100"/>
      <c r="P949" s="100"/>
      <c r="Q949" s="100"/>
      <c r="R949" s="100"/>
      <c r="S949" s="100"/>
    </row>
    <row r="950" customFormat="false" ht="15" hidden="false" customHeight="false" outlineLevel="0" collapsed="false">
      <c r="B950" s="96" t="s">
        <v>108</v>
      </c>
      <c r="C950" s="97" t="n">
        <v>1</v>
      </c>
      <c r="D950" s="100" t="n">
        <f aca="false">$C950*VLOOKUP($B950,FoodDB!$A$2:$I$1018,3,0)</f>
        <v>0</v>
      </c>
      <c r="E950" s="100" t="n">
        <f aca="false">$C950*VLOOKUP($B950,FoodDB!$A$2:$I$1018,4,0)</f>
        <v>0</v>
      </c>
      <c r="F950" s="100" t="n">
        <f aca="false">$C950*VLOOKUP($B950,FoodDB!$A$2:$I$1018,5,0)</f>
        <v>0</v>
      </c>
      <c r="G950" s="100" t="n">
        <f aca="false">$C950*VLOOKUP($B950,FoodDB!$A$2:$I$1018,6,0)</f>
        <v>0</v>
      </c>
      <c r="H950" s="100" t="n">
        <f aca="false">$C950*VLOOKUP($B950,FoodDB!$A$2:$I$1018,7,0)</f>
        <v>0</v>
      </c>
      <c r="I950" s="100" t="n">
        <f aca="false">$C950*VLOOKUP($B950,FoodDB!$A$2:$I$1018,8,0)</f>
        <v>0</v>
      </c>
      <c r="J950" s="100" t="n">
        <f aca="false">$C950*VLOOKUP($B950,FoodDB!$A$2:$I$1018,9,0)</f>
        <v>0</v>
      </c>
      <c r="K950" s="100"/>
      <c r="L950" s="100"/>
      <c r="M950" s="100"/>
      <c r="N950" s="100"/>
      <c r="O950" s="100"/>
      <c r="P950" s="100"/>
      <c r="Q950" s="100"/>
      <c r="R950" s="100"/>
      <c r="S950" s="100"/>
    </row>
    <row r="951" customFormat="false" ht="15" hidden="false" customHeight="false" outlineLevel="0" collapsed="false">
      <c r="B951" s="96" t="s">
        <v>108</v>
      </c>
      <c r="C951" s="97" t="n">
        <v>1</v>
      </c>
      <c r="D951" s="100" t="n">
        <f aca="false">$C951*VLOOKUP($B951,FoodDB!$A$2:$I$1018,3,0)</f>
        <v>0</v>
      </c>
      <c r="E951" s="100" t="n">
        <f aca="false">$C951*VLOOKUP($B951,FoodDB!$A$2:$I$1018,4,0)</f>
        <v>0</v>
      </c>
      <c r="F951" s="100" t="n">
        <f aca="false">$C951*VLOOKUP($B951,FoodDB!$A$2:$I$1018,5,0)</f>
        <v>0</v>
      </c>
      <c r="G951" s="100" t="n">
        <f aca="false">$C951*VLOOKUP($B951,FoodDB!$A$2:$I$1018,6,0)</f>
        <v>0</v>
      </c>
      <c r="H951" s="100" t="n">
        <f aca="false">$C951*VLOOKUP($B951,FoodDB!$A$2:$I$1018,7,0)</f>
        <v>0</v>
      </c>
      <c r="I951" s="100" t="n">
        <f aca="false">$C951*VLOOKUP($B951,FoodDB!$A$2:$I$1018,8,0)</f>
        <v>0</v>
      </c>
      <c r="J951" s="100" t="n">
        <f aca="false">$C951*VLOOKUP($B951,FoodDB!$A$2:$I$1018,9,0)</f>
        <v>0</v>
      </c>
      <c r="K951" s="100"/>
      <c r="L951" s="100"/>
      <c r="M951" s="100"/>
      <c r="N951" s="100"/>
      <c r="O951" s="100"/>
      <c r="P951" s="100"/>
      <c r="Q951" s="100"/>
      <c r="R951" s="100"/>
      <c r="S951" s="100"/>
    </row>
    <row r="952" customFormat="false" ht="15" hidden="false" customHeight="false" outlineLevel="0" collapsed="false">
      <c r="B952" s="96" t="s">
        <v>108</v>
      </c>
      <c r="C952" s="97" t="n">
        <v>1</v>
      </c>
      <c r="D952" s="100" t="n">
        <f aca="false">$C952*VLOOKUP($B952,FoodDB!$A$2:$I$1018,3,0)</f>
        <v>0</v>
      </c>
      <c r="E952" s="100" t="n">
        <f aca="false">$C952*VLOOKUP($B952,FoodDB!$A$2:$I$1018,4,0)</f>
        <v>0</v>
      </c>
      <c r="F952" s="100" t="n">
        <f aca="false">$C952*VLOOKUP($B952,FoodDB!$A$2:$I$1018,5,0)</f>
        <v>0</v>
      </c>
      <c r="G952" s="100" t="n">
        <f aca="false">$C952*VLOOKUP($B952,FoodDB!$A$2:$I$1018,6,0)</f>
        <v>0</v>
      </c>
      <c r="H952" s="100" t="n">
        <f aca="false">$C952*VLOOKUP($B952,FoodDB!$A$2:$I$1018,7,0)</f>
        <v>0</v>
      </c>
      <c r="I952" s="100" t="n">
        <f aca="false">$C952*VLOOKUP($B952,FoodDB!$A$2:$I$1018,8,0)</f>
        <v>0</v>
      </c>
      <c r="J952" s="100" t="n">
        <f aca="false">$C952*VLOOKUP($B952,FoodDB!$A$2:$I$1018,9,0)</f>
        <v>0</v>
      </c>
      <c r="K952" s="100"/>
      <c r="L952" s="100"/>
      <c r="M952" s="100"/>
      <c r="N952" s="100"/>
      <c r="O952" s="100"/>
      <c r="P952" s="100"/>
      <c r="Q952" s="100"/>
      <c r="R952" s="100"/>
      <c r="S952" s="100"/>
    </row>
    <row r="953" customFormat="false" ht="15" hidden="false" customHeight="false" outlineLevel="0" collapsed="false">
      <c r="A953" s="0" t="s">
        <v>98</v>
      </c>
      <c r="D953" s="100"/>
      <c r="E953" s="100"/>
      <c r="F953" s="100"/>
      <c r="G953" s="100" t="n">
        <f aca="false">SUM(G946:G952)</f>
        <v>0</v>
      </c>
      <c r="H953" s="100" t="n">
        <f aca="false">SUM(H946:H952)</f>
        <v>0</v>
      </c>
      <c r="I953" s="100" t="n">
        <f aca="false">SUM(I946:I952)</f>
        <v>0</v>
      </c>
      <c r="J953" s="100" t="n">
        <f aca="false">SUM(G953:I953)</f>
        <v>0</v>
      </c>
      <c r="K953" s="100"/>
      <c r="L953" s="100"/>
      <c r="M953" s="100"/>
      <c r="N953" s="100"/>
      <c r="O953" s="100"/>
      <c r="P953" s="100"/>
      <c r="Q953" s="100"/>
      <c r="R953" s="100"/>
      <c r="S953" s="100"/>
    </row>
    <row r="954" customFormat="false" ht="15" hidden="false" customHeight="false" outlineLevel="0" collapsed="false">
      <c r="A954" s="0" t="s">
        <v>102</v>
      </c>
      <c r="B954" s="0" t="s">
        <v>103</v>
      </c>
      <c r="D954" s="100"/>
      <c r="E954" s="100"/>
      <c r="F954" s="100"/>
      <c r="G954" s="100" t="n">
        <f aca="false">VLOOKUP($A946,LossChart!$A$3:$AB$105,14,0)</f>
        <v>789.631516788459</v>
      </c>
      <c r="H954" s="100" t="n">
        <f aca="false">VLOOKUP($A946,LossChart!$A$3:$AB$105,15,0)</f>
        <v>80</v>
      </c>
      <c r="I954" s="100" t="n">
        <f aca="false">VLOOKUP($A946,LossChart!$A$3:$AB$105,16,0)</f>
        <v>477.304074136158</v>
      </c>
      <c r="J954" s="100" t="n">
        <f aca="false">VLOOKUP($A946,LossChart!$A$3:$AB$105,17,0)</f>
        <v>1346.93559092462</v>
      </c>
      <c r="K954" s="100"/>
      <c r="L954" s="100"/>
      <c r="M954" s="100"/>
      <c r="N954" s="100"/>
      <c r="O954" s="100"/>
      <c r="P954" s="100"/>
      <c r="Q954" s="100"/>
      <c r="R954" s="100"/>
      <c r="S954" s="100"/>
    </row>
    <row r="955" customFormat="false" ht="15" hidden="false" customHeight="false" outlineLevel="0" collapsed="false">
      <c r="A955" s="0" t="s">
        <v>104</v>
      </c>
      <c r="D955" s="100"/>
      <c r="E955" s="100"/>
      <c r="F955" s="100"/>
      <c r="G955" s="100" t="n">
        <f aca="false">G954-G953</f>
        <v>789.631516788459</v>
      </c>
      <c r="H955" s="100" t="n">
        <f aca="false">H954-H953</f>
        <v>80</v>
      </c>
      <c r="I955" s="100" t="n">
        <f aca="false">I954-I953</f>
        <v>477.304074136158</v>
      </c>
      <c r="J955" s="100" t="n">
        <f aca="false">J954-J953</f>
        <v>1346.93559092462</v>
      </c>
      <c r="K955" s="100"/>
      <c r="L955" s="100"/>
      <c r="M955" s="100"/>
      <c r="N955" s="100"/>
      <c r="O955" s="100"/>
      <c r="P955" s="100"/>
      <c r="Q955" s="100"/>
      <c r="R955" s="100"/>
      <c r="S955" s="100"/>
    </row>
    <row r="957" customFormat="false" ht="60" hidden="false" customHeight="false" outlineLevel="0" collapsed="false">
      <c r="A957" s="21" t="s">
        <v>63</v>
      </c>
      <c r="B957" s="21" t="s">
        <v>93</v>
      </c>
      <c r="C957" s="21" t="s">
        <v>94</v>
      </c>
      <c r="D957" s="94" t="str">
        <f aca="false">FoodDB!$C$1</f>
        <v>Fat
(g)</v>
      </c>
      <c r="E957" s="94" t="str">
        <f aca="false">FoodDB!$D$1</f>
        <v>Carbs
(g)</v>
      </c>
      <c r="F957" s="94" t="str">
        <f aca="false">FoodDB!$E$1</f>
        <v>Protein
(g)</v>
      </c>
      <c r="G957" s="94" t="str">
        <f aca="false">FoodDB!$F$1</f>
        <v>Fat
(Cal)</v>
      </c>
      <c r="H957" s="94" t="str">
        <f aca="false">FoodDB!$G$1</f>
        <v>Carb
(Cal)</v>
      </c>
      <c r="I957" s="94" t="str">
        <f aca="false">FoodDB!$H$1</f>
        <v>Protein
(Cal)</v>
      </c>
      <c r="J957" s="94" t="str">
        <f aca="false">FoodDB!$I$1</f>
        <v>Total
Calories</v>
      </c>
      <c r="K957" s="94"/>
      <c r="L957" s="94" t="s">
        <v>110</v>
      </c>
      <c r="M957" s="94" t="s">
        <v>111</v>
      </c>
      <c r="N957" s="94" t="s">
        <v>112</v>
      </c>
      <c r="O957" s="94" t="s">
        <v>113</v>
      </c>
      <c r="P957" s="94" t="s">
        <v>118</v>
      </c>
      <c r="Q957" s="94" t="s">
        <v>119</v>
      </c>
      <c r="R957" s="94" t="s">
        <v>120</v>
      </c>
      <c r="S957" s="94" t="s">
        <v>121</v>
      </c>
    </row>
    <row r="958" customFormat="false" ht="15" hidden="false" customHeight="false" outlineLevel="0" collapsed="false">
      <c r="A958" s="95" t="n">
        <f aca="false">A946+1</f>
        <v>43073</v>
      </c>
      <c r="B958" s="96" t="s">
        <v>108</v>
      </c>
      <c r="C958" s="97" t="n">
        <v>1</v>
      </c>
      <c r="D958" s="100" t="n">
        <f aca="false">$C958*VLOOKUP($B958,FoodDB!$A$2:$I$1018,3,0)</f>
        <v>0</v>
      </c>
      <c r="E958" s="100" t="n">
        <f aca="false">$C958*VLOOKUP($B958,FoodDB!$A$2:$I$1018,4,0)</f>
        <v>0</v>
      </c>
      <c r="F958" s="100" t="n">
        <f aca="false">$C958*VLOOKUP($B958,FoodDB!$A$2:$I$1018,5,0)</f>
        <v>0</v>
      </c>
      <c r="G958" s="100" t="n">
        <f aca="false">$C958*VLOOKUP($B958,FoodDB!$A$2:$I$1018,6,0)</f>
        <v>0</v>
      </c>
      <c r="H958" s="100" t="n">
        <f aca="false">$C958*VLOOKUP($B958,FoodDB!$A$2:$I$1018,7,0)</f>
        <v>0</v>
      </c>
      <c r="I958" s="100" t="n">
        <f aca="false">$C958*VLOOKUP($B958,FoodDB!$A$2:$I$1018,8,0)</f>
        <v>0</v>
      </c>
      <c r="J958" s="100" t="n">
        <f aca="false">$C958*VLOOKUP($B958,FoodDB!$A$2:$I$1018,9,0)</f>
        <v>0</v>
      </c>
      <c r="K958" s="100"/>
      <c r="L958" s="100" t="n">
        <f aca="false">SUM(G958:G964)</f>
        <v>0</v>
      </c>
      <c r="M958" s="100" t="n">
        <f aca="false">SUM(H958:H964)</f>
        <v>0</v>
      </c>
      <c r="N958" s="100" t="n">
        <f aca="false">SUM(I958:I964)</f>
        <v>0</v>
      </c>
      <c r="O958" s="100" t="n">
        <f aca="false">SUM(L958:N958)</f>
        <v>0</v>
      </c>
      <c r="P958" s="100" t="n">
        <f aca="false">VLOOKUP($A958,LossChart!$A$3:$AB$105,14,0)-L958</f>
        <v>794.140085134689</v>
      </c>
      <c r="Q958" s="100" t="n">
        <f aca="false">VLOOKUP($A958,LossChart!$A$3:$AB$105,15,0)-M958</f>
        <v>80</v>
      </c>
      <c r="R958" s="100" t="n">
        <f aca="false">VLOOKUP($A958,LossChart!$A$3:$AB$105,16,0)-N958</f>
        <v>477.304074136158</v>
      </c>
      <c r="S958" s="100" t="n">
        <f aca="false">VLOOKUP($A958,LossChart!$A$3:$AB$105,17,0)-O958</f>
        <v>1351.44415927085</v>
      </c>
    </row>
    <row r="959" customFormat="false" ht="15" hidden="false" customHeight="false" outlineLevel="0" collapsed="false">
      <c r="B959" s="96" t="s">
        <v>108</v>
      </c>
      <c r="C959" s="97" t="n">
        <v>1</v>
      </c>
      <c r="D959" s="100" t="n">
        <f aca="false">$C959*VLOOKUP($B959,FoodDB!$A$2:$I$1018,3,0)</f>
        <v>0</v>
      </c>
      <c r="E959" s="100" t="n">
        <f aca="false">$C959*VLOOKUP($B959,FoodDB!$A$2:$I$1018,4,0)</f>
        <v>0</v>
      </c>
      <c r="F959" s="100" t="n">
        <f aca="false">$C959*VLOOKUP($B959,FoodDB!$A$2:$I$1018,5,0)</f>
        <v>0</v>
      </c>
      <c r="G959" s="100" t="n">
        <f aca="false">$C959*VLOOKUP($B959,FoodDB!$A$2:$I$1018,6,0)</f>
        <v>0</v>
      </c>
      <c r="H959" s="100" t="n">
        <f aca="false">$C959*VLOOKUP($B959,FoodDB!$A$2:$I$1018,7,0)</f>
        <v>0</v>
      </c>
      <c r="I959" s="100" t="n">
        <f aca="false">$C959*VLOOKUP($B959,FoodDB!$A$2:$I$1018,8,0)</f>
        <v>0</v>
      </c>
      <c r="J959" s="100" t="n">
        <f aca="false">$C959*VLOOKUP($B959,FoodDB!$A$2:$I$1018,9,0)</f>
        <v>0</v>
      </c>
      <c r="K959" s="100"/>
      <c r="L959" s="100"/>
      <c r="M959" s="100"/>
      <c r="N959" s="100"/>
      <c r="O959" s="100"/>
      <c r="P959" s="100"/>
      <c r="Q959" s="100"/>
      <c r="R959" s="100"/>
      <c r="S959" s="100"/>
    </row>
    <row r="960" customFormat="false" ht="15" hidden="false" customHeight="false" outlineLevel="0" collapsed="false">
      <c r="B960" s="96" t="s">
        <v>108</v>
      </c>
      <c r="C960" s="97" t="n">
        <v>1</v>
      </c>
      <c r="D960" s="100" t="n">
        <f aca="false">$C960*VLOOKUP($B960,FoodDB!$A$2:$I$1018,3,0)</f>
        <v>0</v>
      </c>
      <c r="E960" s="100" t="n">
        <f aca="false">$C960*VLOOKUP($B960,FoodDB!$A$2:$I$1018,4,0)</f>
        <v>0</v>
      </c>
      <c r="F960" s="100" t="n">
        <f aca="false">$C960*VLOOKUP($B960,FoodDB!$A$2:$I$1018,5,0)</f>
        <v>0</v>
      </c>
      <c r="G960" s="100" t="n">
        <f aca="false">$C960*VLOOKUP($B960,FoodDB!$A$2:$I$1018,6,0)</f>
        <v>0</v>
      </c>
      <c r="H960" s="100" t="n">
        <f aca="false">$C960*VLOOKUP($B960,FoodDB!$A$2:$I$1018,7,0)</f>
        <v>0</v>
      </c>
      <c r="I960" s="100" t="n">
        <f aca="false">$C960*VLOOKUP($B960,FoodDB!$A$2:$I$1018,8,0)</f>
        <v>0</v>
      </c>
      <c r="J960" s="100" t="n">
        <f aca="false">$C960*VLOOKUP($B960,FoodDB!$A$2:$I$1018,9,0)</f>
        <v>0</v>
      </c>
      <c r="K960" s="100"/>
      <c r="L960" s="100"/>
      <c r="M960" s="100"/>
      <c r="N960" s="100"/>
      <c r="O960" s="100"/>
      <c r="P960" s="100"/>
      <c r="Q960" s="100"/>
      <c r="R960" s="100"/>
      <c r="S960" s="100"/>
    </row>
    <row r="961" customFormat="false" ht="15" hidden="false" customHeight="false" outlineLevel="0" collapsed="false">
      <c r="B961" s="96" t="s">
        <v>108</v>
      </c>
      <c r="C961" s="97" t="n">
        <v>1</v>
      </c>
      <c r="D961" s="100" t="n">
        <f aca="false">$C961*VLOOKUP($B961,FoodDB!$A$2:$I$1018,3,0)</f>
        <v>0</v>
      </c>
      <c r="E961" s="100" t="n">
        <f aca="false">$C961*VLOOKUP($B961,FoodDB!$A$2:$I$1018,4,0)</f>
        <v>0</v>
      </c>
      <c r="F961" s="100" t="n">
        <f aca="false">$C961*VLOOKUP($B961,FoodDB!$A$2:$I$1018,5,0)</f>
        <v>0</v>
      </c>
      <c r="G961" s="100" t="n">
        <f aca="false">$C961*VLOOKUP($B961,FoodDB!$A$2:$I$1018,6,0)</f>
        <v>0</v>
      </c>
      <c r="H961" s="100" t="n">
        <f aca="false">$C961*VLOOKUP($B961,FoodDB!$A$2:$I$1018,7,0)</f>
        <v>0</v>
      </c>
      <c r="I961" s="100" t="n">
        <f aca="false">$C961*VLOOKUP($B961,FoodDB!$A$2:$I$1018,8,0)</f>
        <v>0</v>
      </c>
      <c r="J961" s="100" t="n">
        <f aca="false">$C961*VLOOKUP($B961,FoodDB!$A$2:$I$1018,9,0)</f>
        <v>0</v>
      </c>
      <c r="K961" s="100"/>
      <c r="L961" s="100"/>
      <c r="M961" s="100"/>
      <c r="N961" s="100"/>
      <c r="O961" s="100"/>
      <c r="P961" s="100"/>
      <c r="Q961" s="100"/>
      <c r="R961" s="100"/>
      <c r="S961" s="100"/>
    </row>
    <row r="962" customFormat="false" ht="15" hidden="false" customHeight="false" outlineLevel="0" collapsed="false">
      <c r="B962" s="96" t="s">
        <v>108</v>
      </c>
      <c r="C962" s="97" t="n">
        <v>1</v>
      </c>
      <c r="D962" s="100" t="n">
        <f aca="false">$C962*VLOOKUP($B962,FoodDB!$A$2:$I$1018,3,0)</f>
        <v>0</v>
      </c>
      <c r="E962" s="100" t="n">
        <f aca="false">$C962*VLOOKUP($B962,FoodDB!$A$2:$I$1018,4,0)</f>
        <v>0</v>
      </c>
      <c r="F962" s="100" t="n">
        <f aca="false">$C962*VLOOKUP($B962,FoodDB!$A$2:$I$1018,5,0)</f>
        <v>0</v>
      </c>
      <c r="G962" s="100" t="n">
        <f aca="false">$C962*VLOOKUP($B962,FoodDB!$A$2:$I$1018,6,0)</f>
        <v>0</v>
      </c>
      <c r="H962" s="100" t="n">
        <f aca="false">$C962*VLOOKUP($B962,FoodDB!$A$2:$I$1018,7,0)</f>
        <v>0</v>
      </c>
      <c r="I962" s="100" t="n">
        <f aca="false">$C962*VLOOKUP($B962,FoodDB!$A$2:$I$1018,8,0)</f>
        <v>0</v>
      </c>
      <c r="J962" s="100" t="n">
        <f aca="false">$C962*VLOOKUP($B962,FoodDB!$A$2:$I$1018,9,0)</f>
        <v>0</v>
      </c>
      <c r="K962" s="100"/>
      <c r="L962" s="100"/>
      <c r="M962" s="100"/>
      <c r="N962" s="100"/>
      <c r="O962" s="100"/>
      <c r="P962" s="100"/>
      <c r="Q962" s="100"/>
      <c r="R962" s="100"/>
      <c r="S962" s="100"/>
    </row>
    <row r="963" customFormat="false" ht="15" hidden="false" customHeight="false" outlineLevel="0" collapsed="false">
      <c r="B963" s="96" t="s">
        <v>108</v>
      </c>
      <c r="C963" s="97" t="n">
        <v>1</v>
      </c>
      <c r="D963" s="100" t="n">
        <f aca="false">$C963*VLOOKUP($B963,FoodDB!$A$2:$I$1018,3,0)</f>
        <v>0</v>
      </c>
      <c r="E963" s="100" t="n">
        <f aca="false">$C963*VLOOKUP($B963,FoodDB!$A$2:$I$1018,4,0)</f>
        <v>0</v>
      </c>
      <c r="F963" s="100" t="n">
        <f aca="false">$C963*VLOOKUP($B963,FoodDB!$A$2:$I$1018,5,0)</f>
        <v>0</v>
      </c>
      <c r="G963" s="100" t="n">
        <f aca="false">$C963*VLOOKUP($B963,FoodDB!$A$2:$I$1018,6,0)</f>
        <v>0</v>
      </c>
      <c r="H963" s="100" t="n">
        <f aca="false">$C963*VLOOKUP($B963,FoodDB!$A$2:$I$1018,7,0)</f>
        <v>0</v>
      </c>
      <c r="I963" s="100" t="n">
        <f aca="false">$C963*VLOOKUP($B963,FoodDB!$A$2:$I$1018,8,0)</f>
        <v>0</v>
      </c>
      <c r="J963" s="100" t="n">
        <f aca="false">$C963*VLOOKUP($B963,FoodDB!$A$2:$I$1018,9,0)</f>
        <v>0</v>
      </c>
      <c r="K963" s="100"/>
      <c r="L963" s="100"/>
      <c r="M963" s="100"/>
      <c r="N963" s="100"/>
      <c r="O963" s="100"/>
      <c r="P963" s="100"/>
      <c r="Q963" s="100"/>
      <c r="R963" s="100"/>
      <c r="S963" s="100"/>
    </row>
    <row r="964" customFormat="false" ht="15" hidden="false" customHeight="false" outlineLevel="0" collapsed="false">
      <c r="B964" s="96" t="s">
        <v>108</v>
      </c>
      <c r="C964" s="97" t="n">
        <v>1</v>
      </c>
      <c r="D964" s="100" t="n">
        <f aca="false">$C964*VLOOKUP($B964,FoodDB!$A$2:$I$1018,3,0)</f>
        <v>0</v>
      </c>
      <c r="E964" s="100" t="n">
        <f aca="false">$C964*VLOOKUP($B964,FoodDB!$A$2:$I$1018,4,0)</f>
        <v>0</v>
      </c>
      <c r="F964" s="100" t="n">
        <f aca="false">$C964*VLOOKUP($B964,FoodDB!$A$2:$I$1018,5,0)</f>
        <v>0</v>
      </c>
      <c r="G964" s="100" t="n">
        <f aca="false">$C964*VLOOKUP($B964,FoodDB!$A$2:$I$1018,6,0)</f>
        <v>0</v>
      </c>
      <c r="H964" s="100" t="n">
        <f aca="false">$C964*VLOOKUP($B964,FoodDB!$A$2:$I$1018,7,0)</f>
        <v>0</v>
      </c>
      <c r="I964" s="100" t="n">
        <f aca="false">$C964*VLOOKUP($B964,FoodDB!$A$2:$I$1018,8,0)</f>
        <v>0</v>
      </c>
      <c r="J964" s="100" t="n">
        <f aca="false">$C964*VLOOKUP($B964,FoodDB!$A$2:$I$1018,9,0)</f>
        <v>0</v>
      </c>
      <c r="K964" s="100"/>
      <c r="L964" s="100"/>
      <c r="M964" s="100"/>
      <c r="N964" s="100"/>
      <c r="O964" s="100"/>
      <c r="P964" s="100"/>
      <c r="Q964" s="100"/>
      <c r="R964" s="100"/>
      <c r="S964" s="100"/>
    </row>
    <row r="965" customFormat="false" ht="15" hidden="false" customHeight="false" outlineLevel="0" collapsed="false">
      <c r="A965" s="0" t="s">
        <v>98</v>
      </c>
      <c r="D965" s="100"/>
      <c r="E965" s="100"/>
      <c r="F965" s="100"/>
      <c r="G965" s="100" t="n">
        <f aca="false">SUM(G958:G964)</f>
        <v>0</v>
      </c>
      <c r="H965" s="100" t="n">
        <f aca="false">SUM(H958:H964)</f>
        <v>0</v>
      </c>
      <c r="I965" s="100" t="n">
        <f aca="false">SUM(I958:I964)</f>
        <v>0</v>
      </c>
      <c r="J965" s="100" t="n">
        <f aca="false">SUM(G965:I965)</f>
        <v>0</v>
      </c>
      <c r="K965" s="100"/>
      <c r="L965" s="100"/>
      <c r="M965" s="100"/>
      <c r="N965" s="100"/>
      <c r="O965" s="100"/>
      <c r="P965" s="100"/>
      <c r="Q965" s="100"/>
      <c r="R965" s="100"/>
      <c r="S965" s="100"/>
    </row>
    <row r="966" customFormat="false" ht="15" hidden="false" customHeight="false" outlineLevel="0" collapsed="false">
      <c r="A966" s="0" t="s">
        <v>102</v>
      </c>
      <c r="B966" s="0" t="s">
        <v>103</v>
      </c>
      <c r="D966" s="100"/>
      <c r="E966" s="100"/>
      <c r="F966" s="100"/>
      <c r="G966" s="100" t="n">
        <f aca="false">VLOOKUP($A958,LossChart!$A$3:$AB$105,14,0)</f>
        <v>794.140085134689</v>
      </c>
      <c r="H966" s="100" t="n">
        <f aca="false">VLOOKUP($A958,LossChart!$A$3:$AB$105,15,0)</f>
        <v>80</v>
      </c>
      <c r="I966" s="100" t="n">
        <f aca="false">VLOOKUP($A958,LossChart!$A$3:$AB$105,16,0)</f>
        <v>477.304074136158</v>
      </c>
      <c r="J966" s="100" t="n">
        <f aca="false">VLOOKUP($A958,LossChart!$A$3:$AB$105,17,0)</f>
        <v>1351.44415927085</v>
      </c>
      <c r="K966" s="100"/>
      <c r="L966" s="100"/>
      <c r="M966" s="100"/>
      <c r="N966" s="100"/>
      <c r="O966" s="100"/>
      <c r="P966" s="100"/>
      <c r="Q966" s="100"/>
      <c r="R966" s="100"/>
      <c r="S966" s="100"/>
    </row>
    <row r="967" customFormat="false" ht="15" hidden="false" customHeight="false" outlineLevel="0" collapsed="false">
      <c r="A967" s="0" t="s">
        <v>104</v>
      </c>
      <c r="D967" s="100"/>
      <c r="E967" s="100"/>
      <c r="F967" s="100"/>
      <c r="G967" s="100" t="n">
        <f aca="false">G966-G965</f>
        <v>794.140085134689</v>
      </c>
      <c r="H967" s="100" t="n">
        <f aca="false">H966-H965</f>
        <v>80</v>
      </c>
      <c r="I967" s="100" t="n">
        <f aca="false">I966-I965</f>
        <v>477.304074136158</v>
      </c>
      <c r="J967" s="100" t="n">
        <f aca="false">J966-J965</f>
        <v>1351.44415927085</v>
      </c>
      <c r="K967" s="100"/>
      <c r="L967" s="100"/>
      <c r="M967" s="100"/>
      <c r="N967" s="100"/>
      <c r="O967" s="100"/>
      <c r="P967" s="100"/>
      <c r="Q967" s="100"/>
      <c r="R967" s="100"/>
      <c r="S967" s="100"/>
    </row>
    <row r="969" customFormat="false" ht="60" hidden="false" customHeight="false" outlineLevel="0" collapsed="false">
      <c r="A969" s="21" t="s">
        <v>63</v>
      </c>
      <c r="B969" s="21" t="s">
        <v>93</v>
      </c>
      <c r="C969" s="21" t="s">
        <v>94</v>
      </c>
      <c r="D969" s="94" t="str">
        <f aca="false">FoodDB!$C$1</f>
        <v>Fat
(g)</v>
      </c>
      <c r="E969" s="94" t="str">
        <f aca="false">FoodDB!$D$1</f>
        <v>Carbs
(g)</v>
      </c>
      <c r="F969" s="94" t="str">
        <f aca="false">FoodDB!$E$1</f>
        <v>Protein
(g)</v>
      </c>
      <c r="G969" s="94" t="str">
        <f aca="false">FoodDB!$F$1</f>
        <v>Fat
(Cal)</v>
      </c>
      <c r="H969" s="94" t="str">
        <f aca="false">FoodDB!$G$1</f>
        <v>Carb
(Cal)</v>
      </c>
      <c r="I969" s="94" t="str">
        <f aca="false">FoodDB!$H$1</f>
        <v>Protein
(Cal)</v>
      </c>
      <c r="J969" s="94" t="str">
        <f aca="false">FoodDB!$I$1</f>
        <v>Total
Calories</v>
      </c>
      <c r="K969" s="94"/>
      <c r="L969" s="94" t="s">
        <v>110</v>
      </c>
      <c r="M969" s="94" t="s">
        <v>111</v>
      </c>
      <c r="N969" s="94" t="s">
        <v>112</v>
      </c>
      <c r="O969" s="94" t="s">
        <v>113</v>
      </c>
      <c r="P969" s="94" t="s">
        <v>118</v>
      </c>
      <c r="Q969" s="94" t="s">
        <v>119</v>
      </c>
      <c r="R969" s="94" t="s">
        <v>120</v>
      </c>
      <c r="S969" s="94" t="s">
        <v>121</v>
      </c>
    </row>
    <row r="970" customFormat="false" ht="15" hidden="false" customHeight="false" outlineLevel="0" collapsed="false">
      <c r="A970" s="95" t="n">
        <f aca="false">A958+1</f>
        <v>43074</v>
      </c>
      <c r="B970" s="96" t="s">
        <v>108</v>
      </c>
      <c r="C970" s="97" t="n">
        <v>1</v>
      </c>
      <c r="D970" s="100" t="n">
        <f aca="false">$C970*VLOOKUP($B970,FoodDB!$A$2:$I$1018,3,0)</f>
        <v>0</v>
      </c>
      <c r="E970" s="100" t="n">
        <f aca="false">$C970*VLOOKUP($B970,FoodDB!$A$2:$I$1018,4,0)</f>
        <v>0</v>
      </c>
      <c r="F970" s="100" t="n">
        <f aca="false">$C970*VLOOKUP($B970,FoodDB!$A$2:$I$1018,5,0)</f>
        <v>0</v>
      </c>
      <c r="G970" s="100" t="n">
        <f aca="false">$C970*VLOOKUP($B970,FoodDB!$A$2:$I$1018,6,0)</f>
        <v>0</v>
      </c>
      <c r="H970" s="100" t="n">
        <f aca="false">$C970*VLOOKUP($B970,FoodDB!$A$2:$I$1018,7,0)</f>
        <v>0</v>
      </c>
      <c r="I970" s="100" t="n">
        <f aca="false">$C970*VLOOKUP($B970,FoodDB!$A$2:$I$1018,8,0)</f>
        <v>0</v>
      </c>
      <c r="J970" s="100" t="n">
        <f aca="false">$C970*VLOOKUP($B970,FoodDB!$A$2:$I$1018,9,0)</f>
        <v>0</v>
      </c>
      <c r="K970" s="100"/>
      <c r="L970" s="100" t="n">
        <f aca="false">SUM(G970:G976)</f>
        <v>0</v>
      </c>
      <c r="M970" s="100" t="n">
        <f aca="false">SUM(H970:H976)</f>
        <v>0</v>
      </c>
      <c r="N970" s="100" t="n">
        <f aca="false">SUM(I970:I976)</f>
        <v>0</v>
      </c>
      <c r="O970" s="100" t="n">
        <f aca="false">SUM(L970:N970)</f>
        <v>0</v>
      </c>
      <c r="P970" s="100" t="n">
        <f aca="false">VLOOKUP($A970,LossChart!$A$3:$AB$105,14,0)-L970</f>
        <v>798.608720446997</v>
      </c>
      <c r="Q970" s="100" t="n">
        <f aca="false">VLOOKUP($A970,LossChart!$A$3:$AB$105,15,0)-M970</f>
        <v>80</v>
      </c>
      <c r="R970" s="100" t="n">
        <f aca="false">VLOOKUP($A970,LossChart!$A$3:$AB$105,16,0)-N970</f>
        <v>477.304074136158</v>
      </c>
      <c r="S970" s="100" t="n">
        <f aca="false">VLOOKUP($A970,LossChart!$A$3:$AB$105,17,0)-O970</f>
        <v>1355.91279458316</v>
      </c>
    </row>
    <row r="971" customFormat="false" ht="15" hidden="false" customHeight="false" outlineLevel="0" collapsed="false">
      <c r="B971" s="96" t="s">
        <v>108</v>
      </c>
      <c r="C971" s="97" t="n">
        <v>1</v>
      </c>
      <c r="D971" s="100" t="n">
        <f aca="false">$C971*VLOOKUP($B971,FoodDB!$A$2:$I$1018,3,0)</f>
        <v>0</v>
      </c>
      <c r="E971" s="100" t="n">
        <f aca="false">$C971*VLOOKUP($B971,FoodDB!$A$2:$I$1018,4,0)</f>
        <v>0</v>
      </c>
      <c r="F971" s="100" t="n">
        <f aca="false">$C971*VLOOKUP($B971,FoodDB!$A$2:$I$1018,5,0)</f>
        <v>0</v>
      </c>
      <c r="G971" s="100" t="n">
        <f aca="false">$C971*VLOOKUP($B971,FoodDB!$A$2:$I$1018,6,0)</f>
        <v>0</v>
      </c>
      <c r="H971" s="100" t="n">
        <f aca="false">$C971*VLOOKUP($B971,FoodDB!$A$2:$I$1018,7,0)</f>
        <v>0</v>
      </c>
      <c r="I971" s="100" t="n">
        <f aca="false">$C971*VLOOKUP($B971,FoodDB!$A$2:$I$1018,8,0)</f>
        <v>0</v>
      </c>
      <c r="J971" s="100" t="n">
        <f aca="false">$C971*VLOOKUP($B971,FoodDB!$A$2:$I$1018,9,0)</f>
        <v>0</v>
      </c>
      <c r="K971" s="100"/>
      <c r="L971" s="100"/>
      <c r="M971" s="100"/>
      <c r="N971" s="100"/>
      <c r="O971" s="100"/>
      <c r="P971" s="100"/>
      <c r="Q971" s="100"/>
      <c r="R971" s="100"/>
      <c r="S971" s="100"/>
    </row>
    <row r="972" customFormat="false" ht="15" hidden="false" customHeight="false" outlineLevel="0" collapsed="false">
      <c r="B972" s="96" t="s">
        <v>108</v>
      </c>
      <c r="C972" s="97" t="n">
        <v>1</v>
      </c>
      <c r="D972" s="100" t="n">
        <f aca="false">$C972*VLOOKUP($B972,FoodDB!$A$2:$I$1018,3,0)</f>
        <v>0</v>
      </c>
      <c r="E972" s="100" t="n">
        <f aca="false">$C972*VLOOKUP($B972,FoodDB!$A$2:$I$1018,4,0)</f>
        <v>0</v>
      </c>
      <c r="F972" s="100" t="n">
        <f aca="false">$C972*VLOOKUP($B972,FoodDB!$A$2:$I$1018,5,0)</f>
        <v>0</v>
      </c>
      <c r="G972" s="100" t="n">
        <f aca="false">$C972*VLOOKUP($B972,FoodDB!$A$2:$I$1018,6,0)</f>
        <v>0</v>
      </c>
      <c r="H972" s="100" t="n">
        <f aca="false">$C972*VLOOKUP($B972,FoodDB!$A$2:$I$1018,7,0)</f>
        <v>0</v>
      </c>
      <c r="I972" s="100" t="n">
        <f aca="false">$C972*VLOOKUP($B972,FoodDB!$A$2:$I$1018,8,0)</f>
        <v>0</v>
      </c>
      <c r="J972" s="100" t="n">
        <f aca="false">$C972*VLOOKUP($B972,FoodDB!$A$2:$I$1018,9,0)</f>
        <v>0</v>
      </c>
      <c r="K972" s="100"/>
      <c r="L972" s="100"/>
      <c r="M972" s="100"/>
      <c r="N972" s="100"/>
      <c r="O972" s="100"/>
      <c r="P972" s="100"/>
      <c r="Q972" s="100"/>
      <c r="R972" s="100"/>
      <c r="S972" s="100"/>
    </row>
    <row r="973" customFormat="false" ht="15" hidden="false" customHeight="false" outlineLevel="0" collapsed="false">
      <c r="B973" s="96" t="s">
        <v>108</v>
      </c>
      <c r="C973" s="97" t="n">
        <v>1</v>
      </c>
      <c r="D973" s="100" t="n">
        <f aca="false">$C973*VLOOKUP($B973,FoodDB!$A$2:$I$1018,3,0)</f>
        <v>0</v>
      </c>
      <c r="E973" s="100" t="n">
        <f aca="false">$C973*VLOOKUP($B973,FoodDB!$A$2:$I$1018,4,0)</f>
        <v>0</v>
      </c>
      <c r="F973" s="100" t="n">
        <f aca="false">$C973*VLOOKUP($B973,FoodDB!$A$2:$I$1018,5,0)</f>
        <v>0</v>
      </c>
      <c r="G973" s="100" t="n">
        <f aca="false">$C973*VLOOKUP($B973,FoodDB!$A$2:$I$1018,6,0)</f>
        <v>0</v>
      </c>
      <c r="H973" s="100" t="n">
        <f aca="false">$C973*VLOOKUP($B973,FoodDB!$A$2:$I$1018,7,0)</f>
        <v>0</v>
      </c>
      <c r="I973" s="100" t="n">
        <f aca="false">$C973*VLOOKUP($B973,FoodDB!$A$2:$I$1018,8,0)</f>
        <v>0</v>
      </c>
      <c r="J973" s="100" t="n">
        <f aca="false">$C973*VLOOKUP($B973,FoodDB!$A$2:$I$1018,9,0)</f>
        <v>0</v>
      </c>
      <c r="K973" s="100"/>
      <c r="L973" s="100"/>
      <c r="M973" s="100"/>
      <c r="N973" s="100"/>
      <c r="O973" s="100"/>
      <c r="P973" s="100"/>
      <c r="Q973" s="100"/>
      <c r="R973" s="100"/>
      <c r="S973" s="100"/>
    </row>
    <row r="974" customFormat="false" ht="15" hidden="false" customHeight="false" outlineLevel="0" collapsed="false">
      <c r="B974" s="96" t="s">
        <v>108</v>
      </c>
      <c r="C974" s="97" t="n">
        <v>1</v>
      </c>
      <c r="D974" s="100" t="n">
        <f aca="false">$C974*VLOOKUP($B974,FoodDB!$A$2:$I$1018,3,0)</f>
        <v>0</v>
      </c>
      <c r="E974" s="100" t="n">
        <f aca="false">$C974*VLOOKUP($B974,FoodDB!$A$2:$I$1018,4,0)</f>
        <v>0</v>
      </c>
      <c r="F974" s="100" t="n">
        <f aca="false">$C974*VLOOKUP($B974,FoodDB!$A$2:$I$1018,5,0)</f>
        <v>0</v>
      </c>
      <c r="G974" s="100" t="n">
        <f aca="false">$C974*VLOOKUP($B974,FoodDB!$A$2:$I$1018,6,0)</f>
        <v>0</v>
      </c>
      <c r="H974" s="100" t="n">
        <f aca="false">$C974*VLOOKUP($B974,FoodDB!$A$2:$I$1018,7,0)</f>
        <v>0</v>
      </c>
      <c r="I974" s="100" t="n">
        <f aca="false">$C974*VLOOKUP($B974,FoodDB!$A$2:$I$1018,8,0)</f>
        <v>0</v>
      </c>
      <c r="J974" s="100" t="n">
        <f aca="false">$C974*VLOOKUP($B974,FoodDB!$A$2:$I$1018,9,0)</f>
        <v>0</v>
      </c>
      <c r="K974" s="100"/>
      <c r="L974" s="100"/>
      <c r="M974" s="100"/>
      <c r="N974" s="100"/>
      <c r="O974" s="100"/>
      <c r="P974" s="100"/>
      <c r="Q974" s="100"/>
      <c r="R974" s="100"/>
      <c r="S974" s="100"/>
    </row>
    <row r="975" customFormat="false" ht="15" hidden="false" customHeight="false" outlineLevel="0" collapsed="false">
      <c r="B975" s="96" t="s">
        <v>108</v>
      </c>
      <c r="C975" s="97" t="n">
        <v>1</v>
      </c>
      <c r="D975" s="100" t="n">
        <f aca="false">$C975*VLOOKUP($B975,FoodDB!$A$2:$I$1018,3,0)</f>
        <v>0</v>
      </c>
      <c r="E975" s="100" t="n">
        <f aca="false">$C975*VLOOKUP($B975,FoodDB!$A$2:$I$1018,4,0)</f>
        <v>0</v>
      </c>
      <c r="F975" s="100" t="n">
        <f aca="false">$C975*VLOOKUP($B975,FoodDB!$A$2:$I$1018,5,0)</f>
        <v>0</v>
      </c>
      <c r="G975" s="100" t="n">
        <f aca="false">$C975*VLOOKUP($B975,FoodDB!$A$2:$I$1018,6,0)</f>
        <v>0</v>
      </c>
      <c r="H975" s="100" t="n">
        <f aca="false">$C975*VLOOKUP($B975,FoodDB!$A$2:$I$1018,7,0)</f>
        <v>0</v>
      </c>
      <c r="I975" s="100" t="n">
        <f aca="false">$C975*VLOOKUP($B975,FoodDB!$A$2:$I$1018,8,0)</f>
        <v>0</v>
      </c>
      <c r="J975" s="100" t="n">
        <f aca="false">$C975*VLOOKUP($B975,FoodDB!$A$2:$I$1018,9,0)</f>
        <v>0</v>
      </c>
      <c r="K975" s="100"/>
      <c r="L975" s="100"/>
      <c r="M975" s="100"/>
      <c r="N975" s="100"/>
      <c r="O975" s="100"/>
      <c r="P975" s="100"/>
      <c r="Q975" s="100"/>
      <c r="R975" s="100"/>
      <c r="S975" s="100"/>
    </row>
    <row r="976" customFormat="false" ht="15" hidden="false" customHeight="false" outlineLevel="0" collapsed="false">
      <c r="B976" s="96" t="s">
        <v>108</v>
      </c>
      <c r="C976" s="97" t="n">
        <v>1</v>
      </c>
      <c r="D976" s="100" t="n">
        <f aca="false">$C976*VLOOKUP($B976,FoodDB!$A$2:$I$1018,3,0)</f>
        <v>0</v>
      </c>
      <c r="E976" s="100" t="n">
        <f aca="false">$C976*VLOOKUP($B976,FoodDB!$A$2:$I$1018,4,0)</f>
        <v>0</v>
      </c>
      <c r="F976" s="100" t="n">
        <f aca="false">$C976*VLOOKUP($B976,FoodDB!$A$2:$I$1018,5,0)</f>
        <v>0</v>
      </c>
      <c r="G976" s="100" t="n">
        <f aca="false">$C976*VLOOKUP($B976,FoodDB!$A$2:$I$1018,6,0)</f>
        <v>0</v>
      </c>
      <c r="H976" s="100" t="n">
        <f aca="false">$C976*VLOOKUP($B976,FoodDB!$A$2:$I$1018,7,0)</f>
        <v>0</v>
      </c>
      <c r="I976" s="100" t="n">
        <f aca="false">$C976*VLOOKUP($B976,FoodDB!$A$2:$I$1018,8,0)</f>
        <v>0</v>
      </c>
      <c r="J976" s="100" t="n">
        <f aca="false">$C976*VLOOKUP($B976,FoodDB!$A$2:$I$1018,9,0)</f>
        <v>0</v>
      </c>
      <c r="K976" s="100"/>
      <c r="L976" s="100"/>
      <c r="M976" s="100"/>
      <c r="N976" s="100"/>
      <c r="O976" s="100"/>
      <c r="P976" s="100"/>
      <c r="Q976" s="100"/>
      <c r="R976" s="100"/>
      <c r="S976" s="100"/>
    </row>
    <row r="977" customFormat="false" ht="15" hidden="false" customHeight="false" outlineLevel="0" collapsed="false">
      <c r="A977" s="0" t="s">
        <v>98</v>
      </c>
      <c r="D977" s="100"/>
      <c r="E977" s="100"/>
      <c r="F977" s="100"/>
      <c r="G977" s="100" t="n">
        <f aca="false">SUM(G970:G976)</f>
        <v>0</v>
      </c>
      <c r="H977" s="100" t="n">
        <f aca="false">SUM(H970:H976)</f>
        <v>0</v>
      </c>
      <c r="I977" s="100" t="n">
        <f aca="false">SUM(I970:I976)</f>
        <v>0</v>
      </c>
      <c r="J977" s="100" t="n">
        <f aca="false">SUM(G977:I977)</f>
        <v>0</v>
      </c>
      <c r="K977" s="100"/>
      <c r="L977" s="100"/>
      <c r="M977" s="100"/>
      <c r="N977" s="100"/>
      <c r="O977" s="100"/>
      <c r="P977" s="100"/>
      <c r="Q977" s="100"/>
      <c r="R977" s="100"/>
      <c r="S977" s="100"/>
    </row>
    <row r="978" customFormat="false" ht="15" hidden="false" customHeight="false" outlineLevel="0" collapsed="false">
      <c r="A978" s="0" t="s">
        <v>102</v>
      </c>
      <c r="B978" s="0" t="s">
        <v>103</v>
      </c>
      <c r="D978" s="100"/>
      <c r="E978" s="100"/>
      <c r="F978" s="100"/>
      <c r="G978" s="100" t="n">
        <f aca="false">VLOOKUP($A970,LossChart!$A$3:$AB$105,14,0)</f>
        <v>798.608720446997</v>
      </c>
      <c r="H978" s="100" t="n">
        <f aca="false">VLOOKUP($A970,LossChart!$A$3:$AB$105,15,0)</f>
        <v>80</v>
      </c>
      <c r="I978" s="100" t="n">
        <f aca="false">VLOOKUP($A970,LossChart!$A$3:$AB$105,16,0)</f>
        <v>477.304074136158</v>
      </c>
      <c r="J978" s="100" t="n">
        <f aca="false">VLOOKUP($A970,LossChart!$A$3:$AB$105,17,0)</f>
        <v>1355.91279458316</v>
      </c>
      <c r="K978" s="100"/>
      <c r="L978" s="100"/>
      <c r="M978" s="100"/>
      <c r="N978" s="100"/>
      <c r="O978" s="100"/>
      <c r="P978" s="100"/>
      <c r="Q978" s="100"/>
      <c r="R978" s="100"/>
      <c r="S978" s="100"/>
    </row>
    <row r="979" customFormat="false" ht="15" hidden="false" customHeight="false" outlineLevel="0" collapsed="false">
      <c r="A979" s="0" t="s">
        <v>104</v>
      </c>
      <c r="D979" s="100"/>
      <c r="E979" s="100"/>
      <c r="F979" s="100"/>
      <c r="G979" s="100" t="n">
        <f aca="false">G978-G977</f>
        <v>798.608720446997</v>
      </c>
      <c r="H979" s="100" t="n">
        <f aca="false">H978-H977</f>
        <v>80</v>
      </c>
      <c r="I979" s="100" t="n">
        <f aca="false">I978-I977</f>
        <v>477.304074136158</v>
      </c>
      <c r="J979" s="100" t="n">
        <f aca="false">J978-J977</f>
        <v>1355.91279458316</v>
      </c>
      <c r="K979" s="100"/>
      <c r="L979" s="100"/>
      <c r="M979" s="100"/>
      <c r="N979" s="100"/>
      <c r="O979" s="100"/>
      <c r="P979" s="100"/>
      <c r="Q979" s="100"/>
      <c r="R979" s="100"/>
      <c r="S979" s="100"/>
    </row>
    <row r="981" customFormat="false" ht="60" hidden="false" customHeight="false" outlineLevel="0" collapsed="false">
      <c r="A981" s="21" t="s">
        <v>63</v>
      </c>
      <c r="B981" s="21" t="s">
        <v>93</v>
      </c>
      <c r="C981" s="21" t="s">
        <v>94</v>
      </c>
      <c r="D981" s="94" t="str">
        <f aca="false">FoodDB!$C$1</f>
        <v>Fat
(g)</v>
      </c>
      <c r="E981" s="94" t="str">
        <f aca="false">FoodDB!$D$1</f>
        <v>Carbs
(g)</v>
      </c>
      <c r="F981" s="94" t="str">
        <f aca="false">FoodDB!$E$1</f>
        <v>Protein
(g)</v>
      </c>
      <c r="G981" s="94" t="str">
        <f aca="false">FoodDB!$F$1</f>
        <v>Fat
(Cal)</v>
      </c>
      <c r="H981" s="94" t="str">
        <f aca="false">FoodDB!$G$1</f>
        <v>Carb
(Cal)</v>
      </c>
      <c r="I981" s="94" t="str">
        <f aca="false">FoodDB!$H$1</f>
        <v>Protein
(Cal)</v>
      </c>
      <c r="J981" s="94" t="str">
        <f aca="false">FoodDB!$I$1</f>
        <v>Total
Calories</v>
      </c>
      <c r="K981" s="94"/>
      <c r="L981" s="94" t="s">
        <v>110</v>
      </c>
      <c r="M981" s="94" t="s">
        <v>111</v>
      </c>
      <c r="N981" s="94" t="s">
        <v>112</v>
      </c>
      <c r="O981" s="94" t="s">
        <v>113</v>
      </c>
      <c r="P981" s="94" t="s">
        <v>118</v>
      </c>
      <c r="Q981" s="94" t="s">
        <v>119</v>
      </c>
      <c r="R981" s="94" t="s">
        <v>120</v>
      </c>
      <c r="S981" s="94" t="s">
        <v>121</v>
      </c>
    </row>
    <row r="982" customFormat="false" ht="15" hidden="false" customHeight="false" outlineLevel="0" collapsed="false">
      <c r="A982" s="95" t="n">
        <f aca="false">A970+1</f>
        <v>43075</v>
      </c>
      <c r="B982" s="96" t="s">
        <v>108</v>
      </c>
      <c r="C982" s="97" t="n">
        <v>1</v>
      </c>
      <c r="D982" s="100" t="n">
        <f aca="false">$C982*VLOOKUP($B982,FoodDB!$A$2:$I$1018,3,0)</f>
        <v>0</v>
      </c>
      <c r="E982" s="100" t="n">
        <f aca="false">$C982*VLOOKUP($B982,FoodDB!$A$2:$I$1018,4,0)</f>
        <v>0</v>
      </c>
      <c r="F982" s="100" t="n">
        <f aca="false">$C982*VLOOKUP($B982,FoodDB!$A$2:$I$1018,5,0)</f>
        <v>0</v>
      </c>
      <c r="G982" s="100" t="n">
        <f aca="false">$C982*VLOOKUP($B982,FoodDB!$A$2:$I$1018,6,0)</f>
        <v>0</v>
      </c>
      <c r="H982" s="100" t="n">
        <f aca="false">$C982*VLOOKUP($B982,FoodDB!$A$2:$I$1018,7,0)</f>
        <v>0</v>
      </c>
      <c r="I982" s="100" t="n">
        <f aca="false">$C982*VLOOKUP($B982,FoodDB!$A$2:$I$1018,8,0)</f>
        <v>0</v>
      </c>
      <c r="J982" s="100" t="n">
        <f aca="false">$C982*VLOOKUP($B982,FoodDB!$A$2:$I$1018,9,0)</f>
        <v>0</v>
      </c>
      <c r="K982" s="100"/>
      <c r="L982" s="100" t="n">
        <f aca="false">SUM(G982:G988)</f>
        <v>0</v>
      </c>
      <c r="M982" s="100" t="n">
        <f aca="false">SUM(H982:H988)</f>
        <v>0</v>
      </c>
      <c r="N982" s="100" t="n">
        <f aca="false">SUM(I982:I988)</f>
        <v>0</v>
      </c>
      <c r="O982" s="100" t="n">
        <f aca="false">SUM(L982:N982)</f>
        <v>0</v>
      </c>
      <c r="P982" s="100" t="n">
        <f aca="false">VLOOKUP($A982,LossChart!$A$3:$AB$105,14,0)-L982</f>
        <v>803.037776417966</v>
      </c>
      <c r="Q982" s="100" t="n">
        <f aca="false">VLOOKUP($A982,LossChart!$A$3:$AB$105,15,0)-M982</f>
        <v>80</v>
      </c>
      <c r="R982" s="100" t="n">
        <f aca="false">VLOOKUP($A982,LossChart!$A$3:$AB$105,16,0)-N982</f>
        <v>477.304074136158</v>
      </c>
      <c r="S982" s="100" t="n">
        <f aca="false">VLOOKUP($A982,LossChart!$A$3:$AB$105,17,0)-O982</f>
        <v>1360.34185055412</v>
      </c>
    </row>
    <row r="983" customFormat="false" ht="15" hidden="false" customHeight="false" outlineLevel="0" collapsed="false">
      <c r="B983" s="96" t="s">
        <v>108</v>
      </c>
      <c r="C983" s="97" t="n">
        <v>1</v>
      </c>
      <c r="D983" s="100" t="n">
        <f aca="false">$C983*VLOOKUP($B983,FoodDB!$A$2:$I$1018,3,0)</f>
        <v>0</v>
      </c>
      <c r="E983" s="100" t="n">
        <f aca="false">$C983*VLOOKUP($B983,FoodDB!$A$2:$I$1018,4,0)</f>
        <v>0</v>
      </c>
      <c r="F983" s="100" t="n">
        <f aca="false">$C983*VLOOKUP($B983,FoodDB!$A$2:$I$1018,5,0)</f>
        <v>0</v>
      </c>
      <c r="G983" s="100" t="n">
        <f aca="false">$C983*VLOOKUP($B983,FoodDB!$A$2:$I$1018,6,0)</f>
        <v>0</v>
      </c>
      <c r="H983" s="100" t="n">
        <f aca="false">$C983*VLOOKUP($B983,FoodDB!$A$2:$I$1018,7,0)</f>
        <v>0</v>
      </c>
      <c r="I983" s="100" t="n">
        <f aca="false">$C983*VLOOKUP($B983,FoodDB!$A$2:$I$1018,8,0)</f>
        <v>0</v>
      </c>
      <c r="J983" s="100" t="n">
        <f aca="false">$C983*VLOOKUP($B983,FoodDB!$A$2:$I$1018,9,0)</f>
        <v>0</v>
      </c>
      <c r="K983" s="100"/>
      <c r="L983" s="100"/>
      <c r="M983" s="100"/>
      <c r="N983" s="100"/>
      <c r="O983" s="100"/>
      <c r="P983" s="100"/>
      <c r="Q983" s="100"/>
      <c r="R983" s="100"/>
      <c r="S983" s="100"/>
    </row>
    <row r="984" customFormat="false" ht="15" hidden="false" customHeight="false" outlineLevel="0" collapsed="false">
      <c r="B984" s="96" t="s">
        <v>108</v>
      </c>
      <c r="C984" s="97" t="n">
        <v>1</v>
      </c>
      <c r="D984" s="100" t="n">
        <f aca="false">$C984*VLOOKUP($B984,FoodDB!$A$2:$I$1018,3,0)</f>
        <v>0</v>
      </c>
      <c r="E984" s="100" t="n">
        <f aca="false">$C984*VLOOKUP($B984,FoodDB!$A$2:$I$1018,4,0)</f>
        <v>0</v>
      </c>
      <c r="F984" s="100" t="n">
        <f aca="false">$C984*VLOOKUP($B984,FoodDB!$A$2:$I$1018,5,0)</f>
        <v>0</v>
      </c>
      <c r="G984" s="100" t="n">
        <f aca="false">$C984*VLOOKUP($B984,FoodDB!$A$2:$I$1018,6,0)</f>
        <v>0</v>
      </c>
      <c r="H984" s="100" t="n">
        <f aca="false">$C984*VLOOKUP($B984,FoodDB!$A$2:$I$1018,7,0)</f>
        <v>0</v>
      </c>
      <c r="I984" s="100" t="n">
        <f aca="false">$C984*VLOOKUP($B984,FoodDB!$A$2:$I$1018,8,0)</f>
        <v>0</v>
      </c>
      <c r="J984" s="100" t="n">
        <f aca="false">$C984*VLOOKUP($B984,FoodDB!$A$2:$I$1018,9,0)</f>
        <v>0</v>
      </c>
      <c r="K984" s="100"/>
      <c r="L984" s="100"/>
      <c r="M984" s="100"/>
      <c r="N984" s="100"/>
      <c r="O984" s="100"/>
      <c r="P984" s="100"/>
      <c r="Q984" s="100"/>
      <c r="R984" s="100"/>
      <c r="S984" s="100"/>
    </row>
    <row r="985" customFormat="false" ht="15" hidden="false" customHeight="false" outlineLevel="0" collapsed="false">
      <c r="B985" s="96" t="s">
        <v>108</v>
      </c>
      <c r="C985" s="97" t="n">
        <v>1</v>
      </c>
      <c r="D985" s="100" t="n">
        <f aca="false">$C985*VLOOKUP($B985,FoodDB!$A$2:$I$1018,3,0)</f>
        <v>0</v>
      </c>
      <c r="E985" s="100" t="n">
        <f aca="false">$C985*VLOOKUP($B985,FoodDB!$A$2:$I$1018,4,0)</f>
        <v>0</v>
      </c>
      <c r="F985" s="100" t="n">
        <f aca="false">$C985*VLOOKUP($B985,FoodDB!$A$2:$I$1018,5,0)</f>
        <v>0</v>
      </c>
      <c r="G985" s="100" t="n">
        <f aca="false">$C985*VLOOKUP($B985,FoodDB!$A$2:$I$1018,6,0)</f>
        <v>0</v>
      </c>
      <c r="H985" s="100" t="n">
        <f aca="false">$C985*VLOOKUP($B985,FoodDB!$A$2:$I$1018,7,0)</f>
        <v>0</v>
      </c>
      <c r="I985" s="100" t="n">
        <f aca="false">$C985*VLOOKUP($B985,FoodDB!$A$2:$I$1018,8,0)</f>
        <v>0</v>
      </c>
      <c r="J985" s="100" t="n">
        <f aca="false">$C985*VLOOKUP($B985,FoodDB!$A$2:$I$1018,9,0)</f>
        <v>0</v>
      </c>
      <c r="K985" s="100"/>
      <c r="L985" s="100"/>
      <c r="M985" s="100"/>
      <c r="N985" s="100"/>
      <c r="O985" s="100"/>
      <c r="P985" s="100"/>
      <c r="Q985" s="100"/>
      <c r="R985" s="100"/>
      <c r="S985" s="100"/>
    </row>
    <row r="986" customFormat="false" ht="15" hidden="false" customHeight="false" outlineLevel="0" collapsed="false">
      <c r="B986" s="96" t="s">
        <v>108</v>
      </c>
      <c r="C986" s="97" t="n">
        <v>1</v>
      </c>
      <c r="D986" s="100" t="n">
        <f aca="false">$C986*VLOOKUP($B986,FoodDB!$A$2:$I$1018,3,0)</f>
        <v>0</v>
      </c>
      <c r="E986" s="100" t="n">
        <f aca="false">$C986*VLOOKUP($B986,FoodDB!$A$2:$I$1018,4,0)</f>
        <v>0</v>
      </c>
      <c r="F986" s="100" t="n">
        <f aca="false">$C986*VLOOKUP($B986,FoodDB!$A$2:$I$1018,5,0)</f>
        <v>0</v>
      </c>
      <c r="G986" s="100" t="n">
        <f aca="false">$C986*VLOOKUP($B986,FoodDB!$A$2:$I$1018,6,0)</f>
        <v>0</v>
      </c>
      <c r="H986" s="100" t="n">
        <f aca="false">$C986*VLOOKUP($B986,FoodDB!$A$2:$I$1018,7,0)</f>
        <v>0</v>
      </c>
      <c r="I986" s="100" t="n">
        <f aca="false">$C986*VLOOKUP($B986,FoodDB!$A$2:$I$1018,8,0)</f>
        <v>0</v>
      </c>
      <c r="J986" s="100" t="n">
        <f aca="false">$C986*VLOOKUP($B986,FoodDB!$A$2:$I$1018,9,0)</f>
        <v>0</v>
      </c>
      <c r="K986" s="100"/>
      <c r="L986" s="100"/>
      <c r="M986" s="100"/>
      <c r="N986" s="100"/>
      <c r="O986" s="100"/>
      <c r="P986" s="100"/>
      <c r="Q986" s="100"/>
      <c r="R986" s="100"/>
      <c r="S986" s="100"/>
    </row>
    <row r="987" customFormat="false" ht="15" hidden="false" customHeight="false" outlineLevel="0" collapsed="false">
      <c r="B987" s="96" t="s">
        <v>108</v>
      </c>
      <c r="C987" s="97" t="n">
        <v>1</v>
      </c>
      <c r="D987" s="100" t="n">
        <f aca="false">$C987*VLOOKUP($B987,FoodDB!$A$2:$I$1018,3,0)</f>
        <v>0</v>
      </c>
      <c r="E987" s="100" t="n">
        <f aca="false">$C987*VLOOKUP($B987,FoodDB!$A$2:$I$1018,4,0)</f>
        <v>0</v>
      </c>
      <c r="F987" s="100" t="n">
        <f aca="false">$C987*VLOOKUP($B987,FoodDB!$A$2:$I$1018,5,0)</f>
        <v>0</v>
      </c>
      <c r="G987" s="100" t="n">
        <f aca="false">$C987*VLOOKUP($B987,FoodDB!$A$2:$I$1018,6,0)</f>
        <v>0</v>
      </c>
      <c r="H987" s="100" t="n">
        <f aca="false">$C987*VLOOKUP($B987,FoodDB!$A$2:$I$1018,7,0)</f>
        <v>0</v>
      </c>
      <c r="I987" s="100" t="n">
        <f aca="false">$C987*VLOOKUP($B987,FoodDB!$A$2:$I$1018,8,0)</f>
        <v>0</v>
      </c>
      <c r="J987" s="100" t="n">
        <f aca="false">$C987*VLOOKUP($B987,FoodDB!$A$2:$I$1018,9,0)</f>
        <v>0</v>
      </c>
      <c r="K987" s="100"/>
      <c r="L987" s="100"/>
      <c r="M987" s="100"/>
      <c r="N987" s="100"/>
      <c r="O987" s="100"/>
      <c r="P987" s="100"/>
      <c r="Q987" s="100"/>
      <c r="R987" s="100"/>
      <c r="S987" s="100"/>
    </row>
    <row r="988" customFormat="false" ht="15" hidden="false" customHeight="false" outlineLevel="0" collapsed="false">
      <c r="B988" s="96" t="s">
        <v>108</v>
      </c>
      <c r="C988" s="97" t="n">
        <v>1</v>
      </c>
      <c r="D988" s="100" t="n">
        <f aca="false">$C988*VLOOKUP($B988,FoodDB!$A$2:$I$1018,3,0)</f>
        <v>0</v>
      </c>
      <c r="E988" s="100" t="n">
        <f aca="false">$C988*VLOOKUP($B988,FoodDB!$A$2:$I$1018,4,0)</f>
        <v>0</v>
      </c>
      <c r="F988" s="100" t="n">
        <f aca="false">$C988*VLOOKUP($B988,FoodDB!$A$2:$I$1018,5,0)</f>
        <v>0</v>
      </c>
      <c r="G988" s="100" t="n">
        <f aca="false">$C988*VLOOKUP($B988,FoodDB!$A$2:$I$1018,6,0)</f>
        <v>0</v>
      </c>
      <c r="H988" s="100" t="n">
        <f aca="false">$C988*VLOOKUP($B988,FoodDB!$A$2:$I$1018,7,0)</f>
        <v>0</v>
      </c>
      <c r="I988" s="100" t="n">
        <f aca="false">$C988*VLOOKUP($B988,FoodDB!$A$2:$I$1018,8,0)</f>
        <v>0</v>
      </c>
      <c r="J988" s="100" t="n">
        <f aca="false">$C988*VLOOKUP($B988,FoodDB!$A$2:$I$1018,9,0)</f>
        <v>0</v>
      </c>
      <c r="K988" s="100"/>
      <c r="L988" s="100"/>
      <c r="M988" s="100"/>
      <c r="N988" s="100"/>
      <c r="O988" s="100"/>
      <c r="P988" s="100"/>
      <c r="Q988" s="100"/>
      <c r="R988" s="100"/>
      <c r="S988" s="100"/>
    </row>
    <row r="989" customFormat="false" ht="15" hidden="false" customHeight="false" outlineLevel="0" collapsed="false">
      <c r="A989" s="0" t="s">
        <v>98</v>
      </c>
      <c r="D989" s="100"/>
      <c r="E989" s="100"/>
      <c r="F989" s="100"/>
      <c r="G989" s="100" t="n">
        <f aca="false">SUM(G982:G988)</f>
        <v>0</v>
      </c>
      <c r="H989" s="100" t="n">
        <f aca="false">SUM(H982:H988)</f>
        <v>0</v>
      </c>
      <c r="I989" s="100" t="n">
        <f aca="false">SUM(I982:I988)</f>
        <v>0</v>
      </c>
      <c r="J989" s="100" t="n">
        <f aca="false">SUM(G989:I989)</f>
        <v>0</v>
      </c>
      <c r="K989" s="100"/>
      <c r="L989" s="100"/>
      <c r="M989" s="100"/>
      <c r="N989" s="100"/>
      <c r="O989" s="100"/>
      <c r="P989" s="100"/>
      <c r="Q989" s="100"/>
      <c r="R989" s="100"/>
      <c r="S989" s="100"/>
    </row>
    <row r="990" customFormat="false" ht="15" hidden="false" customHeight="false" outlineLevel="0" collapsed="false">
      <c r="A990" s="0" t="s">
        <v>102</v>
      </c>
      <c r="B990" s="0" t="s">
        <v>103</v>
      </c>
      <c r="D990" s="100"/>
      <c r="E990" s="100"/>
      <c r="F990" s="100"/>
      <c r="G990" s="100" t="n">
        <f aca="false">VLOOKUP($A982,LossChart!$A$3:$AB$105,14,0)</f>
        <v>803.037776417966</v>
      </c>
      <c r="H990" s="100" t="n">
        <f aca="false">VLOOKUP($A982,LossChart!$A$3:$AB$105,15,0)</f>
        <v>80</v>
      </c>
      <c r="I990" s="100" t="n">
        <f aca="false">VLOOKUP($A982,LossChart!$A$3:$AB$105,16,0)</f>
        <v>477.304074136158</v>
      </c>
      <c r="J990" s="100" t="n">
        <f aca="false">VLOOKUP($A982,LossChart!$A$3:$AB$105,17,0)</f>
        <v>1360.34185055412</v>
      </c>
      <c r="K990" s="100"/>
      <c r="L990" s="100"/>
      <c r="M990" s="100"/>
      <c r="N990" s="100"/>
      <c r="O990" s="100"/>
      <c r="P990" s="100"/>
      <c r="Q990" s="100"/>
      <c r="R990" s="100"/>
      <c r="S990" s="100"/>
    </row>
    <row r="991" customFormat="false" ht="15" hidden="false" customHeight="false" outlineLevel="0" collapsed="false">
      <c r="A991" s="0" t="s">
        <v>104</v>
      </c>
      <c r="D991" s="100"/>
      <c r="E991" s="100"/>
      <c r="F991" s="100"/>
      <c r="G991" s="100" t="n">
        <f aca="false">G990-G989</f>
        <v>803.037776417966</v>
      </c>
      <c r="H991" s="100" t="n">
        <f aca="false">H990-H989</f>
        <v>80</v>
      </c>
      <c r="I991" s="100" t="n">
        <f aca="false">I990-I989</f>
        <v>477.304074136158</v>
      </c>
      <c r="J991" s="100" t="n">
        <f aca="false">J990-J989</f>
        <v>1360.34185055412</v>
      </c>
      <c r="K991" s="100"/>
      <c r="L991" s="100"/>
      <c r="M991" s="100"/>
      <c r="N991" s="100"/>
      <c r="O991" s="100"/>
      <c r="P991" s="100"/>
      <c r="Q991" s="100"/>
      <c r="R991" s="100"/>
      <c r="S991" s="100"/>
    </row>
    <row r="993" customFormat="false" ht="60" hidden="false" customHeight="false" outlineLevel="0" collapsed="false">
      <c r="A993" s="21" t="s">
        <v>63</v>
      </c>
      <c r="B993" s="21" t="s">
        <v>93</v>
      </c>
      <c r="C993" s="21" t="s">
        <v>94</v>
      </c>
      <c r="D993" s="94" t="str">
        <f aca="false">FoodDB!$C$1</f>
        <v>Fat
(g)</v>
      </c>
      <c r="E993" s="94" t="str">
        <f aca="false">FoodDB!$D$1</f>
        <v>Carbs
(g)</v>
      </c>
      <c r="F993" s="94" t="str">
        <f aca="false">FoodDB!$E$1</f>
        <v>Protein
(g)</v>
      </c>
      <c r="G993" s="94" t="str">
        <f aca="false">FoodDB!$F$1</f>
        <v>Fat
(Cal)</v>
      </c>
      <c r="H993" s="94" t="str">
        <f aca="false">FoodDB!$G$1</f>
        <v>Carb
(Cal)</v>
      </c>
      <c r="I993" s="94" t="str">
        <f aca="false">FoodDB!$H$1</f>
        <v>Protein
(Cal)</v>
      </c>
      <c r="J993" s="94" t="str">
        <f aca="false">FoodDB!$I$1</f>
        <v>Total
Calories</v>
      </c>
      <c r="K993" s="94"/>
      <c r="L993" s="94" t="s">
        <v>110</v>
      </c>
      <c r="M993" s="94" t="s">
        <v>111</v>
      </c>
      <c r="N993" s="94" t="s">
        <v>112</v>
      </c>
      <c r="O993" s="94" t="s">
        <v>113</v>
      </c>
      <c r="P993" s="94" t="s">
        <v>118</v>
      </c>
      <c r="Q993" s="94" t="s">
        <v>119</v>
      </c>
      <c r="R993" s="94" t="s">
        <v>120</v>
      </c>
      <c r="S993" s="94" t="s">
        <v>121</v>
      </c>
    </row>
    <row r="994" customFormat="false" ht="15" hidden="false" customHeight="false" outlineLevel="0" collapsed="false">
      <c r="A994" s="95" t="n">
        <f aca="false">A982+1</f>
        <v>43076</v>
      </c>
      <c r="B994" s="96" t="s">
        <v>108</v>
      </c>
      <c r="C994" s="97" t="n">
        <v>1</v>
      </c>
      <c r="D994" s="100" t="n">
        <f aca="false">$C994*VLOOKUP($B994,FoodDB!$A$2:$I$1018,3,0)</f>
        <v>0</v>
      </c>
      <c r="E994" s="100" t="n">
        <f aca="false">$C994*VLOOKUP($B994,FoodDB!$A$2:$I$1018,4,0)</f>
        <v>0</v>
      </c>
      <c r="F994" s="100" t="n">
        <f aca="false">$C994*VLOOKUP($B994,FoodDB!$A$2:$I$1018,5,0)</f>
        <v>0</v>
      </c>
      <c r="G994" s="100" t="n">
        <f aca="false">$C994*VLOOKUP($B994,FoodDB!$A$2:$I$1018,6,0)</f>
        <v>0</v>
      </c>
      <c r="H994" s="100" t="n">
        <f aca="false">$C994*VLOOKUP($B994,FoodDB!$A$2:$I$1018,7,0)</f>
        <v>0</v>
      </c>
      <c r="I994" s="100" t="n">
        <f aca="false">$C994*VLOOKUP($B994,FoodDB!$A$2:$I$1018,8,0)</f>
        <v>0</v>
      </c>
      <c r="J994" s="100" t="n">
        <f aca="false">$C994*VLOOKUP($B994,FoodDB!$A$2:$I$1018,9,0)</f>
        <v>0</v>
      </c>
      <c r="K994" s="100"/>
      <c r="L994" s="100" t="n">
        <f aca="false">SUM(G994:G1000)</f>
        <v>0</v>
      </c>
      <c r="M994" s="100" t="n">
        <f aca="false">SUM(H994:H1000)</f>
        <v>0</v>
      </c>
      <c r="N994" s="100" t="n">
        <f aca="false">SUM(I994:I1000)</f>
        <v>0</v>
      </c>
      <c r="O994" s="100" t="n">
        <f aca="false">SUM(L994:N994)</f>
        <v>0</v>
      </c>
      <c r="P994" s="100" t="n">
        <f aca="false">VLOOKUP($A994,LossChart!$A$3:$AB$105,14,0)-L994</f>
        <v>803.427603607478</v>
      </c>
      <c r="Q994" s="100" t="n">
        <f aca="false">VLOOKUP($A994,LossChart!$A$3:$AB$105,15,0)-M994</f>
        <v>84</v>
      </c>
      <c r="R994" s="100" t="n">
        <f aca="false">VLOOKUP($A994,LossChart!$A$3:$AB$105,16,0)-N994</f>
        <v>477.304074136158</v>
      </c>
      <c r="S994" s="100" t="n">
        <f aca="false">VLOOKUP($A994,LossChart!$A$3:$AB$105,17,0)-O994</f>
        <v>1364.73167774364</v>
      </c>
    </row>
    <row r="995" customFormat="false" ht="15" hidden="false" customHeight="false" outlineLevel="0" collapsed="false">
      <c r="B995" s="96" t="s">
        <v>108</v>
      </c>
      <c r="C995" s="97" t="n">
        <v>1</v>
      </c>
      <c r="D995" s="100" t="n">
        <f aca="false">$C995*VLOOKUP($B995,FoodDB!$A$2:$I$1018,3,0)</f>
        <v>0</v>
      </c>
      <c r="E995" s="100" t="n">
        <f aca="false">$C995*VLOOKUP($B995,FoodDB!$A$2:$I$1018,4,0)</f>
        <v>0</v>
      </c>
      <c r="F995" s="100" t="n">
        <f aca="false">$C995*VLOOKUP($B995,FoodDB!$A$2:$I$1018,5,0)</f>
        <v>0</v>
      </c>
      <c r="G995" s="100" t="n">
        <f aca="false">$C995*VLOOKUP($B995,FoodDB!$A$2:$I$1018,6,0)</f>
        <v>0</v>
      </c>
      <c r="H995" s="100" t="n">
        <f aca="false">$C995*VLOOKUP($B995,FoodDB!$A$2:$I$1018,7,0)</f>
        <v>0</v>
      </c>
      <c r="I995" s="100" t="n">
        <f aca="false">$C995*VLOOKUP($B995,FoodDB!$A$2:$I$1018,8,0)</f>
        <v>0</v>
      </c>
      <c r="J995" s="100" t="n">
        <f aca="false">$C995*VLOOKUP($B995,FoodDB!$A$2:$I$1018,9,0)</f>
        <v>0</v>
      </c>
      <c r="K995" s="100"/>
      <c r="L995" s="100"/>
      <c r="M995" s="100"/>
      <c r="N995" s="100"/>
      <c r="O995" s="100"/>
      <c r="P995" s="100"/>
      <c r="Q995" s="100"/>
      <c r="R995" s="100"/>
      <c r="S995" s="100"/>
    </row>
    <row r="996" customFormat="false" ht="15" hidden="false" customHeight="false" outlineLevel="0" collapsed="false">
      <c r="B996" s="96" t="s">
        <v>108</v>
      </c>
      <c r="C996" s="97" t="n">
        <v>1</v>
      </c>
      <c r="D996" s="100" t="n">
        <f aca="false">$C996*VLOOKUP($B996,FoodDB!$A$2:$I$1018,3,0)</f>
        <v>0</v>
      </c>
      <c r="E996" s="100" t="n">
        <f aca="false">$C996*VLOOKUP($B996,FoodDB!$A$2:$I$1018,4,0)</f>
        <v>0</v>
      </c>
      <c r="F996" s="100" t="n">
        <f aca="false">$C996*VLOOKUP($B996,FoodDB!$A$2:$I$1018,5,0)</f>
        <v>0</v>
      </c>
      <c r="G996" s="100" t="n">
        <f aca="false">$C996*VLOOKUP($B996,FoodDB!$A$2:$I$1018,6,0)</f>
        <v>0</v>
      </c>
      <c r="H996" s="100" t="n">
        <f aca="false">$C996*VLOOKUP($B996,FoodDB!$A$2:$I$1018,7,0)</f>
        <v>0</v>
      </c>
      <c r="I996" s="100" t="n">
        <f aca="false">$C996*VLOOKUP($B996,FoodDB!$A$2:$I$1018,8,0)</f>
        <v>0</v>
      </c>
      <c r="J996" s="100" t="n">
        <f aca="false">$C996*VLOOKUP($B996,FoodDB!$A$2:$I$1018,9,0)</f>
        <v>0</v>
      </c>
      <c r="K996" s="100"/>
      <c r="L996" s="100"/>
      <c r="M996" s="100"/>
      <c r="N996" s="100"/>
      <c r="O996" s="100"/>
      <c r="P996" s="100"/>
      <c r="Q996" s="100"/>
      <c r="R996" s="100"/>
      <c r="S996" s="100"/>
    </row>
    <row r="997" customFormat="false" ht="15" hidden="false" customHeight="false" outlineLevel="0" collapsed="false">
      <c r="B997" s="96" t="s">
        <v>108</v>
      </c>
      <c r="C997" s="97" t="n">
        <v>1</v>
      </c>
      <c r="D997" s="100" t="n">
        <f aca="false">$C997*VLOOKUP($B997,FoodDB!$A$2:$I$1018,3,0)</f>
        <v>0</v>
      </c>
      <c r="E997" s="100" t="n">
        <f aca="false">$C997*VLOOKUP($B997,FoodDB!$A$2:$I$1018,4,0)</f>
        <v>0</v>
      </c>
      <c r="F997" s="100" t="n">
        <f aca="false">$C997*VLOOKUP($B997,FoodDB!$A$2:$I$1018,5,0)</f>
        <v>0</v>
      </c>
      <c r="G997" s="100" t="n">
        <f aca="false">$C997*VLOOKUP($B997,FoodDB!$A$2:$I$1018,6,0)</f>
        <v>0</v>
      </c>
      <c r="H997" s="100" t="n">
        <f aca="false">$C997*VLOOKUP($B997,FoodDB!$A$2:$I$1018,7,0)</f>
        <v>0</v>
      </c>
      <c r="I997" s="100" t="n">
        <f aca="false">$C997*VLOOKUP($B997,FoodDB!$A$2:$I$1018,8,0)</f>
        <v>0</v>
      </c>
      <c r="J997" s="100" t="n">
        <f aca="false">$C997*VLOOKUP($B997,FoodDB!$A$2:$I$1018,9,0)</f>
        <v>0</v>
      </c>
      <c r="K997" s="100"/>
      <c r="L997" s="100"/>
      <c r="M997" s="100"/>
      <c r="N997" s="100"/>
      <c r="O997" s="100"/>
      <c r="P997" s="100"/>
      <c r="Q997" s="100"/>
      <c r="R997" s="100"/>
      <c r="S997" s="100"/>
    </row>
    <row r="998" customFormat="false" ht="15" hidden="false" customHeight="false" outlineLevel="0" collapsed="false">
      <c r="B998" s="96" t="s">
        <v>108</v>
      </c>
      <c r="C998" s="97" t="n">
        <v>1</v>
      </c>
      <c r="D998" s="100" t="n">
        <f aca="false">$C998*VLOOKUP($B998,FoodDB!$A$2:$I$1018,3,0)</f>
        <v>0</v>
      </c>
      <c r="E998" s="100" t="n">
        <f aca="false">$C998*VLOOKUP($B998,FoodDB!$A$2:$I$1018,4,0)</f>
        <v>0</v>
      </c>
      <c r="F998" s="100" t="n">
        <f aca="false">$C998*VLOOKUP($B998,FoodDB!$A$2:$I$1018,5,0)</f>
        <v>0</v>
      </c>
      <c r="G998" s="100" t="n">
        <f aca="false">$C998*VLOOKUP($B998,FoodDB!$A$2:$I$1018,6,0)</f>
        <v>0</v>
      </c>
      <c r="H998" s="100" t="n">
        <f aca="false">$C998*VLOOKUP($B998,FoodDB!$A$2:$I$1018,7,0)</f>
        <v>0</v>
      </c>
      <c r="I998" s="100" t="n">
        <f aca="false">$C998*VLOOKUP($B998,FoodDB!$A$2:$I$1018,8,0)</f>
        <v>0</v>
      </c>
      <c r="J998" s="100" t="n">
        <f aca="false">$C998*VLOOKUP($B998,FoodDB!$A$2:$I$1018,9,0)</f>
        <v>0</v>
      </c>
      <c r="K998" s="100"/>
      <c r="L998" s="100"/>
      <c r="M998" s="100"/>
      <c r="N998" s="100"/>
      <c r="O998" s="100"/>
      <c r="P998" s="100"/>
      <c r="Q998" s="100"/>
      <c r="R998" s="100"/>
      <c r="S998" s="100"/>
    </row>
    <row r="999" customFormat="false" ht="15" hidden="false" customHeight="false" outlineLevel="0" collapsed="false">
      <c r="B999" s="96" t="s">
        <v>108</v>
      </c>
      <c r="C999" s="97" t="n">
        <v>1</v>
      </c>
      <c r="D999" s="100" t="n">
        <f aca="false">$C999*VLOOKUP($B999,FoodDB!$A$2:$I$1018,3,0)</f>
        <v>0</v>
      </c>
      <c r="E999" s="100" t="n">
        <f aca="false">$C999*VLOOKUP($B999,FoodDB!$A$2:$I$1018,4,0)</f>
        <v>0</v>
      </c>
      <c r="F999" s="100" t="n">
        <f aca="false">$C999*VLOOKUP($B999,FoodDB!$A$2:$I$1018,5,0)</f>
        <v>0</v>
      </c>
      <c r="G999" s="100" t="n">
        <f aca="false">$C999*VLOOKUP($B999,FoodDB!$A$2:$I$1018,6,0)</f>
        <v>0</v>
      </c>
      <c r="H999" s="100" t="n">
        <f aca="false">$C999*VLOOKUP($B999,FoodDB!$A$2:$I$1018,7,0)</f>
        <v>0</v>
      </c>
      <c r="I999" s="100" t="n">
        <f aca="false">$C999*VLOOKUP($B999,FoodDB!$A$2:$I$1018,8,0)</f>
        <v>0</v>
      </c>
      <c r="J999" s="100" t="n">
        <f aca="false">$C999*VLOOKUP($B999,FoodDB!$A$2:$I$1018,9,0)</f>
        <v>0</v>
      </c>
      <c r="K999" s="100"/>
      <c r="L999" s="100"/>
      <c r="M999" s="100"/>
      <c r="N999" s="100"/>
      <c r="O999" s="100"/>
      <c r="P999" s="100"/>
      <c r="Q999" s="100"/>
      <c r="R999" s="100"/>
      <c r="S999" s="100"/>
    </row>
    <row r="1000" customFormat="false" ht="15" hidden="false" customHeight="false" outlineLevel="0" collapsed="false">
      <c r="B1000" s="96" t="s">
        <v>108</v>
      </c>
      <c r="C1000" s="97" t="n">
        <v>1</v>
      </c>
      <c r="D1000" s="100" t="n">
        <f aca="false">$C1000*VLOOKUP($B1000,FoodDB!$A$2:$I$1018,3,0)</f>
        <v>0</v>
      </c>
      <c r="E1000" s="100" t="n">
        <f aca="false">$C1000*VLOOKUP($B1000,FoodDB!$A$2:$I$1018,4,0)</f>
        <v>0</v>
      </c>
      <c r="F1000" s="100" t="n">
        <f aca="false">$C1000*VLOOKUP($B1000,FoodDB!$A$2:$I$1018,5,0)</f>
        <v>0</v>
      </c>
      <c r="G1000" s="100" t="n">
        <f aca="false">$C1000*VLOOKUP($B1000,FoodDB!$A$2:$I$1018,6,0)</f>
        <v>0</v>
      </c>
      <c r="H1000" s="100" t="n">
        <f aca="false">$C1000*VLOOKUP($B1000,FoodDB!$A$2:$I$1018,7,0)</f>
        <v>0</v>
      </c>
      <c r="I1000" s="100" t="n">
        <f aca="false">$C1000*VLOOKUP($B1000,FoodDB!$A$2:$I$1018,8,0)</f>
        <v>0</v>
      </c>
      <c r="J1000" s="100" t="n">
        <f aca="false">$C1000*VLOOKUP($B1000,FoodDB!$A$2:$I$1018,9,0)</f>
        <v>0</v>
      </c>
      <c r="K1000" s="100"/>
      <c r="L1000" s="100"/>
      <c r="M1000" s="100"/>
      <c r="N1000" s="100"/>
      <c r="O1000" s="100"/>
      <c r="P1000" s="100"/>
      <c r="Q1000" s="100"/>
      <c r="R1000" s="100"/>
      <c r="S1000" s="100"/>
    </row>
    <row r="1001" customFormat="false" ht="15" hidden="false" customHeight="false" outlineLevel="0" collapsed="false">
      <c r="A1001" s="0" t="s">
        <v>98</v>
      </c>
      <c r="D1001" s="100"/>
      <c r="E1001" s="100"/>
      <c r="F1001" s="100"/>
      <c r="G1001" s="100" t="n">
        <f aca="false">SUM(G994:G1000)</f>
        <v>0</v>
      </c>
      <c r="H1001" s="100" t="n">
        <f aca="false">SUM(H994:H1000)</f>
        <v>0</v>
      </c>
      <c r="I1001" s="100" t="n">
        <f aca="false">SUM(I994:I1000)</f>
        <v>0</v>
      </c>
      <c r="J1001" s="100" t="n">
        <f aca="false">SUM(G1001:I1001)</f>
        <v>0</v>
      </c>
      <c r="K1001" s="100"/>
      <c r="L1001" s="100"/>
      <c r="M1001" s="100"/>
      <c r="N1001" s="100"/>
      <c r="O1001" s="100"/>
      <c r="P1001" s="100"/>
      <c r="Q1001" s="100"/>
      <c r="R1001" s="100"/>
      <c r="S1001" s="100"/>
    </row>
    <row r="1002" customFormat="false" ht="15" hidden="false" customHeight="false" outlineLevel="0" collapsed="false">
      <c r="A1002" s="0" t="s">
        <v>102</v>
      </c>
      <c r="B1002" s="0" t="s">
        <v>103</v>
      </c>
      <c r="D1002" s="100"/>
      <c r="E1002" s="100"/>
      <c r="F1002" s="100"/>
      <c r="G1002" s="100" t="n">
        <f aca="false">VLOOKUP($A994,LossChart!$A$3:$AB$105,14,0)</f>
        <v>803.427603607478</v>
      </c>
      <c r="H1002" s="100" t="n">
        <f aca="false">VLOOKUP($A994,LossChart!$A$3:$AB$105,15,0)</f>
        <v>84</v>
      </c>
      <c r="I1002" s="100" t="n">
        <f aca="false">VLOOKUP($A994,LossChart!$A$3:$AB$105,16,0)</f>
        <v>477.304074136158</v>
      </c>
      <c r="J1002" s="100" t="n">
        <f aca="false">VLOOKUP($A994,LossChart!$A$3:$AB$105,17,0)</f>
        <v>1364.73167774364</v>
      </c>
      <c r="K1002" s="100"/>
      <c r="L1002" s="100"/>
      <c r="M1002" s="100"/>
      <c r="N1002" s="100"/>
      <c r="O1002" s="100"/>
      <c r="P1002" s="100"/>
      <c r="Q1002" s="100"/>
      <c r="R1002" s="100"/>
      <c r="S1002" s="100"/>
    </row>
    <row r="1003" customFormat="false" ht="15" hidden="false" customHeight="false" outlineLevel="0" collapsed="false">
      <c r="A1003" s="0" t="s">
        <v>104</v>
      </c>
      <c r="D1003" s="100"/>
      <c r="E1003" s="100"/>
      <c r="F1003" s="100"/>
      <c r="G1003" s="100" t="n">
        <f aca="false">G1002-G1001</f>
        <v>803.427603607478</v>
      </c>
      <c r="H1003" s="100" t="n">
        <f aca="false">H1002-H1001</f>
        <v>84</v>
      </c>
      <c r="I1003" s="100" t="n">
        <f aca="false">I1002-I1001</f>
        <v>477.304074136158</v>
      </c>
      <c r="J1003" s="100" t="n">
        <f aca="false">J1002-J1001</f>
        <v>1364.73167774364</v>
      </c>
      <c r="K1003" s="100"/>
      <c r="L1003" s="100"/>
      <c r="M1003" s="100"/>
      <c r="N1003" s="100"/>
      <c r="O1003" s="100"/>
      <c r="P1003" s="100"/>
      <c r="Q1003" s="100"/>
      <c r="R1003" s="100"/>
      <c r="S1003" s="100"/>
    </row>
    <row r="1005" customFormat="false" ht="60" hidden="false" customHeight="false" outlineLevel="0" collapsed="false">
      <c r="A1005" s="21" t="s">
        <v>63</v>
      </c>
      <c r="B1005" s="21" t="s">
        <v>93</v>
      </c>
      <c r="C1005" s="21" t="s">
        <v>94</v>
      </c>
      <c r="D1005" s="94" t="str">
        <f aca="false">FoodDB!$C$1</f>
        <v>Fat
(g)</v>
      </c>
      <c r="E1005" s="94" t="str">
        <f aca="false">FoodDB!$D$1</f>
        <v>Carbs
(g)</v>
      </c>
      <c r="F1005" s="94" t="str">
        <f aca="false">FoodDB!$E$1</f>
        <v>Protein
(g)</v>
      </c>
      <c r="G1005" s="94" t="str">
        <f aca="false">FoodDB!$F$1</f>
        <v>Fat
(Cal)</v>
      </c>
      <c r="H1005" s="94" t="str">
        <f aca="false">FoodDB!$G$1</f>
        <v>Carb
(Cal)</v>
      </c>
      <c r="I1005" s="94" t="str">
        <f aca="false">FoodDB!$H$1</f>
        <v>Protein
(Cal)</v>
      </c>
      <c r="J1005" s="94" t="str">
        <f aca="false">FoodDB!$I$1</f>
        <v>Total
Calories</v>
      </c>
      <c r="K1005" s="94"/>
      <c r="L1005" s="94" t="s">
        <v>110</v>
      </c>
      <c r="M1005" s="94" t="s">
        <v>111</v>
      </c>
      <c r="N1005" s="94" t="s">
        <v>112</v>
      </c>
      <c r="O1005" s="94" t="s">
        <v>113</v>
      </c>
      <c r="P1005" s="94" t="s">
        <v>118</v>
      </c>
      <c r="Q1005" s="94" t="s">
        <v>119</v>
      </c>
      <c r="R1005" s="94" t="s">
        <v>120</v>
      </c>
      <c r="S1005" s="94" t="s">
        <v>121</v>
      </c>
    </row>
    <row r="1006" customFormat="false" ht="15" hidden="false" customHeight="false" outlineLevel="0" collapsed="false">
      <c r="A1006" s="95" t="n">
        <f aca="false">A994+1</f>
        <v>43077</v>
      </c>
      <c r="B1006" s="96" t="s">
        <v>108</v>
      </c>
      <c r="C1006" s="97" t="n">
        <v>1</v>
      </c>
      <c r="D1006" s="100" t="n">
        <f aca="false">$C1006*VLOOKUP($B1006,FoodDB!$A$2:$I$1018,3,0)</f>
        <v>0</v>
      </c>
      <c r="E1006" s="100" t="n">
        <f aca="false">$C1006*VLOOKUP($B1006,FoodDB!$A$2:$I$1018,4,0)</f>
        <v>0</v>
      </c>
      <c r="F1006" s="100" t="n">
        <f aca="false">$C1006*VLOOKUP($B1006,FoodDB!$A$2:$I$1018,5,0)</f>
        <v>0</v>
      </c>
      <c r="G1006" s="100" t="n">
        <f aca="false">$C1006*VLOOKUP($B1006,FoodDB!$A$2:$I$1018,6,0)</f>
        <v>0</v>
      </c>
      <c r="H1006" s="100" t="n">
        <f aca="false">$C1006*VLOOKUP($B1006,FoodDB!$A$2:$I$1018,7,0)</f>
        <v>0</v>
      </c>
      <c r="I1006" s="100" t="n">
        <f aca="false">$C1006*VLOOKUP($B1006,FoodDB!$A$2:$I$1018,8,0)</f>
        <v>0</v>
      </c>
      <c r="J1006" s="100" t="n">
        <f aca="false">$C1006*VLOOKUP($B1006,FoodDB!$A$2:$I$1018,9,0)</f>
        <v>0</v>
      </c>
      <c r="K1006" s="100"/>
      <c r="L1006" s="100" t="n">
        <f aca="false">SUM(G1006:G1012)</f>
        <v>0</v>
      </c>
      <c r="M1006" s="100" t="n">
        <f aca="false">SUM(H1006:H1012)</f>
        <v>0</v>
      </c>
      <c r="N1006" s="100" t="n">
        <f aca="false">SUM(I1006:I1012)</f>
        <v>0</v>
      </c>
      <c r="O1006" s="100" t="n">
        <f aca="false">SUM(L1006:N1006)</f>
        <v>0</v>
      </c>
      <c r="P1006" s="100" t="n">
        <f aca="false">VLOOKUP($A1006,LossChart!$A$3:$AB$105,14,0)-L1006</f>
        <v>803.778549470455</v>
      </c>
      <c r="Q1006" s="100" t="n">
        <f aca="false">VLOOKUP($A1006,LossChart!$A$3:$AB$105,15,0)-M1006</f>
        <v>88</v>
      </c>
      <c r="R1006" s="100" t="n">
        <f aca="false">VLOOKUP($A1006,LossChart!$A$3:$AB$105,16,0)-N1006</f>
        <v>477.304074136158</v>
      </c>
      <c r="S1006" s="100" t="n">
        <f aca="false">VLOOKUP($A1006,LossChart!$A$3:$AB$105,17,0)-O1006</f>
        <v>1369.08262360661</v>
      </c>
    </row>
    <row r="1007" customFormat="false" ht="15" hidden="false" customHeight="false" outlineLevel="0" collapsed="false">
      <c r="B1007" s="96" t="s">
        <v>108</v>
      </c>
      <c r="C1007" s="97" t="n">
        <v>1</v>
      </c>
      <c r="D1007" s="100" t="n">
        <f aca="false">$C1007*VLOOKUP($B1007,FoodDB!$A$2:$I$1018,3,0)</f>
        <v>0</v>
      </c>
      <c r="E1007" s="100" t="n">
        <f aca="false">$C1007*VLOOKUP($B1007,FoodDB!$A$2:$I$1018,4,0)</f>
        <v>0</v>
      </c>
      <c r="F1007" s="100" t="n">
        <f aca="false">$C1007*VLOOKUP($B1007,FoodDB!$A$2:$I$1018,5,0)</f>
        <v>0</v>
      </c>
      <c r="G1007" s="100" t="n">
        <f aca="false">$C1007*VLOOKUP($B1007,FoodDB!$A$2:$I$1018,6,0)</f>
        <v>0</v>
      </c>
      <c r="H1007" s="100" t="n">
        <f aca="false">$C1007*VLOOKUP($B1007,FoodDB!$A$2:$I$1018,7,0)</f>
        <v>0</v>
      </c>
      <c r="I1007" s="100" t="n">
        <f aca="false">$C1007*VLOOKUP($B1007,FoodDB!$A$2:$I$1018,8,0)</f>
        <v>0</v>
      </c>
      <c r="J1007" s="100" t="n">
        <f aca="false">$C1007*VLOOKUP($B1007,FoodDB!$A$2:$I$1018,9,0)</f>
        <v>0</v>
      </c>
      <c r="K1007" s="100"/>
      <c r="L1007" s="100"/>
      <c r="M1007" s="100"/>
      <c r="N1007" s="100"/>
      <c r="O1007" s="100"/>
      <c r="P1007" s="100"/>
      <c r="Q1007" s="100"/>
      <c r="R1007" s="100"/>
      <c r="S1007" s="100"/>
    </row>
    <row r="1008" customFormat="false" ht="15" hidden="false" customHeight="false" outlineLevel="0" collapsed="false">
      <c r="B1008" s="96" t="s">
        <v>108</v>
      </c>
      <c r="C1008" s="97" t="n">
        <v>1</v>
      </c>
      <c r="D1008" s="100" t="n">
        <f aca="false">$C1008*VLOOKUP($B1008,FoodDB!$A$2:$I$1018,3,0)</f>
        <v>0</v>
      </c>
      <c r="E1008" s="100" t="n">
        <f aca="false">$C1008*VLOOKUP($B1008,FoodDB!$A$2:$I$1018,4,0)</f>
        <v>0</v>
      </c>
      <c r="F1008" s="100" t="n">
        <f aca="false">$C1008*VLOOKUP($B1008,FoodDB!$A$2:$I$1018,5,0)</f>
        <v>0</v>
      </c>
      <c r="G1008" s="100" t="n">
        <f aca="false">$C1008*VLOOKUP($B1008,FoodDB!$A$2:$I$1018,6,0)</f>
        <v>0</v>
      </c>
      <c r="H1008" s="100" t="n">
        <f aca="false">$C1008*VLOOKUP($B1008,FoodDB!$A$2:$I$1018,7,0)</f>
        <v>0</v>
      </c>
      <c r="I1008" s="100" t="n">
        <f aca="false">$C1008*VLOOKUP($B1008,FoodDB!$A$2:$I$1018,8,0)</f>
        <v>0</v>
      </c>
      <c r="J1008" s="100" t="n">
        <f aca="false">$C1008*VLOOKUP($B1008,FoodDB!$A$2:$I$1018,9,0)</f>
        <v>0</v>
      </c>
      <c r="K1008" s="100"/>
      <c r="L1008" s="100"/>
      <c r="M1008" s="100"/>
      <c r="N1008" s="100"/>
      <c r="O1008" s="100"/>
      <c r="P1008" s="100"/>
      <c r="Q1008" s="100"/>
      <c r="R1008" s="100"/>
      <c r="S1008" s="100"/>
    </row>
    <row r="1009" customFormat="false" ht="15" hidden="false" customHeight="false" outlineLevel="0" collapsed="false">
      <c r="B1009" s="96" t="s">
        <v>108</v>
      </c>
      <c r="C1009" s="97" t="n">
        <v>1</v>
      </c>
      <c r="D1009" s="100" t="n">
        <f aca="false">$C1009*VLOOKUP($B1009,FoodDB!$A$2:$I$1018,3,0)</f>
        <v>0</v>
      </c>
      <c r="E1009" s="100" t="n">
        <f aca="false">$C1009*VLOOKUP($B1009,FoodDB!$A$2:$I$1018,4,0)</f>
        <v>0</v>
      </c>
      <c r="F1009" s="100" t="n">
        <f aca="false">$C1009*VLOOKUP($B1009,FoodDB!$A$2:$I$1018,5,0)</f>
        <v>0</v>
      </c>
      <c r="G1009" s="100" t="n">
        <f aca="false">$C1009*VLOOKUP($B1009,FoodDB!$A$2:$I$1018,6,0)</f>
        <v>0</v>
      </c>
      <c r="H1009" s="100" t="n">
        <f aca="false">$C1009*VLOOKUP($B1009,FoodDB!$A$2:$I$1018,7,0)</f>
        <v>0</v>
      </c>
      <c r="I1009" s="100" t="n">
        <f aca="false">$C1009*VLOOKUP($B1009,FoodDB!$A$2:$I$1018,8,0)</f>
        <v>0</v>
      </c>
      <c r="J1009" s="100" t="n">
        <f aca="false">$C1009*VLOOKUP($B1009,FoodDB!$A$2:$I$1018,9,0)</f>
        <v>0</v>
      </c>
      <c r="K1009" s="100"/>
      <c r="L1009" s="100"/>
      <c r="M1009" s="100"/>
      <c r="N1009" s="100"/>
      <c r="O1009" s="100"/>
      <c r="P1009" s="100"/>
      <c r="Q1009" s="100"/>
      <c r="R1009" s="100"/>
      <c r="S1009" s="100"/>
    </row>
    <row r="1010" customFormat="false" ht="15" hidden="false" customHeight="false" outlineLevel="0" collapsed="false">
      <c r="B1010" s="96" t="s">
        <v>108</v>
      </c>
      <c r="C1010" s="97" t="n">
        <v>1</v>
      </c>
      <c r="D1010" s="100" t="n">
        <f aca="false">$C1010*VLOOKUP($B1010,FoodDB!$A$2:$I$1018,3,0)</f>
        <v>0</v>
      </c>
      <c r="E1010" s="100" t="n">
        <f aca="false">$C1010*VLOOKUP($B1010,FoodDB!$A$2:$I$1018,4,0)</f>
        <v>0</v>
      </c>
      <c r="F1010" s="100" t="n">
        <f aca="false">$C1010*VLOOKUP($B1010,FoodDB!$A$2:$I$1018,5,0)</f>
        <v>0</v>
      </c>
      <c r="G1010" s="100" t="n">
        <f aca="false">$C1010*VLOOKUP($B1010,FoodDB!$A$2:$I$1018,6,0)</f>
        <v>0</v>
      </c>
      <c r="H1010" s="100" t="n">
        <f aca="false">$C1010*VLOOKUP($B1010,FoodDB!$A$2:$I$1018,7,0)</f>
        <v>0</v>
      </c>
      <c r="I1010" s="100" t="n">
        <f aca="false">$C1010*VLOOKUP($B1010,FoodDB!$A$2:$I$1018,8,0)</f>
        <v>0</v>
      </c>
      <c r="J1010" s="100" t="n">
        <f aca="false">$C1010*VLOOKUP($B1010,FoodDB!$A$2:$I$1018,9,0)</f>
        <v>0</v>
      </c>
      <c r="K1010" s="100"/>
      <c r="L1010" s="100"/>
      <c r="M1010" s="100"/>
      <c r="N1010" s="100"/>
      <c r="O1010" s="100"/>
      <c r="P1010" s="100"/>
      <c r="Q1010" s="100"/>
      <c r="R1010" s="100"/>
      <c r="S1010" s="100"/>
    </row>
    <row r="1011" customFormat="false" ht="15" hidden="false" customHeight="false" outlineLevel="0" collapsed="false">
      <c r="B1011" s="96" t="s">
        <v>108</v>
      </c>
      <c r="C1011" s="97" t="n">
        <v>1</v>
      </c>
      <c r="D1011" s="100" t="n">
        <f aca="false">$C1011*VLOOKUP($B1011,FoodDB!$A$2:$I$1018,3,0)</f>
        <v>0</v>
      </c>
      <c r="E1011" s="100" t="n">
        <f aca="false">$C1011*VLOOKUP($B1011,FoodDB!$A$2:$I$1018,4,0)</f>
        <v>0</v>
      </c>
      <c r="F1011" s="100" t="n">
        <f aca="false">$C1011*VLOOKUP($B1011,FoodDB!$A$2:$I$1018,5,0)</f>
        <v>0</v>
      </c>
      <c r="G1011" s="100" t="n">
        <f aca="false">$C1011*VLOOKUP($B1011,FoodDB!$A$2:$I$1018,6,0)</f>
        <v>0</v>
      </c>
      <c r="H1011" s="100" t="n">
        <f aca="false">$C1011*VLOOKUP($B1011,FoodDB!$A$2:$I$1018,7,0)</f>
        <v>0</v>
      </c>
      <c r="I1011" s="100" t="n">
        <f aca="false">$C1011*VLOOKUP($B1011,FoodDB!$A$2:$I$1018,8,0)</f>
        <v>0</v>
      </c>
      <c r="J1011" s="100" t="n">
        <f aca="false">$C1011*VLOOKUP($B1011,FoodDB!$A$2:$I$1018,9,0)</f>
        <v>0</v>
      </c>
      <c r="K1011" s="100"/>
      <c r="L1011" s="100"/>
      <c r="M1011" s="100"/>
      <c r="N1011" s="100"/>
      <c r="O1011" s="100"/>
      <c r="P1011" s="100"/>
      <c r="Q1011" s="100"/>
      <c r="R1011" s="100"/>
      <c r="S1011" s="100"/>
    </row>
    <row r="1012" customFormat="false" ht="15" hidden="false" customHeight="false" outlineLevel="0" collapsed="false">
      <c r="B1012" s="96" t="s">
        <v>108</v>
      </c>
      <c r="C1012" s="97" t="n">
        <v>1</v>
      </c>
      <c r="D1012" s="100" t="n">
        <f aca="false">$C1012*VLOOKUP($B1012,FoodDB!$A$2:$I$1018,3,0)</f>
        <v>0</v>
      </c>
      <c r="E1012" s="100" t="n">
        <f aca="false">$C1012*VLOOKUP($B1012,FoodDB!$A$2:$I$1018,4,0)</f>
        <v>0</v>
      </c>
      <c r="F1012" s="100" t="n">
        <f aca="false">$C1012*VLOOKUP($B1012,FoodDB!$A$2:$I$1018,5,0)</f>
        <v>0</v>
      </c>
      <c r="G1012" s="100" t="n">
        <f aca="false">$C1012*VLOOKUP($B1012,FoodDB!$A$2:$I$1018,6,0)</f>
        <v>0</v>
      </c>
      <c r="H1012" s="100" t="n">
        <f aca="false">$C1012*VLOOKUP($B1012,FoodDB!$A$2:$I$1018,7,0)</f>
        <v>0</v>
      </c>
      <c r="I1012" s="100" t="n">
        <f aca="false">$C1012*VLOOKUP($B1012,FoodDB!$A$2:$I$1018,8,0)</f>
        <v>0</v>
      </c>
      <c r="J1012" s="100" t="n">
        <f aca="false">$C1012*VLOOKUP($B1012,FoodDB!$A$2:$I$1018,9,0)</f>
        <v>0</v>
      </c>
      <c r="K1012" s="100"/>
      <c r="L1012" s="100"/>
      <c r="M1012" s="100"/>
      <c r="N1012" s="100"/>
      <c r="O1012" s="100"/>
      <c r="P1012" s="100"/>
      <c r="Q1012" s="100"/>
      <c r="R1012" s="100"/>
      <c r="S1012" s="100"/>
    </row>
    <row r="1013" customFormat="false" ht="15" hidden="false" customHeight="false" outlineLevel="0" collapsed="false">
      <c r="A1013" s="0" t="s">
        <v>98</v>
      </c>
      <c r="D1013" s="100"/>
      <c r="E1013" s="100"/>
      <c r="F1013" s="100"/>
      <c r="G1013" s="100" t="n">
        <f aca="false">SUM(G1006:G1012)</f>
        <v>0</v>
      </c>
      <c r="H1013" s="100" t="n">
        <f aca="false">SUM(H1006:H1012)</f>
        <v>0</v>
      </c>
      <c r="I1013" s="100" t="n">
        <f aca="false">SUM(I1006:I1012)</f>
        <v>0</v>
      </c>
      <c r="J1013" s="100" t="n">
        <f aca="false">SUM(G1013:I1013)</f>
        <v>0</v>
      </c>
      <c r="K1013" s="100"/>
      <c r="L1013" s="100"/>
      <c r="M1013" s="100"/>
      <c r="N1013" s="100"/>
      <c r="O1013" s="100"/>
      <c r="P1013" s="100"/>
      <c r="Q1013" s="100"/>
      <c r="R1013" s="100"/>
      <c r="S1013" s="100"/>
    </row>
    <row r="1014" customFormat="false" ht="15" hidden="false" customHeight="false" outlineLevel="0" collapsed="false">
      <c r="A1014" s="0" t="s">
        <v>102</v>
      </c>
      <c r="B1014" s="0" t="s">
        <v>103</v>
      </c>
      <c r="D1014" s="100"/>
      <c r="E1014" s="100"/>
      <c r="F1014" s="100"/>
      <c r="G1014" s="100" t="n">
        <f aca="false">VLOOKUP($A1006,LossChart!$A$3:$AB$105,14,0)</f>
        <v>803.778549470455</v>
      </c>
      <c r="H1014" s="100" t="n">
        <f aca="false">VLOOKUP($A1006,LossChart!$A$3:$AB$105,15,0)</f>
        <v>88</v>
      </c>
      <c r="I1014" s="100" t="n">
        <f aca="false">VLOOKUP($A1006,LossChart!$A$3:$AB$105,16,0)</f>
        <v>477.304074136158</v>
      </c>
      <c r="J1014" s="100" t="n">
        <f aca="false">VLOOKUP($A1006,LossChart!$A$3:$AB$105,17,0)</f>
        <v>1369.08262360661</v>
      </c>
      <c r="K1014" s="100"/>
      <c r="L1014" s="100"/>
      <c r="M1014" s="100"/>
      <c r="N1014" s="100"/>
      <c r="O1014" s="100"/>
      <c r="P1014" s="100"/>
      <c r="Q1014" s="100"/>
      <c r="R1014" s="100"/>
      <c r="S1014" s="100"/>
    </row>
    <row r="1015" customFormat="false" ht="15" hidden="false" customHeight="false" outlineLevel="0" collapsed="false">
      <c r="A1015" s="0" t="s">
        <v>104</v>
      </c>
      <c r="D1015" s="100"/>
      <c r="E1015" s="100"/>
      <c r="F1015" s="100"/>
      <c r="G1015" s="100" t="n">
        <f aca="false">G1014-G1013</f>
        <v>803.778549470455</v>
      </c>
      <c r="H1015" s="100" t="n">
        <f aca="false">H1014-H1013</f>
        <v>88</v>
      </c>
      <c r="I1015" s="100" t="n">
        <f aca="false">I1014-I1013</f>
        <v>477.304074136158</v>
      </c>
      <c r="J1015" s="100" t="n">
        <f aca="false">J1014-J1013</f>
        <v>1369.08262360661</v>
      </c>
      <c r="K1015" s="100"/>
      <c r="L1015" s="100"/>
      <c r="M1015" s="100"/>
      <c r="N1015" s="100"/>
      <c r="O1015" s="100"/>
      <c r="P1015" s="100"/>
      <c r="Q1015" s="100"/>
      <c r="R1015" s="100"/>
      <c r="S1015" s="100"/>
    </row>
    <row r="1017" customFormat="false" ht="60" hidden="false" customHeight="false" outlineLevel="0" collapsed="false">
      <c r="A1017" s="21" t="s">
        <v>63</v>
      </c>
      <c r="B1017" s="21" t="s">
        <v>93</v>
      </c>
      <c r="C1017" s="21" t="s">
        <v>94</v>
      </c>
      <c r="D1017" s="94" t="str">
        <f aca="false">FoodDB!$C$1</f>
        <v>Fat
(g)</v>
      </c>
      <c r="E1017" s="94" t="str">
        <f aca="false">FoodDB!$D$1</f>
        <v>Carbs
(g)</v>
      </c>
      <c r="F1017" s="94" t="str">
        <f aca="false">FoodDB!$E$1</f>
        <v>Protein
(g)</v>
      </c>
      <c r="G1017" s="94" t="str">
        <f aca="false">FoodDB!$F$1</f>
        <v>Fat
(Cal)</v>
      </c>
      <c r="H1017" s="94" t="str">
        <f aca="false">FoodDB!$G$1</f>
        <v>Carb
(Cal)</v>
      </c>
      <c r="I1017" s="94" t="str">
        <f aca="false">FoodDB!$H$1</f>
        <v>Protein
(Cal)</v>
      </c>
      <c r="J1017" s="94" t="str">
        <f aca="false">FoodDB!$I$1</f>
        <v>Total
Calories</v>
      </c>
      <c r="K1017" s="94"/>
      <c r="L1017" s="94" t="s">
        <v>110</v>
      </c>
      <c r="M1017" s="94" t="s">
        <v>111</v>
      </c>
      <c r="N1017" s="94" t="s">
        <v>112</v>
      </c>
      <c r="O1017" s="94" t="s">
        <v>113</v>
      </c>
      <c r="P1017" s="94" t="s">
        <v>118</v>
      </c>
      <c r="Q1017" s="94" t="s">
        <v>119</v>
      </c>
      <c r="R1017" s="94" t="s">
        <v>120</v>
      </c>
      <c r="S1017" s="94" t="s">
        <v>121</v>
      </c>
    </row>
    <row r="1018" customFormat="false" ht="15" hidden="false" customHeight="false" outlineLevel="0" collapsed="false">
      <c r="A1018" s="95" t="n">
        <f aca="false">A1006+1</f>
        <v>43078</v>
      </c>
      <c r="B1018" s="96" t="s">
        <v>108</v>
      </c>
      <c r="C1018" s="97" t="n">
        <v>1</v>
      </c>
      <c r="D1018" s="100" t="n">
        <f aca="false">$C1018*VLOOKUP($B1018,FoodDB!$A$2:$I$1018,3,0)</f>
        <v>0</v>
      </c>
      <c r="E1018" s="100" t="n">
        <f aca="false">$C1018*VLOOKUP($B1018,FoodDB!$A$2:$I$1018,4,0)</f>
        <v>0</v>
      </c>
      <c r="F1018" s="100" t="n">
        <f aca="false">$C1018*VLOOKUP($B1018,FoodDB!$A$2:$I$1018,5,0)</f>
        <v>0</v>
      </c>
      <c r="G1018" s="100" t="n">
        <f aca="false">$C1018*VLOOKUP($B1018,FoodDB!$A$2:$I$1018,6,0)</f>
        <v>0</v>
      </c>
      <c r="H1018" s="100" t="n">
        <f aca="false">$C1018*VLOOKUP($B1018,FoodDB!$A$2:$I$1018,7,0)</f>
        <v>0</v>
      </c>
      <c r="I1018" s="100" t="n">
        <f aca="false">$C1018*VLOOKUP($B1018,FoodDB!$A$2:$I$1018,8,0)</f>
        <v>0</v>
      </c>
      <c r="J1018" s="100" t="n">
        <f aca="false">$C1018*VLOOKUP($B1018,FoodDB!$A$2:$I$1018,9,0)</f>
        <v>0</v>
      </c>
      <c r="K1018" s="100"/>
      <c r="L1018" s="100" t="n">
        <f aca="false">SUM(G1018:G1024)</f>
        <v>0</v>
      </c>
      <c r="M1018" s="100" t="n">
        <f aca="false">SUM(H1018:H1024)</f>
        <v>0</v>
      </c>
      <c r="N1018" s="100" t="n">
        <f aca="false">SUM(I1018:I1024)</f>
        <v>0</v>
      </c>
      <c r="O1018" s="100" t="n">
        <f aca="false">SUM(L1018:N1018)</f>
        <v>0</v>
      </c>
      <c r="P1018" s="100" t="n">
        <f aca="false">VLOOKUP($A1018,LossChart!$A$3:$AB$105,14,0)-L1018</f>
        <v>804.090958384359</v>
      </c>
      <c r="Q1018" s="100" t="n">
        <f aca="false">VLOOKUP($A1018,LossChart!$A$3:$AB$105,15,0)-M1018</f>
        <v>92</v>
      </c>
      <c r="R1018" s="100" t="n">
        <f aca="false">VLOOKUP($A1018,LossChart!$A$3:$AB$105,16,0)-N1018</f>
        <v>477.304074136158</v>
      </c>
      <c r="S1018" s="100" t="n">
        <f aca="false">VLOOKUP($A1018,LossChart!$A$3:$AB$105,17,0)-O1018</f>
        <v>1373.39503252052</v>
      </c>
    </row>
    <row r="1019" customFormat="false" ht="15" hidden="false" customHeight="false" outlineLevel="0" collapsed="false">
      <c r="B1019" s="96" t="s">
        <v>108</v>
      </c>
      <c r="C1019" s="97" t="n">
        <v>1</v>
      </c>
      <c r="D1019" s="100" t="n">
        <f aca="false">$C1019*VLOOKUP($B1019,FoodDB!$A$2:$I$1018,3,0)</f>
        <v>0</v>
      </c>
      <c r="E1019" s="100" t="n">
        <f aca="false">$C1019*VLOOKUP($B1019,FoodDB!$A$2:$I$1018,4,0)</f>
        <v>0</v>
      </c>
      <c r="F1019" s="100" t="n">
        <f aca="false">$C1019*VLOOKUP($B1019,FoodDB!$A$2:$I$1018,5,0)</f>
        <v>0</v>
      </c>
      <c r="G1019" s="100" t="n">
        <f aca="false">$C1019*VLOOKUP($B1019,FoodDB!$A$2:$I$1018,6,0)</f>
        <v>0</v>
      </c>
      <c r="H1019" s="100" t="n">
        <f aca="false">$C1019*VLOOKUP($B1019,FoodDB!$A$2:$I$1018,7,0)</f>
        <v>0</v>
      </c>
      <c r="I1019" s="100" t="n">
        <f aca="false">$C1019*VLOOKUP($B1019,FoodDB!$A$2:$I$1018,8,0)</f>
        <v>0</v>
      </c>
      <c r="J1019" s="100" t="n">
        <f aca="false">$C1019*VLOOKUP($B1019,FoodDB!$A$2:$I$1018,9,0)</f>
        <v>0</v>
      </c>
      <c r="K1019" s="100"/>
      <c r="L1019" s="100"/>
      <c r="M1019" s="100"/>
      <c r="N1019" s="100"/>
      <c r="O1019" s="100"/>
      <c r="P1019" s="100"/>
      <c r="Q1019" s="100"/>
      <c r="R1019" s="100"/>
      <c r="S1019" s="100"/>
    </row>
    <row r="1020" customFormat="false" ht="15" hidden="false" customHeight="false" outlineLevel="0" collapsed="false">
      <c r="B1020" s="96" t="s">
        <v>108</v>
      </c>
      <c r="C1020" s="97" t="n">
        <v>1</v>
      </c>
      <c r="D1020" s="100" t="n">
        <f aca="false">$C1020*VLOOKUP($B1020,FoodDB!$A$2:$I$1018,3,0)</f>
        <v>0</v>
      </c>
      <c r="E1020" s="100" t="n">
        <f aca="false">$C1020*VLOOKUP($B1020,FoodDB!$A$2:$I$1018,4,0)</f>
        <v>0</v>
      </c>
      <c r="F1020" s="100" t="n">
        <f aca="false">$C1020*VLOOKUP($B1020,FoodDB!$A$2:$I$1018,5,0)</f>
        <v>0</v>
      </c>
      <c r="G1020" s="100" t="n">
        <f aca="false">$C1020*VLOOKUP($B1020,FoodDB!$A$2:$I$1018,6,0)</f>
        <v>0</v>
      </c>
      <c r="H1020" s="100" t="n">
        <f aca="false">$C1020*VLOOKUP($B1020,FoodDB!$A$2:$I$1018,7,0)</f>
        <v>0</v>
      </c>
      <c r="I1020" s="100" t="n">
        <f aca="false">$C1020*VLOOKUP($B1020,FoodDB!$A$2:$I$1018,8,0)</f>
        <v>0</v>
      </c>
      <c r="J1020" s="100" t="n">
        <f aca="false">$C1020*VLOOKUP($B1020,FoodDB!$A$2:$I$1018,9,0)</f>
        <v>0</v>
      </c>
      <c r="K1020" s="100"/>
      <c r="L1020" s="100"/>
      <c r="M1020" s="100"/>
      <c r="N1020" s="100"/>
      <c r="O1020" s="100"/>
      <c r="P1020" s="100"/>
      <c r="Q1020" s="100"/>
      <c r="R1020" s="100"/>
      <c r="S1020" s="100"/>
    </row>
    <row r="1021" customFormat="false" ht="15" hidden="false" customHeight="false" outlineLevel="0" collapsed="false">
      <c r="B1021" s="96" t="s">
        <v>108</v>
      </c>
      <c r="C1021" s="97" t="n">
        <v>1</v>
      </c>
      <c r="D1021" s="100" t="n">
        <f aca="false">$C1021*VLOOKUP($B1021,FoodDB!$A$2:$I$1018,3,0)</f>
        <v>0</v>
      </c>
      <c r="E1021" s="100" t="n">
        <f aca="false">$C1021*VLOOKUP($B1021,FoodDB!$A$2:$I$1018,4,0)</f>
        <v>0</v>
      </c>
      <c r="F1021" s="100" t="n">
        <f aca="false">$C1021*VLOOKUP($B1021,FoodDB!$A$2:$I$1018,5,0)</f>
        <v>0</v>
      </c>
      <c r="G1021" s="100" t="n">
        <f aca="false">$C1021*VLOOKUP($B1021,FoodDB!$A$2:$I$1018,6,0)</f>
        <v>0</v>
      </c>
      <c r="H1021" s="100" t="n">
        <f aca="false">$C1021*VLOOKUP($B1021,FoodDB!$A$2:$I$1018,7,0)</f>
        <v>0</v>
      </c>
      <c r="I1021" s="100" t="n">
        <f aca="false">$C1021*VLOOKUP($B1021,FoodDB!$A$2:$I$1018,8,0)</f>
        <v>0</v>
      </c>
      <c r="J1021" s="100" t="n">
        <f aca="false">$C1021*VLOOKUP($B1021,FoodDB!$A$2:$I$1018,9,0)</f>
        <v>0</v>
      </c>
      <c r="K1021" s="100"/>
      <c r="L1021" s="100"/>
      <c r="M1021" s="100"/>
      <c r="N1021" s="100"/>
      <c r="O1021" s="100"/>
      <c r="P1021" s="100"/>
      <c r="Q1021" s="100"/>
      <c r="R1021" s="100"/>
      <c r="S1021" s="100"/>
    </row>
    <row r="1022" customFormat="false" ht="15" hidden="false" customHeight="false" outlineLevel="0" collapsed="false">
      <c r="B1022" s="96" t="s">
        <v>108</v>
      </c>
      <c r="C1022" s="97" t="n">
        <v>1</v>
      </c>
      <c r="D1022" s="100" t="n">
        <f aca="false">$C1022*VLOOKUP($B1022,FoodDB!$A$2:$I$1018,3,0)</f>
        <v>0</v>
      </c>
      <c r="E1022" s="100" t="n">
        <f aca="false">$C1022*VLOOKUP($B1022,FoodDB!$A$2:$I$1018,4,0)</f>
        <v>0</v>
      </c>
      <c r="F1022" s="100" t="n">
        <f aca="false">$C1022*VLOOKUP($B1022,FoodDB!$A$2:$I$1018,5,0)</f>
        <v>0</v>
      </c>
      <c r="G1022" s="100" t="n">
        <f aca="false">$C1022*VLOOKUP($B1022,FoodDB!$A$2:$I$1018,6,0)</f>
        <v>0</v>
      </c>
      <c r="H1022" s="100" t="n">
        <f aca="false">$C1022*VLOOKUP($B1022,FoodDB!$A$2:$I$1018,7,0)</f>
        <v>0</v>
      </c>
      <c r="I1022" s="100" t="n">
        <f aca="false">$C1022*VLOOKUP($B1022,FoodDB!$A$2:$I$1018,8,0)</f>
        <v>0</v>
      </c>
      <c r="J1022" s="100" t="n">
        <f aca="false">$C1022*VLOOKUP($B1022,FoodDB!$A$2:$I$1018,9,0)</f>
        <v>0</v>
      </c>
      <c r="K1022" s="100"/>
      <c r="L1022" s="100"/>
      <c r="M1022" s="100"/>
      <c r="N1022" s="100"/>
      <c r="O1022" s="100"/>
      <c r="P1022" s="100"/>
      <c r="Q1022" s="100"/>
      <c r="R1022" s="100"/>
      <c r="S1022" s="100"/>
    </row>
    <row r="1023" customFormat="false" ht="15" hidden="false" customHeight="false" outlineLevel="0" collapsed="false">
      <c r="B1023" s="96" t="s">
        <v>108</v>
      </c>
      <c r="C1023" s="97" t="n">
        <v>1</v>
      </c>
      <c r="D1023" s="100" t="n">
        <f aca="false">$C1023*VLOOKUP($B1023,FoodDB!$A$2:$I$1018,3,0)</f>
        <v>0</v>
      </c>
      <c r="E1023" s="100" t="n">
        <f aca="false">$C1023*VLOOKUP($B1023,FoodDB!$A$2:$I$1018,4,0)</f>
        <v>0</v>
      </c>
      <c r="F1023" s="100" t="n">
        <f aca="false">$C1023*VLOOKUP($B1023,FoodDB!$A$2:$I$1018,5,0)</f>
        <v>0</v>
      </c>
      <c r="G1023" s="100" t="n">
        <f aca="false">$C1023*VLOOKUP($B1023,FoodDB!$A$2:$I$1018,6,0)</f>
        <v>0</v>
      </c>
      <c r="H1023" s="100" t="n">
        <f aca="false">$C1023*VLOOKUP($B1023,FoodDB!$A$2:$I$1018,7,0)</f>
        <v>0</v>
      </c>
      <c r="I1023" s="100" t="n">
        <f aca="false">$C1023*VLOOKUP($B1023,FoodDB!$A$2:$I$1018,8,0)</f>
        <v>0</v>
      </c>
      <c r="J1023" s="100" t="n">
        <f aca="false">$C1023*VLOOKUP($B1023,FoodDB!$A$2:$I$1018,9,0)</f>
        <v>0</v>
      </c>
      <c r="K1023" s="100"/>
      <c r="L1023" s="100"/>
      <c r="M1023" s="100"/>
      <c r="N1023" s="100"/>
      <c r="O1023" s="100"/>
      <c r="P1023" s="100"/>
      <c r="Q1023" s="100"/>
      <c r="R1023" s="100"/>
      <c r="S1023" s="100"/>
    </row>
    <row r="1024" customFormat="false" ht="15" hidden="false" customHeight="false" outlineLevel="0" collapsed="false">
      <c r="B1024" s="96" t="s">
        <v>108</v>
      </c>
      <c r="C1024" s="97" t="n">
        <v>1</v>
      </c>
      <c r="D1024" s="100" t="n">
        <f aca="false">$C1024*VLOOKUP($B1024,FoodDB!$A$2:$I$1018,3,0)</f>
        <v>0</v>
      </c>
      <c r="E1024" s="100" t="n">
        <f aca="false">$C1024*VLOOKUP($B1024,FoodDB!$A$2:$I$1018,4,0)</f>
        <v>0</v>
      </c>
      <c r="F1024" s="100" t="n">
        <f aca="false">$C1024*VLOOKUP($B1024,FoodDB!$A$2:$I$1018,5,0)</f>
        <v>0</v>
      </c>
      <c r="G1024" s="100" t="n">
        <f aca="false">$C1024*VLOOKUP($B1024,FoodDB!$A$2:$I$1018,6,0)</f>
        <v>0</v>
      </c>
      <c r="H1024" s="100" t="n">
        <f aca="false">$C1024*VLOOKUP($B1024,FoodDB!$A$2:$I$1018,7,0)</f>
        <v>0</v>
      </c>
      <c r="I1024" s="100" t="n">
        <f aca="false">$C1024*VLOOKUP($B1024,FoodDB!$A$2:$I$1018,8,0)</f>
        <v>0</v>
      </c>
      <c r="J1024" s="100" t="n">
        <f aca="false">$C1024*VLOOKUP($B1024,FoodDB!$A$2:$I$1018,9,0)</f>
        <v>0</v>
      </c>
      <c r="K1024" s="100"/>
      <c r="L1024" s="100"/>
      <c r="M1024" s="100"/>
      <c r="N1024" s="100"/>
      <c r="O1024" s="100"/>
      <c r="P1024" s="100"/>
      <c r="Q1024" s="100"/>
      <c r="R1024" s="100"/>
      <c r="S1024" s="100"/>
    </row>
    <row r="1025" customFormat="false" ht="15" hidden="false" customHeight="false" outlineLevel="0" collapsed="false">
      <c r="A1025" s="0" t="s">
        <v>98</v>
      </c>
      <c r="D1025" s="100"/>
      <c r="E1025" s="100"/>
      <c r="F1025" s="100"/>
      <c r="G1025" s="100" t="n">
        <f aca="false">SUM(G1018:G1024)</f>
        <v>0</v>
      </c>
      <c r="H1025" s="100" t="n">
        <f aca="false">SUM(H1018:H1024)</f>
        <v>0</v>
      </c>
      <c r="I1025" s="100" t="n">
        <f aca="false">SUM(I1018:I1024)</f>
        <v>0</v>
      </c>
      <c r="J1025" s="100" t="n">
        <f aca="false">SUM(G1025:I1025)</f>
        <v>0</v>
      </c>
      <c r="K1025" s="100"/>
      <c r="L1025" s="100"/>
      <c r="M1025" s="100"/>
      <c r="N1025" s="100"/>
      <c r="O1025" s="100"/>
      <c r="P1025" s="100"/>
      <c r="Q1025" s="100"/>
      <c r="R1025" s="100"/>
      <c r="S1025" s="100"/>
    </row>
    <row r="1026" customFormat="false" ht="15" hidden="false" customHeight="false" outlineLevel="0" collapsed="false">
      <c r="A1026" s="0" t="s">
        <v>102</v>
      </c>
      <c r="B1026" s="0" t="s">
        <v>103</v>
      </c>
      <c r="D1026" s="100"/>
      <c r="E1026" s="100"/>
      <c r="F1026" s="100"/>
      <c r="G1026" s="100" t="n">
        <f aca="false">VLOOKUP($A1018,LossChart!$A$3:$AB$105,14,0)</f>
        <v>804.090958384359</v>
      </c>
      <c r="H1026" s="100" t="n">
        <f aca="false">VLOOKUP($A1018,LossChart!$A$3:$AB$105,15,0)</f>
        <v>92</v>
      </c>
      <c r="I1026" s="100" t="n">
        <f aca="false">VLOOKUP($A1018,LossChart!$A$3:$AB$105,16,0)</f>
        <v>477.304074136158</v>
      </c>
      <c r="J1026" s="100" t="n">
        <f aca="false">VLOOKUP($A1018,LossChart!$A$3:$AB$105,17,0)</f>
        <v>1373.39503252052</v>
      </c>
      <c r="K1026" s="100"/>
      <c r="L1026" s="100"/>
      <c r="M1026" s="100"/>
      <c r="N1026" s="100"/>
      <c r="O1026" s="100"/>
      <c r="P1026" s="100"/>
      <c r="Q1026" s="100"/>
      <c r="R1026" s="100"/>
      <c r="S1026" s="100"/>
    </row>
    <row r="1027" customFormat="false" ht="15" hidden="false" customHeight="false" outlineLevel="0" collapsed="false">
      <c r="A1027" s="0" t="s">
        <v>104</v>
      </c>
      <c r="D1027" s="100"/>
      <c r="E1027" s="100"/>
      <c r="F1027" s="100"/>
      <c r="G1027" s="100" t="n">
        <f aca="false">G1026-G1025</f>
        <v>804.090958384359</v>
      </c>
      <c r="H1027" s="100" t="n">
        <f aca="false">H1026-H1025</f>
        <v>92</v>
      </c>
      <c r="I1027" s="100" t="n">
        <f aca="false">I1026-I1025</f>
        <v>477.304074136158</v>
      </c>
      <c r="J1027" s="100" t="n">
        <f aca="false">J1026-J1025</f>
        <v>1373.39503252052</v>
      </c>
      <c r="K1027" s="100"/>
      <c r="L1027" s="100"/>
      <c r="M1027" s="100"/>
      <c r="N1027" s="100"/>
      <c r="O1027" s="100"/>
      <c r="P1027" s="100"/>
      <c r="Q1027" s="100"/>
      <c r="R1027" s="100"/>
      <c r="S1027" s="100"/>
    </row>
    <row r="1029" customFormat="false" ht="60" hidden="false" customHeight="false" outlineLevel="0" collapsed="false">
      <c r="A1029" s="21" t="s">
        <v>63</v>
      </c>
      <c r="B1029" s="21" t="s">
        <v>93</v>
      </c>
      <c r="C1029" s="21" t="s">
        <v>94</v>
      </c>
      <c r="D1029" s="94" t="str">
        <f aca="false">FoodDB!$C$1</f>
        <v>Fat
(g)</v>
      </c>
      <c r="E1029" s="94" t="str">
        <f aca="false">FoodDB!$D$1</f>
        <v>Carbs
(g)</v>
      </c>
      <c r="F1029" s="94" t="str">
        <f aca="false">FoodDB!$E$1</f>
        <v>Protein
(g)</v>
      </c>
      <c r="G1029" s="94" t="str">
        <f aca="false">FoodDB!$F$1</f>
        <v>Fat
(Cal)</v>
      </c>
      <c r="H1029" s="94" t="str">
        <f aca="false">FoodDB!$G$1</f>
        <v>Carb
(Cal)</v>
      </c>
      <c r="I1029" s="94" t="str">
        <f aca="false">FoodDB!$H$1</f>
        <v>Protein
(Cal)</v>
      </c>
      <c r="J1029" s="94" t="str">
        <f aca="false">FoodDB!$I$1</f>
        <v>Total
Calories</v>
      </c>
      <c r="K1029" s="94"/>
      <c r="L1029" s="94" t="s">
        <v>110</v>
      </c>
      <c r="M1029" s="94" t="s">
        <v>111</v>
      </c>
      <c r="N1029" s="94" t="s">
        <v>112</v>
      </c>
      <c r="O1029" s="94" t="s">
        <v>113</v>
      </c>
      <c r="P1029" s="94" t="s">
        <v>118</v>
      </c>
      <c r="Q1029" s="94" t="s">
        <v>119</v>
      </c>
      <c r="R1029" s="94" t="s">
        <v>120</v>
      </c>
      <c r="S1029" s="94" t="s">
        <v>121</v>
      </c>
    </row>
    <row r="1030" customFormat="false" ht="15" hidden="false" customHeight="false" outlineLevel="0" collapsed="false">
      <c r="A1030" s="95" t="n">
        <f aca="false">A1018+1</f>
        <v>43079</v>
      </c>
      <c r="B1030" s="96" t="s">
        <v>108</v>
      </c>
      <c r="C1030" s="97" t="n">
        <v>1</v>
      </c>
      <c r="D1030" s="100" t="n">
        <f aca="false">$C1030*VLOOKUP($B1030,FoodDB!$A$2:$I$1018,3,0)</f>
        <v>0</v>
      </c>
      <c r="E1030" s="100" t="n">
        <f aca="false">$C1030*VLOOKUP($B1030,FoodDB!$A$2:$I$1018,4,0)</f>
        <v>0</v>
      </c>
      <c r="F1030" s="100" t="n">
        <f aca="false">$C1030*VLOOKUP($B1030,FoodDB!$A$2:$I$1018,5,0)</f>
        <v>0</v>
      </c>
      <c r="G1030" s="100" t="n">
        <f aca="false">$C1030*VLOOKUP($B1030,FoodDB!$A$2:$I$1018,6,0)</f>
        <v>0</v>
      </c>
      <c r="H1030" s="100" t="n">
        <f aca="false">$C1030*VLOOKUP($B1030,FoodDB!$A$2:$I$1018,7,0)</f>
        <v>0</v>
      </c>
      <c r="I1030" s="100" t="n">
        <f aca="false">$C1030*VLOOKUP($B1030,FoodDB!$A$2:$I$1018,8,0)</f>
        <v>0</v>
      </c>
      <c r="J1030" s="100" t="n">
        <f aca="false">$C1030*VLOOKUP($B1030,FoodDB!$A$2:$I$1018,9,0)</f>
        <v>0</v>
      </c>
      <c r="K1030" s="100"/>
      <c r="L1030" s="100" t="n">
        <f aca="false">SUM(G1030:G1036)</f>
        <v>0</v>
      </c>
      <c r="M1030" s="100" t="n">
        <f aca="false">SUM(H1030:H1036)</f>
        <v>0</v>
      </c>
      <c r="N1030" s="100" t="n">
        <f aca="false">SUM(I1030:I1036)</f>
        <v>0</v>
      </c>
      <c r="O1030" s="100" t="n">
        <f aca="false">SUM(L1030:N1030)</f>
        <v>0</v>
      </c>
      <c r="P1030" s="100" t="n">
        <f aca="false">VLOOKUP($A1030,LossChart!$A$3:$AB$105,14,0)-L1030</f>
        <v>804.365171676455</v>
      </c>
      <c r="Q1030" s="100" t="n">
        <f aca="false">VLOOKUP($A1030,LossChart!$A$3:$AB$105,15,0)-M1030</f>
        <v>96</v>
      </c>
      <c r="R1030" s="100" t="n">
        <f aca="false">VLOOKUP($A1030,LossChart!$A$3:$AB$105,16,0)-N1030</f>
        <v>477.304074136158</v>
      </c>
      <c r="S1030" s="100" t="n">
        <f aca="false">VLOOKUP($A1030,LossChart!$A$3:$AB$105,17,0)-O1030</f>
        <v>1377.66924581261</v>
      </c>
    </row>
    <row r="1031" customFormat="false" ht="15" hidden="false" customHeight="false" outlineLevel="0" collapsed="false">
      <c r="B1031" s="96" t="s">
        <v>108</v>
      </c>
      <c r="C1031" s="97" t="n">
        <v>1</v>
      </c>
      <c r="D1031" s="100" t="n">
        <f aca="false">$C1031*VLOOKUP($B1031,FoodDB!$A$2:$I$1018,3,0)</f>
        <v>0</v>
      </c>
      <c r="E1031" s="100" t="n">
        <f aca="false">$C1031*VLOOKUP($B1031,FoodDB!$A$2:$I$1018,4,0)</f>
        <v>0</v>
      </c>
      <c r="F1031" s="100" t="n">
        <f aca="false">$C1031*VLOOKUP($B1031,FoodDB!$A$2:$I$1018,5,0)</f>
        <v>0</v>
      </c>
      <c r="G1031" s="100" t="n">
        <f aca="false">$C1031*VLOOKUP($B1031,FoodDB!$A$2:$I$1018,6,0)</f>
        <v>0</v>
      </c>
      <c r="H1031" s="100" t="n">
        <f aca="false">$C1031*VLOOKUP($B1031,FoodDB!$A$2:$I$1018,7,0)</f>
        <v>0</v>
      </c>
      <c r="I1031" s="100" t="n">
        <f aca="false">$C1031*VLOOKUP($B1031,FoodDB!$A$2:$I$1018,8,0)</f>
        <v>0</v>
      </c>
      <c r="J1031" s="100" t="n">
        <f aca="false">$C1031*VLOOKUP($B1031,FoodDB!$A$2:$I$1018,9,0)</f>
        <v>0</v>
      </c>
      <c r="K1031" s="100"/>
      <c r="L1031" s="100"/>
      <c r="M1031" s="100"/>
      <c r="N1031" s="100"/>
      <c r="O1031" s="100"/>
      <c r="P1031" s="100"/>
      <c r="Q1031" s="100"/>
      <c r="R1031" s="100"/>
      <c r="S1031" s="100"/>
    </row>
    <row r="1032" customFormat="false" ht="15" hidden="false" customHeight="false" outlineLevel="0" collapsed="false">
      <c r="B1032" s="96" t="s">
        <v>108</v>
      </c>
      <c r="C1032" s="97" t="n">
        <v>1</v>
      </c>
      <c r="D1032" s="100" t="n">
        <f aca="false">$C1032*VLOOKUP($B1032,FoodDB!$A$2:$I$1018,3,0)</f>
        <v>0</v>
      </c>
      <c r="E1032" s="100" t="n">
        <f aca="false">$C1032*VLOOKUP($B1032,FoodDB!$A$2:$I$1018,4,0)</f>
        <v>0</v>
      </c>
      <c r="F1032" s="100" t="n">
        <f aca="false">$C1032*VLOOKUP($B1032,FoodDB!$A$2:$I$1018,5,0)</f>
        <v>0</v>
      </c>
      <c r="G1032" s="100" t="n">
        <f aca="false">$C1032*VLOOKUP($B1032,FoodDB!$A$2:$I$1018,6,0)</f>
        <v>0</v>
      </c>
      <c r="H1032" s="100" t="n">
        <f aca="false">$C1032*VLOOKUP($B1032,FoodDB!$A$2:$I$1018,7,0)</f>
        <v>0</v>
      </c>
      <c r="I1032" s="100" t="n">
        <f aca="false">$C1032*VLOOKUP($B1032,FoodDB!$A$2:$I$1018,8,0)</f>
        <v>0</v>
      </c>
      <c r="J1032" s="100" t="n">
        <f aca="false">$C1032*VLOOKUP($B1032,FoodDB!$A$2:$I$1018,9,0)</f>
        <v>0</v>
      </c>
      <c r="K1032" s="100"/>
      <c r="L1032" s="100"/>
      <c r="M1032" s="100"/>
      <c r="N1032" s="100"/>
      <c r="O1032" s="100"/>
      <c r="P1032" s="100"/>
      <c r="Q1032" s="100"/>
      <c r="R1032" s="100"/>
      <c r="S1032" s="100"/>
    </row>
    <row r="1033" customFormat="false" ht="15" hidden="false" customHeight="false" outlineLevel="0" collapsed="false">
      <c r="B1033" s="96" t="s">
        <v>108</v>
      </c>
      <c r="C1033" s="97" t="n">
        <v>1</v>
      </c>
      <c r="D1033" s="100" t="n">
        <f aca="false">$C1033*VLOOKUP($B1033,FoodDB!$A$2:$I$1018,3,0)</f>
        <v>0</v>
      </c>
      <c r="E1033" s="100" t="n">
        <f aca="false">$C1033*VLOOKUP($B1033,FoodDB!$A$2:$I$1018,4,0)</f>
        <v>0</v>
      </c>
      <c r="F1033" s="100" t="n">
        <f aca="false">$C1033*VLOOKUP($B1033,FoodDB!$A$2:$I$1018,5,0)</f>
        <v>0</v>
      </c>
      <c r="G1033" s="100" t="n">
        <f aca="false">$C1033*VLOOKUP($B1033,FoodDB!$A$2:$I$1018,6,0)</f>
        <v>0</v>
      </c>
      <c r="H1033" s="100" t="n">
        <f aca="false">$C1033*VLOOKUP($B1033,FoodDB!$A$2:$I$1018,7,0)</f>
        <v>0</v>
      </c>
      <c r="I1033" s="100" t="n">
        <f aca="false">$C1033*VLOOKUP($B1033,FoodDB!$A$2:$I$1018,8,0)</f>
        <v>0</v>
      </c>
      <c r="J1033" s="100" t="n">
        <f aca="false">$C1033*VLOOKUP($B1033,FoodDB!$A$2:$I$1018,9,0)</f>
        <v>0</v>
      </c>
      <c r="K1033" s="100"/>
      <c r="L1033" s="100"/>
      <c r="M1033" s="100"/>
      <c r="N1033" s="100"/>
      <c r="O1033" s="100"/>
      <c r="P1033" s="100"/>
      <c r="Q1033" s="100"/>
      <c r="R1033" s="100"/>
      <c r="S1033" s="100"/>
    </row>
    <row r="1034" customFormat="false" ht="15" hidden="false" customHeight="false" outlineLevel="0" collapsed="false">
      <c r="B1034" s="96" t="s">
        <v>108</v>
      </c>
      <c r="C1034" s="97" t="n">
        <v>1</v>
      </c>
      <c r="D1034" s="100" t="n">
        <f aca="false">$C1034*VLOOKUP($B1034,FoodDB!$A$2:$I$1018,3,0)</f>
        <v>0</v>
      </c>
      <c r="E1034" s="100" t="n">
        <f aca="false">$C1034*VLOOKUP($B1034,FoodDB!$A$2:$I$1018,4,0)</f>
        <v>0</v>
      </c>
      <c r="F1034" s="100" t="n">
        <f aca="false">$C1034*VLOOKUP($B1034,FoodDB!$A$2:$I$1018,5,0)</f>
        <v>0</v>
      </c>
      <c r="G1034" s="100" t="n">
        <f aca="false">$C1034*VLOOKUP($B1034,FoodDB!$A$2:$I$1018,6,0)</f>
        <v>0</v>
      </c>
      <c r="H1034" s="100" t="n">
        <f aca="false">$C1034*VLOOKUP($B1034,FoodDB!$A$2:$I$1018,7,0)</f>
        <v>0</v>
      </c>
      <c r="I1034" s="100" t="n">
        <f aca="false">$C1034*VLOOKUP($B1034,FoodDB!$A$2:$I$1018,8,0)</f>
        <v>0</v>
      </c>
      <c r="J1034" s="100" t="n">
        <f aca="false">$C1034*VLOOKUP($B1034,FoodDB!$A$2:$I$1018,9,0)</f>
        <v>0</v>
      </c>
      <c r="K1034" s="100"/>
      <c r="L1034" s="100"/>
      <c r="M1034" s="100"/>
      <c r="N1034" s="100"/>
      <c r="O1034" s="100"/>
      <c r="P1034" s="100"/>
      <c r="Q1034" s="100"/>
      <c r="R1034" s="100"/>
      <c r="S1034" s="100"/>
    </row>
    <row r="1035" customFormat="false" ht="15" hidden="false" customHeight="false" outlineLevel="0" collapsed="false">
      <c r="B1035" s="96" t="s">
        <v>108</v>
      </c>
      <c r="C1035" s="97" t="n">
        <v>1</v>
      </c>
      <c r="D1035" s="100" t="n">
        <f aca="false">$C1035*VLOOKUP($B1035,FoodDB!$A$2:$I$1018,3,0)</f>
        <v>0</v>
      </c>
      <c r="E1035" s="100" t="n">
        <f aca="false">$C1035*VLOOKUP($B1035,FoodDB!$A$2:$I$1018,4,0)</f>
        <v>0</v>
      </c>
      <c r="F1035" s="100" t="n">
        <f aca="false">$C1035*VLOOKUP($B1035,FoodDB!$A$2:$I$1018,5,0)</f>
        <v>0</v>
      </c>
      <c r="G1035" s="100" t="n">
        <f aca="false">$C1035*VLOOKUP($B1035,FoodDB!$A$2:$I$1018,6,0)</f>
        <v>0</v>
      </c>
      <c r="H1035" s="100" t="n">
        <f aca="false">$C1035*VLOOKUP($B1035,FoodDB!$A$2:$I$1018,7,0)</f>
        <v>0</v>
      </c>
      <c r="I1035" s="100" t="n">
        <f aca="false">$C1035*VLOOKUP($B1035,FoodDB!$A$2:$I$1018,8,0)</f>
        <v>0</v>
      </c>
      <c r="J1035" s="100" t="n">
        <f aca="false">$C1035*VLOOKUP($B1035,FoodDB!$A$2:$I$1018,9,0)</f>
        <v>0</v>
      </c>
      <c r="K1035" s="100"/>
      <c r="L1035" s="100"/>
      <c r="M1035" s="100"/>
      <c r="N1035" s="100"/>
      <c r="O1035" s="100"/>
      <c r="P1035" s="100"/>
      <c r="Q1035" s="100"/>
      <c r="R1035" s="100"/>
      <c r="S1035" s="100"/>
    </row>
    <row r="1036" customFormat="false" ht="15" hidden="false" customHeight="false" outlineLevel="0" collapsed="false">
      <c r="B1036" s="96" t="s">
        <v>108</v>
      </c>
      <c r="C1036" s="97" t="n">
        <v>1</v>
      </c>
      <c r="D1036" s="100" t="n">
        <f aca="false">$C1036*VLOOKUP($B1036,FoodDB!$A$2:$I$1018,3,0)</f>
        <v>0</v>
      </c>
      <c r="E1036" s="100" t="n">
        <f aca="false">$C1036*VLOOKUP($B1036,FoodDB!$A$2:$I$1018,4,0)</f>
        <v>0</v>
      </c>
      <c r="F1036" s="100" t="n">
        <f aca="false">$C1036*VLOOKUP($B1036,FoodDB!$A$2:$I$1018,5,0)</f>
        <v>0</v>
      </c>
      <c r="G1036" s="100" t="n">
        <f aca="false">$C1036*VLOOKUP($B1036,FoodDB!$A$2:$I$1018,6,0)</f>
        <v>0</v>
      </c>
      <c r="H1036" s="100" t="n">
        <f aca="false">$C1036*VLOOKUP($B1036,FoodDB!$A$2:$I$1018,7,0)</f>
        <v>0</v>
      </c>
      <c r="I1036" s="100" t="n">
        <f aca="false">$C1036*VLOOKUP($B1036,FoodDB!$A$2:$I$1018,8,0)</f>
        <v>0</v>
      </c>
      <c r="J1036" s="100" t="n">
        <f aca="false">$C1036*VLOOKUP($B1036,FoodDB!$A$2:$I$1018,9,0)</f>
        <v>0</v>
      </c>
      <c r="K1036" s="100"/>
      <c r="L1036" s="100"/>
      <c r="M1036" s="100"/>
      <c r="N1036" s="100"/>
      <c r="O1036" s="100"/>
      <c r="P1036" s="100"/>
      <c r="Q1036" s="100"/>
      <c r="R1036" s="100"/>
      <c r="S1036" s="100"/>
    </row>
    <row r="1037" customFormat="false" ht="15" hidden="false" customHeight="false" outlineLevel="0" collapsed="false">
      <c r="A1037" s="0" t="s">
        <v>98</v>
      </c>
      <c r="D1037" s="100"/>
      <c r="E1037" s="100"/>
      <c r="F1037" s="100"/>
      <c r="G1037" s="100" t="n">
        <f aca="false">SUM(G1030:G1036)</f>
        <v>0</v>
      </c>
      <c r="H1037" s="100" t="n">
        <f aca="false">SUM(H1030:H1036)</f>
        <v>0</v>
      </c>
      <c r="I1037" s="100" t="n">
        <f aca="false">SUM(I1030:I1036)</f>
        <v>0</v>
      </c>
      <c r="J1037" s="100" t="n">
        <f aca="false">SUM(G1037:I1037)</f>
        <v>0</v>
      </c>
      <c r="K1037" s="100"/>
      <c r="L1037" s="100"/>
      <c r="M1037" s="100"/>
      <c r="N1037" s="100"/>
      <c r="O1037" s="100"/>
      <c r="P1037" s="100"/>
      <c r="Q1037" s="100"/>
      <c r="R1037" s="100"/>
      <c r="S1037" s="100"/>
    </row>
    <row r="1038" customFormat="false" ht="15" hidden="false" customHeight="false" outlineLevel="0" collapsed="false">
      <c r="A1038" s="0" t="s">
        <v>102</v>
      </c>
      <c r="B1038" s="0" t="s">
        <v>103</v>
      </c>
      <c r="D1038" s="100"/>
      <c r="E1038" s="100"/>
      <c r="F1038" s="100"/>
      <c r="G1038" s="100" t="n">
        <f aca="false">VLOOKUP($A1030,LossChart!$A$3:$AB$105,14,0)</f>
        <v>804.365171676455</v>
      </c>
      <c r="H1038" s="100" t="n">
        <f aca="false">VLOOKUP($A1030,LossChart!$A$3:$AB$105,15,0)</f>
        <v>96</v>
      </c>
      <c r="I1038" s="100" t="n">
        <f aca="false">VLOOKUP($A1030,LossChart!$A$3:$AB$105,16,0)</f>
        <v>477.304074136158</v>
      </c>
      <c r="J1038" s="100" t="n">
        <f aca="false">VLOOKUP($A1030,LossChart!$A$3:$AB$105,17,0)</f>
        <v>1377.66924581261</v>
      </c>
      <c r="K1038" s="100"/>
      <c r="L1038" s="100"/>
      <c r="M1038" s="100"/>
      <c r="N1038" s="100"/>
      <c r="O1038" s="100"/>
      <c r="P1038" s="100"/>
      <c r="Q1038" s="100"/>
      <c r="R1038" s="100"/>
      <c r="S1038" s="100"/>
    </row>
    <row r="1039" customFormat="false" ht="15" hidden="false" customHeight="false" outlineLevel="0" collapsed="false">
      <c r="A1039" s="0" t="s">
        <v>104</v>
      </c>
      <c r="D1039" s="100"/>
      <c r="E1039" s="100"/>
      <c r="F1039" s="100"/>
      <c r="G1039" s="100" t="n">
        <f aca="false">G1038-G1037</f>
        <v>804.365171676455</v>
      </c>
      <c r="H1039" s="100" t="n">
        <f aca="false">H1038-H1037</f>
        <v>96</v>
      </c>
      <c r="I1039" s="100" t="n">
        <f aca="false">I1038-I1037</f>
        <v>477.304074136158</v>
      </c>
      <c r="J1039" s="100" t="n">
        <f aca="false">J1038-J1037</f>
        <v>1377.66924581261</v>
      </c>
      <c r="K1039" s="100"/>
      <c r="L1039" s="100"/>
      <c r="M1039" s="100"/>
      <c r="N1039" s="100"/>
      <c r="O1039" s="100"/>
      <c r="P1039" s="100"/>
      <c r="Q1039" s="100"/>
      <c r="R1039" s="100"/>
      <c r="S1039" s="100"/>
    </row>
    <row r="1041" customFormat="false" ht="60" hidden="false" customHeight="false" outlineLevel="0" collapsed="false">
      <c r="A1041" s="21" t="s">
        <v>63</v>
      </c>
      <c r="B1041" s="21" t="s">
        <v>93</v>
      </c>
      <c r="C1041" s="21" t="s">
        <v>94</v>
      </c>
      <c r="D1041" s="94" t="str">
        <f aca="false">FoodDB!$C$1</f>
        <v>Fat
(g)</v>
      </c>
      <c r="E1041" s="94" t="str">
        <f aca="false">FoodDB!$D$1</f>
        <v>Carbs
(g)</v>
      </c>
      <c r="F1041" s="94" t="str">
        <f aca="false">FoodDB!$E$1</f>
        <v>Protein
(g)</v>
      </c>
      <c r="G1041" s="94" t="str">
        <f aca="false">FoodDB!$F$1</f>
        <v>Fat
(Cal)</v>
      </c>
      <c r="H1041" s="94" t="str">
        <f aca="false">FoodDB!$G$1</f>
        <v>Carb
(Cal)</v>
      </c>
      <c r="I1041" s="94" t="str">
        <f aca="false">FoodDB!$H$1</f>
        <v>Protein
(Cal)</v>
      </c>
      <c r="J1041" s="94" t="str">
        <f aca="false">FoodDB!$I$1</f>
        <v>Total
Calories</v>
      </c>
      <c r="K1041" s="94"/>
      <c r="L1041" s="94" t="s">
        <v>110</v>
      </c>
      <c r="M1041" s="94" t="s">
        <v>111</v>
      </c>
      <c r="N1041" s="94" t="s">
        <v>112</v>
      </c>
      <c r="O1041" s="94" t="s">
        <v>113</v>
      </c>
      <c r="P1041" s="94" t="s">
        <v>118</v>
      </c>
      <c r="Q1041" s="94" t="s">
        <v>119</v>
      </c>
      <c r="R1041" s="94" t="s">
        <v>120</v>
      </c>
      <c r="S1041" s="94" t="s">
        <v>121</v>
      </c>
    </row>
    <row r="1042" customFormat="false" ht="15" hidden="false" customHeight="false" outlineLevel="0" collapsed="false">
      <c r="A1042" s="95" t="n">
        <f aca="false">A1030+1</f>
        <v>43080</v>
      </c>
      <c r="B1042" s="96" t="s">
        <v>108</v>
      </c>
      <c r="C1042" s="97" t="n">
        <v>1</v>
      </c>
      <c r="D1042" s="100" t="n">
        <f aca="false">$C1042*VLOOKUP($B1042,FoodDB!$A$2:$I$1018,3,0)</f>
        <v>0</v>
      </c>
      <c r="E1042" s="100" t="n">
        <f aca="false">$C1042*VLOOKUP($B1042,FoodDB!$A$2:$I$1018,4,0)</f>
        <v>0</v>
      </c>
      <c r="F1042" s="100" t="n">
        <f aca="false">$C1042*VLOOKUP($B1042,FoodDB!$A$2:$I$1018,5,0)</f>
        <v>0</v>
      </c>
      <c r="G1042" s="100" t="n">
        <f aca="false">$C1042*VLOOKUP($B1042,FoodDB!$A$2:$I$1018,6,0)</f>
        <v>0</v>
      </c>
      <c r="H1042" s="100" t="n">
        <f aca="false">$C1042*VLOOKUP($B1042,FoodDB!$A$2:$I$1018,7,0)</f>
        <v>0</v>
      </c>
      <c r="I1042" s="100" t="n">
        <f aca="false">$C1042*VLOOKUP($B1042,FoodDB!$A$2:$I$1018,8,0)</f>
        <v>0</v>
      </c>
      <c r="J1042" s="100" t="n">
        <f aca="false">$C1042*VLOOKUP($B1042,FoodDB!$A$2:$I$1018,9,0)</f>
        <v>0</v>
      </c>
      <c r="K1042" s="100"/>
      <c r="L1042" s="100" t="n">
        <f aca="false">SUM(G1042:G1048)</f>
        <v>0</v>
      </c>
      <c r="M1042" s="100" t="n">
        <f aca="false">SUM(H1042:H1048)</f>
        <v>0</v>
      </c>
      <c r="N1042" s="100" t="n">
        <f aca="false">SUM(I1042:I1048)</f>
        <v>0</v>
      </c>
      <c r="O1042" s="100" t="n">
        <f aca="false">SUM(L1042:N1042)</f>
        <v>0</v>
      </c>
      <c r="P1042" s="100" t="n">
        <f aca="false">VLOOKUP($A1042,LossChart!$A$3:$AB$105,14,0)-L1042</f>
        <v>804.601527650821</v>
      </c>
      <c r="Q1042" s="100" t="n">
        <f aca="false">VLOOKUP($A1042,LossChart!$A$3:$AB$105,15,0)-M1042</f>
        <v>100</v>
      </c>
      <c r="R1042" s="100" t="n">
        <f aca="false">VLOOKUP($A1042,LossChart!$A$3:$AB$105,16,0)-N1042</f>
        <v>477.304074136158</v>
      </c>
      <c r="S1042" s="100" t="n">
        <f aca="false">VLOOKUP($A1042,LossChart!$A$3:$AB$105,17,0)-O1042</f>
        <v>1381.90560178698</v>
      </c>
    </row>
    <row r="1043" customFormat="false" ht="15" hidden="false" customHeight="false" outlineLevel="0" collapsed="false">
      <c r="B1043" s="96" t="s">
        <v>108</v>
      </c>
      <c r="C1043" s="97" t="n">
        <v>1</v>
      </c>
      <c r="D1043" s="100" t="n">
        <f aca="false">$C1043*VLOOKUP($B1043,FoodDB!$A$2:$I$1018,3,0)</f>
        <v>0</v>
      </c>
      <c r="E1043" s="100" t="n">
        <f aca="false">$C1043*VLOOKUP($B1043,FoodDB!$A$2:$I$1018,4,0)</f>
        <v>0</v>
      </c>
      <c r="F1043" s="100" t="n">
        <f aca="false">$C1043*VLOOKUP($B1043,FoodDB!$A$2:$I$1018,5,0)</f>
        <v>0</v>
      </c>
      <c r="G1043" s="100" t="n">
        <f aca="false">$C1043*VLOOKUP($B1043,FoodDB!$A$2:$I$1018,6,0)</f>
        <v>0</v>
      </c>
      <c r="H1043" s="100" t="n">
        <f aca="false">$C1043*VLOOKUP($B1043,FoodDB!$A$2:$I$1018,7,0)</f>
        <v>0</v>
      </c>
      <c r="I1043" s="100" t="n">
        <f aca="false">$C1043*VLOOKUP($B1043,FoodDB!$A$2:$I$1018,8,0)</f>
        <v>0</v>
      </c>
      <c r="J1043" s="100" t="n">
        <f aca="false">$C1043*VLOOKUP($B1043,FoodDB!$A$2:$I$1018,9,0)</f>
        <v>0</v>
      </c>
      <c r="K1043" s="100"/>
      <c r="L1043" s="100"/>
      <c r="M1043" s="100"/>
      <c r="N1043" s="100"/>
      <c r="O1043" s="100"/>
      <c r="P1043" s="100"/>
      <c r="Q1043" s="100"/>
      <c r="R1043" s="100"/>
      <c r="S1043" s="100"/>
    </row>
    <row r="1044" customFormat="false" ht="15" hidden="false" customHeight="false" outlineLevel="0" collapsed="false">
      <c r="B1044" s="96" t="s">
        <v>108</v>
      </c>
      <c r="C1044" s="97" t="n">
        <v>1</v>
      </c>
      <c r="D1044" s="100" t="n">
        <f aca="false">$C1044*VLOOKUP($B1044,FoodDB!$A$2:$I$1018,3,0)</f>
        <v>0</v>
      </c>
      <c r="E1044" s="100" t="n">
        <f aca="false">$C1044*VLOOKUP($B1044,FoodDB!$A$2:$I$1018,4,0)</f>
        <v>0</v>
      </c>
      <c r="F1044" s="100" t="n">
        <f aca="false">$C1044*VLOOKUP($B1044,FoodDB!$A$2:$I$1018,5,0)</f>
        <v>0</v>
      </c>
      <c r="G1044" s="100" t="n">
        <f aca="false">$C1044*VLOOKUP($B1044,FoodDB!$A$2:$I$1018,6,0)</f>
        <v>0</v>
      </c>
      <c r="H1044" s="100" t="n">
        <f aca="false">$C1044*VLOOKUP($B1044,FoodDB!$A$2:$I$1018,7,0)</f>
        <v>0</v>
      </c>
      <c r="I1044" s="100" t="n">
        <f aca="false">$C1044*VLOOKUP($B1044,FoodDB!$A$2:$I$1018,8,0)</f>
        <v>0</v>
      </c>
      <c r="J1044" s="100" t="n">
        <f aca="false">$C1044*VLOOKUP($B1044,FoodDB!$A$2:$I$1018,9,0)</f>
        <v>0</v>
      </c>
      <c r="K1044" s="100"/>
      <c r="L1044" s="100"/>
      <c r="M1044" s="100"/>
      <c r="N1044" s="100"/>
      <c r="O1044" s="100"/>
      <c r="P1044" s="100"/>
      <c r="Q1044" s="100"/>
      <c r="R1044" s="100"/>
      <c r="S1044" s="100"/>
    </row>
    <row r="1045" customFormat="false" ht="15" hidden="false" customHeight="false" outlineLevel="0" collapsed="false">
      <c r="B1045" s="96" t="s">
        <v>108</v>
      </c>
      <c r="C1045" s="97" t="n">
        <v>1</v>
      </c>
      <c r="D1045" s="100" t="n">
        <f aca="false">$C1045*VLOOKUP($B1045,FoodDB!$A$2:$I$1018,3,0)</f>
        <v>0</v>
      </c>
      <c r="E1045" s="100" t="n">
        <f aca="false">$C1045*VLOOKUP($B1045,FoodDB!$A$2:$I$1018,4,0)</f>
        <v>0</v>
      </c>
      <c r="F1045" s="100" t="n">
        <f aca="false">$C1045*VLOOKUP($B1045,FoodDB!$A$2:$I$1018,5,0)</f>
        <v>0</v>
      </c>
      <c r="G1045" s="100" t="n">
        <f aca="false">$C1045*VLOOKUP($B1045,FoodDB!$A$2:$I$1018,6,0)</f>
        <v>0</v>
      </c>
      <c r="H1045" s="100" t="n">
        <f aca="false">$C1045*VLOOKUP($B1045,FoodDB!$A$2:$I$1018,7,0)</f>
        <v>0</v>
      </c>
      <c r="I1045" s="100" t="n">
        <f aca="false">$C1045*VLOOKUP($B1045,FoodDB!$A$2:$I$1018,8,0)</f>
        <v>0</v>
      </c>
      <c r="J1045" s="100" t="n">
        <f aca="false">$C1045*VLOOKUP($B1045,FoodDB!$A$2:$I$1018,9,0)</f>
        <v>0</v>
      </c>
      <c r="K1045" s="100"/>
      <c r="L1045" s="100"/>
      <c r="M1045" s="100"/>
      <c r="N1045" s="100"/>
      <c r="O1045" s="100"/>
      <c r="P1045" s="100"/>
      <c r="Q1045" s="100"/>
      <c r="R1045" s="100"/>
      <c r="S1045" s="100"/>
    </row>
    <row r="1046" customFormat="false" ht="15" hidden="false" customHeight="false" outlineLevel="0" collapsed="false">
      <c r="B1046" s="96" t="s">
        <v>108</v>
      </c>
      <c r="C1046" s="97" t="n">
        <v>1</v>
      </c>
      <c r="D1046" s="100" t="n">
        <f aca="false">$C1046*VLOOKUP($B1046,FoodDB!$A$2:$I$1018,3,0)</f>
        <v>0</v>
      </c>
      <c r="E1046" s="100" t="n">
        <f aca="false">$C1046*VLOOKUP($B1046,FoodDB!$A$2:$I$1018,4,0)</f>
        <v>0</v>
      </c>
      <c r="F1046" s="100" t="n">
        <f aca="false">$C1046*VLOOKUP($B1046,FoodDB!$A$2:$I$1018,5,0)</f>
        <v>0</v>
      </c>
      <c r="G1046" s="100" t="n">
        <f aca="false">$C1046*VLOOKUP($B1046,FoodDB!$A$2:$I$1018,6,0)</f>
        <v>0</v>
      </c>
      <c r="H1046" s="100" t="n">
        <f aca="false">$C1046*VLOOKUP($B1046,FoodDB!$A$2:$I$1018,7,0)</f>
        <v>0</v>
      </c>
      <c r="I1046" s="100" t="n">
        <f aca="false">$C1046*VLOOKUP($B1046,FoodDB!$A$2:$I$1018,8,0)</f>
        <v>0</v>
      </c>
      <c r="J1046" s="100" t="n">
        <f aca="false">$C1046*VLOOKUP($B1046,FoodDB!$A$2:$I$1018,9,0)</f>
        <v>0</v>
      </c>
      <c r="K1046" s="100"/>
      <c r="L1046" s="100"/>
      <c r="M1046" s="100"/>
      <c r="N1046" s="100"/>
      <c r="O1046" s="100"/>
      <c r="P1046" s="100"/>
      <c r="Q1046" s="100"/>
      <c r="R1046" s="100"/>
      <c r="S1046" s="100"/>
    </row>
    <row r="1047" customFormat="false" ht="15" hidden="false" customHeight="false" outlineLevel="0" collapsed="false">
      <c r="B1047" s="96" t="s">
        <v>108</v>
      </c>
      <c r="C1047" s="97" t="n">
        <v>1</v>
      </c>
      <c r="D1047" s="100" t="n">
        <f aca="false">$C1047*VLOOKUP($B1047,FoodDB!$A$2:$I$1018,3,0)</f>
        <v>0</v>
      </c>
      <c r="E1047" s="100" t="n">
        <f aca="false">$C1047*VLOOKUP($B1047,FoodDB!$A$2:$I$1018,4,0)</f>
        <v>0</v>
      </c>
      <c r="F1047" s="100" t="n">
        <f aca="false">$C1047*VLOOKUP($B1047,FoodDB!$A$2:$I$1018,5,0)</f>
        <v>0</v>
      </c>
      <c r="G1047" s="100" t="n">
        <f aca="false">$C1047*VLOOKUP($B1047,FoodDB!$A$2:$I$1018,6,0)</f>
        <v>0</v>
      </c>
      <c r="H1047" s="100" t="n">
        <f aca="false">$C1047*VLOOKUP($B1047,FoodDB!$A$2:$I$1018,7,0)</f>
        <v>0</v>
      </c>
      <c r="I1047" s="100" t="n">
        <f aca="false">$C1047*VLOOKUP($B1047,FoodDB!$A$2:$I$1018,8,0)</f>
        <v>0</v>
      </c>
      <c r="J1047" s="100" t="n">
        <f aca="false">$C1047*VLOOKUP($B1047,FoodDB!$A$2:$I$1018,9,0)</f>
        <v>0</v>
      </c>
      <c r="K1047" s="100"/>
      <c r="L1047" s="100"/>
      <c r="M1047" s="100"/>
      <c r="N1047" s="100"/>
      <c r="O1047" s="100"/>
      <c r="P1047" s="100"/>
      <c r="Q1047" s="100"/>
      <c r="R1047" s="100"/>
      <c r="S1047" s="100"/>
    </row>
    <row r="1048" customFormat="false" ht="15" hidden="false" customHeight="false" outlineLevel="0" collapsed="false">
      <c r="B1048" s="96" t="s">
        <v>108</v>
      </c>
      <c r="C1048" s="97" t="n">
        <v>1</v>
      </c>
      <c r="D1048" s="100" t="n">
        <f aca="false">$C1048*VLOOKUP($B1048,FoodDB!$A$2:$I$1018,3,0)</f>
        <v>0</v>
      </c>
      <c r="E1048" s="100" t="n">
        <f aca="false">$C1048*VLOOKUP($B1048,FoodDB!$A$2:$I$1018,4,0)</f>
        <v>0</v>
      </c>
      <c r="F1048" s="100" t="n">
        <f aca="false">$C1048*VLOOKUP($B1048,FoodDB!$A$2:$I$1018,5,0)</f>
        <v>0</v>
      </c>
      <c r="G1048" s="100" t="n">
        <f aca="false">$C1048*VLOOKUP($B1048,FoodDB!$A$2:$I$1018,6,0)</f>
        <v>0</v>
      </c>
      <c r="H1048" s="100" t="n">
        <f aca="false">$C1048*VLOOKUP($B1048,FoodDB!$A$2:$I$1018,7,0)</f>
        <v>0</v>
      </c>
      <c r="I1048" s="100" t="n">
        <f aca="false">$C1048*VLOOKUP($B1048,FoodDB!$A$2:$I$1018,8,0)</f>
        <v>0</v>
      </c>
      <c r="J1048" s="100" t="n">
        <f aca="false">$C1048*VLOOKUP($B1048,FoodDB!$A$2:$I$1018,9,0)</f>
        <v>0</v>
      </c>
      <c r="K1048" s="100"/>
      <c r="L1048" s="100"/>
      <c r="M1048" s="100"/>
      <c r="N1048" s="100"/>
      <c r="O1048" s="100"/>
      <c r="P1048" s="100"/>
      <c r="Q1048" s="100"/>
      <c r="R1048" s="100"/>
      <c r="S1048" s="100"/>
    </row>
    <row r="1049" customFormat="false" ht="15" hidden="false" customHeight="false" outlineLevel="0" collapsed="false">
      <c r="A1049" s="0" t="s">
        <v>98</v>
      </c>
      <c r="D1049" s="100"/>
      <c r="E1049" s="100"/>
      <c r="F1049" s="100"/>
      <c r="G1049" s="100" t="n">
        <f aca="false">SUM(G1042:G1048)</f>
        <v>0</v>
      </c>
      <c r="H1049" s="100" t="n">
        <f aca="false">SUM(H1042:H1048)</f>
        <v>0</v>
      </c>
      <c r="I1049" s="100" t="n">
        <f aca="false">SUM(I1042:I1048)</f>
        <v>0</v>
      </c>
      <c r="J1049" s="100" t="n">
        <f aca="false">SUM(G1049:I1049)</f>
        <v>0</v>
      </c>
      <c r="K1049" s="100"/>
      <c r="L1049" s="100"/>
      <c r="M1049" s="100"/>
      <c r="N1049" s="100"/>
      <c r="O1049" s="100"/>
      <c r="P1049" s="100"/>
      <c r="Q1049" s="100"/>
      <c r="R1049" s="100"/>
      <c r="S1049" s="100"/>
    </row>
    <row r="1050" customFormat="false" ht="15" hidden="false" customHeight="false" outlineLevel="0" collapsed="false">
      <c r="A1050" s="0" t="s">
        <v>102</v>
      </c>
      <c r="B1050" s="0" t="s">
        <v>103</v>
      </c>
      <c r="D1050" s="100"/>
      <c r="E1050" s="100"/>
      <c r="F1050" s="100"/>
      <c r="G1050" s="100" t="n">
        <f aca="false">VLOOKUP($A1042,LossChart!$A$3:$AB$105,14,0)</f>
        <v>804.601527650821</v>
      </c>
      <c r="H1050" s="100" t="n">
        <f aca="false">VLOOKUP($A1042,LossChart!$A$3:$AB$105,15,0)</f>
        <v>100</v>
      </c>
      <c r="I1050" s="100" t="n">
        <f aca="false">VLOOKUP($A1042,LossChart!$A$3:$AB$105,16,0)</f>
        <v>477.304074136158</v>
      </c>
      <c r="J1050" s="100" t="n">
        <f aca="false">VLOOKUP($A1042,LossChart!$A$3:$AB$105,17,0)</f>
        <v>1381.90560178698</v>
      </c>
      <c r="K1050" s="100"/>
      <c r="L1050" s="100"/>
      <c r="M1050" s="100"/>
      <c r="N1050" s="100"/>
      <c r="O1050" s="100"/>
      <c r="P1050" s="100"/>
      <c r="Q1050" s="100"/>
      <c r="R1050" s="100"/>
      <c r="S1050" s="100"/>
    </row>
    <row r="1051" customFormat="false" ht="15" hidden="false" customHeight="false" outlineLevel="0" collapsed="false">
      <c r="A1051" s="0" t="s">
        <v>104</v>
      </c>
      <c r="D1051" s="100"/>
      <c r="E1051" s="100"/>
      <c r="F1051" s="100"/>
      <c r="G1051" s="100" t="n">
        <f aca="false">G1050-G1049</f>
        <v>804.601527650821</v>
      </c>
      <c r="H1051" s="100" t="n">
        <f aca="false">H1050-H1049</f>
        <v>100</v>
      </c>
      <c r="I1051" s="100" t="n">
        <f aca="false">I1050-I1049</f>
        <v>477.304074136158</v>
      </c>
      <c r="J1051" s="100" t="n">
        <f aca="false">J1050-J1049</f>
        <v>1381.90560178698</v>
      </c>
      <c r="K1051" s="100"/>
      <c r="L1051" s="100"/>
      <c r="M1051" s="100"/>
      <c r="N1051" s="100"/>
      <c r="O1051" s="100"/>
      <c r="P1051" s="100"/>
      <c r="Q1051" s="100"/>
      <c r="R1051" s="100"/>
      <c r="S1051" s="100"/>
    </row>
    <row r="1053" customFormat="false" ht="60" hidden="false" customHeight="false" outlineLevel="0" collapsed="false">
      <c r="A1053" s="21" t="s">
        <v>63</v>
      </c>
      <c r="B1053" s="21" t="s">
        <v>93</v>
      </c>
      <c r="C1053" s="21" t="s">
        <v>94</v>
      </c>
      <c r="D1053" s="94" t="str">
        <f aca="false">FoodDB!$C$1</f>
        <v>Fat
(g)</v>
      </c>
      <c r="E1053" s="94" t="str">
        <f aca="false">FoodDB!$D$1</f>
        <v>Carbs
(g)</v>
      </c>
      <c r="F1053" s="94" t="str">
        <f aca="false">FoodDB!$E$1</f>
        <v>Protein
(g)</v>
      </c>
      <c r="G1053" s="94" t="str">
        <f aca="false">FoodDB!$F$1</f>
        <v>Fat
(Cal)</v>
      </c>
      <c r="H1053" s="94" t="str">
        <f aca="false">FoodDB!$G$1</f>
        <v>Carb
(Cal)</v>
      </c>
      <c r="I1053" s="94" t="str">
        <f aca="false">FoodDB!$H$1</f>
        <v>Protein
(Cal)</v>
      </c>
      <c r="J1053" s="94" t="str">
        <f aca="false">FoodDB!$I$1</f>
        <v>Total
Calories</v>
      </c>
      <c r="K1053" s="94"/>
      <c r="L1053" s="94" t="s">
        <v>110</v>
      </c>
      <c r="M1053" s="94" t="s">
        <v>111</v>
      </c>
      <c r="N1053" s="94" t="s">
        <v>112</v>
      </c>
      <c r="O1053" s="94" t="s">
        <v>113</v>
      </c>
      <c r="P1053" s="94" t="s">
        <v>118</v>
      </c>
      <c r="Q1053" s="94" t="s">
        <v>119</v>
      </c>
      <c r="R1053" s="94" t="s">
        <v>120</v>
      </c>
      <c r="S1053" s="94" t="s">
        <v>121</v>
      </c>
    </row>
    <row r="1054" customFormat="false" ht="15" hidden="false" customHeight="false" outlineLevel="0" collapsed="false">
      <c r="A1054" s="95" t="n">
        <f aca="false">A1042+1</f>
        <v>43081</v>
      </c>
      <c r="B1054" s="96" t="s">
        <v>108</v>
      </c>
      <c r="C1054" s="97" t="n">
        <v>1</v>
      </c>
      <c r="D1054" s="100" t="n">
        <f aca="false">$C1054*VLOOKUP($B1054,FoodDB!$A$2:$I$1018,3,0)</f>
        <v>0</v>
      </c>
      <c r="E1054" s="100" t="n">
        <f aca="false">$C1054*VLOOKUP($B1054,FoodDB!$A$2:$I$1018,4,0)</f>
        <v>0</v>
      </c>
      <c r="F1054" s="100" t="n">
        <f aca="false">$C1054*VLOOKUP($B1054,FoodDB!$A$2:$I$1018,5,0)</f>
        <v>0</v>
      </c>
      <c r="G1054" s="100" t="n">
        <f aca="false">$C1054*VLOOKUP($B1054,FoodDB!$A$2:$I$1018,6,0)</f>
        <v>0</v>
      </c>
      <c r="H1054" s="100" t="n">
        <f aca="false">$C1054*VLOOKUP($B1054,FoodDB!$A$2:$I$1018,7,0)</f>
        <v>0</v>
      </c>
      <c r="I1054" s="100" t="n">
        <f aca="false">$C1054*VLOOKUP($B1054,FoodDB!$A$2:$I$1018,8,0)</f>
        <v>0</v>
      </c>
      <c r="J1054" s="100" t="n">
        <f aca="false">$C1054*VLOOKUP($B1054,FoodDB!$A$2:$I$1018,9,0)</f>
        <v>0</v>
      </c>
      <c r="K1054" s="100"/>
      <c r="L1054" s="100" t="n">
        <f aca="false">SUM(G1054:G1060)</f>
        <v>0</v>
      </c>
      <c r="M1054" s="100" t="n">
        <f aca="false">SUM(H1054:H1060)</f>
        <v>0</v>
      </c>
      <c r="N1054" s="100" t="n">
        <f aca="false">SUM(I1054:I1060)</f>
        <v>0</v>
      </c>
      <c r="O1054" s="100" t="n">
        <f aca="false">SUM(L1054:N1054)</f>
        <v>0</v>
      </c>
      <c r="P1054" s="100" t="n">
        <f aca="false">VLOOKUP($A1054,LossChart!$A$3:$AB$105,14,0)-L1054</f>
        <v>804.800361615128</v>
      </c>
      <c r="Q1054" s="100" t="n">
        <f aca="false">VLOOKUP($A1054,LossChart!$A$3:$AB$105,15,0)-M1054</f>
        <v>104</v>
      </c>
      <c r="R1054" s="100" t="n">
        <f aca="false">VLOOKUP($A1054,LossChart!$A$3:$AB$105,16,0)-N1054</f>
        <v>477.304074136158</v>
      </c>
      <c r="S1054" s="100" t="n">
        <f aca="false">VLOOKUP($A1054,LossChart!$A$3:$AB$105,17,0)-O1054</f>
        <v>1386.10443575129</v>
      </c>
    </row>
    <row r="1055" customFormat="false" ht="15" hidden="false" customHeight="false" outlineLevel="0" collapsed="false">
      <c r="B1055" s="96" t="s">
        <v>108</v>
      </c>
      <c r="C1055" s="97" t="n">
        <v>1</v>
      </c>
      <c r="D1055" s="100" t="n">
        <f aca="false">$C1055*VLOOKUP($B1055,FoodDB!$A$2:$I$1018,3,0)</f>
        <v>0</v>
      </c>
      <c r="E1055" s="100" t="n">
        <f aca="false">$C1055*VLOOKUP($B1055,FoodDB!$A$2:$I$1018,4,0)</f>
        <v>0</v>
      </c>
      <c r="F1055" s="100" t="n">
        <f aca="false">$C1055*VLOOKUP($B1055,FoodDB!$A$2:$I$1018,5,0)</f>
        <v>0</v>
      </c>
      <c r="G1055" s="100" t="n">
        <f aca="false">$C1055*VLOOKUP($B1055,FoodDB!$A$2:$I$1018,6,0)</f>
        <v>0</v>
      </c>
      <c r="H1055" s="100" t="n">
        <f aca="false">$C1055*VLOOKUP($B1055,FoodDB!$A$2:$I$1018,7,0)</f>
        <v>0</v>
      </c>
      <c r="I1055" s="100" t="n">
        <f aca="false">$C1055*VLOOKUP($B1055,FoodDB!$A$2:$I$1018,8,0)</f>
        <v>0</v>
      </c>
      <c r="J1055" s="100" t="n">
        <f aca="false">$C1055*VLOOKUP($B1055,FoodDB!$A$2:$I$1018,9,0)</f>
        <v>0</v>
      </c>
      <c r="K1055" s="100"/>
      <c r="L1055" s="100"/>
      <c r="M1055" s="100"/>
      <c r="N1055" s="100"/>
      <c r="O1055" s="100"/>
      <c r="P1055" s="100"/>
      <c r="Q1055" s="100"/>
      <c r="R1055" s="100"/>
      <c r="S1055" s="100"/>
    </row>
    <row r="1056" customFormat="false" ht="15" hidden="false" customHeight="false" outlineLevel="0" collapsed="false">
      <c r="B1056" s="96" t="s">
        <v>108</v>
      </c>
      <c r="C1056" s="97" t="n">
        <v>1</v>
      </c>
      <c r="D1056" s="100" t="n">
        <f aca="false">$C1056*VLOOKUP($B1056,FoodDB!$A$2:$I$1018,3,0)</f>
        <v>0</v>
      </c>
      <c r="E1056" s="100" t="n">
        <f aca="false">$C1056*VLOOKUP($B1056,FoodDB!$A$2:$I$1018,4,0)</f>
        <v>0</v>
      </c>
      <c r="F1056" s="100" t="n">
        <f aca="false">$C1056*VLOOKUP($B1056,FoodDB!$A$2:$I$1018,5,0)</f>
        <v>0</v>
      </c>
      <c r="G1056" s="100" t="n">
        <f aca="false">$C1056*VLOOKUP($B1056,FoodDB!$A$2:$I$1018,6,0)</f>
        <v>0</v>
      </c>
      <c r="H1056" s="100" t="n">
        <f aca="false">$C1056*VLOOKUP($B1056,FoodDB!$A$2:$I$1018,7,0)</f>
        <v>0</v>
      </c>
      <c r="I1056" s="100" t="n">
        <f aca="false">$C1056*VLOOKUP($B1056,FoodDB!$A$2:$I$1018,8,0)</f>
        <v>0</v>
      </c>
      <c r="J1056" s="100" t="n">
        <f aca="false">$C1056*VLOOKUP($B1056,FoodDB!$A$2:$I$1018,9,0)</f>
        <v>0</v>
      </c>
      <c r="K1056" s="100"/>
      <c r="L1056" s="100"/>
      <c r="M1056" s="100"/>
      <c r="N1056" s="100"/>
      <c r="O1056" s="100"/>
      <c r="P1056" s="100"/>
      <c r="Q1056" s="100"/>
      <c r="R1056" s="100"/>
      <c r="S1056" s="100"/>
    </row>
    <row r="1057" customFormat="false" ht="15" hidden="false" customHeight="false" outlineLevel="0" collapsed="false">
      <c r="B1057" s="96" t="s">
        <v>108</v>
      </c>
      <c r="C1057" s="97" t="n">
        <v>1</v>
      </c>
      <c r="D1057" s="100" t="n">
        <f aca="false">$C1057*VLOOKUP($B1057,FoodDB!$A$2:$I$1018,3,0)</f>
        <v>0</v>
      </c>
      <c r="E1057" s="100" t="n">
        <f aca="false">$C1057*VLOOKUP($B1057,FoodDB!$A$2:$I$1018,4,0)</f>
        <v>0</v>
      </c>
      <c r="F1057" s="100" t="n">
        <f aca="false">$C1057*VLOOKUP($B1057,FoodDB!$A$2:$I$1018,5,0)</f>
        <v>0</v>
      </c>
      <c r="G1057" s="100" t="n">
        <f aca="false">$C1057*VLOOKUP($B1057,FoodDB!$A$2:$I$1018,6,0)</f>
        <v>0</v>
      </c>
      <c r="H1057" s="100" t="n">
        <f aca="false">$C1057*VLOOKUP($B1057,FoodDB!$A$2:$I$1018,7,0)</f>
        <v>0</v>
      </c>
      <c r="I1057" s="100" t="n">
        <f aca="false">$C1057*VLOOKUP($B1057,FoodDB!$A$2:$I$1018,8,0)</f>
        <v>0</v>
      </c>
      <c r="J1057" s="100" t="n">
        <f aca="false">$C1057*VLOOKUP($B1057,FoodDB!$A$2:$I$1018,9,0)</f>
        <v>0</v>
      </c>
      <c r="K1057" s="100"/>
      <c r="L1057" s="100"/>
      <c r="M1057" s="100"/>
      <c r="N1057" s="100"/>
      <c r="O1057" s="100"/>
      <c r="P1057" s="100"/>
      <c r="Q1057" s="100"/>
      <c r="R1057" s="100"/>
      <c r="S1057" s="100"/>
    </row>
    <row r="1058" customFormat="false" ht="15" hidden="false" customHeight="false" outlineLevel="0" collapsed="false">
      <c r="B1058" s="96" t="s">
        <v>108</v>
      </c>
      <c r="C1058" s="97" t="n">
        <v>1</v>
      </c>
      <c r="D1058" s="100" t="n">
        <f aca="false">$C1058*VLOOKUP($B1058,FoodDB!$A$2:$I$1018,3,0)</f>
        <v>0</v>
      </c>
      <c r="E1058" s="100" t="n">
        <f aca="false">$C1058*VLOOKUP($B1058,FoodDB!$A$2:$I$1018,4,0)</f>
        <v>0</v>
      </c>
      <c r="F1058" s="100" t="n">
        <f aca="false">$C1058*VLOOKUP($B1058,FoodDB!$A$2:$I$1018,5,0)</f>
        <v>0</v>
      </c>
      <c r="G1058" s="100" t="n">
        <f aca="false">$C1058*VLOOKUP($B1058,FoodDB!$A$2:$I$1018,6,0)</f>
        <v>0</v>
      </c>
      <c r="H1058" s="100" t="n">
        <f aca="false">$C1058*VLOOKUP($B1058,FoodDB!$A$2:$I$1018,7,0)</f>
        <v>0</v>
      </c>
      <c r="I1058" s="100" t="n">
        <f aca="false">$C1058*VLOOKUP($B1058,FoodDB!$A$2:$I$1018,8,0)</f>
        <v>0</v>
      </c>
      <c r="J1058" s="100" t="n">
        <f aca="false">$C1058*VLOOKUP($B1058,FoodDB!$A$2:$I$1018,9,0)</f>
        <v>0</v>
      </c>
      <c r="K1058" s="100"/>
      <c r="L1058" s="100"/>
      <c r="M1058" s="100"/>
      <c r="N1058" s="100"/>
      <c r="O1058" s="100"/>
      <c r="P1058" s="100"/>
      <c r="Q1058" s="100"/>
      <c r="R1058" s="100"/>
      <c r="S1058" s="100"/>
    </row>
    <row r="1059" customFormat="false" ht="15" hidden="false" customHeight="false" outlineLevel="0" collapsed="false">
      <c r="B1059" s="96" t="s">
        <v>108</v>
      </c>
      <c r="C1059" s="97" t="n">
        <v>1</v>
      </c>
      <c r="D1059" s="100" t="n">
        <f aca="false">$C1059*VLOOKUP($B1059,FoodDB!$A$2:$I$1018,3,0)</f>
        <v>0</v>
      </c>
      <c r="E1059" s="100" t="n">
        <f aca="false">$C1059*VLOOKUP($B1059,FoodDB!$A$2:$I$1018,4,0)</f>
        <v>0</v>
      </c>
      <c r="F1059" s="100" t="n">
        <f aca="false">$C1059*VLOOKUP($B1059,FoodDB!$A$2:$I$1018,5,0)</f>
        <v>0</v>
      </c>
      <c r="G1059" s="100" t="n">
        <f aca="false">$C1059*VLOOKUP($B1059,FoodDB!$A$2:$I$1018,6,0)</f>
        <v>0</v>
      </c>
      <c r="H1059" s="100" t="n">
        <f aca="false">$C1059*VLOOKUP($B1059,FoodDB!$A$2:$I$1018,7,0)</f>
        <v>0</v>
      </c>
      <c r="I1059" s="100" t="n">
        <f aca="false">$C1059*VLOOKUP($B1059,FoodDB!$A$2:$I$1018,8,0)</f>
        <v>0</v>
      </c>
      <c r="J1059" s="100" t="n">
        <f aca="false">$C1059*VLOOKUP($B1059,FoodDB!$A$2:$I$1018,9,0)</f>
        <v>0</v>
      </c>
      <c r="K1059" s="100"/>
      <c r="L1059" s="100"/>
      <c r="M1059" s="100"/>
      <c r="N1059" s="100"/>
      <c r="O1059" s="100"/>
      <c r="P1059" s="100"/>
      <c r="Q1059" s="100"/>
      <c r="R1059" s="100"/>
      <c r="S1059" s="100"/>
    </row>
    <row r="1060" customFormat="false" ht="15" hidden="false" customHeight="false" outlineLevel="0" collapsed="false">
      <c r="B1060" s="96" t="s">
        <v>108</v>
      </c>
      <c r="C1060" s="97" t="n">
        <v>1</v>
      </c>
      <c r="D1060" s="100" t="n">
        <f aca="false">$C1060*VLOOKUP($B1060,FoodDB!$A$2:$I$1018,3,0)</f>
        <v>0</v>
      </c>
      <c r="E1060" s="100" t="n">
        <f aca="false">$C1060*VLOOKUP($B1060,FoodDB!$A$2:$I$1018,4,0)</f>
        <v>0</v>
      </c>
      <c r="F1060" s="100" t="n">
        <f aca="false">$C1060*VLOOKUP($B1060,FoodDB!$A$2:$I$1018,5,0)</f>
        <v>0</v>
      </c>
      <c r="G1060" s="100" t="n">
        <f aca="false">$C1060*VLOOKUP($B1060,FoodDB!$A$2:$I$1018,6,0)</f>
        <v>0</v>
      </c>
      <c r="H1060" s="100" t="n">
        <f aca="false">$C1060*VLOOKUP($B1060,FoodDB!$A$2:$I$1018,7,0)</f>
        <v>0</v>
      </c>
      <c r="I1060" s="100" t="n">
        <f aca="false">$C1060*VLOOKUP($B1060,FoodDB!$A$2:$I$1018,8,0)</f>
        <v>0</v>
      </c>
      <c r="J1060" s="100" t="n">
        <f aca="false">$C1060*VLOOKUP($B1060,FoodDB!$A$2:$I$1018,9,0)</f>
        <v>0</v>
      </c>
      <c r="K1060" s="100"/>
      <c r="L1060" s="100"/>
      <c r="M1060" s="100"/>
      <c r="N1060" s="100"/>
      <c r="O1060" s="100"/>
      <c r="P1060" s="100"/>
      <c r="Q1060" s="100"/>
      <c r="R1060" s="100"/>
      <c r="S1060" s="100"/>
    </row>
    <row r="1061" customFormat="false" ht="15" hidden="false" customHeight="false" outlineLevel="0" collapsed="false">
      <c r="A1061" s="0" t="s">
        <v>98</v>
      </c>
      <c r="D1061" s="100"/>
      <c r="E1061" s="100"/>
      <c r="F1061" s="100"/>
      <c r="G1061" s="100" t="n">
        <f aca="false">SUM(G1054:G1060)</f>
        <v>0</v>
      </c>
      <c r="H1061" s="100" t="n">
        <f aca="false">SUM(H1054:H1060)</f>
        <v>0</v>
      </c>
      <c r="I1061" s="100" t="n">
        <f aca="false">SUM(I1054:I1060)</f>
        <v>0</v>
      </c>
      <c r="J1061" s="100" t="n">
        <f aca="false">SUM(G1061:I1061)</f>
        <v>0</v>
      </c>
      <c r="K1061" s="100"/>
      <c r="L1061" s="100"/>
      <c r="M1061" s="100"/>
      <c r="N1061" s="100"/>
      <c r="O1061" s="100"/>
      <c r="P1061" s="100"/>
      <c r="Q1061" s="100"/>
      <c r="R1061" s="100"/>
      <c r="S1061" s="100"/>
    </row>
    <row r="1062" customFormat="false" ht="15" hidden="false" customHeight="false" outlineLevel="0" collapsed="false">
      <c r="A1062" s="0" t="s">
        <v>102</v>
      </c>
      <c r="B1062" s="0" t="s">
        <v>103</v>
      </c>
      <c r="D1062" s="100"/>
      <c r="E1062" s="100"/>
      <c r="F1062" s="100"/>
      <c r="G1062" s="100" t="n">
        <f aca="false">VLOOKUP($A1054,LossChart!$A$3:$AB$105,14,0)</f>
        <v>804.800361615128</v>
      </c>
      <c r="H1062" s="100" t="n">
        <f aca="false">VLOOKUP($A1054,LossChart!$A$3:$AB$105,15,0)</f>
        <v>104</v>
      </c>
      <c r="I1062" s="100" t="n">
        <f aca="false">VLOOKUP($A1054,LossChart!$A$3:$AB$105,16,0)</f>
        <v>477.304074136158</v>
      </c>
      <c r="J1062" s="100" t="n">
        <f aca="false">VLOOKUP($A1054,LossChart!$A$3:$AB$105,17,0)</f>
        <v>1386.10443575129</v>
      </c>
      <c r="K1062" s="100"/>
      <c r="L1062" s="100"/>
      <c r="M1062" s="100"/>
      <c r="N1062" s="100"/>
      <c r="O1062" s="100"/>
      <c r="P1062" s="100"/>
      <c r="Q1062" s="100"/>
      <c r="R1062" s="100"/>
      <c r="S1062" s="100"/>
    </row>
    <row r="1063" customFormat="false" ht="15" hidden="false" customHeight="false" outlineLevel="0" collapsed="false">
      <c r="A1063" s="0" t="s">
        <v>104</v>
      </c>
      <c r="D1063" s="100"/>
      <c r="E1063" s="100"/>
      <c r="F1063" s="100"/>
      <c r="G1063" s="100" t="n">
        <f aca="false">G1062-G1061</f>
        <v>804.800361615128</v>
      </c>
      <c r="H1063" s="100" t="n">
        <f aca="false">H1062-H1061</f>
        <v>104</v>
      </c>
      <c r="I1063" s="100" t="n">
        <f aca="false">I1062-I1061</f>
        <v>477.304074136158</v>
      </c>
      <c r="J1063" s="100" t="n">
        <f aca="false">J1062-J1061</f>
        <v>1386.10443575129</v>
      </c>
      <c r="K1063" s="100"/>
      <c r="L1063" s="100"/>
      <c r="M1063" s="100"/>
      <c r="N1063" s="100"/>
      <c r="O1063" s="100"/>
      <c r="P1063" s="100"/>
      <c r="Q1063" s="100"/>
      <c r="R1063" s="100"/>
      <c r="S1063" s="100"/>
    </row>
    <row r="1065" customFormat="false" ht="60" hidden="false" customHeight="false" outlineLevel="0" collapsed="false">
      <c r="A1065" s="21" t="s">
        <v>63</v>
      </c>
      <c r="B1065" s="21" t="s">
        <v>93</v>
      </c>
      <c r="C1065" s="21" t="s">
        <v>94</v>
      </c>
      <c r="D1065" s="94" t="str">
        <f aca="false">FoodDB!$C$1</f>
        <v>Fat
(g)</v>
      </c>
      <c r="E1065" s="94" t="str">
        <f aca="false">FoodDB!$D$1</f>
        <v>Carbs
(g)</v>
      </c>
      <c r="F1065" s="94" t="str">
        <f aca="false">FoodDB!$E$1</f>
        <v>Protein
(g)</v>
      </c>
      <c r="G1065" s="94" t="str">
        <f aca="false">FoodDB!$F$1</f>
        <v>Fat
(Cal)</v>
      </c>
      <c r="H1065" s="94" t="str">
        <f aca="false">FoodDB!$G$1</f>
        <v>Carb
(Cal)</v>
      </c>
      <c r="I1065" s="94" t="str">
        <f aca="false">FoodDB!$H$1</f>
        <v>Protein
(Cal)</v>
      </c>
      <c r="J1065" s="94" t="str">
        <f aca="false">FoodDB!$I$1</f>
        <v>Total
Calories</v>
      </c>
      <c r="K1065" s="94"/>
      <c r="L1065" s="94" t="s">
        <v>110</v>
      </c>
      <c r="M1065" s="94" t="s">
        <v>111</v>
      </c>
      <c r="N1065" s="94" t="s">
        <v>112</v>
      </c>
      <c r="O1065" s="94" t="s">
        <v>113</v>
      </c>
      <c r="P1065" s="94" t="s">
        <v>118</v>
      </c>
      <c r="Q1065" s="94" t="s">
        <v>119</v>
      </c>
      <c r="R1065" s="94" t="s">
        <v>120</v>
      </c>
      <c r="S1065" s="94" t="s">
        <v>121</v>
      </c>
    </row>
    <row r="1066" customFormat="false" ht="15" hidden="false" customHeight="false" outlineLevel="0" collapsed="false">
      <c r="A1066" s="95" t="n">
        <f aca="false">A1054+1</f>
        <v>43082</v>
      </c>
      <c r="B1066" s="96" t="s">
        <v>108</v>
      </c>
      <c r="C1066" s="97" t="n">
        <v>1</v>
      </c>
      <c r="D1066" s="100" t="n">
        <f aca="false">$C1066*VLOOKUP($B1066,FoodDB!$A$2:$I$1018,3,0)</f>
        <v>0</v>
      </c>
      <c r="E1066" s="100" t="n">
        <f aca="false">$C1066*VLOOKUP($B1066,FoodDB!$A$2:$I$1018,4,0)</f>
        <v>0</v>
      </c>
      <c r="F1066" s="100" t="n">
        <f aca="false">$C1066*VLOOKUP($B1066,FoodDB!$A$2:$I$1018,5,0)</f>
        <v>0</v>
      </c>
      <c r="G1066" s="100" t="n">
        <f aca="false">$C1066*VLOOKUP($B1066,FoodDB!$A$2:$I$1018,6,0)</f>
        <v>0</v>
      </c>
      <c r="H1066" s="100" t="n">
        <f aca="false">$C1066*VLOOKUP($B1066,FoodDB!$A$2:$I$1018,7,0)</f>
        <v>0</v>
      </c>
      <c r="I1066" s="100" t="n">
        <f aca="false">$C1066*VLOOKUP($B1066,FoodDB!$A$2:$I$1018,8,0)</f>
        <v>0</v>
      </c>
      <c r="J1066" s="100" t="n">
        <f aca="false">$C1066*VLOOKUP($B1066,FoodDB!$A$2:$I$1018,9,0)</f>
        <v>0</v>
      </c>
      <c r="K1066" s="100"/>
      <c r="L1066" s="100" t="n">
        <f aca="false">SUM(G1066:G1072)</f>
        <v>0</v>
      </c>
      <c r="M1066" s="100" t="n">
        <f aca="false">SUM(H1066:H1072)</f>
        <v>0</v>
      </c>
      <c r="N1066" s="100" t="n">
        <f aca="false">SUM(I1066:I1072)</f>
        <v>0</v>
      </c>
      <c r="O1066" s="100" t="n">
        <f aca="false">SUM(L1066:N1066)</f>
        <v>0</v>
      </c>
      <c r="P1066" s="100" t="n">
        <f aca="false">VLOOKUP($A1066,LossChart!$A$3:$AB$105,14,0)-L1066</f>
        <v>804.962005907179</v>
      </c>
      <c r="Q1066" s="100" t="n">
        <f aca="false">VLOOKUP($A1066,LossChart!$A$3:$AB$105,15,0)-M1066</f>
        <v>108</v>
      </c>
      <c r="R1066" s="100" t="n">
        <f aca="false">VLOOKUP($A1066,LossChart!$A$3:$AB$105,16,0)-N1066</f>
        <v>477.304074136158</v>
      </c>
      <c r="S1066" s="100" t="n">
        <f aca="false">VLOOKUP($A1066,LossChart!$A$3:$AB$105,17,0)-O1066</f>
        <v>1390.26608004334</v>
      </c>
    </row>
    <row r="1067" customFormat="false" ht="15" hidden="false" customHeight="false" outlineLevel="0" collapsed="false">
      <c r="B1067" s="96" t="s">
        <v>108</v>
      </c>
      <c r="C1067" s="97" t="n">
        <v>1</v>
      </c>
      <c r="D1067" s="100" t="n">
        <f aca="false">$C1067*VLOOKUP($B1067,FoodDB!$A$2:$I$1018,3,0)</f>
        <v>0</v>
      </c>
      <c r="E1067" s="100" t="n">
        <f aca="false">$C1067*VLOOKUP($B1067,FoodDB!$A$2:$I$1018,4,0)</f>
        <v>0</v>
      </c>
      <c r="F1067" s="100" t="n">
        <f aca="false">$C1067*VLOOKUP($B1067,FoodDB!$A$2:$I$1018,5,0)</f>
        <v>0</v>
      </c>
      <c r="G1067" s="100" t="n">
        <f aca="false">$C1067*VLOOKUP($B1067,FoodDB!$A$2:$I$1018,6,0)</f>
        <v>0</v>
      </c>
      <c r="H1067" s="100" t="n">
        <f aca="false">$C1067*VLOOKUP($B1067,FoodDB!$A$2:$I$1018,7,0)</f>
        <v>0</v>
      </c>
      <c r="I1067" s="100" t="n">
        <f aca="false">$C1067*VLOOKUP($B1067,FoodDB!$A$2:$I$1018,8,0)</f>
        <v>0</v>
      </c>
      <c r="J1067" s="100" t="n">
        <f aca="false">$C1067*VLOOKUP($B1067,FoodDB!$A$2:$I$1018,9,0)</f>
        <v>0</v>
      </c>
      <c r="K1067" s="100"/>
      <c r="L1067" s="100"/>
      <c r="M1067" s="100"/>
      <c r="N1067" s="100"/>
      <c r="O1067" s="100"/>
      <c r="P1067" s="100"/>
      <c r="Q1067" s="100"/>
      <c r="R1067" s="100"/>
      <c r="S1067" s="100"/>
    </row>
    <row r="1068" customFormat="false" ht="15" hidden="false" customHeight="false" outlineLevel="0" collapsed="false">
      <c r="B1068" s="96" t="s">
        <v>108</v>
      </c>
      <c r="C1068" s="97" t="n">
        <v>1</v>
      </c>
      <c r="D1068" s="100" t="n">
        <f aca="false">$C1068*VLOOKUP($B1068,FoodDB!$A$2:$I$1018,3,0)</f>
        <v>0</v>
      </c>
      <c r="E1068" s="100" t="n">
        <f aca="false">$C1068*VLOOKUP($B1068,FoodDB!$A$2:$I$1018,4,0)</f>
        <v>0</v>
      </c>
      <c r="F1068" s="100" t="n">
        <f aca="false">$C1068*VLOOKUP($B1068,FoodDB!$A$2:$I$1018,5,0)</f>
        <v>0</v>
      </c>
      <c r="G1068" s="100" t="n">
        <f aca="false">$C1068*VLOOKUP($B1068,FoodDB!$A$2:$I$1018,6,0)</f>
        <v>0</v>
      </c>
      <c r="H1068" s="100" t="n">
        <f aca="false">$C1068*VLOOKUP($B1068,FoodDB!$A$2:$I$1018,7,0)</f>
        <v>0</v>
      </c>
      <c r="I1068" s="100" t="n">
        <f aca="false">$C1068*VLOOKUP($B1068,FoodDB!$A$2:$I$1018,8,0)</f>
        <v>0</v>
      </c>
      <c r="J1068" s="100" t="n">
        <f aca="false">$C1068*VLOOKUP($B1068,FoodDB!$A$2:$I$1018,9,0)</f>
        <v>0</v>
      </c>
      <c r="K1068" s="100"/>
      <c r="L1068" s="100"/>
      <c r="M1068" s="100"/>
      <c r="N1068" s="100"/>
      <c r="O1068" s="100"/>
      <c r="P1068" s="100"/>
      <c r="Q1068" s="100"/>
      <c r="R1068" s="100"/>
      <c r="S1068" s="100"/>
    </row>
    <row r="1069" customFormat="false" ht="15" hidden="false" customHeight="false" outlineLevel="0" collapsed="false">
      <c r="B1069" s="96" t="s">
        <v>108</v>
      </c>
      <c r="C1069" s="97" t="n">
        <v>1</v>
      </c>
      <c r="D1069" s="100" t="n">
        <f aca="false">$C1069*VLOOKUP($B1069,FoodDB!$A$2:$I$1018,3,0)</f>
        <v>0</v>
      </c>
      <c r="E1069" s="100" t="n">
        <f aca="false">$C1069*VLOOKUP($B1069,FoodDB!$A$2:$I$1018,4,0)</f>
        <v>0</v>
      </c>
      <c r="F1069" s="100" t="n">
        <f aca="false">$C1069*VLOOKUP($B1069,FoodDB!$A$2:$I$1018,5,0)</f>
        <v>0</v>
      </c>
      <c r="G1069" s="100" t="n">
        <f aca="false">$C1069*VLOOKUP($B1069,FoodDB!$A$2:$I$1018,6,0)</f>
        <v>0</v>
      </c>
      <c r="H1069" s="100" t="n">
        <f aca="false">$C1069*VLOOKUP($B1069,FoodDB!$A$2:$I$1018,7,0)</f>
        <v>0</v>
      </c>
      <c r="I1069" s="100" t="n">
        <f aca="false">$C1069*VLOOKUP($B1069,FoodDB!$A$2:$I$1018,8,0)</f>
        <v>0</v>
      </c>
      <c r="J1069" s="100" t="n">
        <f aca="false">$C1069*VLOOKUP($B1069,FoodDB!$A$2:$I$1018,9,0)</f>
        <v>0</v>
      </c>
      <c r="K1069" s="100"/>
      <c r="L1069" s="100"/>
      <c r="M1069" s="100"/>
      <c r="N1069" s="100"/>
      <c r="O1069" s="100"/>
      <c r="P1069" s="100"/>
      <c r="Q1069" s="100"/>
      <c r="R1069" s="100"/>
      <c r="S1069" s="100"/>
    </row>
    <row r="1070" customFormat="false" ht="15" hidden="false" customHeight="false" outlineLevel="0" collapsed="false">
      <c r="B1070" s="96" t="s">
        <v>108</v>
      </c>
      <c r="C1070" s="97" t="n">
        <v>1</v>
      </c>
      <c r="D1070" s="100" t="n">
        <f aca="false">$C1070*VLOOKUP($B1070,FoodDB!$A$2:$I$1018,3,0)</f>
        <v>0</v>
      </c>
      <c r="E1070" s="100" t="n">
        <f aca="false">$C1070*VLOOKUP($B1070,FoodDB!$A$2:$I$1018,4,0)</f>
        <v>0</v>
      </c>
      <c r="F1070" s="100" t="n">
        <f aca="false">$C1070*VLOOKUP($B1070,FoodDB!$A$2:$I$1018,5,0)</f>
        <v>0</v>
      </c>
      <c r="G1070" s="100" t="n">
        <f aca="false">$C1070*VLOOKUP($B1070,FoodDB!$A$2:$I$1018,6,0)</f>
        <v>0</v>
      </c>
      <c r="H1070" s="100" t="n">
        <f aca="false">$C1070*VLOOKUP($B1070,FoodDB!$A$2:$I$1018,7,0)</f>
        <v>0</v>
      </c>
      <c r="I1070" s="100" t="n">
        <f aca="false">$C1070*VLOOKUP($B1070,FoodDB!$A$2:$I$1018,8,0)</f>
        <v>0</v>
      </c>
      <c r="J1070" s="100" t="n">
        <f aca="false">$C1070*VLOOKUP($B1070,FoodDB!$A$2:$I$1018,9,0)</f>
        <v>0</v>
      </c>
      <c r="K1070" s="100"/>
      <c r="L1070" s="100"/>
      <c r="M1070" s="100"/>
      <c r="N1070" s="100"/>
      <c r="O1070" s="100"/>
      <c r="P1070" s="100"/>
      <c r="Q1070" s="100"/>
      <c r="R1070" s="100"/>
      <c r="S1070" s="100"/>
    </row>
    <row r="1071" customFormat="false" ht="15" hidden="false" customHeight="false" outlineLevel="0" collapsed="false">
      <c r="B1071" s="96" t="s">
        <v>108</v>
      </c>
      <c r="C1071" s="97" t="n">
        <v>1</v>
      </c>
      <c r="D1071" s="100" t="n">
        <f aca="false">$C1071*VLOOKUP($B1071,FoodDB!$A$2:$I$1018,3,0)</f>
        <v>0</v>
      </c>
      <c r="E1071" s="100" t="n">
        <f aca="false">$C1071*VLOOKUP($B1071,FoodDB!$A$2:$I$1018,4,0)</f>
        <v>0</v>
      </c>
      <c r="F1071" s="100" t="n">
        <f aca="false">$C1071*VLOOKUP($B1071,FoodDB!$A$2:$I$1018,5,0)</f>
        <v>0</v>
      </c>
      <c r="G1071" s="100" t="n">
        <f aca="false">$C1071*VLOOKUP($B1071,FoodDB!$A$2:$I$1018,6,0)</f>
        <v>0</v>
      </c>
      <c r="H1071" s="100" t="n">
        <f aca="false">$C1071*VLOOKUP($B1071,FoodDB!$A$2:$I$1018,7,0)</f>
        <v>0</v>
      </c>
      <c r="I1071" s="100" t="n">
        <f aca="false">$C1071*VLOOKUP($B1071,FoodDB!$A$2:$I$1018,8,0)</f>
        <v>0</v>
      </c>
      <c r="J1071" s="100" t="n">
        <f aca="false">$C1071*VLOOKUP($B1071,FoodDB!$A$2:$I$1018,9,0)</f>
        <v>0</v>
      </c>
      <c r="K1071" s="100"/>
      <c r="L1071" s="100"/>
      <c r="M1071" s="100"/>
      <c r="N1071" s="100"/>
      <c r="O1071" s="100"/>
      <c r="P1071" s="100"/>
      <c r="Q1071" s="100"/>
      <c r="R1071" s="100"/>
      <c r="S1071" s="100"/>
    </row>
    <row r="1072" customFormat="false" ht="15" hidden="false" customHeight="false" outlineLevel="0" collapsed="false">
      <c r="B1072" s="96" t="s">
        <v>108</v>
      </c>
      <c r="C1072" s="97" t="n">
        <v>1</v>
      </c>
      <c r="D1072" s="100" t="n">
        <f aca="false">$C1072*VLOOKUP($B1072,FoodDB!$A$2:$I$1018,3,0)</f>
        <v>0</v>
      </c>
      <c r="E1072" s="100" t="n">
        <f aca="false">$C1072*VLOOKUP($B1072,FoodDB!$A$2:$I$1018,4,0)</f>
        <v>0</v>
      </c>
      <c r="F1072" s="100" t="n">
        <f aca="false">$C1072*VLOOKUP($B1072,FoodDB!$A$2:$I$1018,5,0)</f>
        <v>0</v>
      </c>
      <c r="G1072" s="100" t="n">
        <f aca="false">$C1072*VLOOKUP($B1072,FoodDB!$A$2:$I$1018,6,0)</f>
        <v>0</v>
      </c>
      <c r="H1072" s="100" t="n">
        <f aca="false">$C1072*VLOOKUP($B1072,FoodDB!$A$2:$I$1018,7,0)</f>
        <v>0</v>
      </c>
      <c r="I1072" s="100" t="n">
        <f aca="false">$C1072*VLOOKUP($B1072,FoodDB!$A$2:$I$1018,8,0)</f>
        <v>0</v>
      </c>
      <c r="J1072" s="100" t="n">
        <f aca="false">$C1072*VLOOKUP($B1072,FoodDB!$A$2:$I$1018,9,0)</f>
        <v>0</v>
      </c>
      <c r="K1072" s="100"/>
      <c r="L1072" s="100"/>
      <c r="M1072" s="100"/>
      <c r="N1072" s="100"/>
      <c r="O1072" s="100"/>
      <c r="P1072" s="100"/>
      <c r="Q1072" s="100"/>
      <c r="R1072" s="100"/>
      <c r="S1072" s="100"/>
    </row>
    <row r="1073" customFormat="false" ht="15" hidden="false" customHeight="false" outlineLevel="0" collapsed="false">
      <c r="A1073" s="0" t="s">
        <v>98</v>
      </c>
      <c r="D1073" s="100"/>
      <c r="E1073" s="100"/>
      <c r="F1073" s="100"/>
      <c r="G1073" s="100" t="n">
        <f aca="false">SUM(G1066:G1072)</f>
        <v>0</v>
      </c>
      <c r="H1073" s="100" t="n">
        <f aca="false">SUM(H1066:H1072)</f>
        <v>0</v>
      </c>
      <c r="I1073" s="100" t="n">
        <f aca="false">SUM(I1066:I1072)</f>
        <v>0</v>
      </c>
      <c r="J1073" s="100" t="n">
        <f aca="false">SUM(G1073:I1073)</f>
        <v>0</v>
      </c>
      <c r="K1073" s="100"/>
      <c r="L1073" s="100"/>
      <c r="M1073" s="100"/>
      <c r="N1073" s="100"/>
      <c r="O1073" s="100"/>
      <c r="P1073" s="100"/>
      <c r="Q1073" s="100"/>
      <c r="R1073" s="100"/>
      <c r="S1073" s="100"/>
    </row>
    <row r="1074" customFormat="false" ht="15" hidden="false" customHeight="false" outlineLevel="0" collapsed="false">
      <c r="A1074" s="0" t="s">
        <v>102</v>
      </c>
      <c r="B1074" s="0" t="s">
        <v>103</v>
      </c>
      <c r="D1074" s="100"/>
      <c r="E1074" s="100"/>
      <c r="F1074" s="100"/>
      <c r="G1074" s="100" t="n">
        <f aca="false">VLOOKUP($A1066,LossChart!$A$3:$AB$105,14,0)</f>
        <v>804.962005907179</v>
      </c>
      <c r="H1074" s="100" t="n">
        <f aca="false">VLOOKUP($A1066,LossChart!$A$3:$AB$105,15,0)</f>
        <v>108</v>
      </c>
      <c r="I1074" s="100" t="n">
        <f aca="false">VLOOKUP($A1066,LossChart!$A$3:$AB$105,16,0)</f>
        <v>477.304074136158</v>
      </c>
      <c r="J1074" s="100" t="n">
        <f aca="false">VLOOKUP($A1066,LossChart!$A$3:$AB$105,17,0)</f>
        <v>1390.26608004334</v>
      </c>
      <c r="K1074" s="100"/>
      <c r="L1074" s="100"/>
      <c r="M1074" s="100"/>
      <c r="N1074" s="100"/>
      <c r="O1074" s="100"/>
      <c r="P1074" s="100"/>
      <c r="Q1074" s="100"/>
      <c r="R1074" s="100"/>
      <c r="S1074" s="100"/>
    </row>
    <row r="1075" customFormat="false" ht="15" hidden="false" customHeight="false" outlineLevel="0" collapsed="false">
      <c r="A1075" s="0" t="s">
        <v>104</v>
      </c>
      <c r="D1075" s="100"/>
      <c r="E1075" s="100"/>
      <c r="F1075" s="100"/>
      <c r="G1075" s="100" t="n">
        <f aca="false">G1074-G1073</f>
        <v>804.962005907179</v>
      </c>
      <c r="H1075" s="100" t="n">
        <f aca="false">H1074-H1073</f>
        <v>108</v>
      </c>
      <c r="I1075" s="100" t="n">
        <f aca="false">I1074-I1073</f>
        <v>477.304074136158</v>
      </c>
      <c r="J1075" s="100" t="n">
        <f aca="false">J1074-J1073</f>
        <v>1390.26608004334</v>
      </c>
      <c r="K1075" s="100"/>
      <c r="L1075" s="100"/>
      <c r="M1075" s="100"/>
      <c r="N1075" s="100"/>
      <c r="O1075" s="100"/>
      <c r="P1075" s="100"/>
      <c r="Q1075" s="100"/>
      <c r="R1075" s="100"/>
      <c r="S1075" s="100"/>
    </row>
    <row r="1077" customFormat="false" ht="60" hidden="false" customHeight="false" outlineLevel="0" collapsed="false">
      <c r="A1077" s="21" t="s">
        <v>63</v>
      </c>
      <c r="B1077" s="21" t="s">
        <v>93</v>
      </c>
      <c r="C1077" s="21" t="s">
        <v>94</v>
      </c>
      <c r="D1077" s="94" t="str">
        <f aca="false">FoodDB!$C$1</f>
        <v>Fat
(g)</v>
      </c>
      <c r="E1077" s="94" t="str">
        <f aca="false">FoodDB!$D$1</f>
        <v>Carbs
(g)</v>
      </c>
      <c r="F1077" s="94" t="str">
        <f aca="false">FoodDB!$E$1</f>
        <v>Protein
(g)</v>
      </c>
      <c r="G1077" s="94" t="str">
        <f aca="false">FoodDB!$F$1</f>
        <v>Fat
(Cal)</v>
      </c>
      <c r="H1077" s="94" t="str">
        <f aca="false">FoodDB!$G$1</f>
        <v>Carb
(Cal)</v>
      </c>
      <c r="I1077" s="94" t="str">
        <f aca="false">FoodDB!$H$1</f>
        <v>Protein
(Cal)</v>
      </c>
      <c r="J1077" s="94" t="str">
        <f aca="false">FoodDB!$I$1</f>
        <v>Total
Calories</v>
      </c>
      <c r="K1077" s="94"/>
      <c r="L1077" s="94" t="s">
        <v>110</v>
      </c>
      <c r="M1077" s="94" t="s">
        <v>111</v>
      </c>
      <c r="N1077" s="94" t="s">
        <v>112</v>
      </c>
      <c r="O1077" s="94" t="s">
        <v>113</v>
      </c>
      <c r="P1077" s="94" t="s">
        <v>118</v>
      </c>
      <c r="Q1077" s="94" t="s">
        <v>119</v>
      </c>
      <c r="R1077" s="94" t="s">
        <v>120</v>
      </c>
      <c r="S1077" s="94" t="s">
        <v>121</v>
      </c>
    </row>
    <row r="1078" customFormat="false" ht="15" hidden="false" customHeight="false" outlineLevel="0" collapsed="false">
      <c r="A1078" s="95" t="n">
        <f aca="false">A1066+1</f>
        <v>43083</v>
      </c>
      <c r="B1078" s="96" t="s">
        <v>108</v>
      </c>
      <c r="C1078" s="97" t="n">
        <v>1</v>
      </c>
      <c r="D1078" s="100" t="n">
        <f aca="false">$C1078*VLOOKUP($B1078,FoodDB!$A$2:$I$1018,3,0)</f>
        <v>0</v>
      </c>
      <c r="E1078" s="100" t="n">
        <f aca="false">$C1078*VLOOKUP($B1078,FoodDB!$A$2:$I$1018,4,0)</f>
        <v>0</v>
      </c>
      <c r="F1078" s="100" t="n">
        <f aca="false">$C1078*VLOOKUP($B1078,FoodDB!$A$2:$I$1018,5,0)</f>
        <v>0</v>
      </c>
      <c r="G1078" s="100" t="n">
        <f aca="false">$C1078*VLOOKUP($B1078,FoodDB!$A$2:$I$1018,6,0)</f>
        <v>0</v>
      </c>
      <c r="H1078" s="100" t="n">
        <f aca="false">$C1078*VLOOKUP($B1078,FoodDB!$A$2:$I$1018,7,0)</f>
        <v>0</v>
      </c>
      <c r="I1078" s="100" t="n">
        <f aca="false">$C1078*VLOOKUP($B1078,FoodDB!$A$2:$I$1018,8,0)</f>
        <v>0</v>
      </c>
      <c r="J1078" s="100" t="n">
        <f aca="false">$C1078*VLOOKUP($B1078,FoodDB!$A$2:$I$1018,9,0)</f>
        <v>0</v>
      </c>
      <c r="K1078" s="100"/>
      <c r="L1078" s="100" t="n">
        <f aca="false">SUM(G1078:G1084)</f>
        <v>0</v>
      </c>
      <c r="M1078" s="100" t="n">
        <f aca="false">SUM(H1078:H1084)</f>
        <v>0</v>
      </c>
      <c r="N1078" s="100" t="n">
        <f aca="false">SUM(I1078:I1084)</f>
        <v>0</v>
      </c>
      <c r="O1078" s="100" t="n">
        <f aca="false">SUM(L1078:N1078)</f>
        <v>0</v>
      </c>
      <c r="P1078" s="100" t="n">
        <f aca="false">VLOOKUP($A1078,LossChart!$A$3:$AB$105,14,0)-L1078</f>
        <v>805.086789921216</v>
      </c>
      <c r="Q1078" s="100" t="n">
        <f aca="false">VLOOKUP($A1078,LossChart!$A$3:$AB$105,15,0)-M1078</f>
        <v>112</v>
      </c>
      <c r="R1078" s="100" t="n">
        <f aca="false">VLOOKUP($A1078,LossChart!$A$3:$AB$105,16,0)-N1078</f>
        <v>477.304074136158</v>
      </c>
      <c r="S1078" s="100" t="n">
        <f aca="false">VLOOKUP($A1078,LossChart!$A$3:$AB$105,17,0)-O1078</f>
        <v>1394.39086405737</v>
      </c>
    </row>
    <row r="1079" customFormat="false" ht="15" hidden="false" customHeight="false" outlineLevel="0" collapsed="false">
      <c r="B1079" s="96" t="s">
        <v>108</v>
      </c>
      <c r="C1079" s="97" t="n">
        <v>1</v>
      </c>
      <c r="D1079" s="100" t="n">
        <f aca="false">$C1079*VLOOKUP($B1079,FoodDB!$A$2:$I$1018,3,0)</f>
        <v>0</v>
      </c>
      <c r="E1079" s="100" t="n">
        <f aca="false">$C1079*VLOOKUP($B1079,FoodDB!$A$2:$I$1018,4,0)</f>
        <v>0</v>
      </c>
      <c r="F1079" s="100" t="n">
        <f aca="false">$C1079*VLOOKUP($B1079,FoodDB!$A$2:$I$1018,5,0)</f>
        <v>0</v>
      </c>
      <c r="G1079" s="100" t="n">
        <f aca="false">$C1079*VLOOKUP($B1079,FoodDB!$A$2:$I$1018,6,0)</f>
        <v>0</v>
      </c>
      <c r="H1079" s="100" t="n">
        <f aca="false">$C1079*VLOOKUP($B1079,FoodDB!$A$2:$I$1018,7,0)</f>
        <v>0</v>
      </c>
      <c r="I1079" s="100" t="n">
        <f aca="false">$C1079*VLOOKUP($B1079,FoodDB!$A$2:$I$1018,8,0)</f>
        <v>0</v>
      </c>
      <c r="J1079" s="100" t="n">
        <f aca="false">$C1079*VLOOKUP($B1079,FoodDB!$A$2:$I$1018,9,0)</f>
        <v>0</v>
      </c>
      <c r="K1079" s="100"/>
      <c r="L1079" s="100"/>
      <c r="M1079" s="100"/>
      <c r="N1079" s="100"/>
      <c r="O1079" s="100"/>
      <c r="P1079" s="100"/>
      <c r="Q1079" s="100"/>
      <c r="R1079" s="100"/>
      <c r="S1079" s="100"/>
    </row>
    <row r="1080" customFormat="false" ht="15" hidden="false" customHeight="false" outlineLevel="0" collapsed="false">
      <c r="B1080" s="96" t="s">
        <v>108</v>
      </c>
      <c r="C1080" s="97" t="n">
        <v>1</v>
      </c>
      <c r="D1080" s="100" t="n">
        <f aca="false">$C1080*VLOOKUP($B1080,FoodDB!$A$2:$I$1018,3,0)</f>
        <v>0</v>
      </c>
      <c r="E1080" s="100" t="n">
        <f aca="false">$C1080*VLOOKUP($B1080,FoodDB!$A$2:$I$1018,4,0)</f>
        <v>0</v>
      </c>
      <c r="F1080" s="100" t="n">
        <f aca="false">$C1080*VLOOKUP($B1080,FoodDB!$A$2:$I$1018,5,0)</f>
        <v>0</v>
      </c>
      <c r="G1080" s="100" t="n">
        <f aca="false">$C1080*VLOOKUP($B1080,FoodDB!$A$2:$I$1018,6,0)</f>
        <v>0</v>
      </c>
      <c r="H1080" s="100" t="n">
        <f aca="false">$C1080*VLOOKUP($B1080,FoodDB!$A$2:$I$1018,7,0)</f>
        <v>0</v>
      </c>
      <c r="I1080" s="100" t="n">
        <f aca="false">$C1080*VLOOKUP($B1080,FoodDB!$A$2:$I$1018,8,0)</f>
        <v>0</v>
      </c>
      <c r="J1080" s="100" t="n">
        <f aca="false">$C1080*VLOOKUP($B1080,FoodDB!$A$2:$I$1018,9,0)</f>
        <v>0</v>
      </c>
      <c r="K1080" s="100"/>
      <c r="L1080" s="100"/>
      <c r="M1080" s="100"/>
      <c r="N1080" s="100"/>
      <c r="O1080" s="100"/>
      <c r="P1080" s="100"/>
      <c r="Q1080" s="100"/>
      <c r="R1080" s="100"/>
      <c r="S1080" s="100"/>
    </row>
    <row r="1081" customFormat="false" ht="15" hidden="false" customHeight="false" outlineLevel="0" collapsed="false">
      <c r="B1081" s="96" t="s">
        <v>108</v>
      </c>
      <c r="C1081" s="97" t="n">
        <v>1</v>
      </c>
      <c r="D1081" s="100" t="n">
        <f aca="false">$C1081*VLOOKUP($B1081,FoodDB!$A$2:$I$1018,3,0)</f>
        <v>0</v>
      </c>
      <c r="E1081" s="100" t="n">
        <f aca="false">$C1081*VLOOKUP($B1081,FoodDB!$A$2:$I$1018,4,0)</f>
        <v>0</v>
      </c>
      <c r="F1081" s="100" t="n">
        <f aca="false">$C1081*VLOOKUP($B1081,FoodDB!$A$2:$I$1018,5,0)</f>
        <v>0</v>
      </c>
      <c r="G1081" s="100" t="n">
        <f aca="false">$C1081*VLOOKUP($B1081,FoodDB!$A$2:$I$1018,6,0)</f>
        <v>0</v>
      </c>
      <c r="H1081" s="100" t="n">
        <f aca="false">$C1081*VLOOKUP($B1081,FoodDB!$A$2:$I$1018,7,0)</f>
        <v>0</v>
      </c>
      <c r="I1081" s="100" t="n">
        <f aca="false">$C1081*VLOOKUP($B1081,FoodDB!$A$2:$I$1018,8,0)</f>
        <v>0</v>
      </c>
      <c r="J1081" s="100" t="n">
        <f aca="false">$C1081*VLOOKUP($B1081,FoodDB!$A$2:$I$1018,9,0)</f>
        <v>0</v>
      </c>
      <c r="K1081" s="100"/>
      <c r="L1081" s="100"/>
      <c r="M1081" s="100"/>
      <c r="N1081" s="100"/>
      <c r="O1081" s="100"/>
      <c r="P1081" s="100"/>
      <c r="Q1081" s="100"/>
      <c r="R1081" s="100"/>
      <c r="S1081" s="100"/>
    </row>
    <row r="1082" customFormat="false" ht="15" hidden="false" customHeight="false" outlineLevel="0" collapsed="false">
      <c r="B1082" s="96" t="s">
        <v>108</v>
      </c>
      <c r="C1082" s="97" t="n">
        <v>1</v>
      </c>
      <c r="D1082" s="100" t="n">
        <f aca="false">$C1082*VLOOKUP($B1082,FoodDB!$A$2:$I$1018,3,0)</f>
        <v>0</v>
      </c>
      <c r="E1082" s="100" t="n">
        <f aca="false">$C1082*VLOOKUP($B1082,FoodDB!$A$2:$I$1018,4,0)</f>
        <v>0</v>
      </c>
      <c r="F1082" s="100" t="n">
        <f aca="false">$C1082*VLOOKUP($B1082,FoodDB!$A$2:$I$1018,5,0)</f>
        <v>0</v>
      </c>
      <c r="G1082" s="100" t="n">
        <f aca="false">$C1082*VLOOKUP($B1082,FoodDB!$A$2:$I$1018,6,0)</f>
        <v>0</v>
      </c>
      <c r="H1082" s="100" t="n">
        <f aca="false">$C1082*VLOOKUP($B1082,FoodDB!$A$2:$I$1018,7,0)</f>
        <v>0</v>
      </c>
      <c r="I1082" s="100" t="n">
        <f aca="false">$C1082*VLOOKUP($B1082,FoodDB!$A$2:$I$1018,8,0)</f>
        <v>0</v>
      </c>
      <c r="J1082" s="100" t="n">
        <f aca="false">$C1082*VLOOKUP($B1082,FoodDB!$A$2:$I$1018,9,0)</f>
        <v>0</v>
      </c>
      <c r="K1082" s="100"/>
      <c r="L1082" s="100"/>
      <c r="M1082" s="100"/>
      <c r="N1082" s="100"/>
      <c r="O1082" s="100"/>
      <c r="P1082" s="100"/>
      <c r="Q1082" s="100"/>
      <c r="R1082" s="100"/>
      <c r="S1082" s="100"/>
    </row>
    <row r="1083" customFormat="false" ht="15" hidden="false" customHeight="false" outlineLevel="0" collapsed="false">
      <c r="B1083" s="96" t="s">
        <v>108</v>
      </c>
      <c r="C1083" s="97" t="n">
        <v>1</v>
      </c>
      <c r="D1083" s="100" t="n">
        <f aca="false">$C1083*VLOOKUP($B1083,FoodDB!$A$2:$I$1018,3,0)</f>
        <v>0</v>
      </c>
      <c r="E1083" s="100" t="n">
        <f aca="false">$C1083*VLOOKUP($B1083,FoodDB!$A$2:$I$1018,4,0)</f>
        <v>0</v>
      </c>
      <c r="F1083" s="100" t="n">
        <f aca="false">$C1083*VLOOKUP($B1083,FoodDB!$A$2:$I$1018,5,0)</f>
        <v>0</v>
      </c>
      <c r="G1083" s="100" t="n">
        <f aca="false">$C1083*VLOOKUP($B1083,FoodDB!$A$2:$I$1018,6,0)</f>
        <v>0</v>
      </c>
      <c r="H1083" s="100" t="n">
        <f aca="false">$C1083*VLOOKUP($B1083,FoodDB!$A$2:$I$1018,7,0)</f>
        <v>0</v>
      </c>
      <c r="I1083" s="100" t="n">
        <f aca="false">$C1083*VLOOKUP($B1083,FoodDB!$A$2:$I$1018,8,0)</f>
        <v>0</v>
      </c>
      <c r="J1083" s="100" t="n">
        <f aca="false">$C1083*VLOOKUP($B1083,FoodDB!$A$2:$I$1018,9,0)</f>
        <v>0</v>
      </c>
      <c r="K1083" s="100"/>
      <c r="L1083" s="100"/>
      <c r="M1083" s="100"/>
      <c r="N1083" s="100"/>
      <c r="O1083" s="100"/>
      <c r="P1083" s="100"/>
      <c r="Q1083" s="100"/>
      <c r="R1083" s="100"/>
      <c r="S1083" s="100"/>
    </row>
    <row r="1084" customFormat="false" ht="15" hidden="false" customHeight="false" outlineLevel="0" collapsed="false">
      <c r="B1084" s="96" t="s">
        <v>108</v>
      </c>
      <c r="C1084" s="97" t="n">
        <v>1</v>
      </c>
      <c r="D1084" s="100" t="n">
        <f aca="false">$C1084*VLOOKUP($B1084,FoodDB!$A$2:$I$1018,3,0)</f>
        <v>0</v>
      </c>
      <c r="E1084" s="100" t="n">
        <f aca="false">$C1084*VLOOKUP($B1084,FoodDB!$A$2:$I$1018,4,0)</f>
        <v>0</v>
      </c>
      <c r="F1084" s="100" t="n">
        <f aca="false">$C1084*VLOOKUP($B1084,FoodDB!$A$2:$I$1018,5,0)</f>
        <v>0</v>
      </c>
      <c r="G1084" s="100" t="n">
        <f aca="false">$C1084*VLOOKUP($B1084,FoodDB!$A$2:$I$1018,6,0)</f>
        <v>0</v>
      </c>
      <c r="H1084" s="100" t="n">
        <f aca="false">$C1084*VLOOKUP($B1084,FoodDB!$A$2:$I$1018,7,0)</f>
        <v>0</v>
      </c>
      <c r="I1084" s="100" t="n">
        <f aca="false">$C1084*VLOOKUP($B1084,FoodDB!$A$2:$I$1018,8,0)</f>
        <v>0</v>
      </c>
      <c r="J1084" s="100" t="n">
        <f aca="false">$C1084*VLOOKUP($B1084,FoodDB!$A$2:$I$1018,9,0)</f>
        <v>0</v>
      </c>
      <c r="K1084" s="100"/>
      <c r="L1084" s="100"/>
      <c r="M1084" s="100"/>
      <c r="N1084" s="100"/>
      <c r="O1084" s="100"/>
      <c r="P1084" s="100"/>
      <c r="Q1084" s="100"/>
      <c r="R1084" s="100"/>
      <c r="S1084" s="100"/>
    </row>
    <row r="1085" customFormat="false" ht="15" hidden="false" customHeight="false" outlineLevel="0" collapsed="false">
      <c r="A1085" s="0" t="s">
        <v>98</v>
      </c>
      <c r="D1085" s="100"/>
      <c r="E1085" s="100"/>
      <c r="F1085" s="100"/>
      <c r="G1085" s="100" t="n">
        <f aca="false">SUM(G1078:G1084)</f>
        <v>0</v>
      </c>
      <c r="H1085" s="100" t="n">
        <f aca="false">SUM(H1078:H1084)</f>
        <v>0</v>
      </c>
      <c r="I1085" s="100" t="n">
        <f aca="false">SUM(I1078:I1084)</f>
        <v>0</v>
      </c>
      <c r="J1085" s="100" t="n">
        <f aca="false">SUM(G1085:I1085)</f>
        <v>0</v>
      </c>
      <c r="K1085" s="100"/>
      <c r="L1085" s="100"/>
      <c r="M1085" s="100"/>
      <c r="N1085" s="100"/>
      <c r="O1085" s="100"/>
      <c r="P1085" s="100"/>
      <c r="Q1085" s="100"/>
      <c r="R1085" s="100"/>
      <c r="S1085" s="100"/>
    </row>
    <row r="1086" customFormat="false" ht="15" hidden="false" customHeight="false" outlineLevel="0" collapsed="false">
      <c r="A1086" s="0" t="s">
        <v>102</v>
      </c>
      <c r="B1086" s="0" t="s">
        <v>103</v>
      </c>
      <c r="D1086" s="100"/>
      <c r="E1086" s="100"/>
      <c r="F1086" s="100"/>
      <c r="G1086" s="100" t="n">
        <f aca="false">VLOOKUP($A1078,LossChart!$A$3:$AB$105,14,0)</f>
        <v>805.086789921216</v>
      </c>
      <c r="H1086" s="100" t="n">
        <f aca="false">VLOOKUP($A1078,LossChart!$A$3:$AB$105,15,0)</f>
        <v>112</v>
      </c>
      <c r="I1086" s="100" t="n">
        <f aca="false">VLOOKUP($A1078,LossChart!$A$3:$AB$105,16,0)</f>
        <v>477.304074136158</v>
      </c>
      <c r="J1086" s="100" t="n">
        <f aca="false">VLOOKUP($A1078,LossChart!$A$3:$AB$105,17,0)</f>
        <v>1394.39086405737</v>
      </c>
      <c r="K1086" s="100"/>
      <c r="L1086" s="100"/>
      <c r="M1086" s="100"/>
      <c r="N1086" s="100"/>
      <c r="O1086" s="100"/>
      <c r="P1086" s="100"/>
      <c r="Q1086" s="100"/>
      <c r="R1086" s="100"/>
      <c r="S1086" s="100"/>
    </row>
    <row r="1087" customFormat="false" ht="15" hidden="false" customHeight="false" outlineLevel="0" collapsed="false">
      <c r="A1087" s="0" t="s">
        <v>104</v>
      </c>
      <c r="D1087" s="100"/>
      <c r="E1087" s="100"/>
      <c r="F1087" s="100"/>
      <c r="G1087" s="100" t="n">
        <f aca="false">G1086-G1085</f>
        <v>805.086789921216</v>
      </c>
      <c r="H1087" s="100" t="n">
        <f aca="false">H1086-H1085</f>
        <v>112</v>
      </c>
      <c r="I1087" s="100" t="n">
        <f aca="false">I1086-I1085</f>
        <v>477.304074136158</v>
      </c>
      <c r="J1087" s="100" t="n">
        <f aca="false">J1086-J1085</f>
        <v>1394.39086405737</v>
      </c>
      <c r="K1087" s="100"/>
      <c r="L1087" s="100"/>
      <c r="M1087" s="100"/>
      <c r="N1087" s="100"/>
      <c r="O1087" s="100"/>
      <c r="P1087" s="100"/>
      <c r="Q1087" s="100"/>
      <c r="R1087" s="100"/>
      <c r="S1087" s="100"/>
    </row>
    <row r="1089" customFormat="false" ht="60" hidden="false" customHeight="false" outlineLevel="0" collapsed="false">
      <c r="A1089" s="21" t="s">
        <v>63</v>
      </c>
      <c r="B1089" s="21" t="s">
        <v>93</v>
      </c>
      <c r="C1089" s="21" t="s">
        <v>94</v>
      </c>
      <c r="D1089" s="94" t="str">
        <f aca="false">FoodDB!$C$1</f>
        <v>Fat
(g)</v>
      </c>
      <c r="E1089" s="94" t="str">
        <f aca="false">FoodDB!$D$1</f>
        <v>Carbs
(g)</v>
      </c>
      <c r="F1089" s="94" t="str">
        <f aca="false">FoodDB!$E$1</f>
        <v>Protein
(g)</v>
      </c>
      <c r="G1089" s="94" t="str">
        <f aca="false">FoodDB!$F$1</f>
        <v>Fat
(Cal)</v>
      </c>
      <c r="H1089" s="94" t="str">
        <f aca="false">FoodDB!$G$1</f>
        <v>Carb
(Cal)</v>
      </c>
      <c r="I1089" s="94" t="str">
        <f aca="false">FoodDB!$H$1</f>
        <v>Protein
(Cal)</v>
      </c>
      <c r="J1089" s="94" t="str">
        <f aca="false">FoodDB!$I$1</f>
        <v>Total
Calories</v>
      </c>
      <c r="K1089" s="94"/>
      <c r="L1089" s="94" t="s">
        <v>110</v>
      </c>
      <c r="M1089" s="94" t="s">
        <v>111</v>
      </c>
      <c r="N1089" s="94" t="s">
        <v>112</v>
      </c>
      <c r="O1089" s="94" t="s">
        <v>113</v>
      </c>
      <c r="P1089" s="94" t="s">
        <v>118</v>
      </c>
      <c r="Q1089" s="94" t="s">
        <v>119</v>
      </c>
      <c r="R1089" s="94" t="s">
        <v>120</v>
      </c>
      <c r="S1089" s="94" t="s">
        <v>121</v>
      </c>
    </row>
    <row r="1090" customFormat="false" ht="15" hidden="false" customHeight="false" outlineLevel="0" collapsed="false">
      <c r="A1090" s="95" t="n">
        <f aca="false">A1078+1</f>
        <v>43084</v>
      </c>
      <c r="B1090" s="96" t="s">
        <v>108</v>
      </c>
      <c r="C1090" s="97" t="n">
        <v>1</v>
      </c>
      <c r="D1090" s="100" t="n">
        <f aca="false">$C1090*VLOOKUP($B1090,FoodDB!$A$2:$I$1018,3,0)</f>
        <v>0</v>
      </c>
      <c r="E1090" s="100" t="n">
        <f aca="false">$C1090*VLOOKUP($B1090,FoodDB!$A$2:$I$1018,4,0)</f>
        <v>0</v>
      </c>
      <c r="F1090" s="100" t="n">
        <f aca="false">$C1090*VLOOKUP($B1090,FoodDB!$A$2:$I$1018,5,0)</f>
        <v>0</v>
      </c>
      <c r="G1090" s="100" t="n">
        <f aca="false">$C1090*VLOOKUP($B1090,FoodDB!$A$2:$I$1018,6,0)</f>
        <v>0</v>
      </c>
      <c r="H1090" s="100" t="n">
        <f aca="false">$C1090*VLOOKUP($B1090,FoodDB!$A$2:$I$1018,7,0)</f>
        <v>0</v>
      </c>
      <c r="I1090" s="100" t="n">
        <f aca="false">$C1090*VLOOKUP($B1090,FoodDB!$A$2:$I$1018,8,0)</f>
        <v>0</v>
      </c>
      <c r="J1090" s="100" t="n">
        <f aca="false">$C1090*VLOOKUP($B1090,FoodDB!$A$2:$I$1018,9,0)</f>
        <v>0</v>
      </c>
      <c r="K1090" s="100"/>
      <c r="L1090" s="100" t="n">
        <f aca="false">SUM(G1090:G1096)</f>
        <v>0</v>
      </c>
      <c r="M1090" s="100" t="n">
        <f aca="false">SUM(H1090:H1096)</f>
        <v>0</v>
      </c>
      <c r="N1090" s="100" t="n">
        <f aca="false">SUM(I1090:I1096)</f>
        <v>0</v>
      </c>
      <c r="O1090" s="100" t="n">
        <f aca="false">SUM(L1090:N1090)</f>
        <v>0</v>
      </c>
      <c r="P1090" s="100" t="n">
        <f aca="false">VLOOKUP($A1090,LossChart!$A$3:$AB$105,14,0)-L1090</f>
        <v>805.175040133985</v>
      </c>
      <c r="Q1090" s="100" t="n">
        <f aca="false">VLOOKUP($A1090,LossChart!$A$3:$AB$105,15,0)-M1090</f>
        <v>116</v>
      </c>
      <c r="R1090" s="100" t="n">
        <f aca="false">VLOOKUP($A1090,LossChart!$A$3:$AB$105,16,0)-N1090</f>
        <v>477.304074136158</v>
      </c>
      <c r="S1090" s="100" t="n">
        <f aca="false">VLOOKUP($A1090,LossChart!$A$3:$AB$105,17,0)-O1090</f>
        <v>1398.47911427014</v>
      </c>
    </row>
    <row r="1091" customFormat="false" ht="15" hidden="false" customHeight="false" outlineLevel="0" collapsed="false">
      <c r="B1091" s="96" t="s">
        <v>108</v>
      </c>
      <c r="C1091" s="97" t="n">
        <v>1</v>
      </c>
      <c r="D1091" s="100" t="n">
        <f aca="false">$C1091*VLOOKUP($B1091,FoodDB!$A$2:$I$1018,3,0)</f>
        <v>0</v>
      </c>
      <c r="E1091" s="100" t="n">
        <f aca="false">$C1091*VLOOKUP($B1091,FoodDB!$A$2:$I$1018,4,0)</f>
        <v>0</v>
      </c>
      <c r="F1091" s="100" t="n">
        <f aca="false">$C1091*VLOOKUP($B1091,FoodDB!$A$2:$I$1018,5,0)</f>
        <v>0</v>
      </c>
      <c r="G1091" s="100" t="n">
        <f aca="false">$C1091*VLOOKUP($B1091,FoodDB!$A$2:$I$1018,6,0)</f>
        <v>0</v>
      </c>
      <c r="H1091" s="100" t="n">
        <f aca="false">$C1091*VLOOKUP($B1091,FoodDB!$A$2:$I$1018,7,0)</f>
        <v>0</v>
      </c>
      <c r="I1091" s="100" t="n">
        <f aca="false">$C1091*VLOOKUP($B1091,FoodDB!$A$2:$I$1018,8,0)</f>
        <v>0</v>
      </c>
      <c r="J1091" s="100" t="n">
        <f aca="false">$C1091*VLOOKUP($B1091,FoodDB!$A$2:$I$1018,9,0)</f>
        <v>0</v>
      </c>
      <c r="K1091" s="100"/>
      <c r="L1091" s="100"/>
      <c r="M1091" s="100"/>
      <c r="N1091" s="100"/>
      <c r="O1091" s="100"/>
      <c r="P1091" s="100"/>
      <c r="Q1091" s="100"/>
      <c r="R1091" s="100"/>
      <c r="S1091" s="100"/>
    </row>
    <row r="1092" customFormat="false" ht="15" hidden="false" customHeight="false" outlineLevel="0" collapsed="false">
      <c r="B1092" s="96" t="s">
        <v>108</v>
      </c>
      <c r="C1092" s="97" t="n">
        <v>1</v>
      </c>
      <c r="D1092" s="100" t="n">
        <f aca="false">$C1092*VLOOKUP($B1092,FoodDB!$A$2:$I$1018,3,0)</f>
        <v>0</v>
      </c>
      <c r="E1092" s="100" t="n">
        <f aca="false">$C1092*VLOOKUP($B1092,FoodDB!$A$2:$I$1018,4,0)</f>
        <v>0</v>
      </c>
      <c r="F1092" s="100" t="n">
        <f aca="false">$C1092*VLOOKUP($B1092,FoodDB!$A$2:$I$1018,5,0)</f>
        <v>0</v>
      </c>
      <c r="G1092" s="100" t="n">
        <f aca="false">$C1092*VLOOKUP($B1092,FoodDB!$A$2:$I$1018,6,0)</f>
        <v>0</v>
      </c>
      <c r="H1092" s="100" t="n">
        <f aca="false">$C1092*VLOOKUP($B1092,FoodDB!$A$2:$I$1018,7,0)</f>
        <v>0</v>
      </c>
      <c r="I1092" s="100" t="n">
        <f aca="false">$C1092*VLOOKUP($B1092,FoodDB!$A$2:$I$1018,8,0)</f>
        <v>0</v>
      </c>
      <c r="J1092" s="100" t="n">
        <f aca="false">$C1092*VLOOKUP($B1092,FoodDB!$A$2:$I$1018,9,0)</f>
        <v>0</v>
      </c>
      <c r="K1092" s="100"/>
      <c r="L1092" s="100"/>
      <c r="M1092" s="100"/>
      <c r="N1092" s="100"/>
      <c r="O1092" s="100"/>
      <c r="P1092" s="100"/>
      <c r="Q1092" s="100"/>
      <c r="R1092" s="100"/>
      <c r="S1092" s="100"/>
    </row>
    <row r="1093" customFormat="false" ht="15" hidden="false" customHeight="false" outlineLevel="0" collapsed="false">
      <c r="B1093" s="96" t="s">
        <v>108</v>
      </c>
      <c r="C1093" s="97" t="n">
        <v>1</v>
      </c>
      <c r="D1093" s="100" t="n">
        <f aca="false">$C1093*VLOOKUP($B1093,FoodDB!$A$2:$I$1018,3,0)</f>
        <v>0</v>
      </c>
      <c r="E1093" s="100" t="n">
        <f aca="false">$C1093*VLOOKUP($B1093,FoodDB!$A$2:$I$1018,4,0)</f>
        <v>0</v>
      </c>
      <c r="F1093" s="100" t="n">
        <f aca="false">$C1093*VLOOKUP($B1093,FoodDB!$A$2:$I$1018,5,0)</f>
        <v>0</v>
      </c>
      <c r="G1093" s="100" t="n">
        <f aca="false">$C1093*VLOOKUP($B1093,FoodDB!$A$2:$I$1018,6,0)</f>
        <v>0</v>
      </c>
      <c r="H1093" s="100" t="n">
        <f aca="false">$C1093*VLOOKUP($B1093,FoodDB!$A$2:$I$1018,7,0)</f>
        <v>0</v>
      </c>
      <c r="I1093" s="100" t="n">
        <f aca="false">$C1093*VLOOKUP($B1093,FoodDB!$A$2:$I$1018,8,0)</f>
        <v>0</v>
      </c>
      <c r="J1093" s="100" t="n">
        <f aca="false">$C1093*VLOOKUP($B1093,FoodDB!$A$2:$I$1018,9,0)</f>
        <v>0</v>
      </c>
      <c r="K1093" s="100"/>
      <c r="L1093" s="100"/>
      <c r="M1093" s="100"/>
      <c r="N1093" s="100"/>
      <c r="O1093" s="100"/>
      <c r="P1093" s="100"/>
      <c r="Q1093" s="100"/>
      <c r="R1093" s="100"/>
      <c r="S1093" s="100"/>
    </row>
    <row r="1094" customFormat="false" ht="15" hidden="false" customHeight="false" outlineLevel="0" collapsed="false">
      <c r="B1094" s="96" t="s">
        <v>108</v>
      </c>
      <c r="C1094" s="97" t="n">
        <v>1</v>
      </c>
      <c r="D1094" s="100" t="n">
        <f aca="false">$C1094*VLOOKUP($B1094,FoodDB!$A$2:$I$1018,3,0)</f>
        <v>0</v>
      </c>
      <c r="E1094" s="100" t="n">
        <f aca="false">$C1094*VLOOKUP($B1094,FoodDB!$A$2:$I$1018,4,0)</f>
        <v>0</v>
      </c>
      <c r="F1094" s="100" t="n">
        <f aca="false">$C1094*VLOOKUP($B1094,FoodDB!$A$2:$I$1018,5,0)</f>
        <v>0</v>
      </c>
      <c r="G1094" s="100" t="n">
        <f aca="false">$C1094*VLOOKUP($B1094,FoodDB!$A$2:$I$1018,6,0)</f>
        <v>0</v>
      </c>
      <c r="H1094" s="100" t="n">
        <f aca="false">$C1094*VLOOKUP($B1094,FoodDB!$A$2:$I$1018,7,0)</f>
        <v>0</v>
      </c>
      <c r="I1094" s="100" t="n">
        <f aca="false">$C1094*VLOOKUP($B1094,FoodDB!$A$2:$I$1018,8,0)</f>
        <v>0</v>
      </c>
      <c r="J1094" s="100" t="n">
        <f aca="false">$C1094*VLOOKUP($B1094,FoodDB!$A$2:$I$1018,9,0)</f>
        <v>0</v>
      </c>
      <c r="K1094" s="100"/>
      <c r="L1094" s="100"/>
      <c r="M1094" s="100"/>
      <c r="N1094" s="100"/>
      <c r="O1094" s="100"/>
      <c r="P1094" s="100"/>
      <c r="Q1094" s="100"/>
      <c r="R1094" s="100"/>
      <c r="S1094" s="100"/>
    </row>
    <row r="1095" customFormat="false" ht="15" hidden="false" customHeight="false" outlineLevel="0" collapsed="false">
      <c r="B1095" s="96" t="s">
        <v>108</v>
      </c>
      <c r="C1095" s="97" t="n">
        <v>1</v>
      </c>
      <c r="D1095" s="100" t="n">
        <f aca="false">$C1095*VLOOKUP($B1095,FoodDB!$A$2:$I$1018,3,0)</f>
        <v>0</v>
      </c>
      <c r="E1095" s="100" t="n">
        <f aca="false">$C1095*VLOOKUP($B1095,FoodDB!$A$2:$I$1018,4,0)</f>
        <v>0</v>
      </c>
      <c r="F1095" s="100" t="n">
        <f aca="false">$C1095*VLOOKUP($B1095,FoodDB!$A$2:$I$1018,5,0)</f>
        <v>0</v>
      </c>
      <c r="G1095" s="100" t="n">
        <f aca="false">$C1095*VLOOKUP($B1095,FoodDB!$A$2:$I$1018,6,0)</f>
        <v>0</v>
      </c>
      <c r="H1095" s="100" t="n">
        <f aca="false">$C1095*VLOOKUP($B1095,FoodDB!$A$2:$I$1018,7,0)</f>
        <v>0</v>
      </c>
      <c r="I1095" s="100" t="n">
        <f aca="false">$C1095*VLOOKUP($B1095,FoodDB!$A$2:$I$1018,8,0)</f>
        <v>0</v>
      </c>
      <c r="J1095" s="100" t="n">
        <f aca="false">$C1095*VLOOKUP($B1095,FoodDB!$A$2:$I$1018,9,0)</f>
        <v>0</v>
      </c>
      <c r="K1095" s="100"/>
      <c r="L1095" s="100"/>
      <c r="M1095" s="100"/>
      <c r="N1095" s="100"/>
      <c r="O1095" s="100"/>
      <c r="P1095" s="100"/>
      <c r="Q1095" s="100"/>
      <c r="R1095" s="100"/>
      <c r="S1095" s="100"/>
    </row>
    <row r="1096" customFormat="false" ht="15" hidden="false" customHeight="false" outlineLevel="0" collapsed="false">
      <c r="B1096" s="96" t="s">
        <v>108</v>
      </c>
      <c r="C1096" s="97" t="n">
        <v>1</v>
      </c>
      <c r="D1096" s="100" t="n">
        <f aca="false">$C1096*VLOOKUP($B1096,FoodDB!$A$2:$I$1018,3,0)</f>
        <v>0</v>
      </c>
      <c r="E1096" s="100" t="n">
        <f aca="false">$C1096*VLOOKUP($B1096,FoodDB!$A$2:$I$1018,4,0)</f>
        <v>0</v>
      </c>
      <c r="F1096" s="100" t="n">
        <f aca="false">$C1096*VLOOKUP($B1096,FoodDB!$A$2:$I$1018,5,0)</f>
        <v>0</v>
      </c>
      <c r="G1096" s="100" t="n">
        <f aca="false">$C1096*VLOOKUP($B1096,FoodDB!$A$2:$I$1018,6,0)</f>
        <v>0</v>
      </c>
      <c r="H1096" s="100" t="n">
        <f aca="false">$C1096*VLOOKUP($B1096,FoodDB!$A$2:$I$1018,7,0)</f>
        <v>0</v>
      </c>
      <c r="I1096" s="100" t="n">
        <f aca="false">$C1096*VLOOKUP($B1096,FoodDB!$A$2:$I$1018,8,0)</f>
        <v>0</v>
      </c>
      <c r="J1096" s="100" t="n">
        <f aca="false">$C1096*VLOOKUP($B1096,FoodDB!$A$2:$I$1018,9,0)</f>
        <v>0</v>
      </c>
      <c r="K1096" s="100"/>
      <c r="L1096" s="100"/>
      <c r="M1096" s="100"/>
      <c r="N1096" s="100"/>
      <c r="O1096" s="100"/>
      <c r="P1096" s="100"/>
      <c r="Q1096" s="100"/>
      <c r="R1096" s="100"/>
      <c r="S1096" s="100"/>
    </row>
    <row r="1097" customFormat="false" ht="15" hidden="false" customHeight="false" outlineLevel="0" collapsed="false">
      <c r="A1097" s="0" t="s">
        <v>98</v>
      </c>
      <c r="D1097" s="100"/>
      <c r="E1097" s="100"/>
      <c r="F1097" s="100"/>
      <c r="G1097" s="100" t="n">
        <f aca="false">SUM(G1090:G1096)</f>
        <v>0</v>
      </c>
      <c r="H1097" s="100" t="n">
        <f aca="false">SUM(H1090:H1096)</f>
        <v>0</v>
      </c>
      <c r="I1097" s="100" t="n">
        <f aca="false">SUM(I1090:I1096)</f>
        <v>0</v>
      </c>
      <c r="J1097" s="100" t="n">
        <f aca="false">SUM(G1097:I1097)</f>
        <v>0</v>
      </c>
      <c r="K1097" s="100"/>
      <c r="L1097" s="100"/>
      <c r="M1097" s="100"/>
      <c r="N1097" s="100"/>
      <c r="O1097" s="100"/>
      <c r="P1097" s="100"/>
      <c r="Q1097" s="100"/>
      <c r="R1097" s="100"/>
      <c r="S1097" s="100"/>
    </row>
    <row r="1098" customFormat="false" ht="15" hidden="false" customHeight="false" outlineLevel="0" collapsed="false">
      <c r="A1098" s="0" t="s">
        <v>102</v>
      </c>
      <c r="B1098" s="0" t="s">
        <v>103</v>
      </c>
      <c r="D1098" s="100"/>
      <c r="E1098" s="100"/>
      <c r="F1098" s="100"/>
      <c r="G1098" s="100" t="n">
        <f aca="false">VLOOKUP($A1090,LossChart!$A$3:$AB$105,14,0)</f>
        <v>805.175040133985</v>
      </c>
      <c r="H1098" s="100" t="n">
        <f aca="false">VLOOKUP($A1090,LossChart!$A$3:$AB$105,15,0)</f>
        <v>116</v>
      </c>
      <c r="I1098" s="100" t="n">
        <f aca="false">VLOOKUP($A1090,LossChart!$A$3:$AB$105,16,0)</f>
        <v>477.304074136158</v>
      </c>
      <c r="J1098" s="100" t="n">
        <f aca="false">VLOOKUP($A1090,LossChart!$A$3:$AB$105,17,0)</f>
        <v>1398.47911427014</v>
      </c>
      <c r="K1098" s="100"/>
      <c r="L1098" s="100"/>
      <c r="M1098" s="100"/>
      <c r="N1098" s="100"/>
      <c r="O1098" s="100"/>
      <c r="P1098" s="100"/>
      <c r="Q1098" s="100"/>
      <c r="R1098" s="100"/>
      <c r="S1098" s="100"/>
    </row>
    <row r="1099" customFormat="false" ht="15" hidden="false" customHeight="false" outlineLevel="0" collapsed="false">
      <c r="A1099" s="0" t="s">
        <v>104</v>
      </c>
      <c r="D1099" s="100"/>
      <c r="E1099" s="100"/>
      <c r="F1099" s="100"/>
      <c r="G1099" s="100" t="n">
        <f aca="false">G1098-G1097</f>
        <v>805.175040133985</v>
      </c>
      <c r="H1099" s="100" t="n">
        <f aca="false">H1098-H1097</f>
        <v>116</v>
      </c>
      <c r="I1099" s="100" t="n">
        <f aca="false">I1098-I1097</f>
        <v>477.304074136158</v>
      </c>
      <c r="J1099" s="100" t="n">
        <f aca="false">J1098-J1097</f>
        <v>1398.47911427014</v>
      </c>
      <c r="K1099" s="100"/>
      <c r="L1099" s="100"/>
      <c r="M1099" s="100"/>
      <c r="N1099" s="100"/>
      <c r="O1099" s="100"/>
      <c r="P1099" s="100"/>
      <c r="Q1099" s="100"/>
      <c r="R1099" s="100"/>
      <c r="S1099" s="100"/>
    </row>
    <row r="1101" customFormat="false" ht="60" hidden="false" customHeight="false" outlineLevel="0" collapsed="false">
      <c r="A1101" s="21" t="s">
        <v>63</v>
      </c>
      <c r="B1101" s="21" t="s">
        <v>93</v>
      </c>
      <c r="C1101" s="21" t="s">
        <v>94</v>
      </c>
      <c r="D1101" s="94" t="str">
        <f aca="false">FoodDB!$C$1</f>
        <v>Fat
(g)</v>
      </c>
      <c r="E1101" s="94" t="str">
        <f aca="false">FoodDB!$D$1</f>
        <v>Carbs
(g)</v>
      </c>
      <c r="F1101" s="94" t="str">
        <f aca="false">FoodDB!$E$1</f>
        <v>Protein
(g)</v>
      </c>
      <c r="G1101" s="94" t="str">
        <f aca="false">FoodDB!$F$1</f>
        <v>Fat
(Cal)</v>
      </c>
      <c r="H1101" s="94" t="str">
        <f aca="false">FoodDB!$G$1</f>
        <v>Carb
(Cal)</v>
      </c>
      <c r="I1101" s="94" t="str">
        <f aca="false">FoodDB!$H$1</f>
        <v>Protein
(Cal)</v>
      </c>
      <c r="J1101" s="94" t="str">
        <f aca="false">FoodDB!$I$1</f>
        <v>Total
Calories</v>
      </c>
      <c r="K1101" s="94"/>
      <c r="L1101" s="94" t="s">
        <v>110</v>
      </c>
      <c r="M1101" s="94" t="s">
        <v>111</v>
      </c>
      <c r="N1101" s="94" t="s">
        <v>112</v>
      </c>
      <c r="O1101" s="94" t="s">
        <v>113</v>
      </c>
      <c r="P1101" s="94" t="s">
        <v>118</v>
      </c>
      <c r="Q1101" s="94" t="s">
        <v>119</v>
      </c>
      <c r="R1101" s="94" t="s">
        <v>120</v>
      </c>
      <c r="S1101" s="94" t="s">
        <v>121</v>
      </c>
    </row>
    <row r="1102" customFormat="false" ht="15" hidden="false" customHeight="false" outlineLevel="0" collapsed="false">
      <c r="A1102" s="95" t="n">
        <f aca="false">A1090+1</f>
        <v>43085</v>
      </c>
      <c r="B1102" s="96" t="s">
        <v>108</v>
      </c>
      <c r="C1102" s="97" t="n">
        <v>1</v>
      </c>
      <c r="D1102" s="100" t="n">
        <f aca="false">$C1102*VLOOKUP($B1102,FoodDB!$A$2:$I$1018,3,0)</f>
        <v>0</v>
      </c>
      <c r="E1102" s="100" t="n">
        <f aca="false">$C1102*VLOOKUP($B1102,FoodDB!$A$2:$I$1018,4,0)</f>
        <v>0</v>
      </c>
      <c r="F1102" s="100" t="n">
        <f aca="false">$C1102*VLOOKUP($B1102,FoodDB!$A$2:$I$1018,5,0)</f>
        <v>0</v>
      </c>
      <c r="G1102" s="100" t="n">
        <f aca="false">$C1102*VLOOKUP($B1102,FoodDB!$A$2:$I$1018,6,0)</f>
        <v>0</v>
      </c>
      <c r="H1102" s="100" t="n">
        <f aca="false">$C1102*VLOOKUP($B1102,FoodDB!$A$2:$I$1018,7,0)</f>
        <v>0</v>
      </c>
      <c r="I1102" s="100" t="n">
        <f aca="false">$C1102*VLOOKUP($B1102,FoodDB!$A$2:$I$1018,8,0)</f>
        <v>0</v>
      </c>
      <c r="J1102" s="100" t="n">
        <f aca="false">$C1102*VLOOKUP($B1102,FoodDB!$A$2:$I$1018,9,0)</f>
        <v>0</v>
      </c>
      <c r="K1102" s="100"/>
      <c r="L1102" s="100" t="n">
        <f aca="false">SUM(G1102:G1108)</f>
        <v>0</v>
      </c>
      <c r="M1102" s="100" t="n">
        <f aca="false">SUM(H1102:H1108)</f>
        <v>0</v>
      </c>
      <c r="N1102" s="100" t="n">
        <f aca="false">SUM(I1102:I1108)</f>
        <v>0</v>
      </c>
      <c r="O1102" s="100" t="n">
        <f aca="false">SUM(L1102:N1102)</f>
        <v>0</v>
      </c>
      <c r="P1102" s="100" t="n">
        <f aca="false">VLOOKUP($A1102,LossChart!$A$3:$AB$105,14,0)-L1102</f>
        <v>809.227080130584</v>
      </c>
      <c r="Q1102" s="100" t="n">
        <f aca="false">VLOOKUP($A1102,LossChart!$A$3:$AB$105,15,0)-M1102</f>
        <v>116</v>
      </c>
      <c r="R1102" s="100" t="n">
        <f aca="false">VLOOKUP($A1102,LossChart!$A$3:$AB$105,16,0)-N1102</f>
        <v>477.304074136158</v>
      </c>
      <c r="S1102" s="100" t="n">
        <f aca="false">VLOOKUP($A1102,LossChart!$A$3:$AB$105,17,0)-O1102</f>
        <v>1402.53115426674</v>
      </c>
    </row>
    <row r="1103" customFormat="false" ht="15" hidden="false" customHeight="false" outlineLevel="0" collapsed="false">
      <c r="B1103" s="96" t="s">
        <v>108</v>
      </c>
      <c r="C1103" s="97" t="n">
        <v>1</v>
      </c>
      <c r="D1103" s="100" t="n">
        <f aca="false">$C1103*VLOOKUP($B1103,FoodDB!$A$2:$I$1018,3,0)</f>
        <v>0</v>
      </c>
      <c r="E1103" s="100" t="n">
        <f aca="false">$C1103*VLOOKUP($B1103,FoodDB!$A$2:$I$1018,4,0)</f>
        <v>0</v>
      </c>
      <c r="F1103" s="100" t="n">
        <f aca="false">$C1103*VLOOKUP($B1103,FoodDB!$A$2:$I$1018,5,0)</f>
        <v>0</v>
      </c>
      <c r="G1103" s="100" t="n">
        <f aca="false">$C1103*VLOOKUP($B1103,FoodDB!$A$2:$I$1018,6,0)</f>
        <v>0</v>
      </c>
      <c r="H1103" s="100" t="n">
        <f aca="false">$C1103*VLOOKUP($B1103,FoodDB!$A$2:$I$1018,7,0)</f>
        <v>0</v>
      </c>
      <c r="I1103" s="100" t="n">
        <f aca="false">$C1103*VLOOKUP($B1103,FoodDB!$A$2:$I$1018,8,0)</f>
        <v>0</v>
      </c>
      <c r="J1103" s="100" t="n">
        <f aca="false">$C1103*VLOOKUP($B1103,FoodDB!$A$2:$I$1018,9,0)</f>
        <v>0</v>
      </c>
      <c r="K1103" s="100"/>
      <c r="L1103" s="100"/>
      <c r="M1103" s="100"/>
      <c r="N1103" s="100"/>
      <c r="O1103" s="100"/>
      <c r="P1103" s="100"/>
      <c r="Q1103" s="100"/>
      <c r="R1103" s="100"/>
      <c r="S1103" s="100"/>
    </row>
    <row r="1104" customFormat="false" ht="15" hidden="false" customHeight="false" outlineLevel="0" collapsed="false">
      <c r="B1104" s="96" t="s">
        <v>108</v>
      </c>
      <c r="C1104" s="97" t="n">
        <v>1</v>
      </c>
      <c r="D1104" s="100" t="n">
        <f aca="false">$C1104*VLOOKUP($B1104,FoodDB!$A$2:$I$1018,3,0)</f>
        <v>0</v>
      </c>
      <c r="E1104" s="100" t="n">
        <f aca="false">$C1104*VLOOKUP($B1104,FoodDB!$A$2:$I$1018,4,0)</f>
        <v>0</v>
      </c>
      <c r="F1104" s="100" t="n">
        <f aca="false">$C1104*VLOOKUP($B1104,FoodDB!$A$2:$I$1018,5,0)</f>
        <v>0</v>
      </c>
      <c r="G1104" s="100" t="n">
        <f aca="false">$C1104*VLOOKUP($B1104,FoodDB!$A$2:$I$1018,6,0)</f>
        <v>0</v>
      </c>
      <c r="H1104" s="100" t="n">
        <f aca="false">$C1104*VLOOKUP($B1104,FoodDB!$A$2:$I$1018,7,0)</f>
        <v>0</v>
      </c>
      <c r="I1104" s="100" t="n">
        <f aca="false">$C1104*VLOOKUP($B1104,FoodDB!$A$2:$I$1018,8,0)</f>
        <v>0</v>
      </c>
      <c r="J1104" s="100" t="n">
        <f aca="false">$C1104*VLOOKUP($B1104,FoodDB!$A$2:$I$1018,9,0)</f>
        <v>0</v>
      </c>
      <c r="K1104" s="100"/>
      <c r="L1104" s="100"/>
      <c r="M1104" s="100"/>
      <c r="N1104" s="100"/>
      <c r="O1104" s="100"/>
      <c r="P1104" s="100"/>
      <c r="Q1104" s="100"/>
      <c r="R1104" s="100"/>
      <c r="S1104" s="100"/>
    </row>
    <row r="1105" customFormat="false" ht="15" hidden="false" customHeight="false" outlineLevel="0" collapsed="false">
      <c r="B1105" s="96" t="s">
        <v>108</v>
      </c>
      <c r="C1105" s="97" t="n">
        <v>1</v>
      </c>
      <c r="D1105" s="100" t="n">
        <f aca="false">$C1105*VLOOKUP($B1105,FoodDB!$A$2:$I$1018,3,0)</f>
        <v>0</v>
      </c>
      <c r="E1105" s="100" t="n">
        <f aca="false">$C1105*VLOOKUP($B1105,FoodDB!$A$2:$I$1018,4,0)</f>
        <v>0</v>
      </c>
      <c r="F1105" s="100" t="n">
        <f aca="false">$C1105*VLOOKUP($B1105,FoodDB!$A$2:$I$1018,5,0)</f>
        <v>0</v>
      </c>
      <c r="G1105" s="100" t="n">
        <f aca="false">$C1105*VLOOKUP($B1105,FoodDB!$A$2:$I$1018,6,0)</f>
        <v>0</v>
      </c>
      <c r="H1105" s="100" t="n">
        <f aca="false">$C1105*VLOOKUP($B1105,FoodDB!$A$2:$I$1018,7,0)</f>
        <v>0</v>
      </c>
      <c r="I1105" s="100" t="n">
        <f aca="false">$C1105*VLOOKUP($B1105,FoodDB!$A$2:$I$1018,8,0)</f>
        <v>0</v>
      </c>
      <c r="J1105" s="100" t="n">
        <f aca="false">$C1105*VLOOKUP($B1105,FoodDB!$A$2:$I$1018,9,0)</f>
        <v>0</v>
      </c>
      <c r="K1105" s="100"/>
      <c r="L1105" s="100"/>
      <c r="M1105" s="100"/>
      <c r="N1105" s="100"/>
      <c r="O1105" s="100"/>
      <c r="P1105" s="100"/>
      <c r="Q1105" s="100"/>
      <c r="R1105" s="100"/>
      <c r="S1105" s="100"/>
    </row>
    <row r="1106" customFormat="false" ht="15" hidden="false" customHeight="false" outlineLevel="0" collapsed="false">
      <c r="B1106" s="96" t="s">
        <v>108</v>
      </c>
      <c r="C1106" s="97" t="n">
        <v>1</v>
      </c>
      <c r="D1106" s="100" t="n">
        <f aca="false">$C1106*VLOOKUP($B1106,FoodDB!$A$2:$I$1018,3,0)</f>
        <v>0</v>
      </c>
      <c r="E1106" s="100" t="n">
        <f aca="false">$C1106*VLOOKUP($B1106,FoodDB!$A$2:$I$1018,4,0)</f>
        <v>0</v>
      </c>
      <c r="F1106" s="100" t="n">
        <f aca="false">$C1106*VLOOKUP($B1106,FoodDB!$A$2:$I$1018,5,0)</f>
        <v>0</v>
      </c>
      <c r="G1106" s="100" t="n">
        <f aca="false">$C1106*VLOOKUP($B1106,FoodDB!$A$2:$I$1018,6,0)</f>
        <v>0</v>
      </c>
      <c r="H1106" s="100" t="n">
        <f aca="false">$C1106*VLOOKUP($B1106,FoodDB!$A$2:$I$1018,7,0)</f>
        <v>0</v>
      </c>
      <c r="I1106" s="100" t="n">
        <f aca="false">$C1106*VLOOKUP($B1106,FoodDB!$A$2:$I$1018,8,0)</f>
        <v>0</v>
      </c>
      <c r="J1106" s="100" t="n">
        <f aca="false">$C1106*VLOOKUP($B1106,FoodDB!$A$2:$I$1018,9,0)</f>
        <v>0</v>
      </c>
      <c r="K1106" s="100"/>
      <c r="L1106" s="100"/>
      <c r="M1106" s="100"/>
      <c r="N1106" s="100"/>
      <c r="O1106" s="100"/>
      <c r="P1106" s="100"/>
      <c r="Q1106" s="100"/>
      <c r="R1106" s="100"/>
      <c r="S1106" s="100"/>
    </row>
    <row r="1107" customFormat="false" ht="15" hidden="false" customHeight="false" outlineLevel="0" collapsed="false">
      <c r="B1107" s="96" t="s">
        <v>108</v>
      </c>
      <c r="C1107" s="97" t="n">
        <v>1</v>
      </c>
      <c r="D1107" s="100" t="n">
        <f aca="false">$C1107*VLOOKUP($B1107,FoodDB!$A$2:$I$1018,3,0)</f>
        <v>0</v>
      </c>
      <c r="E1107" s="100" t="n">
        <f aca="false">$C1107*VLOOKUP($B1107,FoodDB!$A$2:$I$1018,4,0)</f>
        <v>0</v>
      </c>
      <c r="F1107" s="100" t="n">
        <f aca="false">$C1107*VLOOKUP($B1107,FoodDB!$A$2:$I$1018,5,0)</f>
        <v>0</v>
      </c>
      <c r="G1107" s="100" t="n">
        <f aca="false">$C1107*VLOOKUP($B1107,FoodDB!$A$2:$I$1018,6,0)</f>
        <v>0</v>
      </c>
      <c r="H1107" s="100" t="n">
        <f aca="false">$C1107*VLOOKUP($B1107,FoodDB!$A$2:$I$1018,7,0)</f>
        <v>0</v>
      </c>
      <c r="I1107" s="100" t="n">
        <f aca="false">$C1107*VLOOKUP($B1107,FoodDB!$A$2:$I$1018,8,0)</f>
        <v>0</v>
      </c>
      <c r="J1107" s="100" t="n">
        <f aca="false">$C1107*VLOOKUP($B1107,FoodDB!$A$2:$I$1018,9,0)</f>
        <v>0</v>
      </c>
      <c r="K1107" s="100"/>
      <c r="L1107" s="100"/>
      <c r="M1107" s="100"/>
      <c r="N1107" s="100"/>
      <c r="O1107" s="100"/>
      <c r="P1107" s="100"/>
      <c r="Q1107" s="100"/>
      <c r="R1107" s="100"/>
      <c r="S1107" s="100"/>
    </row>
    <row r="1108" customFormat="false" ht="15" hidden="false" customHeight="false" outlineLevel="0" collapsed="false">
      <c r="B1108" s="96" t="s">
        <v>108</v>
      </c>
      <c r="C1108" s="97" t="n">
        <v>1</v>
      </c>
      <c r="D1108" s="100" t="n">
        <f aca="false">$C1108*VLOOKUP($B1108,FoodDB!$A$2:$I$1018,3,0)</f>
        <v>0</v>
      </c>
      <c r="E1108" s="100" t="n">
        <f aca="false">$C1108*VLOOKUP($B1108,FoodDB!$A$2:$I$1018,4,0)</f>
        <v>0</v>
      </c>
      <c r="F1108" s="100" t="n">
        <f aca="false">$C1108*VLOOKUP($B1108,FoodDB!$A$2:$I$1018,5,0)</f>
        <v>0</v>
      </c>
      <c r="G1108" s="100" t="n">
        <f aca="false">$C1108*VLOOKUP($B1108,FoodDB!$A$2:$I$1018,6,0)</f>
        <v>0</v>
      </c>
      <c r="H1108" s="100" t="n">
        <f aca="false">$C1108*VLOOKUP($B1108,FoodDB!$A$2:$I$1018,7,0)</f>
        <v>0</v>
      </c>
      <c r="I1108" s="100" t="n">
        <f aca="false">$C1108*VLOOKUP($B1108,FoodDB!$A$2:$I$1018,8,0)</f>
        <v>0</v>
      </c>
      <c r="J1108" s="100" t="n">
        <f aca="false">$C1108*VLOOKUP($B1108,FoodDB!$A$2:$I$1018,9,0)</f>
        <v>0</v>
      </c>
      <c r="K1108" s="100"/>
      <c r="L1108" s="100"/>
      <c r="M1108" s="100"/>
      <c r="N1108" s="100"/>
      <c r="O1108" s="100"/>
      <c r="P1108" s="100"/>
      <c r="Q1108" s="100"/>
      <c r="R1108" s="100"/>
      <c r="S1108" s="100"/>
    </row>
    <row r="1109" customFormat="false" ht="15" hidden="false" customHeight="false" outlineLevel="0" collapsed="false">
      <c r="A1109" s="0" t="s">
        <v>98</v>
      </c>
      <c r="D1109" s="100"/>
      <c r="E1109" s="100"/>
      <c r="F1109" s="100"/>
      <c r="G1109" s="100" t="n">
        <f aca="false">SUM(G1102:G1108)</f>
        <v>0</v>
      </c>
      <c r="H1109" s="100" t="n">
        <f aca="false">SUM(H1102:H1108)</f>
        <v>0</v>
      </c>
      <c r="I1109" s="100" t="n">
        <f aca="false">SUM(I1102:I1108)</f>
        <v>0</v>
      </c>
      <c r="J1109" s="100" t="n">
        <f aca="false">SUM(G1109:I1109)</f>
        <v>0</v>
      </c>
      <c r="K1109" s="100"/>
      <c r="L1109" s="100"/>
      <c r="M1109" s="100"/>
      <c r="N1109" s="100"/>
      <c r="O1109" s="100"/>
      <c r="P1109" s="100"/>
      <c r="Q1109" s="100"/>
      <c r="R1109" s="100"/>
      <c r="S1109" s="100"/>
    </row>
    <row r="1110" customFormat="false" ht="15" hidden="false" customHeight="false" outlineLevel="0" collapsed="false">
      <c r="A1110" s="0" t="s">
        <v>102</v>
      </c>
      <c r="B1110" s="0" t="s">
        <v>103</v>
      </c>
      <c r="D1110" s="100"/>
      <c r="E1110" s="100"/>
      <c r="F1110" s="100"/>
      <c r="G1110" s="100" t="n">
        <f aca="false">VLOOKUP($A1102,LossChart!$A$3:$AB$105,14,0)</f>
        <v>809.227080130584</v>
      </c>
      <c r="H1110" s="100" t="n">
        <f aca="false">VLOOKUP($A1102,LossChart!$A$3:$AB$105,15,0)</f>
        <v>116</v>
      </c>
      <c r="I1110" s="100" t="n">
        <f aca="false">VLOOKUP($A1102,LossChart!$A$3:$AB$105,16,0)</f>
        <v>477.304074136158</v>
      </c>
      <c r="J1110" s="100" t="n">
        <f aca="false">VLOOKUP($A1102,LossChart!$A$3:$AB$105,17,0)</f>
        <v>1402.53115426674</v>
      </c>
      <c r="K1110" s="100"/>
      <c r="L1110" s="100"/>
      <c r="M1110" s="100"/>
      <c r="N1110" s="100"/>
      <c r="O1110" s="100"/>
      <c r="P1110" s="100"/>
      <c r="Q1110" s="100"/>
      <c r="R1110" s="100"/>
      <c r="S1110" s="100"/>
    </row>
    <row r="1111" customFormat="false" ht="15" hidden="false" customHeight="false" outlineLevel="0" collapsed="false">
      <c r="A1111" s="0" t="s">
        <v>104</v>
      </c>
      <c r="D1111" s="100"/>
      <c r="E1111" s="100"/>
      <c r="F1111" s="100"/>
      <c r="G1111" s="100" t="n">
        <f aca="false">G1110-G1109</f>
        <v>809.227080130584</v>
      </c>
      <c r="H1111" s="100" t="n">
        <f aca="false">H1110-H1109</f>
        <v>116</v>
      </c>
      <c r="I1111" s="100" t="n">
        <f aca="false">I1110-I1109</f>
        <v>477.304074136158</v>
      </c>
      <c r="J1111" s="100" t="n">
        <f aca="false">J1110-J1109</f>
        <v>1402.53115426674</v>
      </c>
      <c r="K1111" s="100"/>
      <c r="L1111" s="100"/>
      <c r="M1111" s="100"/>
      <c r="N1111" s="100"/>
      <c r="O1111" s="100"/>
      <c r="P1111" s="100"/>
      <c r="Q1111" s="100"/>
      <c r="R1111" s="100"/>
      <c r="S1111" s="100"/>
    </row>
    <row r="1113" customFormat="false" ht="60" hidden="false" customHeight="false" outlineLevel="0" collapsed="false">
      <c r="A1113" s="21" t="s">
        <v>63</v>
      </c>
      <c r="B1113" s="21" t="s">
        <v>93</v>
      </c>
      <c r="C1113" s="21" t="s">
        <v>94</v>
      </c>
      <c r="D1113" s="94" t="str">
        <f aca="false">FoodDB!$C$1</f>
        <v>Fat
(g)</v>
      </c>
      <c r="E1113" s="94" t="str">
        <f aca="false">FoodDB!$D$1</f>
        <v>Carbs
(g)</v>
      </c>
      <c r="F1113" s="94" t="str">
        <f aca="false">FoodDB!$E$1</f>
        <v>Protein
(g)</v>
      </c>
      <c r="G1113" s="94" t="str">
        <f aca="false">FoodDB!$F$1</f>
        <v>Fat
(Cal)</v>
      </c>
      <c r="H1113" s="94" t="str">
        <f aca="false">FoodDB!$G$1</f>
        <v>Carb
(Cal)</v>
      </c>
      <c r="I1113" s="94" t="str">
        <f aca="false">FoodDB!$H$1</f>
        <v>Protein
(Cal)</v>
      </c>
      <c r="J1113" s="94" t="str">
        <f aca="false">FoodDB!$I$1</f>
        <v>Total
Calories</v>
      </c>
      <c r="K1113" s="94"/>
      <c r="L1113" s="94" t="s">
        <v>110</v>
      </c>
      <c r="M1113" s="94" t="s">
        <v>111</v>
      </c>
      <c r="N1113" s="94" t="s">
        <v>112</v>
      </c>
      <c r="O1113" s="94" t="s">
        <v>113</v>
      </c>
      <c r="P1113" s="94" t="s">
        <v>118</v>
      </c>
      <c r="Q1113" s="94" t="s">
        <v>119</v>
      </c>
      <c r="R1113" s="94" t="s">
        <v>120</v>
      </c>
      <c r="S1113" s="94" t="s">
        <v>121</v>
      </c>
    </row>
    <row r="1114" customFormat="false" ht="15" hidden="false" customHeight="false" outlineLevel="0" collapsed="false">
      <c r="A1114" s="95" t="n">
        <f aca="false">A1102+1</f>
        <v>43086</v>
      </c>
      <c r="B1114" s="96" t="s">
        <v>108</v>
      </c>
      <c r="C1114" s="97" t="n">
        <v>1</v>
      </c>
      <c r="D1114" s="100" t="n">
        <f aca="false">$C1114*VLOOKUP($B1114,FoodDB!$A$2:$I$1018,3,0)</f>
        <v>0</v>
      </c>
      <c r="E1114" s="100" t="n">
        <f aca="false">$C1114*VLOOKUP($B1114,FoodDB!$A$2:$I$1018,4,0)</f>
        <v>0</v>
      </c>
      <c r="F1114" s="100" t="n">
        <f aca="false">$C1114*VLOOKUP($B1114,FoodDB!$A$2:$I$1018,5,0)</f>
        <v>0</v>
      </c>
      <c r="G1114" s="100" t="n">
        <f aca="false">$C1114*VLOOKUP($B1114,FoodDB!$A$2:$I$1018,6,0)</f>
        <v>0</v>
      </c>
      <c r="H1114" s="100" t="n">
        <f aca="false">$C1114*VLOOKUP($B1114,FoodDB!$A$2:$I$1018,7,0)</f>
        <v>0</v>
      </c>
      <c r="I1114" s="100" t="n">
        <f aca="false">$C1114*VLOOKUP($B1114,FoodDB!$A$2:$I$1018,8,0)</f>
        <v>0</v>
      </c>
      <c r="J1114" s="100" t="n">
        <f aca="false">$C1114*VLOOKUP($B1114,FoodDB!$A$2:$I$1018,9,0)</f>
        <v>0</v>
      </c>
      <c r="K1114" s="100"/>
      <c r="L1114" s="100" t="n">
        <f aca="false">SUM(G1114:G1120)</f>
        <v>0</v>
      </c>
      <c r="M1114" s="100" t="n">
        <f aca="false">SUM(H1114:H1120)</f>
        <v>0</v>
      </c>
      <c r="N1114" s="100" t="n">
        <f aca="false">SUM(I1114:I1120)</f>
        <v>0</v>
      </c>
      <c r="O1114" s="100" t="n">
        <f aca="false">SUM(L1114:N1114)</f>
        <v>0</v>
      </c>
      <c r="P1114" s="100" t="n">
        <f aca="false">VLOOKUP($A1114,LossChart!$A$3:$AB$105,14,0)-L1114</f>
        <v>813.243230630071</v>
      </c>
      <c r="Q1114" s="100" t="n">
        <f aca="false">VLOOKUP($A1114,LossChart!$A$3:$AB$105,15,0)-M1114</f>
        <v>116</v>
      </c>
      <c r="R1114" s="100" t="n">
        <f aca="false">VLOOKUP($A1114,LossChart!$A$3:$AB$105,16,0)-N1114</f>
        <v>477.304074136158</v>
      </c>
      <c r="S1114" s="100" t="n">
        <f aca="false">VLOOKUP($A1114,LossChart!$A$3:$AB$105,17,0)-O1114</f>
        <v>1406.54730476623</v>
      </c>
    </row>
    <row r="1115" customFormat="false" ht="15" hidden="false" customHeight="false" outlineLevel="0" collapsed="false">
      <c r="B1115" s="96" t="s">
        <v>108</v>
      </c>
      <c r="C1115" s="97" t="n">
        <v>1</v>
      </c>
      <c r="D1115" s="100" t="n">
        <f aca="false">$C1115*VLOOKUP($B1115,FoodDB!$A$2:$I$1018,3,0)</f>
        <v>0</v>
      </c>
      <c r="E1115" s="100" t="n">
        <f aca="false">$C1115*VLOOKUP($B1115,FoodDB!$A$2:$I$1018,4,0)</f>
        <v>0</v>
      </c>
      <c r="F1115" s="100" t="n">
        <f aca="false">$C1115*VLOOKUP($B1115,FoodDB!$A$2:$I$1018,5,0)</f>
        <v>0</v>
      </c>
      <c r="G1115" s="100" t="n">
        <f aca="false">$C1115*VLOOKUP($B1115,FoodDB!$A$2:$I$1018,6,0)</f>
        <v>0</v>
      </c>
      <c r="H1115" s="100" t="n">
        <f aca="false">$C1115*VLOOKUP($B1115,FoodDB!$A$2:$I$1018,7,0)</f>
        <v>0</v>
      </c>
      <c r="I1115" s="100" t="n">
        <f aca="false">$C1115*VLOOKUP($B1115,FoodDB!$A$2:$I$1018,8,0)</f>
        <v>0</v>
      </c>
      <c r="J1115" s="100" t="n">
        <f aca="false">$C1115*VLOOKUP($B1115,FoodDB!$A$2:$I$1018,9,0)</f>
        <v>0</v>
      </c>
      <c r="K1115" s="100"/>
      <c r="L1115" s="100"/>
      <c r="M1115" s="100"/>
      <c r="N1115" s="100"/>
      <c r="O1115" s="100"/>
      <c r="P1115" s="100"/>
      <c r="Q1115" s="100"/>
      <c r="R1115" s="100"/>
      <c r="S1115" s="100"/>
    </row>
    <row r="1116" customFormat="false" ht="15" hidden="false" customHeight="false" outlineLevel="0" collapsed="false">
      <c r="B1116" s="96" t="s">
        <v>108</v>
      </c>
      <c r="C1116" s="97" t="n">
        <v>1</v>
      </c>
      <c r="D1116" s="100" t="n">
        <f aca="false">$C1116*VLOOKUP($B1116,FoodDB!$A$2:$I$1018,3,0)</f>
        <v>0</v>
      </c>
      <c r="E1116" s="100" t="n">
        <f aca="false">$C1116*VLOOKUP($B1116,FoodDB!$A$2:$I$1018,4,0)</f>
        <v>0</v>
      </c>
      <c r="F1116" s="100" t="n">
        <f aca="false">$C1116*VLOOKUP($B1116,FoodDB!$A$2:$I$1018,5,0)</f>
        <v>0</v>
      </c>
      <c r="G1116" s="100" t="n">
        <f aca="false">$C1116*VLOOKUP($B1116,FoodDB!$A$2:$I$1018,6,0)</f>
        <v>0</v>
      </c>
      <c r="H1116" s="100" t="n">
        <f aca="false">$C1116*VLOOKUP($B1116,FoodDB!$A$2:$I$1018,7,0)</f>
        <v>0</v>
      </c>
      <c r="I1116" s="100" t="n">
        <f aca="false">$C1116*VLOOKUP($B1116,FoodDB!$A$2:$I$1018,8,0)</f>
        <v>0</v>
      </c>
      <c r="J1116" s="100" t="n">
        <f aca="false">$C1116*VLOOKUP($B1116,FoodDB!$A$2:$I$1018,9,0)</f>
        <v>0</v>
      </c>
      <c r="K1116" s="100"/>
      <c r="L1116" s="100"/>
      <c r="M1116" s="100"/>
      <c r="N1116" s="100"/>
      <c r="O1116" s="100"/>
      <c r="P1116" s="100"/>
      <c r="Q1116" s="100"/>
      <c r="R1116" s="100"/>
      <c r="S1116" s="100"/>
    </row>
    <row r="1117" customFormat="false" ht="15" hidden="false" customHeight="false" outlineLevel="0" collapsed="false">
      <c r="B1117" s="96" t="s">
        <v>108</v>
      </c>
      <c r="C1117" s="97" t="n">
        <v>1</v>
      </c>
      <c r="D1117" s="100" t="n">
        <f aca="false">$C1117*VLOOKUP($B1117,FoodDB!$A$2:$I$1018,3,0)</f>
        <v>0</v>
      </c>
      <c r="E1117" s="100" t="n">
        <f aca="false">$C1117*VLOOKUP($B1117,FoodDB!$A$2:$I$1018,4,0)</f>
        <v>0</v>
      </c>
      <c r="F1117" s="100" t="n">
        <f aca="false">$C1117*VLOOKUP($B1117,FoodDB!$A$2:$I$1018,5,0)</f>
        <v>0</v>
      </c>
      <c r="G1117" s="100" t="n">
        <f aca="false">$C1117*VLOOKUP($B1117,FoodDB!$A$2:$I$1018,6,0)</f>
        <v>0</v>
      </c>
      <c r="H1117" s="100" t="n">
        <f aca="false">$C1117*VLOOKUP($B1117,FoodDB!$A$2:$I$1018,7,0)</f>
        <v>0</v>
      </c>
      <c r="I1117" s="100" t="n">
        <f aca="false">$C1117*VLOOKUP($B1117,FoodDB!$A$2:$I$1018,8,0)</f>
        <v>0</v>
      </c>
      <c r="J1117" s="100" t="n">
        <f aca="false">$C1117*VLOOKUP($B1117,FoodDB!$A$2:$I$1018,9,0)</f>
        <v>0</v>
      </c>
      <c r="K1117" s="100"/>
      <c r="L1117" s="100"/>
      <c r="M1117" s="100"/>
      <c r="N1117" s="100"/>
      <c r="O1117" s="100"/>
      <c r="P1117" s="100"/>
      <c r="Q1117" s="100"/>
      <c r="R1117" s="100"/>
      <c r="S1117" s="100"/>
    </row>
    <row r="1118" customFormat="false" ht="15" hidden="false" customHeight="false" outlineLevel="0" collapsed="false">
      <c r="B1118" s="96" t="s">
        <v>108</v>
      </c>
      <c r="C1118" s="97" t="n">
        <v>1</v>
      </c>
      <c r="D1118" s="100" t="n">
        <f aca="false">$C1118*VLOOKUP($B1118,FoodDB!$A$2:$I$1018,3,0)</f>
        <v>0</v>
      </c>
      <c r="E1118" s="100" t="n">
        <f aca="false">$C1118*VLOOKUP($B1118,FoodDB!$A$2:$I$1018,4,0)</f>
        <v>0</v>
      </c>
      <c r="F1118" s="100" t="n">
        <f aca="false">$C1118*VLOOKUP($B1118,FoodDB!$A$2:$I$1018,5,0)</f>
        <v>0</v>
      </c>
      <c r="G1118" s="100" t="n">
        <f aca="false">$C1118*VLOOKUP($B1118,FoodDB!$A$2:$I$1018,6,0)</f>
        <v>0</v>
      </c>
      <c r="H1118" s="100" t="n">
        <f aca="false">$C1118*VLOOKUP($B1118,FoodDB!$A$2:$I$1018,7,0)</f>
        <v>0</v>
      </c>
      <c r="I1118" s="100" t="n">
        <f aca="false">$C1118*VLOOKUP($B1118,FoodDB!$A$2:$I$1018,8,0)</f>
        <v>0</v>
      </c>
      <c r="J1118" s="100" t="n">
        <f aca="false">$C1118*VLOOKUP($B1118,FoodDB!$A$2:$I$1018,9,0)</f>
        <v>0</v>
      </c>
      <c r="K1118" s="100"/>
      <c r="L1118" s="100"/>
      <c r="M1118" s="100"/>
      <c r="N1118" s="100"/>
      <c r="O1118" s="100"/>
      <c r="P1118" s="100"/>
      <c r="Q1118" s="100"/>
      <c r="R1118" s="100"/>
      <c r="S1118" s="100"/>
    </row>
    <row r="1119" customFormat="false" ht="15" hidden="false" customHeight="false" outlineLevel="0" collapsed="false">
      <c r="B1119" s="96" t="s">
        <v>108</v>
      </c>
      <c r="C1119" s="97" t="n">
        <v>1</v>
      </c>
      <c r="D1119" s="100" t="n">
        <f aca="false">$C1119*VLOOKUP($B1119,FoodDB!$A$2:$I$1018,3,0)</f>
        <v>0</v>
      </c>
      <c r="E1119" s="100" t="n">
        <f aca="false">$C1119*VLOOKUP($B1119,FoodDB!$A$2:$I$1018,4,0)</f>
        <v>0</v>
      </c>
      <c r="F1119" s="100" t="n">
        <f aca="false">$C1119*VLOOKUP($B1119,FoodDB!$A$2:$I$1018,5,0)</f>
        <v>0</v>
      </c>
      <c r="G1119" s="100" t="n">
        <f aca="false">$C1119*VLOOKUP($B1119,FoodDB!$A$2:$I$1018,6,0)</f>
        <v>0</v>
      </c>
      <c r="H1119" s="100" t="n">
        <f aca="false">$C1119*VLOOKUP($B1119,FoodDB!$A$2:$I$1018,7,0)</f>
        <v>0</v>
      </c>
      <c r="I1119" s="100" t="n">
        <f aca="false">$C1119*VLOOKUP($B1119,FoodDB!$A$2:$I$1018,8,0)</f>
        <v>0</v>
      </c>
      <c r="J1119" s="100" t="n">
        <f aca="false">$C1119*VLOOKUP($B1119,FoodDB!$A$2:$I$1018,9,0)</f>
        <v>0</v>
      </c>
      <c r="K1119" s="100"/>
      <c r="L1119" s="100"/>
      <c r="M1119" s="100"/>
      <c r="N1119" s="100"/>
      <c r="O1119" s="100"/>
      <c r="P1119" s="100"/>
      <c r="Q1119" s="100"/>
      <c r="R1119" s="100"/>
      <c r="S1119" s="100"/>
    </row>
    <row r="1120" customFormat="false" ht="15" hidden="false" customHeight="false" outlineLevel="0" collapsed="false">
      <c r="B1120" s="96" t="s">
        <v>108</v>
      </c>
      <c r="C1120" s="97" t="n">
        <v>1</v>
      </c>
      <c r="D1120" s="100" t="n">
        <f aca="false">$C1120*VLOOKUP($B1120,FoodDB!$A$2:$I$1018,3,0)</f>
        <v>0</v>
      </c>
      <c r="E1120" s="100" t="n">
        <f aca="false">$C1120*VLOOKUP($B1120,FoodDB!$A$2:$I$1018,4,0)</f>
        <v>0</v>
      </c>
      <c r="F1120" s="100" t="n">
        <f aca="false">$C1120*VLOOKUP($B1120,FoodDB!$A$2:$I$1018,5,0)</f>
        <v>0</v>
      </c>
      <c r="G1120" s="100" t="n">
        <f aca="false">$C1120*VLOOKUP($B1120,FoodDB!$A$2:$I$1018,6,0)</f>
        <v>0</v>
      </c>
      <c r="H1120" s="100" t="n">
        <f aca="false">$C1120*VLOOKUP($B1120,FoodDB!$A$2:$I$1018,7,0)</f>
        <v>0</v>
      </c>
      <c r="I1120" s="100" t="n">
        <f aca="false">$C1120*VLOOKUP($B1120,FoodDB!$A$2:$I$1018,8,0)</f>
        <v>0</v>
      </c>
      <c r="J1120" s="100" t="n">
        <f aca="false">$C1120*VLOOKUP($B1120,FoodDB!$A$2:$I$1018,9,0)</f>
        <v>0</v>
      </c>
      <c r="K1120" s="100"/>
      <c r="L1120" s="100"/>
      <c r="M1120" s="100"/>
      <c r="N1120" s="100"/>
      <c r="O1120" s="100"/>
      <c r="P1120" s="100"/>
      <c r="Q1120" s="100"/>
      <c r="R1120" s="100"/>
      <c r="S1120" s="100"/>
    </row>
    <row r="1121" customFormat="false" ht="15" hidden="false" customHeight="false" outlineLevel="0" collapsed="false">
      <c r="A1121" s="0" t="s">
        <v>98</v>
      </c>
      <c r="D1121" s="100"/>
      <c r="E1121" s="100"/>
      <c r="F1121" s="100"/>
      <c r="G1121" s="100" t="n">
        <f aca="false">SUM(G1114:G1120)</f>
        <v>0</v>
      </c>
      <c r="H1121" s="100" t="n">
        <f aca="false">SUM(H1114:H1120)</f>
        <v>0</v>
      </c>
      <c r="I1121" s="100" t="n">
        <f aca="false">SUM(I1114:I1120)</f>
        <v>0</v>
      </c>
      <c r="J1121" s="100" t="n">
        <f aca="false">SUM(G1121:I1121)</f>
        <v>0</v>
      </c>
      <c r="K1121" s="100"/>
      <c r="L1121" s="100"/>
      <c r="M1121" s="100"/>
      <c r="N1121" s="100"/>
      <c r="O1121" s="100"/>
      <c r="P1121" s="100"/>
      <c r="Q1121" s="100"/>
      <c r="R1121" s="100"/>
      <c r="S1121" s="100"/>
    </row>
    <row r="1122" customFormat="false" ht="15" hidden="false" customHeight="false" outlineLevel="0" collapsed="false">
      <c r="A1122" s="0" t="s">
        <v>102</v>
      </c>
      <c r="B1122" s="0" t="s">
        <v>103</v>
      </c>
      <c r="D1122" s="100"/>
      <c r="E1122" s="100"/>
      <c r="F1122" s="100"/>
      <c r="G1122" s="100" t="n">
        <f aca="false">VLOOKUP($A1114,LossChart!$A$3:$AB$105,14,0)</f>
        <v>813.243230630071</v>
      </c>
      <c r="H1122" s="100" t="n">
        <f aca="false">VLOOKUP($A1114,LossChart!$A$3:$AB$105,15,0)</f>
        <v>116</v>
      </c>
      <c r="I1122" s="100" t="n">
        <f aca="false">VLOOKUP($A1114,LossChart!$A$3:$AB$105,16,0)</f>
        <v>477.304074136158</v>
      </c>
      <c r="J1122" s="100" t="n">
        <f aca="false">VLOOKUP($A1114,LossChart!$A$3:$AB$105,17,0)</f>
        <v>1406.54730476623</v>
      </c>
      <c r="K1122" s="100"/>
      <c r="L1122" s="100"/>
      <c r="M1122" s="100"/>
      <c r="N1122" s="100"/>
      <c r="O1122" s="100"/>
      <c r="P1122" s="100"/>
      <c r="Q1122" s="100"/>
      <c r="R1122" s="100"/>
      <c r="S1122" s="100"/>
    </row>
    <row r="1123" customFormat="false" ht="15" hidden="false" customHeight="false" outlineLevel="0" collapsed="false">
      <c r="A1123" s="0" t="s">
        <v>104</v>
      </c>
      <c r="D1123" s="100"/>
      <c r="E1123" s="100"/>
      <c r="F1123" s="100"/>
      <c r="G1123" s="100" t="n">
        <f aca="false">G1122-G1121</f>
        <v>813.243230630071</v>
      </c>
      <c r="H1123" s="100" t="n">
        <f aca="false">H1122-H1121</f>
        <v>116</v>
      </c>
      <c r="I1123" s="100" t="n">
        <f aca="false">I1122-I1121</f>
        <v>477.304074136158</v>
      </c>
      <c r="J1123" s="100" t="n">
        <f aca="false">J1122-J1121</f>
        <v>1406.54730476623</v>
      </c>
      <c r="K1123" s="100"/>
      <c r="L1123" s="100"/>
      <c r="M1123" s="100"/>
      <c r="N1123" s="100"/>
      <c r="O1123" s="100"/>
      <c r="P1123" s="100"/>
      <c r="Q1123" s="100"/>
      <c r="R1123" s="100"/>
      <c r="S1123" s="100"/>
    </row>
    <row r="1125" customFormat="false" ht="60" hidden="false" customHeight="false" outlineLevel="0" collapsed="false">
      <c r="A1125" s="21" t="s">
        <v>63</v>
      </c>
      <c r="B1125" s="21" t="s">
        <v>93</v>
      </c>
      <c r="C1125" s="21" t="s">
        <v>94</v>
      </c>
      <c r="D1125" s="94" t="str">
        <f aca="false">FoodDB!$C$1</f>
        <v>Fat
(g)</v>
      </c>
      <c r="E1125" s="94" t="str">
        <f aca="false">FoodDB!$D$1</f>
        <v>Carbs
(g)</v>
      </c>
      <c r="F1125" s="94" t="str">
        <f aca="false">FoodDB!$E$1</f>
        <v>Protein
(g)</v>
      </c>
      <c r="G1125" s="94" t="str">
        <f aca="false">FoodDB!$F$1</f>
        <v>Fat
(Cal)</v>
      </c>
      <c r="H1125" s="94" t="str">
        <f aca="false">FoodDB!$G$1</f>
        <v>Carb
(Cal)</v>
      </c>
      <c r="I1125" s="94" t="str">
        <f aca="false">FoodDB!$H$1</f>
        <v>Protein
(Cal)</v>
      </c>
      <c r="J1125" s="94" t="str">
        <f aca="false">FoodDB!$I$1</f>
        <v>Total
Calories</v>
      </c>
      <c r="K1125" s="94"/>
      <c r="L1125" s="94" t="s">
        <v>110</v>
      </c>
      <c r="M1125" s="94" t="s">
        <v>111</v>
      </c>
      <c r="N1125" s="94" t="s">
        <v>112</v>
      </c>
      <c r="O1125" s="94" t="s">
        <v>113</v>
      </c>
      <c r="P1125" s="94" t="s">
        <v>118</v>
      </c>
      <c r="Q1125" s="94" t="s">
        <v>119</v>
      </c>
      <c r="R1125" s="94" t="s">
        <v>120</v>
      </c>
      <c r="S1125" s="94" t="s">
        <v>121</v>
      </c>
    </row>
    <row r="1126" customFormat="false" ht="15" hidden="false" customHeight="false" outlineLevel="0" collapsed="false">
      <c r="A1126" s="95" t="n">
        <f aca="false">A1114+1</f>
        <v>43087</v>
      </c>
      <c r="B1126" s="96" t="s">
        <v>108</v>
      </c>
      <c r="C1126" s="97" t="n">
        <v>1</v>
      </c>
      <c r="D1126" s="100" t="n">
        <f aca="false">$C1126*VLOOKUP($B1126,FoodDB!$A$2:$I$1018,3,0)</f>
        <v>0</v>
      </c>
      <c r="E1126" s="100" t="n">
        <f aca="false">$C1126*VLOOKUP($B1126,FoodDB!$A$2:$I$1018,4,0)</f>
        <v>0</v>
      </c>
      <c r="F1126" s="100" t="n">
        <f aca="false">$C1126*VLOOKUP($B1126,FoodDB!$A$2:$I$1018,5,0)</f>
        <v>0</v>
      </c>
      <c r="G1126" s="100" t="n">
        <f aca="false">$C1126*VLOOKUP($B1126,FoodDB!$A$2:$I$1018,6,0)</f>
        <v>0</v>
      </c>
      <c r="H1126" s="100" t="n">
        <f aca="false">$C1126*VLOOKUP($B1126,FoodDB!$A$2:$I$1018,7,0)</f>
        <v>0</v>
      </c>
      <c r="I1126" s="100" t="n">
        <f aca="false">$C1126*VLOOKUP($B1126,FoodDB!$A$2:$I$1018,8,0)</f>
        <v>0</v>
      </c>
      <c r="J1126" s="100" t="n">
        <f aca="false">$C1126*VLOOKUP($B1126,FoodDB!$A$2:$I$1018,9,0)</f>
        <v>0</v>
      </c>
      <c r="K1126" s="100"/>
      <c r="L1126" s="100" t="n">
        <f aca="false">SUM(G1126:G1132)</f>
        <v>0</v>
      </c>
      <c r="M1126" s="100" t="n">
        <f aca="false">SUM(H1126:H1132)</f>
        <v>0</v>
      </c>
      <c r="N1126" s="100" t="n">
        <f aca="false">SUM(I1126:I1132)</f>
        <v>0</v>
      </c>
      <c r="O1126" s="100" t="n">
        <f aca="false">SUM(L1126:N1126)</f>
        <v>0</v>
      </c>
      <c r="P1126" s="100" t="n">
        <f aca="false">VLOOKUP($A1126,LossChart!$A$3:$AB$105,14,0)-L1126</f>
        <v>817.223809510848</v>
      </c>
      <c r="Q1126" s="100" t="n">
        <f aca="false">VLOOKUP($A1126,LossChart!$A$3:$AB$105,15,0)-M1126</f>
        <v>116</v>
      </c>
      <c r="R1126" s="100" t="n">
        <f aca="false">VLOOKUP($A1126,LossChart!$A$3:$AB$105,16,0)-N1126</f>
        <v>477.304074136158</v>
      </c>
      <c r="S1126" s="100" t="n">
        <f aca="false">VLOOKUP($A1126,LossChart!$A$3:$AB$105,17,0)-O1126</f>
        <v>1410.52788364701</v>
      </c>
    </row>
    <row r="1127" customFormat="false" ht="15" hidden="false" customHeight="false" outlineLevel="0" collapsed="false">
      <c r="B1127" s="96" t="s">
        <v>108</v>
      </c>
      <c r="C1127" s="97" t="n">
        <v>1</v>
      </c>
      <c r="D1127" s="100" t="n">
        <f aca="false">$C1127*VLOOKUP($B1127,FoodDB!$A$2:$I$1018,3,0)</f>
        <v>0</v>
      </c>
      <c r="E1127" s="100" t="n">
        <f aca="false">$C1127*VLOOKUP($B1127,FoodDB!$A$2:$I$1018,4,0)</f>
        <v>0</v>
      </c>
      <c r="F1127" s="100" t="n">
        <f aca="false">$C1127*VLOOKUP($B1127,FoodDB!$A$2:$I$1018,5,0)</f>
        <v>0</v>
      </c>
      <c r="G1127" s="100" t="n">
        <f aca="false">$C1127*VLOOKUP($B1127,FoodDB!$A$2:$I$1018,6,0)</f>
        <v>0</v>
      </c>
      <c r="H1127" s="100" t="n">
        <f aca="false">$C1127*VLOOKUP($B1127,FoodDB!$A$2:$I$1018,7,0)</f>
        <v>0</v>
      </c>
      <c r="I1127" s="100" t="n">
        <f aca="false">$C1127*VLOOKUP($B1127,FoodDB!$A$2:$I$1018,8,0)</f>
        <v>0</v>
      </c>
      <c r="J1127" s="100" t="n">
        <f aca="false">$C1127*VLOOKUP($B1127,FoodDB!$A$2:$I$1018,9,0)</f>
        <v>0</v>
      </c>
      <c r="K1127" s="100"/>
      <c r="L1127" s="100"/>
      <c r="M1127" s="100"/>
      <c r="N1127" s="100"/>
      <c r="O1127" s="100"/>
      <c r="P1127" s="100"/>
      <c r="Q1127" s="100"/>
      <c r="R1127" s="100"/>
      <c r="S1127" s="100"/>
    </row>
    <row r="1128" customFormat="false" ht="15" hidden="false" customHeight="false" outlineLevel="0" collapsed="false">
      <c r="B1128" s="96" t="s">
        <v>108</v>
      </c>
      <c r="C1128" s="97" t="n">
        <v>1</v>
      </c>
      <c r="D1128" s="100" t="n">
        <f aca="false">$C1128*VLOOKUP($B1128,FoodDB!$A$2:$I$1018,3,0)</f>
        <v>0</v>
      </c>
      <c r="E1128" s="100" t="n">
        <f aca="false">$C1128*VLOOKUP($B1128,FoodDB!$A$2:$I$1018,4,0)</f>
        <v>0</v>
      </c>
      <c r="F1128" s="100" t="n">
        <f aca="false">$C1128*VLOOKUP($B1128,FoodDB!$A$2:$I$1018,5,0)</f>
        <v>0</v>
      </c>
      <c r="G1128" s="100" t="n">
        <f aca="false">$C1128*VLOOKUP($B1128,FoodDB!$A$2:$I$1018,6,0)</f>
        <v>0</v>
      </c>
      <c r="H1128" s="100" t="n">
        <f aca="false">$C1128*VLOOKUP($B1128,FoodDB!$A$2:$I$1018,7,0)</f>
        <v>0</v>
      </c>
      <c r="I1128" s="100" t="n">
        <f aca="false">$C1128*VLOOKUP($B1128,FoodDB!$A$2:$I$1018,8,0)</f>
        <v>0</v>
      </c>
      <c r="J1128" s="100" t="n">
        <f aca="false">$C1128*VLOOKUP($B1128,FoodDB!$A$2:$I$1018,9,0)</f>
        <v>0</v>
      </c>
      <c r="K1128" s="100"/>
      <c r="L1128" s="100"/>
      <c r="M1128" s="100"/>
      <c r="N1128" s="100"/>
      <c r="O1128" s="100"/>
      <c r="P1128" s="100"/>
      <c r="Q1128" s="100"/>
      <c r="R1128" s="100"/>
      <c r="S1128" s="100"/>
    </row>
    <row r="1129" customFormat="false" ht="15" hidden="false" customHeight="false" outlineLevel="0" collapsed="false">
      <c r="B1129" s="96" t="s">
        <v>108</v>
      </c>
      <c r="C1129" s="97" t="n">
        <v>1</v>
      </c>
      <c r="D1129" s="100" t="n">
        <f aca="false">$C1129*VLOOKUP($B1129,FoodDB!$A$2:$I$1018,3,0)</f>
        <v>0</v>
      </c>
      <c r="E1129" s="100" t="n">
        <f aca="false">$C1129*VLOOKUP($B1129,FoodDB!$A$2:$I$1018,4,0)</f>
        <v>0</v>
      </c>
      <c r="F1129" s="100" t="n">
        <f aca="false">$C1129*VLOOKUP($B1129,FoodDB!$A$2:$I$1018,5,0)</f>
        <v>0</v>
      </c>
      <c r="G1129" s="100" t="n">
        <f aca="false">$C1129*VLOOKUP($B1129,FoodDB!$A$2:$I$1018,6,0)</f>
        <v>0</v>
      </c>
      <c r="H1129" s="100" t="n">
        <f aca="false">$C1129*VLOOKUP($B1129,FoodDB!$A$2:$I$1018,7,0)</f>
        <v>0</v>
      </c>
      <c r="I1129" s="100" t="n">
        <f aca="false">$C1129*VLOOKUP($B1129,FoodDB!$A$2:$I$1018,8,0)</f>
        <v>0</v>
      </c>
      <c r="J1129" s="100" t="n">
        <f aca="false">$C1129*VLOOKUP($B1129,FoodDB!$A$2:$I$1018,9,0)</f>
        <v>0</v>
      </c>
      <c r="K1129" s="100"/>
      <c r="L1129" s="100"/>
      <c r="M1129" s="100"/>
      <c r="N1129" s="100"/>
      <c r="O1129" s="100"/>
      <c r="P1129" s="100"/>
      <c r="Q1129" s="100"/>
      <c r="R1129" s="100"/>
      <c r="S1129" s="100"/>
    </row>
    <row r="1130" customFormat="false" ht="15" hidden="false" customHeight="false" outlineLevel="0" collapsed="false">
      <c r="B1130" s="96" t="s">
        <v>108</v>
      </c>
      <c r="C1130" s="97" t="n">
        <v>1</v>
      </c>
      <c r="D1130" s="100" t="n">
        <f aca="false">$C1130*VLOOKUP($B1130,FoodDB!$A$2:$I$1018,3,0)</f>
        <v>0</v>
      </c>
      <c r="E1130" s="100" t="n">
        <f aca="false">$C1130*VLOOKUP($B1130,FoodDB!$A$2:$I$1018,4,0)</f>
        <v>0</v>
      </c>
      <c r="F1130" s="100" t="n">
        <f aca="false">$C1130*VLOOKUP($B1130,FoodDB!$A$2:$I$1018,5,0)</f>
        <v>0</v>
      </c>
      <c r="G1130" s="100" t="n">
        <f aca="false">$C1130*VLOOKUP($B1130,FoodDB!$A$2:$I$1018,6,0)</f>
        <v>0</v>
      </c>
      <c r="H1130" s="100" t="n">
        <f aca="false">$C1130*VLOOKUP($B1130,FoodDB!$A$2:$I$1018,7,0)</f>
        <v>0</v>
      </c>
      <c r="I1130" s="100" t="n">
        <f aca="false">$C1130*VLOOKUP($B1130,FoodDB!$A$2:$I$1018,8,0)</f>
        <v>0</v>
      </c>
      <c r="J1130" s="100" t="n">
        <f aca="false">$C1130*VLOOKUP($B1130,FoodDB!$A$2:$I$1018,9,0)</f>
        <v>0</v>
      </c>
      <c r="K1130" s="100"/>
      <c r="L1130" s="100"/>
      <c r="M1130" s="100"/>
      <c r="N1130" s="100"/>
      <c r="O1130" s="100"/>
      <c r="P1130" s="100"/>
      <c r="Q1130" s="100"/>
      <c r="R1130" s="100"/>
      <c r="S1130" s="100"/>
    </row>
    <row r="1131" customFormat="false" ht="15" hidden="false" customHeight="false" outlineLevel="0" collapsed="false">
      <c r="B1131" s="96" t="s">
        <v>108</v>
      </c>
      <c r="C1131" s="97" t="n">
        <v>1</v>
      </c>
      <c r="D1131" s="100" t="n">
        <f aca="false">$C1131*VLOOKUP($B1131,FoodDB!$A$2:$I$1018,3,0)</f>
        <v>0</v>
      </c>
      <c r="E1131" s="100" t="n">
        <f aca="false">$C1131*VLOOKUP($B1131,FoodDB!$A$2:$I$1018,4,0)</f>
        <v>0</v>
      </c>
      <c r="F1131" s="100" t="n">
        <f aca="false">$C1131*VLOOKUP($B1131,FoodDB!$A$2:$I$1018,5,0)</f>
        <v>0</v>
      </c>
      <c r="G1131" s="100" t="n">
        <f aca="false">$C1131*VLOOKUP($B1131,FoodDB!$A$2:$I$1018,6,0)</f>
        <v>0</v>
      </c>
      <c r="H1131" s="100" t="n">
        <f aca="false">$C1131*VLOOKUP($B1131,FoodDB!$A$2:$I$1018,7,0)</f>
        <v>0</v>
      </c>
      <c r="I1131" s="100" t="n">
        <f aca="false">$C1131*VLOOKUP($B1131,FoodDB!$A$2:$I$1018,8,0)</f>
        <v>0</v>
      </c>
      <c r="J1131" s="100" t="n">
        <f aca="false">$C1131*VLOOKUP($B1131,FoodDB!$A$2:$I$1018,9,0)</f>
        <v>0</v>
      </c>
      <c r="K1131" s="100"/>
      <c r="L1131" s="100"/>
      <c r="M1131" s="100"/>
      <c r="N1131" s="100"/>
      <c r="O1131" s="100"/>
      <c r="P1131" s="100"/>
      <c r="Q1131" s="100"/>
      <c r="R1131" s="100"/>
      <c r="S1131" s="100"/>
    </row>
    <row r="1132" customFormat="false" ht="15" hidden="false" customHeight="false" outlineLevel="0" collapsed="false">
      <c r="B1132" s="96" t="s">
        <v>108</v>
      </c>
      <c r="C1132" s="97" t="n">
        <v>1</v>
      </c>
      <c r="D1132" s="100" t="n">
        <f aca="false">$C1132*VLOOKUP($B1132,FoodDB!$A$2:$I$1018,3,0)</f>
        <v>0</v>
      </c>
      <c r="E1132" s="100" t="n">
        <f aca="false">$C1132*VLOOKUP($B1132,FoodDB!$A$2:$I$1018,4,0)</f>
        <v>0</v>
      </c>
      <c r="F1132" s="100" t="n">
        <f aca="false">$C1132*VLOOKUP($B1132,FoodDB!$A$2:$I$1018,5,0)</f>
        <v>0</v>
      </c>
      <c r="G1132" s="100" t="n">
        <f aca="false">$C1132*VLOOKUP($B1132,FoodDB!$A$2:$I$1018,6,0)</f>
        <v>0</v>
      </c>
      <c r="H1132" s="100" t="n">
        <f aca="false">$C1132*VLOOKUP($B1132,FoodDB!$A$2:$I$1018,7,0)</f>
        <v>0</v>
      </c>
      <c r="I1132" s="100" t="n">
        <f aca="false">$C1132*VLOOKUP($B1132,FoodDB!$A$2:$I$1018,8,0)</f>
        <v>0</v>
      </c>
      <c r="J1132" s="100" t="n">
        <f aca="false">$C1132*VLOOKUP($B1132,FoodDB!$A$2:$I$1018,9,0)</f>
        <v>0</v>
      </c>
      <c r="K1132" s="100"/>
      <c r="L1132" s="100"/>
      <c r="M1132" s="100"/>
      <c r="N1132" s="100"/>
      <c r="O1132" s="100"/>
      <c r="P1132" s="100"/>
      <c r="Q1132" s="100"/>
      <c r="R1132" s="100"/>
      <c r="S1132" s="100"/>
    </row>
    <row r="1133" customFormat="false" ht="15" hidden="false" customHeight="false" outlineLevel="0" collapsed="false">
      <c r="A1133" s="0" t="s">
        <v>98</v>
      </c>
      <c r="D1133" s="100"/>
      <c r="E1133" s="100"/>
      <c r="F1133" s="100"/>
      <c r="G1133" s="100" t="n">
        <f aca="false">SUM(G1126:G1132)</f>
        <v>0</v>
      </c>
      <c r="H1133" s="100" t="n">
        <f aca="false">SUM(H1126:H1132)</f>
        <v>0</v>
      </c>
      <c r="I1133" s="100" t="n">
        <f aca="false">SUM(I1126:I1132)</f>
        <v>0</v>
      </c>
      <c r="J1133" s="100" t="n">
        <f aca="false">SUM(G1133:I1133)</f>
        <v>0</v>
      </c>
      <c r="K1133" s="100"/>
      <c r="L1133" s="100"/>
      <c r="M1133" s="100"/>
      <c r="N1133" s="100"/>
      <c r="O1133" s="100"/>
      <c r="P1133" s="100"/>
      <c r="Q1133" s="100"/>
      <c r="R1133" s="100"/>
      <c r="S1133" s="100"/>
    </row>
    <row r="1134" customFormat="false" ht="15" hidden="false" customHeight="false" outlineLevel="0" collapsed="false">
      <c r="A1134" s="0" t="s">
        <v>102</v>
      </c>
      <c r="B1134" s="0" t="s">
        <v>103</v>
      </c>
      <c r="D1134" s="100"/>
      <c r="E1134" s="100"/>
      <c r="F1134" s="100"/>
      <c r="G1134" s="100" t="n">
        <f aca="false">VLOOKUP($A1126,LossChart!$A$3:$AB$105,14,0)</f>
        <v>817.223809510848</v>
      </c>
      <c r="H1134" s="100" t="n">
        <f aca="false">VLOOKUP($A1126,LossChart!$A$3:$AB$105,15,0)</f>
        <v>116</v>
      </c>
      <c r="I1134" s="100" t="n">
        <f aca="false">VLOOKUP($A1126,LossChart!$A$3:$AB$105,16,0)</f>
        <v>477.304074136158</v>
      </c>
      <c r="J1134" s="100" t="n">
        <f aca="false">VLOOKUP($A1126,LossChart!$A$3:$AB$105,17,0)</f>
        <v>1410.52788364701</v>
      </c>
      <c r="K1134" s="100"/>
      <c r="L1134" s="100"/>
      <c r="M1134" s="100"/>
      <c r="N1134" s="100"/>
      <c r="O1134" s="100"/>
      <c r="P1134" s="100"/>
      <c r="Q1134" s="100"/>
      <c r="R1134" s="100"/>
      <c r="S1134" s="100"/>
    </row>
    <row r="1135" customFormat="false" ht="15" hidden="false" customHeight="false" outlineLevel="0" collapsed="false">
      <c r="A1135" s="0" t="s">
        <v>104</v>
      </c>
      <c r="D1135" s="100"/>
      <c r="E1135" s="100"/>
      <c r="F1135" s="100"/>
      <c r="G1135" s="100" t="n">
        <f aca="false">G1134-G1133</f>
        <v>817.223809510848</v>
      </c>
      <c r="H1135" s="100" t="n">
        <f aca="false">H1134-H1133</f>
        <v>116</v>
      </c>
      <c r="I1135" s="100" t="n">
        <f aca="false">I1134-I1133</f>
        <v>477.304074136158</v>
      </c>
      <c r="J1135" s="100" t="n">
        <f aca="false">J1134-J1133</f>
        <v>1410.52788364701</v>
      </c>
      <c r="K1135" s="100"/>
      <c r="L1135" s="100"/>
      <c r="M1135" s="100"/>
      <c r="N1135" s="100"/>
      <c r="O1135" s="100"/>
      <c r="P1135" s="100"/>
      <c r="Q1135" s="100"/>
      <c r="R1135" s="100"/>
      <c r="S1135" s="100"/>
    </row>
    <row r="1137" customFormat="false" ht="60" hidden="false" customHeight="false" outlineLevel="0" collapsed="false">
      <c r="A1137" s="21" t="s">
        <v>63</v>
      </c>
      <c r="B1137" s="21" t="s">
        <v>93</v>
      </c>
      <c r="C1137" s="21" t="s">
        <v>94</v>
      </c>
      <c r="D1137" s="94" t="str">
        <f aca="false">FoodDB!$C$1</f>
        <v>Fat
(g)</v>
      </c>
      <c r="E1137" s="94" t="str">
        <f aca="false">FoodDB!$D$1</f>
        <v>Carbs
(g)</v>
      </c>
      <c r="F1137" s="94" t="str">
        <f aca="false">FoodDB!$E$1</f>
        <v>Protein
(g)</v>
      </c>
      <c r="G1137" s="94" t="str">
        <f aca="false">FoodDB!$F$1</f>
        <v>Fat
(Cal)</v>
      </c>
      <c r="H1137" s="94" t="str">
        <f aca="false">FoodDB!$G$1</f>
        <v>Carb
(Cal)</v>
      </c>
      <c r="I1137" s="94" t="str">
        <f aca="false">FoodDB!$H$1</f>
        <v>Protein
(Cal)</v>
      </c>
      <c r="J1137" s="94" t="str">
        <f aca="false">FoodDB!$I$1</f>
        <v>Total
Calories</v>
      </c>
      <c r="K1137" s="94"/>
      <c r="L1137" s="94" t="s">
        <v>110</v>
      </c>
      <c r="M1137" s="94" t="s">
        <v>111</v>
      </c>
      <c r="N1137" s="94" t="s">
        <v>112</v>
      </c>
      <c r="O1137" s="94" t="s">
        <v>113</v>
      </c>
      <c r="P1137" s="94" t="s">
        <v>118</v>
      </c>
      <c r="Q1137" s="94" t="s">
        <v>119</v>
      </c>
      <c r="R1137" s="94" t="s">
        <v>120</v>
      </c>
      <c r="S1137" s="94" t="s">
        <v>121</v>
      </c>
    </row>
    <row r="1138" customFormat="false" ht="15" hidden="false" customHeight="false" outlineLevel="0" collapsed="false">
      <c r="A1138" s="95" t="n">
        <f aca="false">A1126+1</f>
        <v>43088</v>
      </c>
      <c r="B1138" s="96" t="s">
        <v>108</v>
      </c>
      <c r="C1138" s="97" t="n">
        <v>1</v>
      </c>
      <c r="D1138" s="100" t="n">
        <f aca="false">$C1138*VLOOKUP($B1138,FoodDB!$A$2:$I$1018,3,0)</f>
        <v>0</v>
      </c>
      <c r="E1138" s="100" t="n">
        <f aca="false">$C1138*VLOOKUP($B1138,FoodDB!$A$2:$I$1018,4,0)</f>
        <v>0</v>
      </c>
      <c r="F1138" s="100" t="n">
        <f aca="false">$C1138*VLOOKUP($B1138,FoodDB!$A$2:$I$1018,5,0)</f>
        <v>0</v>
      </c>
      <c r="G1138" s="100" t="n">
        <f aca="false">$C1138*VLOOKUP($B1138,FoodDB!$A$2:$I$1018,6,0)</f>
        <v>0</v>
      </c>
      <c r="H1138" s="100" t="n">
        <f aca="false">$C1138*VLOOKUP($B1138,FoodDB!$A$2:$I$1018,7,0)</f>
        <v>0</v>
      </c>
      <c r="I1138" s="100" t="n">
        <f aca="false">$C1138*VLOOKUP($B1138,FoodDB!$A$2:$I$1018,8,0)</f>
        <v>0</v>
      </c>
      <c r="J1138" s="100" t="n">
        <f aca="false">$C1138*VLOOKUP($B1138,FoodDB!$A$2:$I$1018,9,0)</f>
        <v>0</v>
      </c>
      <c r="K1138" s="100"/>
      <c r="L1138" s="100" t="n">
        <f aca="false">SUM(G1138:G1144)</f>
        <v>0</v>
      </c>
      <c r="M1138" s="100" t="n">
        <f aca="false">SUM(H1138:H1144)</f>
        <v>0</v>
      </c>
      <c r="N1138" s="100" t="n">
        <f aca="false">SUM(I1138:I1144)</f>
        <v>0</v>
      </c>
      <c r="O1138" s="100" t="n">
        <f aca="false">SUM(L1138:N1138)</f>
        <v>0</v>
      </c>
      <c r="P1138" s="100" t="n">
        <f aca="false">VLOOKUP($A1138,LossChart!$A$3:$AB$105,14,0)-L1138</f>
        <v>821.169131835823</v>
      </c>
      <c r="Q1138" s="100" t="n">
        <f aca="false">VLOOKUP($A1138,LossChart!$A$3:$AB$105,15,0)-M1138</f>
        <v>116</v>
      </c>
      <c r="R1138" s="100" t="n">
        <f aca="false">VLOOKUP($A1138,LossChart!$A$3:$AB$105,16,0)-N1138</f>
        <v>477.304074136158</v>
      </c>
      <c r="S1138" s="100" t="n">
        <f aca="false">VLOOKUP($A1138,LossChart!$A$3:$AB$105,17,0)-O1138</f>
        <v>1414.47320597198</v>
      </c>
    </row>
    <row r="1139" customFormat="false" ht="15" hidden="false" customHeight="false" outlineLevel="0" collapsed="false">
      <c r="B1139" s="96" t="s">
        <v>108</v>
      </c>
      <c r="C1139" s="97" t="n">
        <v>1</v>
      </c>
      <c r="D1139" s="100" t="n">
        <f aca="false">$C1139*VLOOKUP($B1139,FoodDB!$A$2:$I$1018,3,0)</f>
        <v>0</v>
      </c>
      <c r="E1139" s="100" t="n">
        <f aca="false">$C1139*VLOOKUP($B1139,FoodDB!$A$2:$I$1018,4,0)</f>
        <v>0</v>
      </c>
      <c r="F1139" s="100" t="n">
        <f aca="false">$C1139*VLOOKUP($B1139,FoodDB!$A$2:$I$1018,5,0)</f>
        <v>0</v>
      </c>
      <c r="G1139" s="100" t="n">
        <f aca="false">$C1139*VLOOKUP($B1139,FoodDB!$A$2:$I$1018,6,0)</f>
        <v>0</v>
      </c>
      <c r="H1139" s="100" t="n">
        <f aca="false">$C1139*VLOOKUP($B1139,FoodDB!$A$2:$I$1018,7,0)</f>
        <v>0</v>
      </c>
      <c r="I1139" s="100" t="n">
        <f aca="false">$C1139*VLOOKUP($B1139,FoodDB!$A$2:$I$1018,8,0)</f>
        <v>0</v>
      </c>
      <c r="J1139" s="100" t="n">
        <f aca="false">$C1139*VLOOKUP($B1139,FoodDB!$A$2:$I$1018,9,0)</f>
        <v>0</v>
      </c>
      <c r="K1139" s="100"/>
      <c r="L1139" s="100"/>
      <c r="M1139" s="100"/>
      <c r="N1139" s="100"/>
      <c r="O1139" s="100"/>
      <c r="P1139" s="100"/>
      <c r="Q1139" s="100"/>
      <c r="R1139" s="100"/>
      <c r="S1139" s="100"/>
    </row>
    <row r="1140" customFormat="false" ht="15" hidden="false" customHeight="false" outlineLevel="0" collapsed="false">
      <c r="B1140" s="96" t="s">
        <v>108</v>
      </c>
      <c r="C1140" s="97" t="n">
        <v>1</v>
      </c>
      <c r="D1140" s="100" t="n">
        <f aca="false">$C1140*VLOOKUP($B1140,FoodDB!$A$2:$I$1018,3,0)</f>
        <v>0</v>
      </c>
      <c r="E1140" s="100" t="n">
        <f aca="false">$C1140*VLOOKUP($B1140,FoodDB!$A$2:$I$1018,4,0)</f>
        <v>0</v>
      </c>
      <c r="F1140" s="100" t="n">
        <f aca="false">$C1140*VLOOKUP($B1140,FoodDB!$A$2:$I$1018,5,0)</f>
        <v>0</v>
      </c>
      <c r="G1140" s="100" t="n">
        <f aca="false">$C1140*VLOOKUP($B1140,FoodDB!$A$2:$I$1018,6,0)</f>
        <v>0</v>
      </c>
      <c r="H1140" s="100" t="n">
        <f aca="false">$C1140*VLOOKUP($B1140,FoodDB!$A$2:$I$1018,7,0)</f>
        <v>0</v>
      </c>
      <c r="I1140" s="100" t="n">
        <f aca="false">$C1140*VLOOKUP($B1140,FoodDB!$A$2:$I$1018,8,0)</f>
        <v>0</v>
      </c>
      <c r="J1140" s="100" t="n">
        <f aca="false">$C1140*VLOOKUP($B1140,FoodDB!$A$2:$I$1018,9,0)</f>
        <v>0</v>
      </c>
      <c r="K1140" s="100"/>
      <c r="L1140" s="100"/>
      <c r="M1140" s="100"/>
      <c r="N1140" s="100"/>
      <c r="O1140" s="100"/>
      <c r="P1140" s="100"/>
      <c r="Q1140" s="100"/>
      <c r="R1140" s="100"/>
      <c r="S1140" s="100"/>
    </row>
    <row r="1141" customFormat="false" ht="15" hidden="false" customHeight="false" outlineLevel="0" collapsed="false">
      <c r="B1141" s="96" t="s">
        <v>108</v>
      </c>
      <c r="C1141" s="97" t="n">
        <v>1</v>
      </c>
      <c r="D1141" s="100" t="n">
        <f aca="false">$C1141*VLOOKUP($B1141,FoodDB!$A$2:$I$1018,3,0)</f>
        <v>0</v>
      </c>
      <c r="E1141" s="100" t="n">
        <f aca="false">$C1141*VLOOKUP($B1141,FoodDB!$A$2:$I$1018,4,0)</f>
        <v>0</v>
      </c>
      <c r="F1141" s="100" t="n">
        <f aca="false">$C1141*VLOOKUP($B1141,FoodDB!$A$2:$I$1018,5,0)</f>
        <v>0</v>
      </c>
      <c r="G1141" s="100" t="n">
        <f aca="false">$C1141*VLOOKUP($B1141,FoodDB!$A$2:$I$1018,6,0)</f>
        <v>0</v>
      </c>
      <c r="H1141" s="100" t="n">
        <f aca="false">$C1141*VLOOKUP($B1141,FoodDB!$A$2:$I$1018,7,0)</f>
        <v>0</v>
      </c>
      <c r="I1141" s="100" t="n">
        <f aca="false">$C1141*VLOOKUP($B1141,FoodDB!$A$2:$I$1018,8,0)</f>
        <v>0</v>
      </c>
      <c r="J1141" s="100" t="n">
        <f aca="false">$C1141*VLOOKUP($B1141,FoodDB!$A$2:$I$1018,9,0)</f>
        <v>0</v>
      </c>
      <c r="K1141" s="100"/>
      <c r="L1141" s="100"/>
      <c r="M1141" s="100"/>
      <c r="N1141" s="100"/>
      <c r="O1141" s="100"/>
      <c r="P1141" s="100"/>
      <c r="Q1141" s="100"/>
      <c r="R1141" s="100"/>
      <c r="S1141" s="100"/>
    </row>
    <row r="1142" customFormat="false" ht="15" hidden="false" customHeight="false" outlineLevel="0" collapsed="false">
      <c r="B1142" s="96" t="s">
        <v>108</v>
      </c>
      <c r="C1142" s="97" t="n">
        <v>1</v>
      </c>
      <c r="D1142" s="100" t="n">
        <f aca="false">$C1142*VLOOKUP($B1142,FoodDB!$A$2:$I$1018,3,0)</f>
        <v>0</v>
      </c>
      <c r="E1142" s="100" t="n">
        <f aca="false">$C1142*VLOOKUP($B1142,FoodDB!$A$2:$I$1018,4,0)</f>
        <v>0</v>
      </c>
      <c r="F1142" s="100" t="n">
        <f aca="false">$C1142*VLOOKUP($B1142,FoodDB!$A$2:$I$1018,5,0)</f>
        <v>0</v>
      </c>
      <c r="G1142" s="100" t="n">
        <f aca="false">$C1142*VLOOKUP($B1142,FoodDB!$A$2:$I$1018,6,0)</f>
        <v>0</v>
      </c>
      <c r="H1142" s="100" t="n">
        <f aca="false">$C1142*VLOOKUP($B1142,FoodDB!$A$2:$I$1018,7,0)</f>
        <v>0</v>
      </c>
      <c r="I1142" s="100" t="n">
        <f aca="false">$C1142*VLOOKUP($B1142,FoodDB!$A$2:$I$1018,8,0)</f>
        <v>0</v>
      </c>
      <c r="J1142" s="100" t="n">
        <f aca="false">$C1142*VLOOKUP($B1142,FoodDB!$A$2:$I$1018,9,0)</f>
        <v>0</v>
      </c>
      <c r="K1142" s="100"/>
      <c r="L1142" s="100"/>
      <c r="M1142" s="100"/>
      <c r="N1142" s="100"/>
      <c r="O1142" s="100"/>
      <c r="P1142" s="100"/>
      <c r="Q1142" s="100"/>
      <c r="R1142" s="100"/>
      <c r="S1142" s="100"/>
    </row>
    <row r="1143" customFormat="false" ht="15" hidden="false" customHeight="false" outlineLevel="0" collapsed="false">
      <c r="B1143" s="96" t="s">
        <v>108</v>
      </c>
      <c r="C1143" s="97" t="n">
        <v>1</v>
      </c>
      <c r="D1143" s="100" t="n">
        <f aca="false">$C1143*VLOOKUP($B1143,FoodDB!$A$2:$I$1018,3,0)</f>
        <v>0</v>
      </c>
      <c r="E1143" s="100" t="n">
        <f aca="false">$C1143*VLOOKUP($B1143,FoodDB!$A$2:$I$1018,4,0)</f>
        <v>0</v>
      </c>
      <c r="F1143" s="100" t="n">
        <f aca="false">$C1143*VLOOKUP($B1143,FoodDB!$A$2:$I$1018,5,0)</f>
        <v>0</v>
      </c>
      <c r="G1143" s="100" t="n">
        <f aca="false">$C1143*VLOOKUP($B1143,FoodDB!$A$2:$I$1018,6,0)</f>
        <v>0</v>
      </c>
      <c r="H1143" s="100" t="n">
        <f aca="false">$C1143*VLOOKUP($B1143,FoodDB!$A$2:$I$1018,7,0)</f>
        <v>0</v>
      </c>
      <c r="I1143" s="100" t="n">
        <f aca="false">$C1143*VLOOKUP($B1143,FoodDB!$A$2:$I$1018,8,0)</f>
        <v>0</v>
      </c>
      <c r="J1143" s="100" t="n">
        <f aca="false">$C1143*VLOOKUP($B1143,FoodDB!$A$2:$I$1018,9,0)</f>
        <v>0</v>
      </c>
      <c r="K1143" s="100"/>
      <c r="L1143" s="100"/>
      <c r="M1143" s="100"/>
      <c r="N1143" s="100"/>
      <c r="O1143" s="100"/>
      <c r="P1143" s="100"/>
      <c r="Q1143" s="100"/>
      <c r="R1143" s="100"/>
      <c r="S1143" s="100"/>
    </row>
    <row r="1144" customFormat="false" ht="15" hidden="false" customHeight="false" outlineLevel="0" collapsed="false">
      <c r="B1144" s="96" t="s">
        <v>108</v>
      </c>
      <c r="C1144" s="97" t="n">
        <v>1</v>
      </c>
      <c r="D1144" s="100" t="n">
        <f aca="false">$C1144*VLOOKUP($B1144,FoodDB!$A$2:$I$1018,3,0)</f>
        <v>0</v>
      </c>
      <c r="E1144" s="100" t="n">
        <f aca="false">$C1144*VLOOKUP($B1144,FoodDB!$A$2:$I$1018,4,0)</f>
        <v>0</v>
      </c>
      <c r="F1144" s="100" t="n">
        <f aca="false">$C1144*VLOOKUP($B1144,FoodDB!$A$2:$I$1018,5,0)</f>
        <v>0</v>
      </c>
      <c r="G1144" s="100" t="n">
        <f aca="false">$C1144*VLOOKUP($B1144,FoodDB!$A$2:$I$1018,6,0)</f>
        <v>0</v>
      </c>
      <c r="H1144" s="100" t="n">
        <f aca="false">$C1144*VLOOKUP($B1144,FoodDB!$A$2:$I$1018,7,0)</f>
        <v>0</v>
      </c>
      <c r="I1144" s="100" t="n">
        <f aca="false">$C1144*VLOOKUP($B1144,FoodDB!$A$2:$I$1018,8,0)</f>
        <v>0</v>
      </c>
      <c r="J1144" s="100" t="n">
        <f aca="false">$C1144*VLOOKUP($B1144,FoodDB!$A$2:$I$1018,9,0)</f>
        <v>0</v>
      </c>
      <c r="K1144" s="100"/>
      <c r="L1144" s="100"/>
      <c r="M1144" s="100"/>
      <c r="N1144" s="100"/>
      <c r="O1144" s="100"/>
      <c r="P1144" s="100"/>
      <c r="Q1144" s="100"/>
      <c r="R1144" s="100"/>
      <c r="S1144" s="100"/>
    </row>
    <row r="1145" customFormat="false" ht="15" hidden="false" customHeight="false" outlineLevel="0" collapsed="false">
      <c r="A1145" s="0" t="s">
        <v>98</v>
      </c>
      <c r="D1145" s="100"/>
      <c r="E1145" s="100"/>
      <c r="F1145" s="100"/>
      <c r="G1145" s="100" t="n">
        <f aca="false">SUM(G1138:G1144)</f>
        <v>0</v>
      </c>
      <c r="H1145" s="100" t="n">
        <f aca="false">SUM(H1138:H1144)</f>
        <v>0</v>
      </c>
      <c r="I1145" s="100" t="n">
        <f aca="false">SUM(I1138:I1144)</f>
        <v>0</v>
      </c>
      <c r="J1145" s="100" t="n">
        <f aca="false">SUM(G1145:I1145)</f>
        <v>0</v>
      </c>
      <c r="K1145" s="100"/>
      <c r="L1145" s="100"/>
      <c r="M1145" s="100"/>
      <c r="N1145" s="100"/>
      <c r="O1145" s="100"/>
      <c r="P1145" s="100"/>
      <c r="Q1145" s="100"/>
      <c r="R1145" s="100"/>
      <c r="S1145" s="100"/>
    </row>
    <row r="1146" customFormat="false" ht="15" hidden="false" customHeight="false" outlineLevel="0" collapsed="false">
      <c r="A1146" s="0" t="s">
        <v>102</v>
      </c>
      <c r="B1146" s="0" t="s">
        <v>103</v>
      </c>
      <c r="D1146" s="100"/>
      <c r="E1146" s="100"/>
      <c r="F1146" s="100"/>
      <c r="G1146" s="100" t="n">
        <f aca="false">VLOOKUP($A1138,LossChart!$A$3:$AB$105,14,0)</f>
        <v>821.169131835823</v>
      </c>
      <c r="H1146" s="100" t="n">
        <f aca="false">VLOOKUP($A1138,LossChart!$A$3:$AB$105,15,0)</f>
        <v>116</v>
      </c>
      <c r="I1146" s="100" t="n">
        <f aca="false">VLOOKUP($A1138,LossChart!$A$3:$AB$105,16,0)</f>
        <v>477.304074136158</v>
      </c>
      <c r="J1146" s="100" t="n">
        <f aca="false">VLOOKUP($A1138,LossChart!$A$3:$AB$105,17,0)</f>
        <v>1414.47320597198</v>
      </c>
      <c r="K1146" s="100"/>
      <c r="L1146" s="100"/>
      <c r="M1146" s="100"/>
      <c r="N1146" s="100"/>
      <c r="O1146" s="100"/>
      <c r="P1146" s="100"/>
      <c r="Q1146" s="100"/>
      <c r="R1146" s="100"/>
      <c r="S1146" s="100"/>
    </row>
    <row r="1147" customFormat="false" ht="15" hidden="false" customHeight="false" outlineLevel="0" collapsed="false">
      <c r="A1147" s="0" t="s">
        <v>104</v>
      </c>
      <c r="D1147" s="100"/>
      <c r="E1147" s="100"/>
      <c r="F1147" s="100"/>
      <c r="G1147" s="100" t="n">
        <f aca="false">G1146-G1145</f>
        <v>821.169131835823</v>
      </c>
      <c r="H1147" s="100" t="n">
        <f aca="false">H1146-H1145</f>
        <v>116</v>
      </c>
      <c r="I1147" s="100" t="n">
        <f aca="false">I1146-I1145</f>
        <v>477.304074136158</v>
      </c>
      <c r="J1147" s="100" t="n">
        <f aca="false">J1146-J1145</f>
        <v>1414.47320597198</v>
      </c>
      <c r="K1147" s="100"/>
      <c r="L1147" s="100"/>
      <c r="M1147" s="100"/>
      <c r="N1147" s="100"/>
      <c r="O1147" s="100"/>
      <c r="P1147" s="100"/>
      <c r="Q1147" s="100"/>
      <c r="R1147" s="100"/>
      <c r="S1147" s="100"/>
    </row>
    <row r="1149" customFormat="false" ht="60" hidden="false" customHeight="false" outlineLevel="0" collapsed="false">
      <c r="A1149" s="21" t="s">
        <v>63</v>
      </c>
      <c r="B1149" s="21" t="s">
        <v>93</v>
      </c>
      <c r="C1149" s="21" t="s">
        <v>94</v>
      </c>
      <c r="D1149" s="94" t="str">
        <f aca="false">FoodDB!$C$1</f>
        <v>Fat
(g)</v>
      </c>
      <c r="E1149" s="94" t="str">
        <f aca="false">FoodDB!$D$1</f>
        <v>Carbs
(g)</v>
      </c>
      <c r="F1149" s="94" t="str">
        <f aca="false">FoodDB!$E$1</f>
        <v>Protein
(g)</v>
      </c>
      <c r="G1149" s="94" t="str">
        <f aca="false">FoodDB!$F$1</f>
        <v>Fat
(Cal)</v>
      </c>
      <c r="H1149" s="94" t="str">
        <f aca="false">FoodDB!$G$1</f>
        <v>Carb
(Cal)</v>
      </c>
      <c r="I1149" s="94" t="str">
        <f aca="false">FoodDB!$H$1</f>
        <v>Protein
(Cal)</v>
      </c>
      <c r="J1149" s="94" t="str">
        <f aca="false">FoodDB!$I$1</f>
        <v>Total
Calories</v>
      </c>
      <c r="K1149" s="94"/>
      <c r="L1149" s="94" t="s">
        <v>110</v>
      </c>
      <c r="M1149" s="94" t="s">
        <v>111</v>
      </c>
      <c r="N1149" s="94" t="s">
        <v>112</v>
      </c>
      <c r="O1149" s="94" t="s">
        <v>113</v>
      </c>
      <c r="P1149" s="94" t="s">
        <v>118</v>
      </c>
      <c r="Q1149" s="94" t="s">
        <v>119</v>
      </c>
      <c r="R1149" s="94" t="s">
        <v>120</v>
      </c>
      <c r="S1149" s="94" t="s">
        <v>121</v>
      </c>
    </row>
    <row r="1150" customFormat="false" ht="15" hidden="false" customHeight="false" outlineLevel="0" collapsed="false">
      <c r="A1150" s="95" t="n">
        <f aca="false">A1138+1</f>
        <v>43089</v>
      </c>
      <c r="B1150" s="96" t="s">
        <v>108</v>
      </c>
      <c r="C1150" s="97" t="n">
        <v>1</v>
      </c>
      <c r="D1150" s="100" t="n">
        <f aca="false">$C1150*VLOOKUP($B1150,FoodDB!$A$2:$I$1018,3,0)</f>
        <v>0</v>
      </c>
      <c r="E1150" s="100" t="n">
        <f aca="false">$C1150*VLOOKUP($B1150,FoodDB!$A$2:$I$1018,4,0)</f>
        <v>0</v>
      </c>
      <c r="F1150" s="100" t="n">
        <f aca="false">$C1150*VLOOKUP($B1150,FoodDB!$A$2:$I$1018,5,0)</f>
        <v>0</v>
      </c>
      <c r="G1150" s="100" t="n">
        <f aca="false">$C1150*VLOOKUP($B1150,FoodDB!$A$2:$I$1018,6,0)</f>
        <v>0</v>
      </c>
      <c r="H1150" s="100" t="n">
        <f aca="false">$C1150*VLOOKUP($B1150,FoodDB!$A$2:$I$1018,7,0)</f>
        <v>0</v>
      </c>
      <c r="I1150" s="100" t="n">
        <f aca="false">$C1150*VLOOKUP($B1150,FoodDB!$A$2:$I$1018,8,0)</f>
        <v>0</v>
      </c>
      <c r="J1150" s="100" t="n">
        <f aca="false">$C1150*VLOOKUP($B1150,FoodDB!$A$2:$I$1018,9,0)</f>
        <v>0</v>
      </c>
      <c r="K1150" s="100"/>
      <c r="L1150" s="100" t="n">
        <f aca="false">SUM(G1150:G1156)</f>
        <v>0</v>
      </c>
      <c r="M1150" s="100" t="n">
        <f aca="false">SUM(H1150:H1156)</f>
        <v>0</v>
      </c>
      <c r="N1150" s="100" t="n">
        <f aca="false">SUM(I1150:I1156)</f>
        <v>0</v>
      </c>
      <c r="O1150" s="100" t="n">
        <f aca="false">SUM(L1150:N1150)</f>
        <v>0</v>
      </c>
      <c r="P1150" s="100" t="n">
        <f aca="false">VLOOKUP($A1150,LossChart!$A$3:$AB$105,14,0)-L1150</f>
        <v>825.079509877349</v>
      </c>
      <c r="Q1150" s="100" t="n">
        <f aca="false">VLOOKUP($A1150,LossChart!$A$3:$AB$105,15,0)-M1150</f>
        <v>116</v>
      </c>
      <c r="R1150" s="100" t="n">
        <f aca="false">VLOOKUP($A1150,LossChart!$A$3:$AB$105,16,0)-N1150</f>
        <v>477.304074136158</v>
      </c>
      <c r="S1150" s="100" t="n">
        <f aca="false">VLOOKUP($A1150,LossChart!$A$3:$AB$105,17,0)-O1150</f>
        <v>1418.38358401351</v>
      </c>
    </row>
    <row r="1151" customFormat="false" ht="15" hidden="false" customHeight="false" outlineLevel="0" collapsed="false">
      <c r="B1151" s="96" t="s">
        <v>108</v>
      </c>
      <c r="C1151" s="97" t="n">
        <v>1</v>
      </c>
      <c r="D1151" s="100" t="n">
        <f aca="false">$C1151*VLOOKUP($B1151,FoodDB!$A$2:$I$1018,3,0)</f>
        <v>0</v>
      </c>
      <c r="E1151" s="100" t="n">
        <f aca="false">$C1151*VLOOKUP($B1151,FoodDB!$A$2:$I$1018,4,0)</f>
        <v>0</v>
      </c>
      <c r="F1151" s="100" t="n">
        <f aca="false">$C1151*VLOOKUP($B1151,FoodDB!$A$2:$I$1018,5,0)</f>
        <v>0</v>
      </c>
      <c r="G1151" s="100" t="n">
        <f aca="false">$C1151*VLOOKUP($B1151,FoodDB!$A$2:$I$1018,6,0)</f>
        <v>0</v>
      </c>
      <c r="H1151" s="100" t="n">
        <f aca="false">$C1151*VLOOKUP($B1151,FoodDB!$A$2:$I$1018,7,0)</f>
        <v>0</v>
      </c>
      <c r="I1151" s="100" t="n">
        <f aca="false">$C1151*VLOOKUP($B1151,FoodDB!$A$2:$I$1018,8,0)</f>
        <v>0</v>
      </c>
      <c r="J1151" s="100" t="n">
        <f aca="false">$C1151*VLOOKUP($B1151,FoodDB!$A$2:$I$1018,9,0)</f>
        <v>0</v>
      </c>
      <c r="K1151" s="100"/>
      <c r="L1151" s="100"/>
      <c r="M1151" s="100"/>
      <c r="N1151" s="100"/>
      <c r="O1151" s="100"/>
      <c r="P1151" s="100"/>
      <c r="Q1151" s="100"/>
      <c r="R1151" s="100"/>
      <c r="S1151" s="100"/>
    </row>
    <row r="1152" customFormat="false" ht="15" hidden="false" customHeight="false" outlineLevel="0" collapsed="false">
      <c r="B1152" s="96" t="s">
        <v>108</v>
      </c>
      <c r="C1152" s="97" t="n">
        <v>1</v>
      </c>
      <c r="D1152" s="100" t="n">
        <f aca="false">$C1152*VLOOKUP($B1152,FoodDB!$A$2:$I$1018,3,0)</f>
        <v>0</v>
      </c>
      <c r="E1152" s="100" t="n">
        <f aca="false">$C1152*VLOOKUP($B1152,FoodDB!$A$2:$I$1018,4,0)</f>
        <v>0</v>
      </c>
      <c r="F1152" s="100" t="n">
        <f aca="false">$C1152*VLOOKUP($B1152,FoodDB!$A$2:$I$1018,5,0)</f>
        <v>0</v>
      </c>
      <c r="G1152" s="100" t="n">
        <f aca="false">$C1152*VLOOKUP($B1152,FoodDB!$A$2:$I$1018,6,0)</f>
        <v>0</v>
      </c>
      <c r="H1152" s="100" t="n">
        <f aca="false">$C1152*VLOOKUP($B1152,FoodDB!$A$2:$I$1018,7,0)</f>
        <v>0</v>
      </c>
      <c r="I1152" s="100" t="n">
        <f aca="false">$C1152*VLOOKUP($B1152,FoodDB!$A$2:$I$1018,8,0)</f>
        <v>0</v>
      </c>
      <c r="J1152" s="100" t="n">
        <f aca="false">$C1152*VLOOKUP($B1152,FoodDB!$A$2:$I$1018,9,0)</f>
        <v>0</v>
      </c>
      <c r="K1152" s="100"/>
      <c r="L1152" s="100"/>
      <c r="M1152" s="100"/>
      <c r="N1152" s="100"/>
      <c r="O1152" s="100"/>
      <c r="P1152" s="100"/>
      <c r="Q1152" s="100"/>
      <c r="R1152" s="100"/>
      <c r="S1152" s="100"/>
    </row>
    <row r="1153" customFormat="false" ht="15" hidden="false" customHeight="false" outlineLevel="0" collapsed="false">
      <c r="B1153" s="96" t="s">
        <v>108</v>
      </c>
      <c r="C1153" s="97" t="n">
        <v>1</v>
      </c>
      <c r="D1153" s="100" t="n">
        <f aca="false">$C1153*VLOOKUP($B1153,FoodDB!$A$2:$I$1018,3,0)</f>
        <v>0</v>
      </c>
      <c r="E1153" s="100" t="n">
        <f aca="false">$C1153*VLOOKUP($B1153,FoodDB!$A$2:$I$1018,4,0)</f>
        <v>0</v>
      </c>
      <c r="F1153" s="100" t="n">
        <f aca="false">$C1153*VLOOKUP($B1153,FoodDB!$A$2:$I$1018,5,0)</f>
        <v>0</v>
      </c>
      <c r="G1153" s="100" t="n">
        <f aca="false">$C1153*VLOOKUP($B1153,FoodDB!$A$2:$I$1018,6,0)</f>
        <v>0</v>
      </c>
      <c r="H1153" s="100" t="n">
        <f aca="false">$C1153*VLOOKUP($B1153,FoodDB!$A$2:$I$1018,7,0)</f>
        <v>0</v>
      </c>
      <c r="I1153" s="100" t="n">
        <f aca="false">$C1153*VLOOKUP($B1153,FoodDB!$A$2:$I$1018,8,0)</f>
        <v>0</v>
      </c>
      <c r="J1153" s="100" t="n">
        <f aca="false">$C1153*VLOOKUP($B1153,FoodDB!$A$2:$I$1018,9,0)</f>
        <v>0</v>
      </c>
      <c r="K1153" s="100"/>
      <c r="L1153" s="100"/>
      <c r="M1153" s="100"/>
      <c r="N1153" s="100"/>
      <c r="O1153" s="100"/>
      <c r="P1153" s="100"/>
      <c r="Q1153" s="100"/>
      <c r="R1153" s="100"/>
      <c r="S1153" s="100"/>
    </row>
    <row r="1154" customFormat="false" ht="15" hidden="false" customHeight="false" outlineLevel="0" collapsed="false">
      <c r="B1154" s="96" t="s">
        <v>108</v>
      </c>
      <c r="C1154" s="97" t="n">
        <v>1</v>
      </c>
      <c r="D1154" s="100" t="n">
        <f aca="false">$C1154*VLOOKUP($B1154,FoodDB!$A$2:$I$1018,3,0)</f>
        <v>0</v>
      </c>
      <c r="E1154" s="100" t="n">
        <f aca="false">$C1154*VLOOKUP($B1154,FoodDB!$A$2:$I$1018,4,0)</f>
        <v>0</v>
      </c>
      <c r="F1154" s="100" t="n">
        <f aca="false">$C1154*VLOOKUP($B1154,FoodDB!$A$2:$I$1018,5,0)</f>
        <v>0</v>
      </c>
      <c r="G1154" s="100" t="n">
        <f aca="false">$C1154*VLOOKUP($B1154,FoodDB!$A$2:$I$1018,6,0)</f>
        <v>0</v>
      </c>
      <c r="H1154" s="100" t="n">
        <f aca="false">$C1154*VLOOKUP($B1154,FoodDB!$A$2:$I$1018,7,0)</f>
        <v>0</v>
      </c>
      <c r="I1154" s="100" t="n">
        <f aca="false">$C1154*VLOOKUP($B1154,FoodDB!$A$2:$I$1018,8,0)</f>
        <v>0</v>
      </c>
      <c r="J1154" s="100" t="n">
        <f aca="false">$C1154*VLOOKUP($B1154,FoodDB!$A$2:$I$1018,9,0)</f>
        <v>0</v>
      </c>
      <c r="K1154" s="100"/>
      <c r="L1154" s="100"/>
      <c r="M1154" s="100"/>
      <c r="N1154" s="100"/>
      <c r="O1154" s="100"/>
      <c r="P1154" s="100"/>
      <c r="Q1154" s="100"/>
      <c r="R1154" s="100"/>
      <c r="S1154" s="100"/>
    </row>
    <row r="1155" customFormat="false" ht="15" hidden="false" customHeight="false" outlineLevel="0" collapsed="false">
      <c r="B1155" s="96" t="s">
        <v>108</v>
      </c>
      <c r="C1155" s="97" t="n">
        <v>1</v>
      </c>
      <c r="D1155" s="100" t="n">
        <f aca="false">$C1155*VLOOKUP($B1155,FoodDB!$A$2:$I$1018,3,0)</f>
        <v>0</v>
      </c>
      <c r="E1155" s="100" t="n">
        <f aca="false">$C1155*VLOOKUP($B1155,FoodDB!$A$2:$I$1018,4,0)</f>
        <v>0</v>
      </c>
      <c r="F1155" s="100" t="n">
        <f aca="false">$C1155*VLOOKUP($B1155,FoodDB!$A$2:$I$1018,5,0)</f>
        <v>0</v>
      </c>
      <c r="G1155" s="100" t="n">
        <f aca="false">$C1155*VLOOKUP($B1155,FoodDB!$A$2:$I$1018,6,0)</f>
        <v>0</v>
      </c>
      <c r="H1155" s="100" t="n">
        <f aca="false">$C1155*VLOOKUP($B1155,FoodDB!$A$2:$I$1018,7,0)</f>
        <v>0</v>
      </c>
      <c r="I1155" s="100" t="n">
        <f aca="false">$C1155*VLOOKUP($B1155,FoodDB!$A$2:$I$1018,8,0)</f>
        <v>0</v>
      </c>
      <c r="J1155" s="100" t="n">
        <f aca="false">$C1155*VLOOKUP($B1155,FoodDB!$A$2:$I$1018,9,0)</f>
        <v>0</v>
      </c>
      <c r="K1155" s="100"/>
      <c r="L1155" s="100"/>
      <c r="M1155" s="100"/>
      <c r="N1155" s="100"/>
      <c r="O1155" s="100"/>
      <c r="P1155" s="100"/>
      <c r="Q1155" s="100"/>
      <c r="R1155" s="100"/>
      <c r="S1155" s="100"/>
    </row>
    <row r="1156" customFormat="false" ht="15" hidden="false" customHeight="false" outlineLevel="0" collapsed="false">
      <c r="B1156" s="96" t="s">
        <v>108</v>
      </c>
      <c r="C1156" s="97" t="n">
        <v>1</v>
      </c>
      <c r="D1156" s="100" t="n">
        <f aca="false">$C1156*VLOOKUP($B1156,FoodDB!$A$2:$I$1018,3,0)</f>
        <v>0</v>
      </c>
      <c r="E1156" s="100" t="n">
        <f aca="false">$C1156*VLOOKUP($B1156,FoodDB!$A$2:$I$1018,4,0)</f>
        <v>0</v>
      </c>
      <c r="F1156" s="100" t="n">
        <f aca="false">$C1156*VLOOKUP($B1156,FoodDB!$A$2:$I$1018,5,0)</f>
        <v>0</v>
      </c>
      <c r="G1156" s="100" t="n">
        <f aca="false">$C1156*VLOOKUP($B1156,FoodDB!$A$2:$I$1018,6,0)</f>
        <v>0</v>
      </c>
      <c r="H1156" s="100" t="n">
        <f aca="false">$C1156*VLOOKUP($B1156,FoodDB!$A$2:$I$1018,7,0)</f>
        <v>0</v>
      </c>
      <c r="I1156" s="100" t="n">
        <f aca="false">$C1156*VLOOKUP($B1156,FoodDB!$A$2:$I$1018,8,0)</f>
        <v>0</v>
      </c>
      <c r="J1156" s="100" t="n">
        <f aca="false">$C1156*VLOOKUP($B1156,FoodDB!$A$2:$I$1018,9,0)</f>
        <v>0</v>
      </c>
      <c r="K1156" s="100"/>
      <c r="L1156" s="100"/>
      <c r="M1156" s="100"/>
      <c r="N1156" s="100"/>
      <c r="O1156" s="100"/>
      <c r="P1156" s="100"/>
      <c r="Q1156" s="100"/>
      <c r="R1156" s="100"/>
      <c r="S1156" s="100"/>
    </row>
    <row r="1157" customFormat="false" ht="15" hidden="false" customHeight="false" outlineLevel="0" collapsed="false">
      <c r="A1157" s="0" t="s">
        <v>98</v>
      </c>
      <c r="D1157" s="100"/>
      <c r="E1157" s="100"/>
      <c r="F1157" s="100"/>
      <c r="G1157" s="100" t="n">
        <f aca="false">SUM(G1150:G1156)</f>
        <v>0</v>
      </c>
      <c r="H1157" s="100" t="n">
        <f aca="false">SUM(H1150:H1156)</f>
        <v>0</v>
      </c>
      <c r="I1157" s="100" t="n">
        <f aca="false">SUM(I1150:I1156)</f>
        <v>0</v>
      </c>
      <c r="J1157" s="100" t="n">
        <f aca="false">SUM(G1157:I1157)</f>
        <v>0</v>
      </c>
      <c r="K1157" s="100"/>
      <c r="L1157" s="100"/>
      <c r="M1157" s="100"/>
      <c r="N1157" s="100"/>
      <c r="O1157" s="100"/>
      <c r="P1157" s="100"/>
      <c r="Q1157" s="100"/>
      <c r="R1157" s="100"/>
      <c r="S1157" s="100"/>
    </row>
    <row r="1158" customFormat="false" ht="15" hidden="false" customHeight="false" outlineLevel="0" collapsed="false">
      <c r="A1158" s="0" t="s">
        <v>102</v>
      </c>
      <c r="B1158" s="0" t="s">
        <v>103</v>
      </c>
      <c r="D1158" s="100"/>
      <c r="E1158" s="100"/>
      <c r="F1158" s="100"/>
      <c r="G1158" s="100" t="n">
        <f aca="false">VLOOKUP($A1150,LossChart!$A$3:$AB$105,14,0)</f>
        <v>825.079509877349</v>
      </c>
      <c r="H1158" s="100" t="n">
        <f aca="false">VLOOKUP($A1150,LossChart!$A$3:$AB$105,15,0)</f>
        <v>116</v>
      </c>
      <c r="I1158" s="100" t="n">
        <f aca="false">VLOOKUP($A1150,LossChart!$A$3:$AB$105,16,0)</f>
        <v>477.304074136158</v>
      </c>
      <c r="J1158" s="100" t="n">
        <f aca="false">VLOOKUP($A1150,LossChart!$A$3:$AB$105,17,0)</f>
        <v>1418.38358401351</v>
      </c>
      <c r="K1158" s="100"/>
      <c r="L1158" s="100"/>
      <c r="M1158" s="100"/>
      <c r="N1158" s="100"/>
      <c r="O1158" s="100"/>
      <c r="P1158" s="100"/>
      <c r="Q1158" s="100"/>
      <c r="R1158" s="100"/>
      <c r="S1158" s="100"/>
    </row>
    <row r="1159" customFormat="false" ht="15" hidden="false" customHeight="false" outlineLevel="0" collapsed="false">
      <c r="A1159" s="0" t="s">
        <v>104</v>
      </c>
      <c r="D1159" s="100"/>
      <c r="E1159" s="100"/>
      <c r="F1159" s="100"/>
      <c r="G1159" s="100" t="n">
        <f aca="false">G1158-G1157</f>
        <v>825.079509877349</v>
      </c>
      <c r="H1159" s="100" t="n">
        <f aca="false">H1158-H1157</f>
        <v>116</v>
      </c>
      <c r="I1159" s="100" t="n">
        <f aca="false">I1158-I1157</f>
        <v>477.304074136158</v>
      </c>
      <c r="J1159" s="100" t="n">
        <f aca="false">J1158-J1157</f>
        <v>1418.38358401351</v>
      </c>
      <c r="K1159" s="100"/>
      <c r="L1159" s="100"/>
      <c r="M1159" s="100"/>
      <c r="N1159" s="100"/>
      <c r="O1159" s="100"/>
      <c r="P1159" s="100"/>
      <c r="Q1159" s="100"/>
      <c r="R1159" s="100"/>
      <c r="S1159" s="100"/>
    </row>
    <row r="1161" customFormat="false" ht="60" hidden="false" customHeight="false" outlineLevel="0" collapsed="false">
      <c r="A1161" s="21" t="s">
        <v>63</v>
      </c>
      <c r="B1161" s="21" t="s">
        <v>93</v>
      </c>
      <c r="C1161" s="21" t="s">
        <v>94</v>
      </c>
      <c r="D1161" s="94" t="str">
        <f aca="false">FoodDB!$C$1</f>
        <v>Fat
(g)</v>
      </c>
      <c r="E1161" s="94" t="str">
        <f aca="false">FoodDB!$D$1</f>
        <v>Carbs
(g)</v>
      </c>
      <c r="F1161" s="94" t="str">
        <f aca="false">FoodDB!$E$1</f>
        <v>Protein
(g)</v>
      </c>
      <c r="G1161" s="94" t="str">
        <f aca="false">FoodDB!$F$1</f>
        <v>Fat
(Cal)</v>
      </c>
      <c r="H1161" s="94" t="str">
        <f aca="false">FoodDB!$G$1</f>
        <v>Carb
(Cal)</v>
      </c>
      <c r="I1161" s="94" t="str">
        <f aca="false">FoodDB!$H$1</f>
        <v>Protein
(Cal)</v>
      </c>
      <c r="J1161" s="94" t="str">
        <f aca="false">FoodDB!$I$1</f>
        <v>Total
Calories</v>
      </c>
      <c r="K1161" s="94"/>
      <c r="L1161" s="94" t="s">
        <v>110</v>
      </c>
      <c r="M1161" s="94" t="s">
        <v>111</v>
      </c>
      <c r="N1161" s="94" t="s">
        <v>112</v>
      </c>
      <c r="O1161" s="94" t="s">
        <v>113</v>
      </c>
      <c r="P1161" s="94" t="s">
        <v>118</v>
      </c>
      <c r="Q1161" s="94" t="s">
        <v>119</v>
      </c>
      <c r="R1161" s="94" t="s">
        <v>120</v>
      </c>
      <c r="S1161" s="94" t="s">
        <v>121</v>
      </c>
    </row>
    <row r="1162" customFormat="false" ht="15" hidden="false" customHeight="false" outlineLevel="0" collapsed="false">
      <c r="A1162" s="95" t="n">
        <f aca="false">A1150+1</f>
        <v>43090</v>
      </c>
      <c r="B1162" s="96" t="s">
        <v>108</v>
      </c>
      <c r="C1162" s="97" t="n">
        <v>1</v>
      </c>
      <c r="D1162" s="100" t="n">
        <f aca="false">$C1162*VLOOKUP($B1162,FoodDB!$A$2:$I$1018,3,0)</f>
        <v>0</v>
      </c>
      <c r="E1162" s="100" t="n">
        <f aca="false">$C1162*VLOOKUP($B1162,FoodDB!$A$2:$I$1018,4,0)</f>
        <v>0</v>
      </c>
      <c r="F1162" s="100" t="n">
        <f aca="false">$C1162*VLOOKUP($B1162,FoodDB!$A$2:$I$1018,5,0)</f>
        <v>0</v>
      </c>
      <c r="G1162" s="100" t="n">
        <f aca="false">$C1162*VLOOKUP($B1162,FoodDB!$A$2:$I$1018,6,0)</f>
        <v>0</v>
      </c>
      <c r="H1162" s="100" t="n">
        <f aca="false">$C1162*VLOOKUP($B1162,FoodDB!$A$2:$I$1018,7,0)</f>
        <v>0</v>
      </c>
      <c r="I1162" s="100" t="n">
        <f aca="false">$C1162*VLOOKUP($B1162,FoodDB!$A$2:$I$1018,8,0)</f>
        <v>0</v>
      </c>
      <c r="J1162" s="100" t="n">
        <f aca="false">$C1162*VLOOKUP($B1162,FoodDB!$A$2:$I$1018,9,0)</f>
        <v>0</v>
      </c>
      <c r="K1162" s="100"/>
      <c r="L1162" s="100" t="n">
        <f aca="false">SUM(G1162:G1168)</f>
        <v>0</v>
      </c>
      <c r="M1162" s="100" t="n">
        <f aca="false">SUM(H1162:H1168)</f>
        <v>0</v>
      </c>
      <c r="N1162" s="100" t="n">
        <f aca="false">SUM(I1162:I1168)</f>
        <v>0</v>
      </c>
      <c r="O1162" s="100" t="n">
        <f aca="false">SUM(L1162:N1162)</f>
        <v>0</v>
      </c>
      <c r="P1162" s="100" t="n">
        <f aca="false">VLOOKUP($A1162,LossChart!$A$3:$AB$105,14,0)-L1162</f>
        <v>828.955253141934</v>
      </c>
      <c r="Q1162" s="100" t="n">
        <f aca="false">VLOOKUP($A1162,LossChart!$A$3:$AB$105,15,0)-M1162</f>
        <v>116</v>
      </c>
      <c r="R1162" s="100" t="n">
        <f aca="false">VLOOKUP($A1162,LossChart!$A$3:$AB$105,16,0)-N1162</f>
        <v>477.304074136158</v>
      </c>
      <c r="S1162" s="100" t="n">
        <f aca="false">VLOOKUP($A1162,LossChart!$A$3:$AB$105,17,0)-O1162</f>
        <v>1422.25932727809</v>
      </c>
    </row>
    <row r="1163" customFormat="false" ht="15" hidden="false" customHeight="false" outlineLevel="0" collapsed="false">
      <c r="B1163" s="96" t="s">
        <v>108</v>
      </c>
      <c r="C1163" s="97" t="n">
        <v>1</v>
      </c>
      <c r="D1163" s="100" t="n">
        <f aca="false">$C1163*VLOOKUP($B1163,FoodDB!$A$2:$I$1018,3,0)</f>
        <v>0</v>
      </c>
      <c r="E1163" s="100" t="n">
        <f aca="false">$C1163*VLOOKUP($B1163,FoodDB!$A$2:$I$1018,4,0)</f>
        <v>0</v>
      </c>
      <c r="F1163" s="100" t="n">
        <f aca="false">$C1163*VLOOKUP($B1163,FoodDB!$A$2:$I$1018,5,0)</f>
        <v>0</v>
      </c>
      <c r="G1163" s="100" t="n">
        <f aca="false">$C1163*VLOOKUP($B1163,FoodDB!$A$2:$I$1018,6,0)</f>
        <v>0</v>
      </c>
      <c r="H1163" s="100" t="n">
        <f aca="false">$C1163*VLOOKUP($B1163,FoodDB!$A$2:$I$1018,7,0)</f>
        <v>0</v>
      </c>
      <c r="I1163" s="100" t="n">
        <f aca="false">$C1163*VLOOKUP($B1163,FoodDB!$A$2:$I$1018,8,0)</f>
        <v>0</v>
      </c>
      <c r="J1163" s="100" t="n">
        <f aca="false">$C1163*VLOOKUP($B1163,FoodDB!$A$2:$I$1018,9,0)</f>
        <v>0</v>
      </c>
      <c r="K1163" s="100"/>
      <c r="L1163" s="100"/>
      <c r="M1163" s="100"/>
      <c r="N1163" s="100"/>
      <c r="O1163" s="100"/>
      <c r="P1163" s="100"/>
      <c r="Q1163" s="100"/>
      <c r="R1163" s="100"/>
      <c r="S1163" s="100"/>
    </row>
    <row r="1164" customFormat="false" ht="15" hidden="false" customHeight="false" outlineLevel="0" collapsed="false">
      <c r="B1164" s="96" t="s">
        <v>108</v>
      </c>
      <c r="C1164" s="97" t="n">
        <v>1</v>
      </c>
      <c r="D1164" s="100" t="n">
        <f aca="false">$C1164*VLOOKUP($B1164,FoodDB!$A$2:$I$1018,3,0)</f>
        <v>0</v>
      </c>
      <c r="E1164" s="100" t="n">
        <f aca="false">$C1164*VLOOKUP($B1164,FoodDB!$A$2:$I$1018,4,0)</f>
        <v>0</v>
      </c>
      <c r="F1164" s="100" t="n">
        <f aca="false">$C1164*VLOOKUP($B1164,FoodDB!$A$2:$I$1018,5,0)</f>
        <v>0</v>
      </c>
      <c r="G1164" s="100" t="n">
        <f aca="false">$C1164*VLOOKUP($B1164,FoodDB!$A$2:$I$1018,6,0)</f>
        <v>0</v>
      </c>
      <c r="H1164" s="100" t="n">
        <f aca="false">$C1164*VLOOKUP($B1164,FoodDB!$A$2:$I$1018,7,0)</f>
        <v>0</v>
      </c>
      <c r="I1164" s="100" t="n">
        <f aca="false">$C1164*VLOOKUP($B1164,FoodDB!$A$2:$I$1018,8,0)</f>
        <v>0</v>
      </c>
      <c r="J1164" s="100" t="n">
        <f aca="false">$C1164*VLOOKUP($B1164,FoodDB!$A$2:$I$1018,9,0)</f>
        <v>0</v>
      </c>
      <c r="K1164" s="100"/>
      <c r="L1164" s="100"/>
      <c r="M1164" s="100"/>
      <c r="N1164" s="100"/>
      <c r="O1164" s="100"/>
      <c r="P1164" s="100"/>
      <c r="Q1164" s="100"/>
      <c r="R1164" s="100"/>
      <c r="S1164" s="100"/>
    </row>
    <row r="1165" customFormat="false" ht="15" hidden="false" customHeight="false" outlineLevel="0" collapsed="false">
      <c r="B1165" s="96" t="s">
        <v>108</v>
      </c>
      <c r="C1165" s="97" t="n">
        <v>1</v>
      </c>
      <c r="D1165" s="100" t="n">
        <f aca="false">$C1165*VLOOKUP($B1165,FoodDB!$A$2:$I$1018,3,0)</f>
        <v>0</v>
      </c>
      <c r="E1165" s="100" t="n">
        <f aca="false">$C1165*VLOOKUP($B1165,FoodDB!$A$2:$I$1018,4,0)</f>
        <v>0</v>
      </c>
      <c r="F1165" s="100" t="n">
        <f aca="false">$C1165*VLOOKUP($B1165,FoodDB!$A$2:$I$1018,5,0)</f>
        <v>0</v>
      </c>
      <c r="G1165" s="100" t="n">
        <f aca="false">$C1165*VLOOKUP($B1165,FoodDB!$A$2:$I$1018,6,0)</f>
        <v>0</v>
      </c>
      <c r="H1165" s="100" t="n">
        <f aca="false">$C1165*VLOOKUP($B1165,FoodDB!$A$2:$I$1018,7,0)</f>
        <v>0</v>
      </c>
      <c r="I1165" s="100" t="n">
        <f aca="false">$C1165*VLOOKUP($B1165,FoodDB!$A$2:$I$1018,8,0)</f>
        <v>0</v>
      </c>
      <c r="J1165" s="100" t="n">
        <f aca="false">$C1165*VLOOKUP($B1165,FoodDB!$A$2:$I$1018,9,0)</f>
        <v>0</v>
      </c>
      <c r="K1165" s="100"/>
      <c r="L1165" s="100"/>
      <c r="M1165" s="100"/>
      <c r="N1165" s="100"/>
      <c r="O1165" s="100"/>
      <c r="P1165" s="100"/>
      <c r="Q1165" s="100"/>
      <c r="R1165" s="100"/>
      <c r="S1165" s="100"/>
    </row>
    <row r="1166" customFormat="false" ht="15" hidden="false" customHeight="false" outlineLevel="0" collapsed="false">
      <c r="B1166" s="96" t="s">
        <v>108</v>
      </c>
      <c r="C1166" s="97" t="n">
        <v>1</v>
      </c>
      <c r="D1166" s="100" t="n">
        <f aca="false">$C1166*VLOOKUP($B1166,FoodDB!$A$2:$I$1018,3,0)</f>
        <v>0</v>
      </c>
      <c r="E1166" s="100" t="n">
        <f aca="false">$C1166*VLOOKUP($B1166,FoodDB!$A$2:$I$1018,4,0)</f>
        <v>0</v>
      </c>
      <c r="F1166" s="100" t="n">
        <f aca="false">$C1166*VLOOKUP($B1166,FoodDB!$A$2:$I$1018,5,0)</f>
        <v>0</v>
      </c>
      <c r="G1166" s="100" t="n">
        <f aca="false">$C1166*VLOOKUP($B1166,FoodDB!$A$2:$I$1018,6,0)</f>
        <v>0</v>
      </c>
      <c r="H1166" s="100" t="n">
        <f aca="false">$C1166*VLOOKUP($B1166,FoodDB!$A$2:$I$1018,7,0)</f>
        <v>0</v>
      </c>
      <c r="I1166" s="100" t="n">
        <f aca="false">$C1166*VLOOKUP($B1166,FoodDB!$A$2:$I$1018,8,0)</f>
        <v>0</v>
      </c>
      <c r="J1166" s="100" t="n">
        <f aca="false">$C1166*VLOOKUP($B1166,FoodDB!$A$2:$I$1018,9,0)</f>
        <v>0</v>
      </c>
      <c r="K1166" s="100"/>
      <c r="L1166" s="100"/>
      <c r="M1166" s="100"/>
      <c r="N1166" s="100"/>
      <c r="O1166" s="100"/>
      <c r="P1166" s="100"/>
      <c r="Q1166" s="100"/>
      <c r="R1166" s="100"/>
      <c r="S1166" s="100"/>
    </row>
    <row r="1167" customFormat="false" ht="15" hidden="false" customHeight="false" outlineLevel="0" collapsed="false">
      <c r="B1167" s="96" t="s">
        <v>108</v>
      </c>
      <c r="C1167" s="97" t="n">
        <v>1</v>
      </c>
      <c r="D1167" s="100" t="n">
        <f aca="false">$C1167*VLOOKUP($B1167,FoodDB!$A$2:$I$1018,3,0)</f>
        <v>0</v>
      </c>
      <c r="E1167" s="100" t="n">
        <f aca="false">$C1167*VLOOKUP($B1167,FoodDB!$A$2:$I$1018,4,0)</f>
        <v>0</v>
      </c>
      <c r="F1167" s="100" t="n">
        <f aca="false">$C1167*VLOOKUP($B1167,FoodDB!$A$2:$I$1018,5,0)</f>
        <v>0</v>
      </c>
      <c r="G1167" s="100" t="n">
        <f aca="false">$C1167*VLOOKUP($B1167,FoodDB!$A$2:$I$1018,6,0)</f>
        <v>0</v>
      </c>
      <c r="H1167" s="100" t="n">
        <f aca="false">$C1167*VLOOKUP($B1167,FoodDB!$A$2:$I$1018,7,0)</f>
        <v>0</v>
      </c>
      <c r="I1167" s="100" t="n">
        <f aca="false">$C1167*VLOOKUP($B1167,FoodDB!$A$2:$I$1018,8,0)</f>
        <v>0</v>
      </c>
      <c r="J1167" s="100" t="n">
        <f aca="false">$C1167*VLOOKUP($B1167,FoodDB!$A$2:$I$1018,9,0)</f>
        <v>0</v>
      </c>
      <c r="K1167" s="100"/>
      <c r="L1167" s="100"/>
      <c r="M1167" s="100"/>
      <c r="N1167" s="100"/>
      <c r="O1167" s="100"/>
      <c r="P1167" s="100"/>
      <c r="Q1167" s="100"/>
      <c r="R1167" s="100"/>
      <c r="S1167" s="100"/>
    </row>
    <row r="1168" customFormat="false" ht="15" hidden="false" customHeight="false" outlineLevel="0" collapsed="false">
      <c r="B1168" s="96" t="s">
        <v>108</v>
      </c>
      <c r="C1168" s="97" t="n">
        <v>1</v>
      </c>
      <c r="D1168" s="100" t="n">
        <f aca="false">$C1168*VLOOKUP($B1168,FoodDB!$A$2:$I$1018,3,0)</f>
        <v>0</v>
      </c>
      <c r="E1168" s="100" t="n">
        <f aca="false">$C1168*VLOOKUP($B1168,FoodDB!$A$2:$I$1018,4,0)</f>
        <v>0</v>
      </c>
      <c r="F1168" s="100" t="n">
        <f aca="false">$C1168*VLOOKUP($B1168,FoodDB!$A$2:$I$1018,5,0)</f>
        <v>0</v>
      </c>
      <c r="G1168" s="100" t="n">
        <f aca="false">$C1168*VLOOKUP($B1168,FoodDB!$A$2:$I$1018,6,0)</f>
        <v>0</v>
      </c>
      <c r="H1168" s="100" t="n">
        <f aca="false">$C1168*VLOOKUP($B1168,FoodDB!$A$2:$I$1018,7,0)</f>
        <v>0</v>
      </c>
      <c r="I1168" s="100" t="n">
        <f aca="false">$C1168*VLOOKUP($B1168,FoodDB!$A$2:$I$1018,8,0)</f>
        <v>0</v>
      </c>
      <c r="J1168" s="100" t="n">
        <f aca="false">$C1168*VLOOKUP($B1168,FoodDB!$A$2:$I$1018,9,0)</f>
        <v>0</v>
      </c>
      <c r="K1168" s="100"/>
      <c r="L1168" s="100"/>
      <c r="M1168" s="100"/>
      <c r="N1168" s="100"/>
      <c r="O1168" s="100"/>
      <c r="P1168" s="100"/>
      <c r="Q1168" s="100"/>
      <c r="R1168" s="100"/>
      <c r="S1168" s="100"/>
    </row>
    <row r="1169" customFormat="false" ht="15" hidden="false" customHeight="false" outlineLevel="0" collapsed="false">
      <c r="A1169" s="0" t="s">
        <v>98</v>
      </c>
      <c r="D1169" s="100"/>
      <c r="E1169" s="100"/>
      <c r="F1169" s="100"/>
      <c r="G1169" s="100" t="n">
        <f aca="false">SUM(G1162:G1168)</f>
        <v>0</v>
      </c>
      <c r="H1169" s="100" t="n">
        <f aca="false">SUM(H1162:H1168)</f>
        <v>0</v>
      </c>
      <c r="I1169" s="100" t="n">
        <f aca="false">SUM(I1162:I1168)</f>
        <v>0</v>
      </c>
      <c r="J1169" s="100" t="n">
        <f aca="false">SUM(G1169:I1169)</f>
        <v>0</v>
      </c>
      <c r="K1169" s="100"/>
      <c r="L1169" s="100"/>
      <c r="M1169" s="100"/>
      <c r="N1169" s="100"/>
      <c r="O1169" s="100"/>
      <c r="P1169" s="100"/>
      <c r="Q1169" s="100"/>
      <c r="R1169" s="100"/>
      <c r="S1169" s="100"/>
    </row>
    <row r="1170" customFormat="false" ht="15" hidden="false" customHeight="false" outlineLevel="0" collapsed="false">
      <c r="A1170" s="0" t="s">
        <v>102</v>
      </c>
      <c r="B1170" s="0" t="s">
        <v>103</v>
      </c>
      <c r="D1170" s="100"/>
      <c r="E1170" s="100"/>
      <c r="F1170" s="100"/>
      <c r="G1170" s="100" t="n">
        <f aca="false">VLOOKUP($A1162,LossChart!$A$3:$AB$105,14,0)</f>
        <v>828.955253141934</v>
      </c>
      <c r="H1170" s="100" t="n">
        <f aca="false">VLOOKUP($A1162,LossChart!$A$3:$AB$105,15,0)</f>
        <v>116</v>
      </c>
      <c r="I1170" s="100" t="n">
        <f aca="false">VLOOKUP($A1162,LossChart!$A$3:$AB$105,16,0)</f>
        <v>477.304074136158</v>
      </c>
      <c r="J1170" s="100" t="n">
        <f aca="false">VLOOKUP($A1162,LossChart!$A$3:$AB$105,17,0)</f>
        <v>1422.25932727809</v>
      </c>
      <c r="K1170" s="100"/>
      <c r="L1170" s="100"/>
      <c r="M1170" s="100"/>
      <c r="N1170" s="100"/>
      <c r="O1170" s="100"/>
      <c r="P1170" s="100"/>
      <c r="Q1170" s="100"/>
      <c r="R1170" s="100"/>
      <c r="S1170" s="100"/>
    </row>
    <row r="1171" customFormat="false" ht="15" hidden="false" customHeight="false" outlineLevel="0" collapsed="false">
      <c r="A1171" s="0" t="s">
        <v>104</v>
      </c>
      <c r="D1171" s="100"/>
      <c r="E1171" s="100"/>
      <c r="F1171" s="100"/>
      <c r="G1171" s="100" t="n">
        <f aca="false">G1170-G1169</f>
        <v>828.955253141934</v>
      </c>
      <c r="H1171" s="100" t="n">
        <f aca="false">H1170-H1169</f>
        <v>116</v>
      </c>
      <c r="I1171" s="100" t="n">
        <f aca="false">I1170-I1169</f>
        <v>477.304074136158</v>
      </c>
      <c r="J1171" s="100" t="n">
        <f aca="false">J1170-J1169</f>
        <v>1422.25932727809</v>
      </c>
      <c r="K1171" s="100"/>
      <c r="L1171" s="100"/>
      <c r="M1171" s="100"/>
      <c r="N1171" s="100"/>
      <c r="O1171" s="100"/>
      <c r="P1171" s="100"/>
      <c r="Q1171" s="100"/>
      <c r="R1171" s="100"/>
      <c r="S1171" s="100"/>
    </row>
    <row r="1173" customFormat="false" ht="60" hidden="false" customHeight="false" outlineLevel="0" collapsed="false">
      <c r="A1173" s="21" t="s">
        <v>63</v>
      </c>
      <c r="B1173" s="21" t="s">
        <v>93</v>
      </c>
      <c r="C1173" s="21" t="s">
        <v>94</v>
      </c>
      <c r="D1173" s="94" t="str">
        <f aca="false">FoodDB!$C$1</f>
        <v>Fat
(g)</v>
      </c>
      <c r="E1173" s="94" t="str">
        <f aca="false">FoodDB!$D$1</f>
        <v>Carbs
(g)</v>
      </c>
      <c r="F1173" s="94" t="str">
        <f aca="false">FoodDB!$E$1</f>
        <v>Protein
(g)</v>
      </c>
      <c r="G1173" s="94" t="str">
        <f aca="false">FoodDB!$F$1</f>
        <v>Fat
(Cal)</v>
      </c>
      <c r="H1173" s="94" t="str">
        <f aca="false">FoodDB!$G$1</f>
        <v>Carb
(Cal)</v>
      </c>
      <c r="I1173" s="94" t="str">
        <f aca="false">FoodDB!$H$1</f>
        <v>Protein
(Cal)</v>
      </c>
      <c r="J1173" s="94" t="str">
        <f aca="false">FoodDB!$I$1</f>
        <v>Total
Calories</v>
      </c>
      <c r="K1173" s="94"/>
      <c r="L1173" s="94" t="s">
        <v>110</v>
      </c>
      <c r="M1173" s="94" t="s">
        <v>111</v>
      </c>
      <c r="N1173" s="94" t="s">
        <v>112</v>
      </c>
      <c r="O1173" s="94" t="s">
        <v>113</v>
      </c>
      <c r="P1173" s="94" t="s">
        <v>118</v>
      </c>
      <c r="Q1173" s="94" t="s">
        <v>119</v>
      </c>
      <c r="R1173" s="94" t="s">
        <v>120</v>
      </c>
      <c r="S1173" s="94" t="s">
        <v>121</v>
      </c>
    </row>
    <row r="1174" customFormat="false" ht="15" hidden="false" customHeight="false" outlineLevel="0" collapsed="false">
      <c r="A1174" s="95" t="n">
        <f aca="false">A1162+1</f>
        <v>43091</v>
      </c>
      <c r="B1174" s="96" t="s">
        <v>108</v>
      </c>
      <c r="C1174" s="97" t="n">
        <v>1</v>
      </c>
      <c r="D1174" s="100" t="n">
        <f aca="false">$C1174*VLOOKUP($B1174,FoodDB!$A$2:$I$1018,3,0)</f>
        <v>0</v>
      </c>
      <c r="E1174" s="100" t="n">
        <f aca="false">$C1174*VLOOKUP($B1174,FoodDB!$A$2:$I$1018,4,0)</f>
        <v>0</v>
      </c>
      <c r="F1174" s="100" t="n">
        <f aca="false">$C1174*VLOOKUP($B1174,FoodDB!$A$2:$I$1018,5,0)</f>
        <v>0</v>
      </c>
      <c r="G1174" s="100" t="n">
        <f aca="false">$C1174*VLOOKUP($B1174,FoodDB!$A$2:$I$1018,6,0)</f>
        <v>0</v>
      </c>
      <c r="H1174" s="100" t="n">
        <f aca="false">$C1174*VLOOKUP($B1174,FoodDB!$A$2:$I$1018,7,0)</f>
        <v>0</v>
      </c>
      <c r="I1174" s="100" t="n">
        <f aca="false">$C1174*VLOOKUP($B1174,FoodDB!$A$2:$I$1018,8,0)</f>
        <v>0</v>
      </c>
      <c r="J1174" s="100" t="n">
        <f aca="false">$C1174*VLOOKUP($B1174,FoodDB!$A$2:$I$1018,9,0)</f>
        <v>0</v>
      </c>
      <c r="K1174" s="100"/>
      <c r="L1174" s="100" t="n">
        <f aca="false">SUM(G1174:G1180)</f>
        <v>0</v>
      </c>
      <c r="M1174" s="100" t="n">
        <f aca="false">SUM(H1174:H1180)</f>
        <v>0</v>
      </c>
      <c r="N1174" s="100" t="n">
        <f aca="false">SUM(I1174:I1180)</f>
        <v>0</v>
      </c>
      <c r="O1174" s="100" t="n">
        <f aca="false">SUM(L1174:N1174)</f>
        <v>0</v>
      </c>
      <c r="P1174" s="100" t="n">
        <f aca="false">VLOOKUP($A1174,LossChart!$A$3:$AB$105,14,0)-L1174</f>
        <v>832.796668394749</v>
      </c>
      <c r="Q1174" s="100" t="n">
        <f aca="false">VLOOKUP($A1174,LossChart!$A$3:$AB$105,15,0)-M1174</f>
        <v>116</v>
      </c>
      <c r="R1174" s="100" t="n">
        <f aca="false">VLOOKUP($A1174,LossChart!$A$3:$AB$105,16,0)-N1174</f>
        <v>477.304074136158</v>
      </c>
      <c r="S1174" s="100" t="n">
        <f aca="false">VLOOKUP($A1174,LossChart!$A$3:$AB$105,17,0)-O1174</f>
        <v>1426.10074253091</v>
      </c>
    </row>
    <row r="1175" customFormat="false" ht="15" hidden="false" customHeight="false" outlineLevel="0" collapsed="false">
      <c r="B1175" s="96" t="s">
        <v>108</v>
      </c>
      <c r="C1175" s="97" t="n">
        <v>1</v>
      </c>
      <c r="D1175" s="100" t="n">
        <f aca="false">$C1175*VLOOKUP($B1175,FoodDB!$A$2:$I$1018,3,0)</f>
        <v>0</v>
      </c>
      <c r="E1175" s="100" t="n">
        <f aca="false">$C1175*VLOOKUP($B1175,FoodDB!$A$2:$I$1018,4,0)</f>
        <v>0</v>
      </c>
      <c r="F1175" s="100" t="n">
        <f aca="false">$C1175*VLOOKUP($B1175,FoodDB!$A$2:$I$1018,5,0)</f>
        <v>0</v>
      </c>
      <c r="G1175" s="100" t="n">
        <f aca="false">$C1175*VLOOKUP($B1175,FoodDB!$A$2:$I$1018,6,0)</f>
        <v>0</v>
      </c>
      <c r="H1175" s="100" t="n">
        <f aca="false">$C1175*VLOOKUP($B1175,FoodDB!$A$2:$I$1018,7,0)</f>
        <v>0</v>
      </c>
      <c r="I1175" s="100" t="n">
        <f aca="false">$C1175*VLOOKUP($B1175,FoodDB!$A$2:$I$1018,8,0)</f>
        <v>0</v>
      </c>
      <c r="J1175" s="100" t="n">
        <f aca="false">$C1175*VLOOKUP($B1175,FoodDB!$A$2:$I$1018,9,0)</f>
        <v>0</v>
      </c>
      <c r="K1175" s="100"/>
      <c r="L1175" s="100"/>
      <c r="M1175" s="100"/>
      <c r="N1175" s="100"/>
      <c r="O1175" s="100"/>
      <c r="P1175" s="100"/>
      <c r="Q1175" s="100"/>
      <c r="R1175" s="100"/>
      <c r="S1175" s="100"/>
    </row>
    <row r="1176" customFormat="false" ht="15" hidden="false" customHeight="false" outlineLevel="0" collapsed="false">
      <c r="B1176" s="96" t="s">
        <v>108</v>
      </c>
      <c r="C1176" s="97" t="n">
        <v>1</v>
      </c>
      <c r="D1176" s="100" t="n">
        <f aca="false">$C1176*VLOOKUP($B1176,FoodDB!$A$2:$I$1018,3,0)</f>
        <v>0</v>
      </c>
      <c r="E1176" s="100" t="n">
        <f aca="false">$C1176*VLOOKUP($B1176,FoodDB!$A$2:$I$1018,4,0)</f>
        <v>0</v>
      </c>
      <c r="F1176" s="100" t="n">
        <f aca="false">$C1176*VLOOKUP($B1176,FoodDB!$A$2:$I$1018,5,0)</f>
        <v>0</v>
      </c>
      <c r="G1176" s="100" t="n">
        <f aca="false">$C1176*VLOOKUP($B1176,FoodDB!$A$2:$I$1018,6,0)</f>
        <v>0</v>
      </c>
      <c r="H1176" s="100" t="n">
        <f aca="false">$C1176*VLOOKUP($B1176,FoodDB!$A$2:$I$1018,7,0)</f>
        <v>0</v>
      </c>
      <c r="I1176" s="100" t="n">
        <f aca="false">$C1176*VLOOKUP($B1176,FoodDB!$A$2:$I$1018,8,0)</f>
        <v>0</v>
      </c>
      <c r="J1176" s="100" t="n">
        <f aca="false">$C1176*VLOOKUP($B1176,FoodDB!$A$2:$I$1018,9,0)</f>
        <v>0</v>
      </c>
      <c r="K1176" s="100"/>
      <c r="L1176" s="100"/>
      <c r="M1176" s="100"/>
      <c r="N1176" s="100"/>
      <c r="O1176" s="100"/>
      <c r="P1176" s="100"/>
      <c r="Q1176" s="100"/>
      <c r="R1176" s="100"/>
      <c r="S1176" s="100"/>
    </row>
    <row r="1177" customFormat="false" ht="15" hidden="false" customHeight="false" outlineLevel="0" collapsed="false">
      <c r="B1177" s="96" t="s">
        <v>108</v>
      </c>
      <c r="C1177" s="97" t="n">
        <v>1</v>
      </c>
      <c r="D1177" s="100" t="n">
        <f aca="false">$C1177*VLOOKUP($B1177,FoodDB!$A$2:$I$1018,3,0)</f>
        <v>0</v>
      </c>
      <c r="E1177" s="100" t="n">
        <f aca="false">$C1177*VLOOKUP($B1177,FoodDB!$A$2:$I$1018,4,0)</f>
        <v>0</v>
      </c>
      <c r="F1177" s="100" t="n">
        <f aca="false">$C1177*VLOOKUP($B1177,FoodDB!$A$2:$I$1018,5,0)</f>
        <v>0</v>
      </c>
      <c r="G1177" s="100" t="n">
        <f aca="false">$C1177*VLOOKUP($B1177,FoodDB!$A$2:$I$1018,6,0)</f>
        <v>0</v>
      </c>
      <c r="H1177" s="100" t="n">
        <f aca="false">$C1177*VLOOKUP($B1177,FoodDB!$A$2:$I$1018,7,0)</f>
        <v>0</v>
      </c>
      <c r="I1177" s="100" t="n">
        <f aca="false">$C1177*VLOOKUP($B1177,FoodDB!$A$2:$I$1018,8,0)</f>
        <v>0</v>
      </c>
      <c r="J1177" s="100" t="n">
        <f aca="false">$C1177*VLOOKUP($B1177,FoodDB!$A$2:$I$1018,9,0)</f>
        <v>0</v>
      </c>
      <c r="K1177" s="100"/>
      <c r="L1177" s="100"/>
      <c r="M1177" s="100"/>
      <c r="N1177" s="100"/>
      <c r="O1177" s="100"/>
      <c r="P1177" s="100"/>
      <c r="Q1177" s="100"/>
      <c r="R1177" s="100"/>
      <c r="S1177" s="100"/>
    </row>
    <row r="1178" customFormat="false" ht="15" hidden="false" customHeight="false" outlineLevel="0" collapsed="false">
      <c r="B1178" s="96" t="s">
        <v>108</v>
      </c>
      <c r="C1178" s="97" t="n">
        <v>1</v>
      </c>
      <c r="D1178" s="100" t="n">
        <f aca="false">$C1178*VLOOKUP($B1178,FoodDB!$A$2:$I$1018,3,0)</f>
        <v>0</v>
      </c>
      <c r="E1178" s="100" t="n">
        <f aca="false">$C1178*VLOOKUP($B1178,FoodDB!$A$2:$I$1018,4,0)</f>
        <v>0</v>
      </c>
      <c r="F1178" s="100" t="n">
        <f aca="false">$C1178*VLOOKUP($B1178,FoodDB!$A$2:$I$1018,5,0)</f>
        <v>0</v>
      </c>
      <c r="G1178" s="100" t="n">
        <f aca="false">$C1178*VLOOKUP($B1178,FoodDB!$A$2:$I$1018,6,0)</f>
        <v>0</v>
      </c>
      <c r="H1178" s="100" t="n">
        <f aca="false">$C1178*VLOOKUP($B1178,FoodDB!$A$2:$I$1018,7,0)</f>
        <v>0</v>
      </c>
      <c r="I1178" s="100" t="n">
        <f aca="false">$C1178*VLOOKUP($B1178,FoodDB!$A$2:$I$1018,8,0)</f>
        <v>0</v>
      </c>
      <c r="J1178" s="100" t="n">
        <f aca="false">$C1178*VLOOKUP($B1178,FoodDB!$A$2:$I$1018,9,0)</f>
        <v>0</v>
      </c>
      <c r="K1178" s="100"/>
      <c r="L1178" s="100"/>
      <c r="M1178" s="100"/>
      <c r="N1178" s="100"/>
      <c r="O1178" s="100"/>
      <c r="P1178" s="100"/>
      <c r="Q1178" s="100"/>
      <c r="R1178" s="100"/>
      <c r="S1178" s="100"/>
    </row>
    <row r="1179" customFormat="false" ht="15" hidden="false" customHeight="false" outlineLevel="0" collapsed="false">
      <c r="B1179" s="96" t="s">
        <v>108</v>
      </c>
      <c r="C1179" s="97" t="n">
        <v>1</v>
      </c>
      <c r="D1179" s="100" t="n">
        <f aca="false">$C1179*VLOOKUP($B1179,FoodDB!$A$2:$I$1018,3,0)</f>
        <v>0</v>
      </c>
      <c r="E1179" s="100" t="n">
        <f aca="false">$C1179*VLOOKUP($B1179,FoodDB!$A$2:$I$1018,4,0)</f>
        <v>0</v>
      </c>
      <c r="F1179" s="100" t="n">
        <f aca="false">$C1179*VLOOKUP($B1179,FoodDB!$A$2:$I$1018,5,0)</f>
        <v>0</v>
      </c>
      <c r="G1179" s="100" t="n">
        <f aca="false">$C1179*VLOOKUP($B1179,FoodDB!$A$2:$I$1018,6,0)</f>
        <v>0</v>
      </c>
      <c r="H1179" s="100" t="n">
        <f aca="false">$C1179*VLOOKUP($B1179,FoodDB!$A$2:$I$1018,7,0)</f>
        <v>0</v>
      </c>
      <c r="I1179" s="100" t="n">
        <f aca="false">$C1179*VLOOKUP($B1179,FoodDB!$A$2:$I$1018,8,0)</f>
        <v>0</v>
      </c>
      <c r="J1179" s="100" t="n">
        <f aca="false">$C1179*VLOOKUP($B1179,FoodDB!$A$2:$I$1018,9,0)</f>
        <v>0</v>
      </c>
      <c r="K1179" s="100"/>
      <c r="L1179" s="100"/>
      <c r="M1179" s="100"/>
      <c r="N1179" s="100"/>
      <c r="O1179" s="100"/>
      <c r="P1179" s="100"/>
      <c r="Q1179" s="100"/>
      <c r="R1179" s="100"/>
      <c r="S1179" s="100"/>
    </row>
    <row r="1180" customFormat="false" ht="15" hidden="false" customHeight="false" outlineLevel="0" collapsed="false">
      <c r="B1180" s="96" t="s">
        <v>108</v>
      </c>
      <c r="C1180" s="97" t="n">
        <v>1</v>
      </c>
      <c r="D1180" s="100" t="n">
        <f aca="false">$C1180*VLOOKUP($B1180,FoodDB!$A$2:$I$1018,3,0)</f>
        <v>0</v>
      </c>
      <c r="E1180" s="100" t="n">
        <f aca="false">$C1180*VLOOKUP($B1180,FoodDB!$A$2:$I$1018,4,0)</f>
        <v>0</v>
      </c>
      <c r="F1180" s="100" t="n">
        <f aca="false">$C1180*VLOOKUP($B1180,FoodDB!$A$2:$I$1018,5,0)</f>
        <v>0</v>
      </c>
      <c r="G1180" s="100" t="n">
        <f aca="false">$C1180*VLOOKUP($B1180,FoodDB!$A$2:$I$1018,6,0)</f>
        <v>0</v>
      </c>
      <c r="H1180" s="100" t="n">
        <f aca="false">$C1180*VLOOKUP($B1180,FoodDB!$A$2:$I$1018,7,0)</f>
        <v>0</v>
      </c>
      <c r="I1180" s="100" t="n">
        <f aca="false">$C1180*VLOOKUP($B1180,FoodDB!$A$2:$I$1018,8,0)</f>
        <v>0</v>
      </c>
      <c r="J1180" s="100" t="n">
        <f aca="false">$C1180*VLOOKUP($B1180,FoodDB!$A$2:$I$1018,9,0)</f>
        <v>0</v>
      </c>
      <c r="K1180" s="100"/>
      <c r="L1180" s="100"/>
      <c r="M1180" s="100"/>
      <c r="N1180" s="100"/>
      <c r="O1180" s="100"/>
      <c r="P1180" s="100"/>
      <c r="Q1180" s="100"/>
      <c r="R1180" s="100"/>
      <c r="S1180" s="100"/>
    </row>
    <row r="1181" customFormat="false" ht="15" hidden="false" customHeight="false" outlineLevel="0" collapsed="false">
      <c r="A1181" s="0" t="s">
        <v>98</v>
      </c>
      <c r="D1181" s="100"/>
      <c r="E1181" s="100"/>
      <c r="F1181" s="100"/>
      <c r="G1181" s="100" t="n">
        <f aca="false">SUM(G1174:G1180)</f>
        <v>0</v>
      </c>
      <c r="H1181" s="100" t="n">
        <f aca="false">SUM(H1174:H1180)</f>
        <v>0</v>
      </c>
      <c r="I1181" s="100" t="n">
        <f aca="false">SUM(I1174:I1180)</f>
        <v>0</v>
      </c>
      <c r="J1181" s="100" t="n">
        <f aca="false">SUM(G1181:I1181)</f>
        <v>0</v>
      </c>
      <c r="K1181" s="100"/>
      <c r="L1181" s="100"/>
      <c r="M1181" s="100"/>
      <c r="N1181" s="100"/>
      <c r="O1181" s="100"/>
      <c r="P1181" s="100"/>
      <c r="Q1181" s="100"/>
      <c r="R1181" s="100"/>
      <c r="S1181" s="100"/>
    </row>
    <row r="1182" customFormat="false" ht="15" hidden="false" customHeight="false" outlineLevel="0" collapsed="false">
      <c r="A1182" s="0" t="s">
        <v>102</v>
      </c>
      <c r="B1182" s="0" t="s">
        <v>103</v>
      </c>
      <c r="D1182" s="100"/>
      <c r="E1182" s="100"/>
      <c r="F1182" s="100"/>
      <c r="G1182" s="100" t="n">
        <f aca="false">VLOOKUP($A1174,LossChart!$A$3:$AB$105,14,0)</f>
        <v>832.796668394749</v>
      </c>
      <c r="H1182" s="100" t="n">
        <f aca="false">VLOOKUP($A1174,LossChart!$A$3:$AB$105,15,0)</f>
        <v>116</v>
      </c>
      <c r="I1182" s="100" t="n">
        <f aca="false">VLOOKUP($A1174,LossChart!$A$3:$AB$105,16,0)</f>
        <v>477.304074136158</v>
      </c>
      <c r="J1182" s="100" t="n">
        <f aca="false">VLOOKUP($A1174,LossChart!$A$3:$AB$105,17,0)</f>
        <v>1426.10074253091</v>
      </c>
      <c r="K1182" s="100"/>
      <c r="L1182" s="100"/>
      <c r="M1182" s="100"/>
      <c r="N1182" s="100"/>
      <c r="O1182" s="100"/>
      <c r="P1182" s="100"/>
      <c r="Q1182" s="100"/>
      <c r="R1182" s="100"/>
      <c r="S1182" s="100"/>
    </row>
    <row r="1183" customFormat="false" ht="15" hidden="false" customHeight="false" outlineLevel="0" collapsed="false">
      <c r="A1183" s="0" t="s">
        <v>104</v>
      </c>
      <c r="D1183" s="100"/>
      <c r="E1183" s="100"/>
      <c r="F1183" s="100"/>
      <c r="G1183" s="100" t="n">
        <f aca="false">G1182-G1181</f>
        <v>832.796668394749</v>
      </c>
      <c r="H1183" s="100" t="n">
        <f aca="false">H1182-H1181</f>
        <v>116</v>
      </c>
      <c r="I1183" s="100" t="n">
        <f aca="false">I1182-I1181</f>
        <v>477.304074136158</v>
      </c>
      <c r="J1183" s="100" t="n">
        <f aca="false">J1182-J1181</f>
        <v>1426.10074253091</v>
      </c>
      <c r="K1183" s="100"/>
      <c r="L1183" s="100"/>
      <c r="M1183" s="100"/>
      <c r="N1183" s="100"/>
      <c r="O1183" s="100"/>
      <c r="P1183" s="100"/>
      <c r="Q1183" s="100"/>
      <c r="R1183" s="100"/>
      <c r="S1183" s="100"/>
    </row>
    <row r="1185" customFormat="false" ht="60" hidden="false" customHeight="false" outlineLevel="0" collapsed="false">
      <c r="A1185" s="21" t="s">
        <v>63</v>
      </c>
      <c r="B1185" s="21" t="s">
        <v>93</v>
      </c>
      <c r="C1185" s="21" t="s">
        <v>94</v>
      </c>
      <c r="D1185" s="94" t="str">
        <f aca="false">FoodDB!$C$1</f>
        <v>Fat
(g)</v>
      </c>
      <c r="E1185" s="94" t="str">
        <f aca="false">FoodDB!$D$1</f>
        <v>Carbs
(g)</v>
      </c>
      <c r="F1185" s="94" t="str">
        <f aca="false">FoodDB!$E$1</f>
        <v>Protein
(g)</v>
      </c>
      <c r="G1185" s="94" t="str">
        <f aca="false">FoodDB!$F$1</f>
        <v>Fat
(Cal)</v>
      </c>
      <c r="H1185" s="94" t="str">
        <f aca="false">FoodDB!$G$1</f>
        <v>Carb
(Cal)</v>
      </c>
      <c r="I1185" s="94" t="str">
        <f aca="false">FoodDB!$H$1</f>
        <v>Protein
(Cal)</v>
      </c>
      <c r="J1185" s="94" t="str">
        <f aca="false">FoodDB!$I$1</f>
        <v>Total
Calories</v>
      </c>
      <c r="K1185" s="94"/>
      <c r="L1185" s="94" t="s">
        <v>110</v>
      </c>
      <c r="M1185" s="94" t="s">
        <v>111</v>
      </c>
      <c r="N1185" s="94" t="s">
        <v>112</v>
      </c>
      <c r="O1185" s="94" t="s">
        <v>113</v>
      </c>
      <c r="P1185" s="94" t="s">
        <v>118</v>
      </c>
      <c r="Q1185" s="94" t="s">
        <v>119</v>
      </c>
      <c r="R1185" s="94" t="s">
        <v>120</v>
      </c>
      <c r="S1185" s="94" t="s">
        <v>121</v>
      </c>
    </row>
    <row r="1186" customFormat="false" ht="15" hidden="false" customHeight="false" outlineLevel="0" collapsed="false">
      <c r="A1186" s="95" t="n">
        <f aca="false">A1174+1</f>
        <v>43092</v>
      </c>
      <c r="B1186" s="96" t="s">
        <v>108</v>
      </c>
      <c r="C1186" s="97" t="n">
        <v>1</v>
      </c>
      <c r="D1186" s="100" t="n">
        <f aca="false">$C1186*VLOOKUP($B1186,FoodDB!$A$2:$I$1018,3,0)</f>
        <v>0</v>
      </c>
      <c r="E1186" s="100" t="n">
        <f aca="false">$C1186*VLOOKUP($B1186,FoodDB!$A$2:$I$1018,4,0)</f>
        <v>0</v>
      </c>
      <c r="F1186" s="100" t="n">
        <f aca="false">$C1186*VLOOKUP($B1186,FoodDB!$A$2:$I$1018,5,0)</f>
        <v>0</v>
      </c>
      <c r="G1186" s="100" t="n">
        <f aca="false">$C1186*VLOOKUP($B1186,FoodDB!$A$2:$I$1018,6,0)</f>
        <v>0</v>
      </c>
      <c r="H1186" s="100" t="n">
        <f aca="false">$C1186*VLOOKUP($B1186,FoodDB!$A$2:$I$1018,7,0)</f>
        <v>0</v>
      </c>
      <c r="I1186" s="100" t="n">
        <f aca="false">$C1186*VLOOKUP($B1186,FoodDB!$A$2:$I$1018,8,0)</f>
        <v>0</v>
      </c>
      <c r="J1186" s="100" t="n">
        <f aca="false">$C1186*VLOOKUP($B1186,FoodDB!$A$2:$I$1018,9,0)</f>
        <v>0</v>
      </c>
      <c r="K1186" s="100"/>
      <c r="L1186" s="100" t="n">
        <f aca="false">SUM(G1186:G1192)</f>
        <v>0</v>
      </c>
      <c r="M1186" s="100" t="n">
        <f aca="false">SUM(H1186:H1192)</f>
        <v>0</v>
      </c>
      <c r="N1186" s="100" t="n">
        <f aca="false">SUM(I1186:I1192)</f>
        <v>0</v>
      </c>
      <c r="O1186" s="100" t="n">
        <f aca="false">SUM(L1186:N1186)</f>
        <v>0</v>
      </c>
      <c r="P1186" s="100" t="n">
        <f aca="false">VLOOKUP($A1186,LossChart!$A$3:$AB$105,14,0)-L1186</f>
        <v>836.604059683895</v>
      </c>
      <c r="Q1186" s="100" t="n">
        <f aca="false">VLOOKUP($A1186,LossChart!$A$3:$AB$105,15,0)-M1186</f>
        <v>116</v>
      </c>
      <c r="R1186" s="100" t="n">
        <f aca="false">VLOOKUP($A1186,LossChart!$A$3:$AB$105,16,0)-N1186</f>
        <v>477.304074136158</v>
      </c>
      <c r="S1186" s="100" t="n">
        <f aca="false">VLOOKUP($A1186,LossChart!$A$3:$AB$105,17,0)-O1186</f>
        <v>1429.90813382005</v>
      </c>
    </row>
    <row r="1187" customFormat="false" ht="15" hidden="false" customHeight="false" outlineLevel="0" collapsed="false">
      <c r="B1187" s="96" t="s">
        <v>108</v>
      </c>
      <c r="C1187" s="97" t="n">
        <v>1</v>
      </c>
      <c r="D1187" s="100" t="n">
        <f aca="false">$C1187*VLOOKUP($B1187,FoodDB!$A$2:$I$1018,3,0)</f>
        <v>0</v>
      </c>
      <c r="E1187" s="100" t="n">
        <f aca="false">$C1187*VLOOKUP($B1187,FoodDB!$A$2:$I$1018,4,0)</f>
        <v>0</v>
      </c>
      <c r="F1187" s="100" t="n">
        <f aca="false">$C1187*VLOOKUP($B1187,FoodDB!$A$2:$I$1018,5,0)</f>
        <v>0</v>
      </c>
      <c r="G1187" s="100" t="n">
        <f aca="false">$C1187*VLOOKUP($B1187,FoodDB!$A$2:$I$1018,6,0)</f>
        <v>0</v>
      </c>
      <c r="H1187" s="100" t="n">
        <f aca="false">$C1187*VLOOKUP($B1187,FoodDB!$A$2:$I$1018,7,0)</f>
        <v>0</v>
      </c>
      <c r="I1187" s="100" t="n">
        <f aca="false">$C1187*VLOOKUP($B1187,FoodDB!$A$2:$I$1018,8,0)</f>
        <v>0</v>
      </c>
      <c r="J1187" s="100" t="n">
        <f aca="false">$C1187*VLOOKUP($B1187,FoodDB!$A$2:$I$1018,9,0)</f>
        <v>0</v>
      </c>
      <c r="K1187" s="100"/>
      <c r="L1187" s="100"/>
      <c r="M1187" s="100"/>
      <c r="N1187" s="100"/>
      <c r="O1187" s="100"/>
      <c r="P1187" s="100"/>
      <c r="Q1187" s="100"/>
      <c r="R1187" s="100"/>
      <c r="S1187" s="100"/>
    </row>
    <row r="1188" customFormat="false" ht="15" hidden="false" customHeight="false" outlineLevel="0" collapsed="false">
      <c r="B1188" s="96" t="s">
        <v>108</v>
      </c>
      <c r="C1188" s="97" t="n">
        <v>1</v>
      </c>
      <c r="D1188" s="100" t="n">
        <f aca="false">$C1188*VLOOKUP($B1188,FoodDB!$A$2:$I$1018,3,0)</f>
        <v>0</v>
      </c>
      <c r="E1188" s="100" t="n">
        <f aca="false">$C1188*VLOOKUP($B1188,FoodDB!$A$2:$I$1018,4,0)</f>
        <v>0</v>
      </c>
      <c r="F1188" s="100" t="n">
        <f aca="false">$C1188*VLOOKUP($B1188,FoodDB!$A$2:$I$1018,5,0)</f>
        <v>0</v>
      </c>
      <c r="G1188" s="100" t="n">
        <f aca="false">$C1188*VLOOKUP($B1188,FoodDB!$A$2:$I$1018,6,0)</f>
        <v>0</v>
      </c>
      <c r="H1188" s="100" t="n">
        <f aca="false">$C1188*VLOOKUP($B1188,FoodDB!$A$2:$I$1018,7,0)</f>
        <v>0</v>
      </c>
      <c r="I1188" s="100" t="n">
        <f aca="false">$C1188*VLOOKUP($B1188,FoodDB!$A$2:$I$1018,8,0)</f>
        <v>0</v>
      </c>
      <c r="J1188" s="100" t="n">
        <f aca="false">$C1188*VLOOKUP($B1188,FoodDB!$A$2:$I$1018,9,0)</f>
        <v>0</v>
      </c>
      <c r="K1188" s="100"/>
      <c r="L1188" s="100"/>
      <c r="M1188" s="100"/>
      <c r="N1188" s="100"/>
      <c r="O1188" s="100"/>
      <c r="P1188" s="100"/>
      <c r="Q1188" s="100"/>
      <c r="R1188" s="100"/>
      <c r="S1188" s="100"/>
    </row>
    <row r="1189" customFormat="false" ht="15" hidden="false" customHeight="false" outlineLevel="0" collapsed="false">
      <c r="B1189" s="96" t="s">
        <v>108</v>
      </c>
      <c r="C1189" s="97" t="n">
        <v>1</v>
      </c>
      <c r="D1189" s="100" t="n">
        <f aca="false">$C1189*VLOOKUP($B1189,FoodDB!$A$2:$I$1018,3,0)</f>
        <v>0</v>
      </c>
      <c r="E1189" s="100" t="n">
        <f aca="false">$C1189*VLOOKUP($B1189,FoodDB!$A$2:$I$1018,4,0)</f>
        <v>0</v>
      </c>
      <c r="F1189" s="100" t="n">
        <f aca="false">$C1189*VLOOKUP($B1189,FoodDB!$A$2:$I$1018,5,0)</f>
        <v>0</v>
      </c>
      <c r="G1189" s="100" t="n">
        <f aca="false">$C1189*VLOOKUP($B1189,FoodDB!$A$2:$I$1018,6,0)</f>
        <v>0</v>
      </c>
      <c r="H1189" s="100" t="n">
        <f aca="false">$C1189*VLOOKUP($B1189,FoodDB!$A$2:$I$1018,7,0)</f>
        <v>0</v>
      </c>
      <c r="I1189" s="100" t="n">
        <f aca="false">$C1189*VLOOKUP($B1189,FoodDB!$A$2:$I$1018,8,0)</f>
        <v>0</v>
      </c>
      <c r="J1189" s="100" t="n">
        <f aca="false">$C1189*VLOOKUP($B1189,FoodDB!$A$2:$I$1018,9,0)</f>
        <v>0</v>
      </c>
      <c r="K1189" s="100"/>
      <c r="L1189" s="100"/>
      <c r="M1189" s="100"/>
      <c r="N1189" s="100"/>
      <c r="O1189" s="100"/>
      <c r="P1189" s="100"/>
      <c r="Q1189" s="100"/>
      <c r="R1189" s="100"/>
      <c r="S1189" s="100"/>
    </row>
    <row r="1190" customFormat="false" ht="15" hidden="false" customHeight="false" outlineLevel="0" collapsed="false">
      <c r="B1190" s="96" t="s">
        <v>108</v>
      </c>
      <c r="C1190" s="97" t="n">
        <v>1</v>
      </c>
      <c r="D1190" s="100" t="n">
        <f aca="false">$C1190*VLOOKUP($B1190,FoodDB!$A$2:$I$1018,3,0)</f>
        <v>0</v>
      </c>
      <c r="E1190" s="100" t="n">
        <f aca="false">$C1190*VLOOKUP($B1190,FoodDB!$A$2:$I$1018,4,0)</f>
        <v>0</v>
      </c>
      <c r="F1190" s="100" t="n">
        <f aca="false">$C1190*VLOOKUP($B1190,FoodDB!$A$2:$I$1018,5,0)</f>
        <v>0</v>
      </c>
      <c r="G1190" s="100" t="n">
        <f aca="false">$C1190*VLOOKUP($B1190,FoodDB!$A$2:$I$1018,6,0)</f>
        <v>0</v>
      </c>
      <c r="H1190" s="100" t="n">
        <f aca="false">$C1190*VLOOKUP($B1190,FoodDB!$A$2:$I$1018,7,0)</f>
        <v>0</v>
      </c>
      <c r="I1190" s="100" t="n">
        <f aca="false">$C1190*VLOOKUP($B1190,FoodDB!$A$2:$I$1018,8,0)</f>
        <v>0</v>
      </c>
      <c r="J1190" s="100" t="n">
        <f aca="false">$C1190*VLOOKUP($B1190,FoodDB!$A$2:$I$1018,9,0)</f>
        <v>0</v>
      </c>
      <c r="K1190" s="100"/>
      <c r="L1190" s="100"/>
      <c r="M1190" s="100"/>
      <c r="N1190" s="100"/>
      <c r="O1190" s="100"/>
      <c r="P1190" s="100"/>
      <c r="Q1190" s="100"/>
      <c r="R1190" s="100"/>
      <c r="S1190" s="100"/>
    </row>
    <row r="1191" customFormat="false" ht="15" hidden="false" customHeight="false" outlineLevel="0" collapsed="false">
      <c r="B1191" s="96" t="s">
        <v>108</v>
      </c>
      <c r="C1191" s="97" t="n">
        <v>1</v>
      </c>
      <c r="D1191" s="100" t="n">
        <f aca="false">$C1191*VLOOKUP($B1191,FoodDB!$A$2:$I$1018,3,0)</f>
        <v>0</v>
      </c>
      <c r="E1191" s="100" t="n">
        <f aca="false">$C1191*VLOOKUP($B1191,FoodDB!$A$2:$I$1018,4,0)</f>
        <v>0</v>
      </c>
      <c r="F1191" s="100" t="n">
        <f aca="false">$C1191*VLOOKUP($B1191,FoodDB!$A$2:$I$1018,5,0)</f>
        <v>0</v>
      </c>
      <c r="G1191" s="100" t="n">
        <f aca="false">$C1191*VLOOKUP($B1191,FoodDB!$A$2:$I$1018,6,0)</f>
        <v>0</v>
      </c>
      <c r="H1191" s="100" t="n">
        <f aca="false">$C1191*VLOOKUP($B1191,FoodDB!$A$2:$I$1018,7,0)</f>
        <v>0</v>
      </c>
      <c r="I1191" s="100" t="n">
        <f aca="false">$C1191*VLOOKUP($B1191,FoodDB!$A$2:$I$1018,8,0)</f>
        <v>0</v>
      </c>
      <c r="J1191" s="100" t="n">
        <f aca="false">$C1191*VLOOKUP($B1191,FoodDB!$A$2:$I$1018,9,0)</f>
        <v>0</v>
      </c>
      <c r="K1191" s="100"/>
      <c r="L1191" s="100"/>
      <c r="M1191" s="100"/>
      <c r="N1191" s="100"/>
      <c r="O1191" s="100"/>
      <c r="P1191" s="100"/>
      <c r="Q1191" s="100"/>
      <c r="R1191" s="100"/>
      <c r="S1191" s="100"/>
    </row>
    <row r="1192" customFormat="false" ht="15" hidden="false" customHeight="false" outlineLevel="0" collapsed="false">
      <c r="B1192" s="96" t="s">
        <v>108</v>
      </c>
      <c r="C1192" s="97" t="n">
        <v>1</v>
      </c>
      <c r="D1192" s="100" t="n">
        <f aca="false">$C1192*VLOOKUP($B1192,FoodDB!$A$2:$I$1018,3,0)</f>
        <v>0</v>
      </c>
      <c r="E1192" s="100" t="n">
        <f aca="false">$C1192*VLOOKUP($B1192,FoodDB!$A$2:$I$1018,4,0)</f>
        <v>0</v>
      </c>
      <c r="F1192" s="100" t="n">
        <f aca="false">$C1192*VLOOKUP($B1192,FoodDB!$A$2:$I$1018,5,0)</f>
        <v>0</v>
      </c>
      <c r="G1192" s="100" t="n">
        <f aca="false">$C1192*VLOOKUP($B1192,FoodDB!$A$2:$I$1018,6,0)</f>
        <v>0</v>
      </c>
      <c r="H1192" s="100" t="n">
        <f aca="false">$C1192*VLOOKUP($B1192,FoodDB!$A$2:$I$1018,7,0)</f>
        <v>0</v>
      </c>
      <c r="I1192" s="100" t="n">
        <f aca="false">$C1192*VLOOKUP($B1192,FoodDB!$A$2:$I$1018,8,0)</f>
        <v>0</v>
      </c>
      <c r="J1192" s="100" t="n">
        <f aca="false">$C1192*VLOOKUP($B1192,FoodDB!$A$2:$I$1018,9,0)</f>
        <v>0</v>
      </c>
      <c r="K1192" s="100"/>
      <c r="L1192" s="100"/>
      <c r="M1192" s="100"/>
      <c r="N1192" s="100"/>
      <c r="O1192" s="100"/>
      <c r="P1192" s="100"/>
      <c r="Q1192" s="100"/>
      <c r="R1192" s="100"/>
      <c r="S1192" s="100"/>
    </row>
    <row r="1193" customFormat="false" ht="15" hidden="false" customHeight="false" outlineLevel="0" collapsed="false">
      <c r="A1193" s="0" t="s">
        <v>98</v>
      </c>
      <c r="D1193" s="100"/>
      <c r="E1193" s="100"/>
      <c r="F1193" s="100"/>
      <c r="G1193" s="100" t="n">
        <f aca="false">SUM(G1186:G1192)</f>
        <v>0</v>
      </c>
      <c r="H1193" s="100" t="n">
        <f aca="false">SUM(H1186:H1192)</f>
        <v>0</v>
      </c>
      <c r="I1193" s="100" t="n">
        <f aca="false">SUM(I1186:I1192)</f>
        <v>0</v>
      </c>
      <c r="J1193" s="100" t="n">
        <f aca="false">SUM(G1193:I1193)</f>
        <v>0</v>
      </c>
      <c r="K1193" s="100"/>
      <c r="L1193" s="100"/>
      <c r="M1193" s="100"/>
      <c r="N1193" s="100"/>
      <c r="O1193" s="100"/>
      <c r="P1193" s="100"/>
      <c r="Q1193" s="100"/>
      <c r="R1193" s="100"/>
      <c r="S1193" s="100"/>
    </row>
    <row r="1194" customFormat="false" ht="15" hidden="false" customHeight="false" outlineLevel="0" collapsed="false">
      <c r="A1194" s="0" t="s">
        <v>102</v>
      </c>
      <c r="B1194" s="0" t="s">
        <v>103</v>
      </c>
      <c r="D1194" s="100"/>
      <c r="E1194" s="100"/>
      <c r="F1194" s="100"/>
      <c r="G1194" s="100" t="n">
        <f aca="false">VLOOKUP($A1186,LossChart!$A$3:$AB$105,14,0)</f>
        <v>836.604059683895</v>
      </c>
      <c r="H1194" s="100" t="n">
        <f aca="false">VLOOKUP($A1186,LossChart!$A$3:$AB$105,15,0)</f>
        <v>116</v>
      </c>
      <c r="I1194" s="100" t="n">
        <f aca="false">VLOOKUP($A1186,LossChart!$A$3:$AB$105,16,0)</f>
        <v>477.304074136158</v>
      </c>
      <c r="J1194" s="100" t="n">
        <f aca="false">VLOOKUP($A1186,LossChart!$A$3:$AB$105,17,0)</f>
        <v>1429.90813382005</v>
      </c>
      <c r="K1194" s="100"/>
      <c r="L1194" s="100"/>
      <c r="M1194" s="100"/>
      <c r="N1194" s="100"/>
      <c r="O1194" s="100"/>
      <c r="P1194" s="100"/>
      <c r="Q1194" s="100"/>
      <c r="R1194" s="100"/>
      <c r="S1194" s="100"/>
    </row>
    <row r="1195" customFormat="false" ht="15" hidden="false" customHeight="false" outlineLevel="0" collapsed="false">
      <c r="A1195" s="0" t="s">
        <v>104</v>
      </c>
      <c r="D1195" s="100"/>
      <c r="E1195" s="100"/>
      <c r="F1195" s="100"/>
      <c r="G1195" s="100" t="n">
        <f aca="false">G1194-G1193</f>
        <v>836.604059683895</v>
      </c>
      <c r="H1195" s="100" t="n">
        <f aca="false">H1194-H1193</f>
        <v>116</v>
      </c>
      <c r="I1195" s="100" t="n">
        <f aca="false">I1194-I1193</f>
        <v>477.304074136158</v>
      </c>
      <c r="J1195" s="100" t="n">
        <f aca="false">J1194-J1193</f>
        <v>1429.90813382005</v>
      </c>
      <c r="K1195" s="100"/>
      <c r="L1195" s="100"/>
      <c r="M1195" s="100"/>
      <c r="N1195" s="100"/>
      <c r="O1195" s="100"/>
      <c r="P1195" s="100"/>
      <c r="Q1195" s="100"/>
      <c r="R1195" s="100"/>
      <c r="S1195" s="100"/>
    </row>
    <row r="1197" customFormat="false" ht="60" hidden="false" customHeight="false" outlineLevel="0" collapsed="false">
      <c r="A1197" s="21" t="s">
        <v>63</v>
      </c>
      <c r="B1197" s="21" t="s">
        <v>93</v>
      </c>
      <c r="C1197" s="21" t="s">
        <v>94</v>
      </c>
      <c r="D1197" s="94" t="str">
        <f aca="false">FoodDB!$C$1</f>
        <v>Fat
(g)</v>
      </c>
      <c r="E1197" s="94" t="str">
        <f aca="false">FoodDB!$D$1</f>
        <v>Carbs
(g)</v>
      </c>
      <c r="F1197" s="94" t="str">
        <f aca="false">FoodDB!$E$1</f>
        <v>Protein
(g)</v>
      </c>
      <c r="G1197" s="94" t="str">
        <f aca="false">FoodDB!$F$1</f>
        <v>Fat
(Cal)</v>
      </c>
      <c r="H1197" s="94" t="str">
        <f aca="false">FoodDB!$G$1</f>
        <v>Carb
(Cal)</v>
      </c>
      <c r="I1197" s="94" t="str">
        <f aca="false">FoodDB!$H$1</f>
        <v>Protein
(Cal)</v>
      </c>
      <c r="J1197" s="94" t="str">
        <f aca="false">FoodDB!$I$1</f>
        <v>Total
Calories</v>
      </c>
      <c r="K1197" s="94"/>
      <c r="L1197" s="94" t="s">
        <v>110</v>
      </c>
      <c r="M1197" s="94" t="s">
        <v>111</v>
      </c>
      <c r="N1197" s="94" t="s">
        <v>112</v>
      </c>
      <c r="O1197" s="94" t="s">
        <v>113</v>
      </c>
      <c r="P1197" s="94" t="s">
        <v>118</v>
      </c>
      <c r="Q1197" s="94" t="s">
        <v>119</v>
      </c>
      <c r="R1197" s="94" t="s">
        <v>120</v>
      </c>
      <c r="S1197" s="94" t="s">
        <v>121</v>
      </c>
    </row>
    <row r="1198" customFormat="false" ht="15" hidden="false" customHeight="false" outlineLevel="0" collapsed="false">
      <c r="A1198" s="95" t="n">
        <f aca="false">A1186+1</f>
        <v>43093</v>
      </c>
      <c r="B1198" s="96" t="s">
        <v>108</v>
      </c>
      <c r="C1198" s="97" t="n">
        <v>1</v>
      </c>
      <c r="D1198" s="100" t="n">
        <f aca="false">$C1198*VLOOKUP($B1198,FoodDB!$A$2:$I$1018,3,0)</f>
        <v>0</v>
      </c>
      <c r="E1198" s="100" t="n">
        <f aca="false">$C1198*VLOOKUP($B1198,FoodDB!$A$2:$I$1018,4,0)</f>
        <v>0</v>
      </c>
      <c r="F1198" s="100" t="n">
        <f aca="false">$C1198*VLOOKUP($B1198,FoodDB!$A$2:$I$1018,5,0)</f>
        <v>0</v>
      </c>
      <c r="G1198" s="100" t="n">
        <f aca="false">$C1198*VLOOKUP($B1198,FoodDB!$A$2:$I$1018,6,0)</f>
        <v>0</v>
      </c>
      <c r="H1198" s="100" t="n">
        <f aca="false">$C1198*VLOOKUP($B1198,FoodDB!$A$2:$I$1018,7,0)</f>
        <v>0</v>
      </c>
      <c r="I1198" s="100" t="n">
        <f aca="false">$C1198*VLOOKUP($B1198,FoodDB!$A$2:$I$1018,8,0)</f>
        <v>0</v>
      </c>
      <c r="J1198" s="100" t="n">
        <f aca="false">$C1198*VLOOKUP($B1198,FoodDB!$A$2:$I$1018,9,0)</f>
        <v>0</v>
      </c>
      <c r="K1198" s="100"/>
      <c r="L1198" s="100" t="n">
        <f aca="false">SUM(G1198:G1204)</f>
        <v>0</v>
      </c>
      <c r="M1198" s="100" t="n">
        <f aca="false">SUM(H1198:H1204)</f>
        <v>0</v>
      </c>
      <c r="N1198" s="100" t="n">
        <f aca="false">SUM(I1198:I1204)</f>
        <v>0</v>
      </c>
      <c r="O1198" s="100" t="n">
        <f aca="false">SUM(L1198:N1198)</f>
        <v>0</v>
      </c>
      <c r="P1198" s="100" t="n">
        <f aca="false">VLOOKUP($A1198,LossChart!$A$3:$AB$105,14,0)-L1198</f>
        <v>840.37772836448</v>
      </c>
      <c r="Q1198" s="100" t="n">
        <f aca="false">VLOOKUP($A1198,LossChart!$A$3:$AB$105,15,0)-M1198</f>
        <v>116</v>
      </c>
      <c r="R1198" s="100" t="n">
        <f aca="false">VLOOKUP($A1198,LossChart!$A$3:$AB$105,16,0)-N1198</f>
        <v>477.304074136158</v>
      </c>
      <c r="S1198" s="100" t="n">
        <f aca="false">VLOOKUP($A1198,LossChart!$A$3:$AB$105,17,0)-O1198</f>
        <v>1433.68180250064</v>
      </c>
    </row>
    <row r="1199" customFormat="false" ht="15" hidden="false" customHeight="false" outlineLevel="0" collapsed="false">
      <c r="B1199" s="96" t="s">
        <v>108</v>
      </c>
      <c r="C1199" s="97" t="n">
        <v>1</v>
      </c>
      <c r="D1199" s="100" t="n">
        <f aca="false">$C1199*VLOOKUP($B1199,FoodDB!$A$2:$I$1018,3,0)</f>
        <v>0</v>
      </c>
      <c r="E1199" s="100" t="n">
        <f aca="false">$C1199*VLOOKUP($B1199,FoodDB!$A$2:$I$1018,4,0)</f>
        <v>0</v>
      </c>
      <c r="F1199" s="100" t="n">
        <f aca="false">$C1199*VLOOKUP($B1199,FoodDB!$A$2:$I$1018,5,0)</f>
        <v>0</v>
      </c>
      <c r="G1199" s="100" t="n">
        <f aca="false">$C1199*VLOOKUP($B1199,FoodDB!$A$2:$I$1018,6,0)</f>
        <v>0</v>
      </c>
      <c r="H1199" s="100" t="n">
        <f aca="false">$C1199*VLOOKUP($B1199,FoodDB!$A$2:$I$1018,7,0)</f>
        <v>0</v>
      </c>
      <c r="I1199" s="100" t="n">
        <f aca="false">$C1199*VLOOKUP($B1199,FoodDB!$A$2:$I$1018,8,0)</f>
        <v>0</v>
      </c>
      <c r="J1199" s="100" t="n">
        <f aca="false">$C1199*VLOOKUP($B1199,FoodDB!$A$2:$I$1018,9,0)</f>
        <v>0</v>
      </c>
      <c r="K1199" s="100"/>
      <c r="L1199" s="100"/>
      <c r="M1199" s="100"/>
      <c r="N1199" s="100"/>
      <c r="O1199" s="100"/>
      <c r="P1199" s="100"/>
      <c r="Q1199" s="100"/>
      <c r="R1199" s="100"/>
      <c r="S1199" s="100"/>
    </row>
    <row r="1200" customFormat="false" ht="15" hidden="false" customHeight="false" outlineLevel="0" collapsed="false">
      <c r="B1200" s="96" t="s">
        <v>108</v>
      </c>
      <c r="C1200" s="97" t="n">
        <v>1</v>
      </c>
      <c r="D1200" s="100" t="n">
        <f aca="false">$C1200*VLOOKUP($B1200,FoodDB!$A$2:$I$1018,3,0)</f>
        <v>0</v>
      </c>
      <c r="E1200" s="100" t="n">
        <f aca="false">$C1200*VLOOKUP($B1200,FoodDB!$A$2:$I$1018,4,0)</f>
        <v>0</v>
      </c>
      <c r="F1200" s="100" t="n">
        <f aca="false">$C1200*VLOOKUP($B1200,FoodDB!$A$2:$I$1018,5,0)</f>
        <v>0</v>
      </c>
      <c r="G1200" s="100" t="n">
        <f aca="false">$C1200*VLOOKUP($B1200,FoodDB!$A$2:$I$1018,6,0)</f>
        <v>0</v>
      </c>
      <c r="H1200" s="100" t="n">
        <f aca="false">$C1200*VLOOKUP($B1200,FoodDB!$A$2:$I$1018,7,0)</f>
        <v>0</v>
      </c>
      <c r="I1200" s="100" t="n">
        <f aca="false">$C1200*VLOOKUP($B1200,FoodDB!$A$2:$I$1018,8,0)</f>
        <v>0</v>
      </c>
      <c r="J1200" s="100" t="n">
        <f aca="false">$C1200*VLOOKUP($B1200,FoodDB!$A$2:$I$1018,9,0)</f>
        <v>0</v>
      </c>
      <c r="K1200" s="100"/>
      <c r="L1200" s="100"/>
      <c r="M1200" s="100"/>
      <c r="N1200" s="100"/>
      <c r="O1200" s="100"/>
      <c r="P1200" s="100"/>
      <c r="Q1200" s="100"/>
      <c r="R1200" s="100"/>
      <c r="S1200" s="100"/>
    </row>
    <row r="1201" customFormat="false" ht="15" hidden="false" customHeight="false" outlineLevel="0" collapsed="false">
      <c r="B1201" s="96" t="s">
        <v>108</v>
      </c>
      <c r="C1201" s="97" t="n">
        <v>1</v>
      </c>
      <c r="D1201" s="100" t="n">
        <f aca="false">$C1201*VLOOKUP($B1201,FoodDB!$A$2:$I$1018,3,0)</f>
        <v>0</v>
      </c>
      <c r="E1201" s="100" t="n">
        <f aca="false">$C1201*VLOOKUP($B1201,FoodDB!$A$2:$I$1018,4,0)</f>
        <v>0</v>
      </c>
      <c r="F1201" s="100" t="n">
        <f aca="false">$C1201*VLOOKUP($B1201,FoodDB!$A$2:$I$1018,5,0)</f>
        <v>0</v>
      </c>
      <c r="G1201" s="100" t="n">
        <f aca="false">$C1201*VLOOKUP($B1201,FoodDB!$A$2:$I$1018,6,0)</f>
        <v>0</v>
      </c>
      <c r="H1201" s="100" t="n">
        <f aca="false">$C1201*VLOOKUP($B1201,FoodDB!$A$2:$I$1018,7,0)</f>
        <v>0</v>
      </c>
      <c r="I1201" s="100" t="n">
        <f aca="false">$C1201*VLOOKUP($B1201,FoodDB!$A$2:$I$1018,8,0)</f>
        <v>0</v>
      </c>
      <c r="J1201" s="100" t="n">
        <f aca="false">$C1201*VLOOKUP($B1201,FoodDB!$A$2:$I$1018,9,0)</f>
        <v>0</v>
      </c>
      <c r="K1201" s="100"/>
      <c r="L1201" s="100"/>
      <c r="M1201" s="100"/>
      <c r="N1201" s="100"/>
      <c r="O1201" s="100"/>
      <c r="P1201" s="100"/>
      <c r="Q1201" s="100"/>
      <c r="R1201" s="100"/>
      <c r="S1201" s="100"/>
    </row>
    <row r="1202" customFormat="false" ht="15" hidden="false" customHeight="false" outlineLevel="0" collapsed="false">
      <c r="B1202" s="96" t="s">
        <v>108</v>
      </c>
      <c r="C1202" s="97" t="n">
        <v>1</v>
      </c>
      <c r="D1202" s="100" t="n">
        <f aca="false">$C1202*VLOOKUP($B1202,FoodDB!$A$2:$I$1018,3,0)</f>
        <v>0</v>
      </c>
      <c r="E1202" s="100" t="n">
        <f aca="false">$C1202*VLOOKUP($B1202,FoodDB!$A$2:$I$1018,4,0)</f>
        <v>0</v>
      </c>
      <c r="F1202" s="100" t="n">
        <f aca="false">$C1202*VLOOKUP($B1202,FoodDB!$A$2:$I$1018,5,0)</f>
        <v>0</v>
      </c>
      <c r="G1202" s="100" t="n">
        <f aca="false">$C1202*VLOOKUP($B1202,FoodDB!$A$2:$I$1018,6,0)</f>
        <v>0</v>
      </c>
      <c r="H1202" s="100" t="n">
        <f aca="false">$C1202*VLOOKUP($B1202,FoodDB!$A$2:$I$1018,7,0)</f>
        <v>0</v>
      </c>
      <c r="I1202" s="100" t="n">
        <f aca="false">$C1202*VLOOKUP($B1202,FoodDB!$A$2:$I$1018,8,0)</f>
        <v>0</v>
      </c>
      <c r="J1202" s="100" t="n">
        <f aca="false">$C1202*VLOOKUP($B1202,FoodDB!$A$2:$I$1018,9,0)</f>
        <v>0</v>
      </c>
      <c r="K1202" s="100"/>
      <c r="L1202" s="100"/>
      <c r="M1202" s="100"/>
      <c r="N1202" s="100"/>
      <c r="O1202" s="100"/>
      <c r="P1202" s="100"/>
      <c r="Q1202" s="100"/>
      <c r="R1202" s="100"/>
      <c r="S1202" s="100"/>
    </row>
    <row r="1203" customFormat="false" ht="15" hidden="false" customHeight="false" outlineLevel="0" collapsed="false">
      <c r="B1203" s="96" t="s">
        <v>108</v>
      </c>
      <c r="C1203" s="97" t="n">
        <v>1</v>
      </c>
      <c r="D1203" s="100" t="n">
        <f aca="false">$C1203*VLOOKUP($B1203,FoodDB!$A$2:$I$1018,3,0)</f>
        <v>0</v>
      </c>
      <c r="E1203" s="100" t="n">
        <f aca="false">$C1203*VLOOKUP($B1203,FoodDB!$A$2:$I$1018,4,0)</f>
        <v>0</v>
      </c>
      <c r="F1203" s="100" t="n">
        <f aca="false">$C1203*VLOOKUP($B1203,FoodDB!$A$2:$I$1018,5,0)</f>
        <v>0</v>
      </c>
      <c r="G1203" s="100" t="n">
        <f aca="false">$C1203*VLOOKUP($B1203,FoodDB!$A$2:$I$1018,6,0)</f>
        <v>0</v>
      </c>
      <c r="H1203" s="100" t="n">
        <f aca="false">$C1203*VLOOKUP($B1203,FoodDB!$A$2:$I$1018,7,0)</f>
        <v>0</v>
      </c>
      <c r="I1203" s="100" t="n">
        <f aca="false">$C1203*VLOOKUP($B1203,FoodDB!$A$2:$I$1018,8,0)</f>
        <v>0</v>
      </c>
      <c r="J1203" s="100" t="n">
        <f aca="false">$C1203*VLOOKUP($B1203,FoodDB!$A$2:$I$1018,9,0)</f>
        <v>0</v>
      </c>
      <c r="K1203" s="100"/>
      <c r="L1203" s="100"/>
      <c r="M1203" s="100"/>
      <c r="N1203" s="100"/>
      <c r="O1203" s="100"/>
      <c r="P1203" s="100"/>
      <c r="Q1203" s="100"/>
      <c r="R1203" s="100"/>
      <c r="S1203" s="100"/>
    </row>
    <row r="1204" customFormat="false" ht="15" hidden="false" customHeight="false" outlineLevel="0" collapsed="false">
      <c r="B1204" s="96" t="s">
        <v>108</v>
      </c>
      <c r="C1204" s="97" t="n">
        <v>1</v>
      </c>
      <c r="D1204" s="100" t="n">
        <f aca="false">$C1204*VLOOKUP($B1204,FoodDB!$A$2:$I$1018,3,0)</f>
        <v>0</v>
      </c>
      <c r="E1204" s="100" t="n">
        <f aca="false">$C1204*VLOOKUP($B1204,FoodDB!$A$2:$I$1018,4,0)</f>
        <v>0</v>
      </c>
      <c r="F1204" s="100" t="n">
        <f aca="false">$C1204*VLOOKUP($B1204,FoodDB!$A$2:$I$1018,5,0)</f>
        <v>0</v>
      </c>
      <c r="G1204" s="100" t="n">
        <f aca="false">$C1204*VLOOKUP($B1204,FoodDB!$A$2:$I$1018,6,0)</f>
        <v>0</v>
      </c>
      <c r="H1204" s="100" t="n">
        <f aca="false">$C1204*VLOOKUP($B1204,FoodDB!$A$2:$I$1018,7,0)</f>
        <v>0</v>
      </c>
      <c r="I1204" s="100" t="n">
        <f aca="false">$C1204*VLOOKUP($B1204,FoodDB!$A$2:$I$1018,8,0)</f>
        <v>0</v>
      </c>
      <c r="J1204" s="100" t="n">
        <f aca="false">$C1204*VLOOKUP($B1204,FoodDB!$A$2:$I$1018,9,0)</f>
        <v>0</v>
      </c>
      <c r="K1204" s="100"/>
      <c r="L1204" s="100"/>
      <c r="M1204" s="100"/>
      <c r="N1204" s="100"/>
      <c r="O1204" s="100"/>
      <c r="P1204" s="100"/>
      <c r="Q1204" s="100"/>
      <c r="R1204" s="100"/>
      <c r="S1204" s="100"/>
    </row>
    <row r="1205" customFormat="false" ht="15" hidden="false" customHeight="false" outlineLevel="0" collapsed="false">
      <c r="A1205" s="0" t="s">
        <v>98</v>
      </c>
      <c r="D1205" s="100"/>
      <c r="E1205" s="100"/>
      <c r="F1205" s="100"/>
      <c r="G1205" s="100" t="n">
        <f aca="false">SUM(G1198:G1204)</f>
        <v>0</v>
      </c>
      <c r="H1205" s="100" t="n">
        <f aca="false">SUM(H1198:H1204)</f>
        <v>0</v>
      </c>
      <c r="I1205" s="100" t="n">
        <f aca="false">SUM(I1198:I1204)</f>
        <v>0</v>
      </c>
      <c r="J1205" s="100" t="n">
        <f aca="false">SUM(G1205:I1205)</f>
        <v>0</v>
      </c>
      <c r="K1205" s="100"/>
      <c r="L1205" s="100"/>
      <c r="M1205" s="100"/>
      <c r="N1205" s="100"/>
      <c r="O1205" s="100"/>
      <c r="P1205" s="100"/>
      <c r="Q1205" s="100"/>
      <c r="R1205" s="100"/>
      <c r="S1205" s="100"/>
    </row>
    <row r="1206" customFormat="false" ht="15" hidden="false" customHeight="false" outlineLevel="0" collapsed="false">
      <c r="A1206" s="0" t="s">
        <v>102</v>
      </c>
      <c r="B1206" s="0" t="s">
        <v>103</v>
      </c>
      <c r="D1206" s="100"/>
      <c r="E1206" s="100"/>
      <c r="F1206" s="100"/>
      <c r="G1206" s="100" t="n">
        <f aca="false">VLOOKUP($A1198,LossChart!$A$3:$AB$105,14,0)</f>
        <v>840.37772836448</v>
      </c>
      <c r="H1206" s="100" t="n">
        <f aca="false">VLOOKUP($A1198,LossChart!$A$3:$AB$105,15,0)</f>
        <v>116</v>
      </c>
      <c r="I1206" s="100" t="n">
        <f aca="false">VLOOKUP($A1198,LossChart!$A$3:$AB$105,16,0)</f>
        <v>477.304074136158</v>
      </c>
      <c r="J1206" s="100" t="n">
        <f aca="false">VLOOKUP($A1198,LossChart!$A$3:$AB$105,17,0)</f>
        <v>1433.68180250064</v>
      </c>
      <c r="K1206" s="100"/>
      <c r="L1206" s="100"/>
      <c r="M1206" s="100"/>
      <c r="N1206" s="100"/>
      <c r="O1206" s="100"/>
      <c r="P1206" s="100"/>
      <c r="Q1206" s="100"/>
      <c r="R1206" s="100"/>
      <c r="S1206" s="100"/>
    </row>
    <row r="1207" customFormat="false" ht="15" hidden="false" customHeight="false" outlineLevel="0" collapsed="false">
      <c r="A1207" s="0" t="s">
        <v>104</v>
      </c>
      <c r="D1207" s="100"/>
      <c r="E1207" s="100"/>
      <c r="F1207" s="100"/>
      <c r="G1207" s="100" t="n">
        <f aca="false">G1206-G1205</f>
        <v>840.37772836448</v>
      </c>
      <c r="H1207" s="100" t="n">
        <f aca="false">H1206-H1205</f>
        <v>116</v>
      </c>
      <c r="I1207" s="100" t="n">
        <f aca="false">I1206-I1205</f>
        <v>477.304074136158</v>
      </c>
      <c r="J1207" s="100" t="n">
        <f aca="false">J1206-J1205</f>
        <v>1433.68180250064</v>
      </c>
      <c r="K1207" s="100"/>
      <c r="L1207" s="100"/>
      <c r="M1207" s="100"/>
      <c r="N1207" s="100"/>
      <c r="O1207" s="100"/>
      <c r="P1207" s="100"/>
      <c r="Q1207" s="100"/>
      <c r="R1207" s="100"/>
      <c r="S1207" s="100"/>
    </row>
    <row r="1209" customFormat="false" ht="60" hidden="false" customHeight="false" outlineLevel="0" collapsed="false">
      <c r="A1209" s="21" t="s">
        <v>63</v>
      </c>
      <c r="B1209" s="21" t="s">
        <v>93</v>
      </c>
      <c r="C1209" s="21" t="s">
        <v>94</v>
      </c>
      <c r="D1209" s="94" t="str">
        <f aca="false">FoodDB!$C$1</f>
        <v>Fat
(g)</v>
      </c>
      <c r="E1209" s="94" t="str">
        <f aca="false">FoodDB!$D$1</f>
        <v>Carbs
(g)</v>
      </c>
      <c r="F1209" s="94" t="str">
        <f aca="false">FoodDB!$E$1</f>
        <v>Protein
(g)</v>
      </c>
      <c r="G1209" s="94" t="str">
        <f aca="false">FoodDB!$F$1</f>
        <v>Fat
(Cal)</v>
      </c>
      <c r="H1209" s="94" t="str">
        <f aca="false">FoodDB!$G$1</f>
        <v>Carb
(Cal)</v>
      </c>
      <c r="I1209" s="94" t="str">
        <f aca="false">FoodDB!$H$1</f>
        <v>Protein
(Cal)</v>
      </c>
      <c r="J1209" s="94" t="str">
        <f aca="false">FoodDB!$I$1</f>
        <v>Total
Calories</v>
      </c>
      <c r="K1209" s="94"/>
      <c r="L1209" s="94" t="s">
        <v>110</v>
      </c>
      <c r="M1209" s="94" t="s">
        <v>111</v>
      </c>
      <c r="N1209" s="94" t="s">
        <v>112</v>
      </c>
      <c r="O1209" s="94" t="s">
        <v>113</v>
      </c>
      <c r="P1209" s="94" t="s">
        <v>118</v>
      </c>
      <c r="Q1209" s="94" t="s">
        <v>119</v>
      </c>
      <c r="R1209" s="94" t="s">
        <v>120</v>
      </c>
      <c r="S1209" s="94" t="s">
        <v>121</v>
      </c>
    </row>
    <row r="1210" customFormat="false" ht="15" hidden="false" customHeight="false" outlineLevel="0" collapsed="false">
      <c r="A1210" s="95" t="n">
        <f aca="false">A1198+1</f>
        <v>43094</v>
      </c>
      <c r="B1210" s="96" t="s">
        <v>108</v>
      </c>
      <c r="C1210" s="97" t="n">
        <v>1</v>
      </c>
      <c r="D1210" s="100" t="n">
        <f aca="false">$C1210*VLOOKUP($B1210,FoodDB!$A$2:$I$1018,3,0)</f>
        <v>0</v>
      </c>
      <c r="E1210" s="100" t="n">
        <f aca="false">$C1210*VLOOKUP($B1210,FoodDB!$A$2:$I$1018,4,0)</f>
        <v>0</v>
      </c>
      <c r="F1210" s="100" t="n">
        <f aca="false">$C1210*VLOOKUP($B1210,FoodDB!$A$2:$I$1018,5,0)</f>
        <v>0</v>
      </c>
      <c r="G1210" s="100" t="n">
        <f aca="false">$C1210*VLOOKUP($B1210,FoodDB!$A$2:$I$1018,6,0)</f>
        <v>0</v>
      </c>
      <c r="H1210" s="100" t="n">
        <f aca="false">$C1210*VLOOKUP($B1210,FoodDB!$A$2:$I$1018,7,0)</f>
        <v>0</v>
      </c>
      <c r="I1210" s="100" t="n">
        <f aca="false">$C1210*VLOOKUP($B1210,FoodDB!$A$2:$I$1018,8,0)</f>
        <v>0</v>
      </c>
      <c r="J1210" s="100" t="n">
        <f aca="false">$C1210*VLOOKUP($B1210,FoodDB!$A$2:$I$1018,9,0)</f>
        <v>0</v>
      </c>
      <c r="K1210" s="100"/>
      <c r="L1210" s="100" t="n">
        <f aca="false">SUM(G1210:G1216)</f>
        <v>0</v>
      </c>
      <c r="M1210" s="100" t="n">
        <f aca="false">SUM(H1210:H1216)</f>
        <v>0</v>
      </c>
      <c r="N1210" s="100" t="n">
        <f aca="false">SUM(I1210:I1216)</f>
        <v>0</v>
      </c>
      <c r="O1210" s="100" t="n">
        <f aca="false">SUM(L1210:N1210)</f>
        <v>0</v>
      </c>
      <c r="P1210" s="100" t="n">
        <f aca="false">VLOOKUP($A1210,LossChart!$A$3:$AB$105,14,0)-L1210</f>
        <v>844.117973122466</v>
      </c>
      <c r="Q1210" s="100" t="n">
        <f aca="false">VLOOKUP($A1210,LossChart!$A$3:$AB$105,15,0)-M1210</f>
        <v>116</v>
      </c>
      <c r="R1210" s="100" t="n">
        <f aca="false">VLOOKUP($A1210,LossChart!$A$3:$AB$105,16,0)-N1210</f>
        <v>477.304074136158</v>
      </c>
      <c r="S1210" s="100" t="n">
        <f aca="false">VLOOKUP($A1210,LossChart!$A$3:$AB$105,17,0)-O1210</f>
        <v>1437.42204725862</v>
      </c>
    </row>
    <row r="1211" customFormat="false" ht="15" hidden="false" customHeight="false" outlineLevel="0" collapsed="false">
      <c r="B1211" s="96" t="s">
        <v>108</v>
      </c>
      <c r="C1211" s="97" t="n">
        <v>1</v>
      </c>
      <c r="D1211" s="100" t="n">
        <f aca="false">$C1211*VLOOKUP($B1211,FoodDB!$A$2:$I$1018,3,0)</f>
        <v>0</v>
      </c>
      <c r="E1211" s="100" t="n">
        <f aca="false">$C1211*VLOOKUP($B1211,FoodDB!$A$2:$I$1018,4,0)</f>
        <v>0</v>
      </c>
      <c r="F1211" s="100" t="n">
        <f aca="false">$C1211*VLOOKUP($B1211,FoodDB!$A$2:$I$1018,5,0)</f>
        <v>0</v>
      </c>
      <c r="G1211" s="100" t="n">
        <f aca="false">$C1211*VLOOKUP($B1211,FoodDB!$A$2:$I$1018,6,0)</f>
        <v>0</v>
      </c>
      <c r="H1211" s="100" t="n">
        <f aca="false">$C1211*VLOOKUP($B1211,FoodDB!$A$2:$I$1018,7,0)</f>
        <v>0</v>
      </c>
      <c r="I1211" s="100" t="n">
        <f aca="false">$C1211*VLOOKUP($B1211,FoodDB!$A$2:$I$1018,8,0)</f>
        <v>0</v>
      </c>
      <c r="J1211" s="100" t="n">
        <f aca="false">$C1211*VLOOKUP($B1211,FoodDB!$A$2:$I$1018,9,0)</f>
        <v>0</v>
      </c>
      <c r="K1211" s="100"/>
      <c r="L1211" s="100"/>
      <c r="M1211" s="100"/>
      <c r="N1211" s="100"/>
      <c r="O1211" s="100"/>
      <c r="P1211" s="100"/>
      <c r="Q1211" s="100"/>
      <c r="R1211" s="100"/>
      <c r="S1211" s="100"/>
    </row>
    <row r="1212" customFormat="false" ht="15" hidden="false" customHeight="false" outlineLevel="0" collapsed="false">
      <c r="B1212" s="96" t="s">
        <v>108</v>
      </c>
      <c r="C1212" s="97" t="n">
        <v>1</v>
      </c>
      <c r="D1212" s="100" t="n">
        <f aca="false">$C1212*VLOOKUP($B1212,FoodDB!$A$2:$I$1018,3,0)</f>
        <v>0</v>
      </c>
      <c r="E1212" s="100" t="n">
        <f aca="false">$C1212*VLOOKUP($B1212,FoodDB!$A$2:$I$1018,4,0)</f>
        <v>0</v>
      </c>
      <c r="F1212" s="100" t="n">
        <f aca="false">$C1212*VLOOKUP($B1212,FoodDB!$A$2:$I$1018,5,0)</f>
        <v>0</v>
      </c>
      <c r="G1212" s="100" t="n">
        <f aca="false">$C1212*VLOOKUP($B1212,FoodDB!$A$2:$I$1018,6,0)</f>
        <v>0</v>
      </c>
      <c r="H1212" s="100" t="n">
        <f aca="false">$C1212*VLOOKUP($B1212,FoodDB!$A$2:$I$1018,7,0)</f>
        <v>0</v>
      </c>
      <c r="I1212" s="100" t="n">
        <f aca="false">$C1212*VLOOKUP($B1212,FoodDB!$A$2:$I$1018,8,0)</f>
        <v>0</v>
      </c>
      <c r="J1212" s="100" t="n">
        <f aca="false">$C1212*VLOOKUP($B1212,FoodDB!$A$2:$I$1018,9,0)</f>
        <v>0</v>
      </c>
      <c r="K1212" s="100"/>
      <c r="L1212" s="100"/>
      <c r="M1212" s="100"/>
      <c r="N1212" s="100"/>
      <c r="O1212" s="100"/>
      <c r="P1212" s="100"/>
      <c r="Q1212" s="100"/>
      <c r="R1212" s="100"/>
      <c r="S1212" s="100"/>
    </row>
    <row r="1213" customFormat="false" ht="15" hidden="false" customHeight="false" outlineLevel="0" collapsed="false">
      <c r="B1213" s="96" t="s">
        <v>108</v>
      </c>
      <c r="C1213" s="97" t="n">
        <v>1</v>
      </c>
      <c r="D1213" s="100" t="n">
        <f aca="false">$C1213*VLOOKUP($B1213,FoodDB!$A$2:$I$1018,3,0)</f>
        <v>0</v>
      </c>
      <c r="E1213" s="100" t="n">
        <f aca="false">$C1213*VLOOKUP($B1213,FoodDB!$A$2:$I$1018,4,0)</f>
        <v>0</v>
      </c>
      <c r="F1213" s="100" t="n">
        <f aca="false">$C1213*VLOOKUP($B1213,FoodDB!$A$2:$I$1018,5,0)</f>
        <v>0</v>
      </c>
      <c r="G1213" s="100" t="n">
        <f aca="false">$C1213*VLOOKUP($B1213,FoodDB!$A$2:$I$1018,6,0)</f>
        <v>0</v>
      </c>
      <c r="H1213" s="100" t="n">
        <f aca="false">$C1213*VLOOKUP($B1213,FoodDB!$A$2:$I$1018,7,0)</f>
        <v>0</v>
      </c>
      <c r="I1213" s="100" t="n">
        <f aca="false">$C1213*VLOOKUP($B1213,FoodDB!$A$2:$I$1018,8,0)</f>
        <v>0</v>
      </c>
      <c r="J1213" s="100" t="n">
        <f aca="false">$C1213*VLOOKUP($B1213,FoodDB!$A$2:$I$1018,9,0)</f>
        <v>0</v>
      </c>
      <c r="K1213" s="100"/>
      <c r="L1213" s="100"/>
      <c r="M1213" s="100"/>
      <c r="N1213" s="100"/>
      <c r="O1213" s="100"/>
      <c r="P1213" s="100"/>
      <c r="Q1213" s="100"/>
      <c r="R1213" s="100"/>
      <c r="S1213" s="100"/>
    </row>
    <row r="1214" customFormat="false" ht="15" hidden="false" customHeight="false" outlineLevel="0" collapsed="false">
      <c r="B1214" s="96" t="s">
        <v>108</v>
      </c>
      <c r="C1214" s="97" t="n">
        <v>1</v>
      </c>
      <c r="D1214" s="100" t="n">
        <f aca="false">$C1214*VLOOKUP($B1214,FoodDB!$A$2:$I$1018,3,0)</f>
        <v>0</v>
      </c>
      <c r="E1214" s="100" t="n">
        <f aca="false">$C1214*VLOOKUP($B1214,FoodDB!$A$2:$I$1018,4,0)</f>
        <v>0</v>
      </c>
      <c r="F1214" s="100" t="n">
        <f aca="false">$C1214*VLOOKUP($B1214,FoodDB!$A$2:$I$1018,5,0)</f>
        <v>0</v>
      </c>
      <c r="G1214" s="100" t="n">
        <f aca="false">$C1214*VLOOKUP($B1214,FoodDB!$A$2:$I$1018,6,0)</f>
        <v>0</v>
      </c>
      <c r="H1214" s="100" t="n">
        <f aca="false">$C1214*VLOOKUP($B1214,FoodDB!$A$2:$I$1018,7,0)</f>
        <v>0</v>
      </c>
      <c r="I1214" s="100" t="n">
        <f aca="false">$C1214*VLOOKUP($B1214,FoodDB!$A$2:$I$1018,8,0)</f>
        <v>0</v>
      </c>
      <c r="J1214" s="100" t="n">
        <f aca="false">$C1214*VLOOKUP($B1214,FoodDB!$A$2:$I$1018,9,0)</f>
        <v>0</v>
      </c>
      <c r="K1214" s="100"/>
      <c r="L1214" s="100"/>
      <c r="M1214" s="100"/>
      <c r="N1214" s="100"/>
      <c r="O1214" s="100"/>
      <c r="P1214" s="100"/>
      <c r="Q1214" s="100"/>
      <c r="R1214" s="100"/>
      <c r="S1214" s="100"/>
    </row>
    <row r="1215" customFormat="false" ht="15" hidden="false" customHeight="false" outlineLevel="0" collapsed="false">
      <c r="B1215" s="96" t="s">
        <v>108</v>
      </c>
      <c r="C1215" s="97" t="n">
        <v>1</v>
      </c>
      <c r="D1215" s="100" t="n">
        <f aca="false">$C1215*VLOOKUP($B1215,FoodDB!$A$2:$I$1018,3,0)</f>
        <v>0</v>
      </c>
      <c r="E1215" s="100" t="n">
        <f aca="false">$C1215*VLOOKUP($B1215,FoodDB!$A$2:$I$1018,4,0)</f>
        <v>0</v>
      </c>
      <c r="F1215" s="100" t="n">
        <f aca="false">$C1215*VLOOKUP($B1215,FoodDB!$A$2:$I$1018,5,0)</f>
        <v>0</v>
      </c>
      <c r="G1215" s="100" t="n">
        <f aca="false">$C1215*VLOOKUP($B1215,FoodDB!$A$2:$I$1018,6,0)</f>
        <v>0</v>
      </c>
      <c r="H1215" s="100" t="n">
        <f aca="false">$C1215*VLOOKUP($B1215,FoodDB!$A$2:$I$1018,7,0)</f>
        <v>0</v>
      </c>
      <c r="I1215" s="100" t="n">
        <f aca="false">$C1215*VLOOKUP($B1215,FoodDB!$A$2:$I$1018,8,0)</f>
        <v>0</v>
      </c>
      <c r="J1215" s="100" t="n">
        <f aca="false">$C1215*VLOOKUP($B1215,FoodDB!$A$2:$I$1018,9,0)</f>
        <v>0</v>
      </c>
      <c r="K1215" s="100"/>
      <c r="L1215" s="100"/>
      <c r="M1215" s="100"/>
      <c r="N1215" s="100"/>
      <c r="O1215" s="100"/>
      <c r="P1215" s="100"/>
      <c r="Q1215" s="100"/>
      <c r="R1215" s="100"/>
      <c r="S1215" s="100"/>
    </row>
    <row r="1216" customFormat="false" ht="15" hidden="false" customHeight="false" outlineLevel="0" collapsed="false">
      <c r="B1216" s="96" t="s">
        <v>108</v>
      </c>
      <c r="C1216" s="97" t="n">
        <v>1</v>
      </c>
      <c r="D1216" s="100" t="n">
        <f aca="false">$C1216*VLOOKUP($B1216,FoodDB!$A$2:$I$1018,3,0)</f>
        <v>0</v>
      </c>
      <c r="E1216" s="100" t="n">
        <f aca="false">$C1216*VLOOKUP($B1216,FoodDB!$A$2:$I$1018,4,0)</f>
        <v>0</v>
      </c>
      <c r="F1216" s="100" t="n">
        <f aca="false">$C1216*VLOOKUP($B1216,FoodDB!$A$2:$I$1018,5,0)</f>
        <v>0</v>
      </c>
      <c r="G1216" s="100" t="n">
        <f aca="false">$C1216*VLOOKUP($B1216,FoodDB!$A$2:$I$1018,6,0)</f>
        <v>0</v>
      </c>
      <c r="H1216" s="100" t="n">
        <f aca="false">$C1216*VLOOKUP($B1216,FoodDB!$A$2:$I$1018,7,0)</f>
        <v>0</v>
      </c>
      <c r="I1216" s="100" t="n">
        <f aca="false">$C1216*VLOOKUP($B1216,FoodDB!$A$2:$I$1018,8,0)</f>
        <v>0</v>
      </c>
      <c r="J1216" s="100" t="n">
        <f aca="false">$C1216*VLOOKUP($B1216,FoodDB!$A$2:$I$1018,9,0)</f>
        <v>0</v>
      </c>
      <c r="K1216" s="100"/>
      <c r="L1216" s="100"/>
      <c r="M1216" s="100"/>
      <c r="N1216" s="100"/>
      <c r="O1216" s="100"/>
      <c r="P1216" s="100"/>
      <c r="Q1216" s="100"/>
      <c r="R1216" s="100"/>
      <c r="S1216" s="100"/>
    </row>
    <row r="1217" customFormat="false" ht="15" hidden="false" customHeight="false" outlineLevel="0" collapsed="false">
      <c r="A1217" s="0" t="s">
        <v>98</v>
      </c>
      <c r="D1217" s="100"/>
      <c r="E1217" s="100"/>
      <c r="F1217" s="100"/>
      <c r="G1217" s="100" t="n">
        <f aca="false">SUM(G1210:G1216)</f>
        <v>0</v>
      </c>
      <c r="H1217" s="100" t="n">
        <f aca="false">SUM(H1210:H1216)</f>
        <v>0</v>
      </c>
      <c r="I1217" s="100" t="n">
        <f aca="false">SUM(I1210:I1216)</f>
        <v>0</v>
      </c>
      <c r="J1217" s="100" t="n">
        <f aca="false">SUM(G1217:I1217)</f>
        <v>0</v>
      </c>
      <c r="K1217" s="100"/>
      <c r="L1217" s="100"/>
      <c r="M1217" s="100"/>
      <c r="N1217" s="100"/>
      <c r="O1217" s="100"/>
      <c r="P1217" s="100"/>
      <c r="Q1217" s="100"/>
      <c r="R1217" s="100"/>
      <c r="S1217" s="100"/>
    </row>
    <row r="1218" customFormat="false" ht="15" hidden="false" customHeight="false" outlineLevel="0" collapsed="false">
      <c r="A1218" s="0" t="s">
        <v>102</v>
      </c>
      <c r="B1218" s="0" t="s">
        <v>103</v>
      </c>
      <c r="D1218" s="100"/>
      <c r="E1218" s="100"/>
      <c r="F1218" s="100"/>
      <c r="G1218" s="100" t="n">
        <f aca="false">VLOOKUP($A1210,LossChart!$A$3:$AB$105,14,0)</f>
        <v>844.117973122466</v>
      </c>
      <c r="H1218" s="100" t="n">
        <f aca="false">VLOOKUP($A1210,LossChart!$A$3:$AB$105,15,0)</f>
        <v>116</v>
      </c>
      <c r="I1218" s="100" t="n">
        <f aca="false">VLOOKUP($A1210,LossChart!$A$3:$AB$105,16,0)</f>
        <v>477.304074136158</v>
      </c>
      <c r="J1218" s="100" t="n">
        <f aca="false">VLOOKUP($A1210,LossChart!$A$3:$AB$105,17,0)</f>
        <v>1437.42204725862</v>
      </c>
      <c r="K1218" s="100"/>
      <c r="L1218" s="100"/>
      <c r="M1218" s="100"/>
      <c r="N1218" s="100"/>
      <c r="O1218" s="100"/>
      <c r="P1218" s="100"/>
      <c r="Q1218" s="100"/>
      <c r="R1218" s="100"/>
      <c r="S1218" s="100"/>
    </row>
    <row r="1219" customFormat="false" ht="15" hidden="false" customHeight="false" outlineLevel="0" collapsed="false">
      <c r="A1219" s="0" t="s">
        <v>104</v>
      </c>
      <c r="D1219" s="100"/>
      <c r="E1219" s="100"/>
      <c r="F1219" s="100"/>
      <c r="G1219" s="100" t="n">
        <f aca="false">G1218-G1217</f>
        <v>844.117973122466</v>
      </c>
      <c r="H1219" s="100" t="n">
        <f aca="false">H1218-H1217</f>
        <v>116</v>
      </c>
      <c r="I1219" s="100" t="n">
        <f aca="false">I1218-I1217</f>
        <v>477.304074136158</v>
      </c>
      <c r="J1219" s="100" t="n">
        <f aca="false">J1218-J1217</f>
        <v>1437.42204725862</v>
      </c>
      <c r="K1219" s="100"/>
      <c r="L1219" s="100"/>
      <c r="M1219" s="100"/>
      <c r="N1219" s="100"/>
      <c r="O1219" s="100"/>
      <c r="P1219" s="100"/>
      <c r="Q1219" s="100"/>
      <c r="R1219" s="100"/>
      <c r="S1219" s="100"/>
    </row>
    <row r="1221" customFormat="false" ht="60" hidden="false" customHeight="false" outlineLevel="0" collapsed="false">
      <c r="A1221" s="21" t="s">
        <v>63</v>
      </c>
      <c r="B1221" s="21" t="s">
        <v>93</v>
      </c>
      <c r="C1221" s="21" t="s">
        <v>94</v>
      </c>
      <c r="D1221" s="94" t="str">
        <f aca="false">FoodDB!$C$1</f>
        <v>Fat
(g)</v>
      </c>
      <c r="E1221" s="94" t="str">
        <f aca="false">FoodDB!$D$1</f>
        <v>Carbs
(g)</v>
      </c>
      <c r="F1221" s="94" t="str">
        <f aca="false">FoodDB!$E$1</f>
        <v>Protein
(g)</v>
      </c>
      <c r="G1221" s="94" t="str">
        <f aca="false">FoodDB!$F$1</f>
        <v>Fat
(Cal)</v>
      </c>
      <c r="H1221" s="94" t="str">
        <f aca="false">FoodDB!$G$1</f>
        <v>Carb
(Cal)</v>
      </c>
      <c r="I1221" s="94" t="str">
        <f aca="false">FoodDB!$H$1</f>
        <v>Protein
(Cal)</v>
      </c>
      <c r="J1221" s="94" t="str">
        <f aca="false">FoodDB!$I$1</f>
        <v>Total
Calories</v>
      </c>
      <c r="K1221" s="94"/>
      <c r="L1221" s="94" t="s">
        <v>110</v>
      </c>
      <c r="M1221" s="94" t="s">
        <v>111</v>
      </c>
      <c r="N1221" s="94" t="s">
        <v>112</v>
      </c>
      <c r="O1221" s="94" t="s">
        <v>113</v>
      </c>
      <c r="P1221" s="94" t="s">
        <v>118</v>
      </c>
      <c r="Q1221" s="94" t="s">
        <v>119</v>
      </c>
      <c r="R1221" s="94" t="s">
        <v>120</v>
      </c>
      <c r="S1221" s="94" t="s">
        <v>121</v>
      </c>
    </row>
    <row r="1222" customFormat="false" ht="15" hidden="false" customHeight="false" outlineLevel="0" collapsed="false">
      <c r="A1222" s="95" t="n">
        <f aca="false">A1210+1</f>
        <v>43095</v>
      </c>
      <c r="B1222" s="96" t="s">
        <v>108</v>
      </c>
      <c r="C1222" s="97" t="n">
        <v>1</v>
      </c>
      <c r="D1222" s="100" t="n">
        <f aca="false">$C1222*VLOOKUP($B1222,FoodDB!$A$2:$I$1018,3,0)</f>
        <v>0</v>
      </c>
      <c r="E1222" s="100" t="n">
        <f aca="false">$C1222*VLOOKUP($B1222,FoodDB!$A$2:$I$1018,4,0)</f>
        <v>0</v>
      </c>
      <c r="F1222" s="100" t="n">
        <f aca="false">$C1222*VLOOKUP($B1222,FoodDB!$A$2:$I$1018,5,0)</f>
        <v>0</v>
      </c>
      <c r="G1222" s="100" t="n">
        <f aca="false">$C1222*VLOOKUP($B1222,FoodDB!$A$2:$I$1018,6,0)</f>
        <v>0</v>
      </c>
      <c r="H1222" s="100" t="n">
        <f aca="false">$C1222*VLOOKUP($B1222,FoodDB!$A$2:$I$1018,7,0)</f>
        <v>0</v>
      </c>
      <c r="I1222" s="100" t="n">
        <f aca="false">$C1222*VLOOKUP($B1222,FoodDB!$A$2:$I$1018,8,0)</f>
        <v>0</v>
      </c>
      <c r="J1222" s="100" t="n">
        <f aca="false">$C1222*VLOOKUP($B1222,FoodDB!$A$2:$I$1018,9,0)</f>
        <v>0</v>
      </c>
      <c r="K1222" s="100"/>
      <c r="L1222" s="100" t="n">
        <f aca="false">SUM(G1222:G1228)</f>
        <v>0</v>
      </c>
      <c r="M1222" s="100" t="n">
        <f aca="false">SUM(H1222:H1228)</f>
        <v>0</v>
      </c>
      <c r="N1222" s="100" t="n">
        <f aca="false">SUM(I1222:I1228)</f>
        <v>0</v>
      </c>
      <c r="O1222" s="100" t="n">
        <f aca="false">SUM(L1222:N1222)</f>
        <v>0</v>
      </c>
      <c r="P1222" s="100" t="n">
        <f aca="false">VLOOKUP($A1222,LossChart!$A$3:$AB$999,14,0)-L1222</f>
        <v>847.825089998311</v>
      </c>
      <c r="Q1222" s="100" t="n">
        <f aca="false">VLOOKUP($A1222,LossChart!$A$3:$AB$999,15,0)-M1222</f>
        <v>116</v>
      </c>
      <c r="R1222" s="100" t="n">
        <f aca="false">VLOOKUP($A1222,LossChart!$A$3:$AB$999,16,0)-N1222</f>
        <v>477.304074136158</v>
      </c>
      <c r="S1222" s="100" t="n">
        <f aca="false">VLOOKUP($A1222,LossChart!$A$3:$AB$999,17,0)-O1222</f>
        <v>1441.12916413447</v>
      </c>
    </row>
    <row r="1223" customFormat="false" ht="15" hidden="false" customHeight="false" outlineLevel="0" collapsed="false">
      <c r="B1223" s="96" t="s">
        <v>108</v>
      </c>
      <c r="C1223" s="97" t="n">
        <v>1</v>
      </c>
      <c r="D1223" s="100" t="n">
        <f aca="false">$C1223*VLOOKUP($B1223,FoodDB!$A$2:$I$1018,3,0)</f>
        <v>0</v>
      </c>
      <c r="E1223" s="100" t="n">
        <f aca="false">$C1223*VLOOKUP($B1223,FoodDB!$A$2:$I$1018,4,0)</f>
        <v>0</v>
      </c>
      <c r="F1223" s="100" t="n">
        <f aca="false">$C1223*VLOOKUP($B1223,FoodDB!$A$2:$I$1018,5,0)</f>
        <v>0</v>
      </c>
      <c r="G1223" s="100" t="n">
        <f aca="false">$C1223*VLOOKUP($B1223,FoodDB!$A$2:$I$1018,6,0)</f>
        <v>0</v>
      </c>
      <c r="H1223" s="100" t="n">
        <f aca="false">$C1223*VLOOKUP($B1223,FoodDB!$A$2:$I$1018,7,0)</f>
        <v>0</v>
      </c>
      <c r="I1223" s="100" t="n">
        <f aca="false">$C1223*VLOOKUP($B1223,FoodDB!$A$2:$I$1018,8,0)</f>
        <v>0</v>
      </c>
      <c r="J1223" s="100" t="n">
        <f aca="false">$C1223*VLOOKUP($B1223,FoodDB!$A$2:$I$1018,9,0)</f>
        <v>0</v>
      </c>
      <c r="K1223" s="100"/>
      <c r="L1223" s="100"/>
      <c r="M1223" s="100"/>
      <c r="N1223" s="100"/>
      <c r="O1223" s="100"/>
      <c r="P1223" s="100"/>
      <c r="Q1223" s="100"/>
      <c r="R1223" s="100"/>
      <c r="S1223" s="100"/>
    </row>
    <row r="1224" customFormat="false" ht="15" hidden="false" customHeight="false" outlineLevel="0" collapsed="false">
      <c r="B1224" s="96" t="s">
        <v>108</v>
      </c>
      <c r="C1224" s="97" t="n">
        <v>1</v>
      </c>
      <c r="D1224" s="100" t="n">
        <f aca="false">$C1224*VLOOKUP($B1224,FoodDB!$A$2:$I$1018,3,0)</f>
        <v>0</v>
      </c>
      <c r="E1224" s="100" t="n">
        <f aca="false">$C1224*VLOOKUP($B1224,FoodDB!$A$2:$I$1018,4,0)</f>
        <v>0</v>
      </c>
      <c r="F1224" s="100" t="n">
        <f aca="false">$C1224*VLOOKUP($B1224,FoodDB!$A$2:$I$1018,5,0)</f>
        <v>0</v>
      </c>
      <c r="G1224" s="100" t="n">
        <f aca="false">$C1224*VLOOKUP($B1224,FoodDB!$A$2:$I$1018,6,0)</f>
        <v>0</v>
      </c>
      <c r="H1224" s="100" t="n">
        <f aca="false">$C1224*VLOOKUP($B1224,FoodDB!$A$2:$I$1018,7,0)</f>
        <v>0</v>
      </c>
      <c r="I1224" s="100" t="n">
        <f aca="false">$C1224*VLOOKUP($B1224,FoodDB!$A$2:$I$1018,8,0)</f>
        <v>0</v>
      </c>
      <c r="J1224" s="100" t="n">
        <f aca="false">$C1224*VLOOKUP($B1224,FoodDB!$A$2:$I$1018,9,0)</f>
        <v>0</v>
      </c>
      <c r="K1224" s="100"/>
      <c r="L1224" s="100"/>
      <c r="M1224" s="100"/>
      <c r="N1224" s="100"/>
      <c r="O1224" s="100"/>
      <c r="P1224" s="100"/>
      <c r="Q1224" s="100"/>
      <c r="R1224" s="100"/>
      <c r="S1224" s="100"/>
    </row>
    <row r="1225" customFormat="false" ht="15" hidden="false" customHeight="false" outlineLevel="0" collapsed="false">
      <c r="B1225" s="96" t="s">
        <v>108</v>
      </c>
      <c r="C1225" s="97" t="n">
        <v>1</v>
      </c>
      <c r="D1225" s="100" t="n">
        <f aca="false">$C1225*VLOOKUP($B1225,FoodDB!$A$2:$I$1018,3,0)</f>
        <v>0</v>
      </c>
      <c r="E1225" s="100" t="n">
        <f aca="false">$C1225*VLOOKUP($B1225,FoodDB!$A$2:$I$1018,4,0)</f>
        <v>0</v>
      </c>
      <c r="F1225" s="100" t="n">
        <f aca="false">$C1225*VLOOKUP($B1225,FoodDB!$A$2:$I$1018,5,0)</f>
        <v>0</v>
      </c>
      <c r="G1225" s="100" t="n">
        <f aca="false">$C1225*VLOOKUP($B1225,FoodDB!$A$2:$I$1018,6,0)</f>
        <v>0</v>
      </c>
      <c r="H1225" s="100" t="n">
        <f aca="false">$C1225*VLOOKUP($B1225,FoodDB!$A$2:$I$1018,7,0)</f>
        <v>0</v>
      </c>
      <c r="I1225" s="100" t="n">
        <f aca="false">$C1225*VLOOKUP($B1225,FoodDB!$A$2:$I$1018,8,0)</f>
        <v>0</v>
      </c>
      <c r="J1225" s="100" t="n">
        <f aca="false">$C1225*VLOOKUP($B1225,FoodDB!$A$2:$I$1018,9,0)</f>
        <v>0</v>
      </c>
      <c r="K1225" s="100"/>
      <c r="L1225" s="100"/>
      <c r="M1225" s="100"/>
      <c r="N1225" s="100"/>
      <c r="O1225" s="100"/>
      <c r="P1225" s="100"/>
      <c r="Q1225" s="100"/>
      <c r="R1225" s="100"/>
      <c r="S1225" s="100"/>
    </row>
    <row r="1226" customFormat="false" ht="15" hidden="false" customHeight="false" outlineLevel="0" collapsed="false">
      <c r="B1226" s="96" t="s">
        <v>108</v>
      </c>
      <c r="C1226" s="97" t="n">
        <v>1</v>
      </c>
      <c r="D1226" s="100" t="n">
        <f aca="false">$C1226*VLOOKUP($B1226,FoodDB!$A$2:$I$1018,3,0)</f>
        <v>0</v>
      </c>
      <c r="E1226" s="100" t="n">
        <f aca="false">$C1226*VLOOKUP($B1226,FoodDB!$A$2:$I$1018,4,0)</f>
        <v>0</v>
      </c>
      <c r="F1226" s="100" t="n">
        <f aca="false">$C1226*VLOOKUP($B1226,FoodDB!$A$2:$I$1018,5,0)</f>
        <v>0</v>
      </c>
      <c r="G1226" s="100" t="n">
        <f aca="false">$C1226*VLOOKUP($B1226,FoodDB!$A$2:$I$1018,6,0)</f>
        <v>0</v>
      </c>
      <c r="H1226" s="100" t="n">
        <f aca="false">$C1226*VLOOKUP($B1226,FoodDB!$A$2:$I$1018,7,0)</f>
        <v>0</v>
      </c>
      <c r="I1226" s="100" t="n">
        <f aca="false">$C1226*VLOOKUP($B1226,FoodDB!$A$2:$I$1018,8,0)</f>
        <v>0</v>
      </c>
      <c r="J1226" s="100" t="n">
        <f aca="false">$C1226*VLOOKUP($B1226,FoodDB!$A$2:$I$1018,9,0)</f>
        <v>0</v>
      </c>
      <c r="K1226" s="100"/>
      <c r="L1226" s="100"/>
      <c r="M1226" s="100"/>
      <c r="N1226" s="100"/>
      <c r="O1226" s="100"/>
      <c r="P1226" s="100"/>
      <c r="Q1226" s="100"/>
      <c r="R1226" s="100"/>
      <c r="S1226" s="100"/>
    </row>
    <row r="1227" customFormat="false" ht="15" hidden="false" customHeight="false" outlineLevel="0" collapsed="false">
      <c r="B1227" s="96" t="s">
        <v>108</v>
      </c>
      <c r="C1227" s="97" t="n">
        <v>1</v>
      </c>
      <c r="D1227" s="100" t="n">
        <f aca="false">$C1227*VLOOKUP($B1227,FoodDB!$A$2:$I$1018,3,0)</f>
        <v>0</v>
      </c>
      <c r="E1227" s="100" t="n">
        <f aca="false">$C1227*VLOOKUP($B1227,FoodDB!$A$2:$I$1018,4,0)</f>
        <v>0</v>
      </c>
      <c r="F1227" s="100" t="n">
        <f aca="false">$C1227*VLOOKUP($B1227,FoodDB!$A$2:$I$1018,5,0)</f>
        <v>0</v>
      </c>
      <c r="G1227" s="100" t="n">
        <f aca="false">$C1227*VLOOKUP($B1227,FoodDB!$A$2:$I$1018,6,0)</f>
        <v>0</v>
      </c>
      <c r="H1227" s="100" t="n">
        <f aca="false">$C1227*VLOOKUP($B1227,FoodDB!$A$2:$I$1018,7,0)</f>
        <v>0</v>
      </c>
      <c r="I1227" s="100" t="n">
        <f aca="false">$C1227*VLOOKUP($B1227,FoodDB!$A$2:$I$1018,8,0)</f>
        <v>0</v>
      </c>
      <c r="J1227" s="100" t="n">
        <f aca="false">$C1227*VLOOKUP($B1227,FoodDB!$A$2:$I$1018,9,0)</f>
        <v>0</v>
      </c>
      <c r="K1227" s="100"/>
      <c r="L1227" s="100"/>
      <c r="M1227" s="100"/>
      <c r="N1227" s="100"/>
      <c r="O1227" s="100"/>
      <c r="P1227" s="100"/>
      <c r="Q1227" s="100"/>
      <c r="R1227" s="100"/>
      <c r="S1227" s="100"/>
    </row>
    <row r="1228" customFormat="false" ht="15" hidden="false" customHeight="false" outlineLevel="0" collapsed="false">
      <c r="B1228" s="96" t="s">
        <v>108</v>
      </c>
      <c r="C1228" s="97" t="n">
        <v>1</v>
      </c>
      <c r="D1228" s="100" t="n">
        <f aca="false">$C1228*VLOOKUP($B1228,FoodDB!$A$2:$I$1018,3,0)</f>
        <v>0</v>
      </c>
      <c r="E1228" s="100" t="n">
        <f aca="false">$C1228*VLOOKUP($B1228,FoodDB!$A$2:$I$1018,4,0)</f>
        <v>0</v>
      </c>
      <c r="F1228" s="100" t="n">
        <f aca="false">$C1228*VLOOKUP($B1228,FoodDB!$A$2:$I$1018,5,0)</f>
        <v>0</v>
      </c>
      <c r="G1228" s="100" t="n">
        <f aca="false">$C1228*VLOOKUP($B1228,FoodDB!$A$2:$I$1018,6,0)</f>
        <v>0</v>
      </c>
      <c r="H1228" s="100" t="n">
        <f aca="false">$C1228*VLOOKUP($B1228,FoodDB!$A$2:$I$1018,7,0)</f>
        <v>0</v>
      </c>
      <c r="I1228" s="100" t="n">
        <f aca="false">$C1228*VLOOKUP($B1228,FoodDB!$A$2:$I$1018,8,0)</f>
        <v>0</v>
      </c>
      <c r="J1228" s="100" t="n">
        <f aca="false">$C1228*VLOOKUP($B1228,FoodDB!$A$2:$I$1018,9,0)</f>
        <v>0</v>
      </c>
      <c r="K1228" s="100"/>
      <c r="L1228" s="100"/>
      <c r="M1228" s="100"/>
      <c r="N1228" s="100"/>
      <c r="O1228" s="100"/>
      <c r="P1228" s="100"/>
      <c r="Q1228" s="100"/>
      <c r="R1228" s="100"/>
      <c r="S1228" s="100"/>
    </row>
    <row r="1229" customFormat="false" ht="15" hidden="false" customHeight="false" outlineLevel="0" collapsed="false">
      <c r="A1229" s="0" t="s">
        <v>98</v>
      </c>
      <c r="D1229" s="100"/>
      <c r="E1229" s="100"/>
      <c r="F1229" s="100"/>
      <c r="G1229" s="100" t="n">
        <f aca="false">SUM(G1222:G1228)</f>
        <v>0</v>
      </c>
      <c r="H1229" s="100" t="n">
        <f aca="false">SUM(H1222:H1228)</f>
        <v>0</v>
      </c>
      <c r="I1229" s="100" t="n">
        <f aca="false">SUM(I1222:I1228)</f>
        <v>0</v>
      </c>
      <c r="J1229" s="100" t="n">
        <f aca="false">SUM(G1229:I1229)</f>
        <v>0</v>
      </c>
      <c r="K1229" s="100"/>
      <c r="L1229" s="100"/>
      <c r="M1229" s="100"/>
      <c r="N1229" s="100"/>
      <c r="O1229" s="100"/>
      <c r="P1229" s="100"/>
      <c r="Q1229" s="100"/>
      <c r="R1229" s="100"/>
      <c r="S1229" s="100"/>
    </row>
    <row r="1230" customFormat="false" ht="15" hidden="false" customHeight="false" outlineLevel="0" collapsed="false">
      <c r="A1230" s="0" t="s">
        <v>102</v>
      </c>
      <c r="B1230" s="0" t="s">
        <v>103</v>
      </c>
      <c r="D1230" s="100"/>
      <c r="E1230" s="100"/>
      <c r="F1230" s="100"/>
      <c r="G1230" s="100" t="e">
        <f aca="false">VLOOKUP($A1222,LossChart!$A$3:$AB$105,14,0)</f>
        <v>#N/A</v>
      </c>
      <c r="H1230" s="100" t="e">
        <f aca="false">VLOOKUP($A1222,LossChart!$A$3:$AB$105,15,0)</f>
        <v>#N/A</v>
      </c>
      <c r="I1230" s="100" t="e">
        <f aca="false">VLOOKUP($A1222,LossChart!$A$3:$AB$105,16,0)</f>
        <v>#N/A</v>
      </c>
      <c r="J1230" s="100" t="e">
        <f aca="false">VLOOKUP($A1222,LossChart!$A$3:$AB$105,17,0)</f>
        <v>#N/A</v>
      </c>
      <c r="K1230" s="100"/>
      <c r="L1230" s="100"/>
      <c r="M1230" s="100"/>
      <c r="N1230" s="100"/>
      <c r="O1230" s="100"/>
      <c r="P1230" s="100"/>
      <c r="Q1230" s="100"/>
      <c r="R1230" s="100"/>
      <c r="S1230" s="100"/>
    </row>
    <row r="1231" customFormat="false" ht="15" hidden="false" customHeight="false" outlineLevel="0" collapsed="false">
      <c r="A1231" s="0" t="s">
        <v>104</v>
      </c>
      <c r="D1231" s="100"/>
      <c r="E1231" s="100"/>
      <c r="F1231" s="100"/>
      <c r="G1231" s="100" t="e">
        <f aca="false">G1230-G1229</f>
        <v>#N/A</v>
      </c>
      <c r="H1231" s="100" t="e">
        <f aca="false">H1230-H1229</f>
        <v>#N/A</v>
      </c>
      <c r="I1231" s="100" t="e">
        <f aca="false">I1230-I1229</f>
        <v>#N/A</v>
      </c>
      <c r="J1231" s="100" t="e">
        <f aca="false">J1230-J1229</f>
        <v>#N/A</v>
      </c>
      <c r="K1231" s="100"/>
      <c r="L1231" s="100"/>
      <c r="M1231" s="100"/>
      <c r="N1231" s="100"/>
      <c r="O1231" s="100"/>
      <c r="P1231" s="100"/>
      <c r="Q1231" s="100"/>
      <c r="R1231" s="100"/>
      <c r="S1231" s="100"/>
    </row>
    <row r="1233" customFormat="false" ht="60" hidden="false" customHeight="false" outlineLevel="0" collapsed="false">
      <c r="A1233" s="21" t="s">
        <v>63</v>
      </c>
      <c r="B1233" s="21" t="s">
        <v>93</v>
      </c>
      <c r="C1233" s="21" t="s">
        <v>94</v>
      </c>
      <c r="D1233" s="94" t="str">
        <f aca="false">FoodDB!$C$1</f>
        <v>Fat
(g)</v>
      </c>
      <c r="E1233" s="94" t="str">
        <f aca="false">FoodDB!$D$1</f>
        <v>Carbs
(g)</v>
      </c>
      <c r="F1233" s="94" t="str">
        <f aca="false">FoodDB!$E$1</f>
        <v>Protein
(g)</v>
      </c>
      <c r="G1233" s="94" t="str">
        <f aca="false">FoodDB!$F$1</f>
        <v>Fat
(Cal)</v>
      </c>
      <c r="H1233" s="94" t="str">
        <f aca="false">FoodDB!$G$1</f>
        <v>Carb
(Cal)</v>
      </c>
      <c r="I1233" s="94" t="str">
        <f aca="false">FoodDB!$H$1</f>
        <v>Protein
(Cal)</v>
      </c>
      <c r="J1233" s="94" t="str">
        <f aca="false">FoodDB!$I$1</f>
        <v>Total
Calories</v>
      </c>
      <c r="K1233" s="94"/>
      <c r="L1233" s="94" t="s">
        <v>110</v>
      </c>
      <c r="M1233" s="94" t="s">
        <v>111</v>
      </c>
      <c r="N1233" s="94" t="s">
        <v>112</v>
      </c>
      <c r="O1233" s="94" t="s">
        <v>113</v>
      </c>
      <c r="P1233" s="94" t="s">
        <v>118</v>
      </c>
      <c r="Q1233" s="94" t="s">
        <v>119</v>
      </c>
      <c r="R1233" s="94" t="s">
        <v>120</v>
      </c>
      <c r="S1233" s="94" t="s">
        <v>121</v>
      </c>
    </row>
    <row r="1234" customFormat="false" ht="15" hidden="false" customHeight="false" outlineLevel="0" collapsed="false">
      <c r="A1234" s="95" t="n">
        <f aca="false">A1222+1</f>
        <v>43096</v>
      </c>
      <c r="B1234" s="96" t="s">
        <v>108</v>
      </c>
      <c r="C1234" s="97" t="n">
        <v>1</v>
      </c>
      <c r="D1234" s="100" t="n">
        <f aca="false">$C1234*VLOOKUP($B1234,FoodDB!$A$2:$I$1018,3,0)</f>
        <v>0</v>
      </c>
      <c r="E1234" s="100" t="n">
        <f aca="false">$C1234*VLOOKUP($B1234,FoodDB!$A$2:$I$1018,4,0)</f>
        <v>0</v>
      </c>
      <c r="F1234" s="100" t="n">
        <f aca="false">$C1234*VLOOKUP($B1234,FoodDB!$A$2:$I$1018,5,0)</f>
        <v>0</v>
      </c>
      <c r="G1234" s="100" t="n">
        <f aca="false">$C1234*VLOOKUP($B1234,FoodDB!$A$2:$I$1018,6,0)</f>
        <v>0</v>
      </c>
      <c r="H1234" s="100" t="n">
        <f aca="false">$C1234*VLOOKUP($B1234,FoodDB!$A$2:$I$1018,7,0)</f>
        <v>0</v>
      </c>
      <c r="I1234" s="100" t="n">
        <f aca="false">$C1234*VLOOKUP($B1234,FoodDB!$A$2:$I$1018,8,0)</f>
        <v>0</v>
      </c>
      <c r="J1234" s="100" t="n">
        <f aca="false">$C1234*VLOOKUP($B1234,FoodDB!$A$2:$I$1018,9,0)</f>
        <v>0</v>
      </c>
      <c r="K1234" s="100"/>
      <c r="L1234" s="100" t="n">
        <f aca="false">SUM(G1234:G1240)</f>
        <v>0</v>
      </c>
      <c r="M1234" s="100" t="n">
        <f aca="false">SUM(H1234:H1240)</f>
        <v>0</v>
      </c>
      <c r="N1234" s="100" t="n">
        <f aca="false">SUM(I1234:I1240)</f>
        <v>0</v>
      </c>
      <c r="O1234" s="100" t="n">
        <f aca="false">SUM(L1234:N1234)</f>
        <v>0</v>
      </c>
      <c r="P1234" s="100" t="n">
        <f aca="false">VLOOKUP($A1234,LossChart!$A$3:$AB$999,14,0)-L1234</f>
        <v>851.499372410397</v>
      </c>
      <c r="Q1234" s="100" t="n">
        <f aca="false">VLOOKUP($A1234,LossChart!$A$3:$AB$999,15,0)-M1234</f>
        <v>116</v>
      </c>
      <c r="R1234" s="100" t="n">
        <f aca="false">VLOOKUP($A1234,LossChart!$A$3:$AB$999,16,0)-N1234</f>
        <v>477.304074136158</v>
      </c>
      <c r="S1234" s="100" t="n">
        <f aca="false">VLOOKUP($A1234,LossChart!$A$3:$AB$999,17,0)-O1234</f>
        <v>1444.80344654656</v>
      </c>
    </row>
    <row r="1235" customFormat="false" ht="15" hidden="false" customHeight="false" outlineLevel="0" collapsed="false">
      <c r="B1235" s="96" t="s">
        <v>108</v>
      </c>
      <c r="C1235" s="97" t="n">
        <v>1</v>
      </c>
      <c r="D1235" s="100" t="n">
        <f aca="false">$C1235*VLOOKUP($B1235,FoodDB!$A$2:$I$1018,3,0)</f>
        <v>0</v>
      </c>
      <c r="E1235" s="100" t="n">
        <f aca="false">$C1235*VLOOKUP($B1235,FoodDB!$A$2:$I$1018,4,0)</f>
        <v>0</v>
      </c>
      <c r="F1235" s="100" t="n">
        <f aca="false">$C1235*VLOOKUP($B1235,FoodDB!$A$2:$I$1018,5,0)</f>
        <v>0</v>
      </c>
      <c r="G1235" s="100" t="n">
        <f aca="false">$C1235*VLOOKUP($B1235,FoodDB!$A$2:$I$1018,6,0)</f>
        <v>0</v>
      </c>
      <c r="H1235" s="100" t="n">
        <f aca="false">$C1235*VLOOKUP($B1235,FoodDB!$A$2:$I$1018,7,0)</f>
        <v>0</v>
      </c>
      <c r="I1235" s="100" t="n">
        <f aca="false">$C1235*VLOOKUP($B1235,FoodDB!$A$2:$I$1018,8,0)</f>
        <v>0</v>
      </c>
      <c r="J1235" s="100" t="n">
        <f aca="false">$C1235*VLOOKUP($B1235,FoodDB!$A$2:$I$1018,9,0)</f>
        <v>0</v>
      </c>
      <c r="K1235" s="100"/>
      <c r="L1235" s="100"/>
      <c r="M1235" s="100"/>
      <c r="N1235" s="100"/>
      <c r="O1235" s="100"/>
      <c r="P1235" s="100"/>
      <c r="Q1235" s="100"/>
      <c r="R1235" s="100"/>
      <c r="S1235" s="100"/>
    </row>
    <row r="1236" customFormat="false" ht="15" hidden="false" customHeight="false" outlineLevel="0" collapsed="false">
      <c r="B1236" s="96" t="s">
        <v>108</v>
      </c>
      <c r="C1236" s="97" t="n">
        <v>1</v>
      </c>
      <c r="D1236" s="100" t="n">
        <f aca="false">$C1236*VLOOKUP($B1236,FoodDB!$A$2:$I$1018,3,0)</f>
        <v>0</v>
      </c>
      <c r="E1236" s="100" t="n">
        <f aca="false">$C1236*VLOOKUP($B1236,FoodDB!$A$2:$I$1018,4,0)</f>
        <v>0</v>
      </c>
      <c r="F1236" s="100" t="n">
        <f aca="false">$C1236*VLOOKUP($B1236,FoodDB!$A$2:$I$1018,5,0)</f>
        <v>0</v>
      </c>
      <c r="G1236" s="100" t="n">
        <f aca="false">$C1236*VLOOKUP($B1236,FoodDB!$A$2:$I$1018,6,0)</f>
        <v>0</v>
      </c>
      <c r="H1236" s="100" t="n">
        <f aca="false">$C1236*VLOOKUP($B1236,FoodDB!$A$2:$I$1018,7,0)</f>
        <v>0</v>
      </c>
      <c r="I1236" s="100" t="n">
        <f aca="false">$C1236*VLOOKUP($B1236,FoodDB!$A$2:$I$1018,8,0)</f>
        <v>0</v>
      </c>
      <c r="J1236" s="100" t="n">
        <f aca="false">$C1236*VLOOKUP($B1236,FoodDB!$A$2:$I$1018,9,0)</f>
        <v>0</v>
      </c>
      <c r="K1236" s="100"/>
      <c r="L1236" s="100"/>
      <c r="M1236" s="100"/>
      <c r="N1236" s="100"/>
      <c r="O1236" s="100"/>
      <c r="P1236" s="100"/>
      <c r="Q1236" s="100"/>
      <c r="R1236" s="100"/>
      <c r="S1236" s="100"/>
    </row>
    <row r="1237" customFormat="false" ht="15" hidden="false" customHeight="false" outlineLevel="0" collapsed="false">
      <c r="B1237" s="96" t="s">
        <v>108</v>
      </c>
      <c r="C1237" s="97" t="n">
        <v>1</v>
      </c>
      <c r="D1237" s="100" t="n">
        <f aca="false">$C1237*VLOOKUP($B1237,FoodDB!$A$2:$I$1018,3,0)</f>
        <v>0</v>
      </c>
      <c r="E1237" s="100" t="n">
        <f aca="false">$C1237*VLOOKUP($B1237,FoodDB!$A$2:$I$1018,4,0)</f>
        <v>0</v>
      </c>
      <c r="F1237" s="100" t="n">
        <f aca="false">$C1237*VLOOKUP($B1237,FoodDB!$A$2:$I$1018,5,0)</f>
        <v>0</v>
      </c>
      <c r="G1237" s="100" t="n">
        <f aca="false">$C1237*VLOOKUP($B1237,FoodDB!$A$2:$I$1018,6,0)</f>
        <v>0</v>
      </c>
      <c r="H1237" s="100" t="n">
        <f aca="false">$C1237*VLOOKUP($B1237,FoodDB!$A$2:$I$1018,7,0)</f>
        <v>0</v>
      </c>
      <c r="I1237" s="100" t="n">
        <f aca="false">$C1237*VLOOKUP($B1237,FoodDB!$A$2:$I$1018,8,0)</f>
        <v>0</v>
      </c>
      <c r="J1237" s="100" t="n">
        <f aca="false">$C1237*VLOOKUP($B1237,FoodDB!$A$2:$I$1018,9,0)</f>
        <v>0</v>
      </c>
      <c r="K1237" s="100"/>
      <c r="L1237" s="100"/>
      <c r="M1237" s="100"/>
      <c r="N1237" s="100"/>
      <c r="O1237" s="100"/>
      <c r="P1237" s="100"/>
      <c r="Q1237" s="100"/>
      <c r="R1237" s="100"/>
      <c r="S1237" s="100"/>
    </row>
    <row r="1238" customFormat="false" ht="15" hidden="false" customHeight="false" outlineLevel="0" collapsed="false">
      <c r="B1238" s="96" t="s">
        <v>108</v>
      </c>
      <c r="C1238" s="97" t="n">
        <v>1</v>
      </c>
      <c r="D1238" s="100" t="n">
        <f aca="false">$C1238*VLOOKUP($B1238,FoodDB!$A$2:$I$1018,3,0)</f>
        <v>0</v>
      </c>
      <c r="E1238" s="100" t="n">
        <f aca="false">$C1238*VLOOKUP($B1238,FoodDB!$A$2:$I$1018,4,0)</f>
        <v>0</v>
      </c>
      <c r="F1238" s="100" t="n">
        <f aca="false">$C1238*VLOOKUP($B1238,FoodDB!$A$2:$I$1018,5,0)</f>
        <v>0</v>
      </c>
      <c r="G1238" s="100" t="n">
        <f aca="false">$C1238*VLOOKUP($B1238,FoodDB!$A$2:$I$1018,6,0)</f>
        <v>0</v>
      </c>
      <c r="H1238" s="100" t="n">
        <f aca="false">$C1238*VLOOKUP($B1238,FoodDB!$A$2:$I$1018,7,0)</f>
        <v>0</v>
      </c>
      <c r="I1238" s="100" t="n">
        <f aca="false">$C1238*VLOOKUP($B1238,FoodDB!$A$2:$I$1018,8,0)</f>
        <v>0</v>
      </c>
      <c r="J1238" s="100" t="n">
        <f aca="false">$C1238*VLOOKUP($B1238,FoodDB!$A$2:$I$1018,9,0)</f>
        <v>0</v>
      </c>
      <c r="K1238" s="100"/>
      <c r="L1238" s="100"/>
      <c r="M1238" s="100"/>
      <c r="N1238" s="100"/>
      <c r="O1238" s="100"/>
      <c r="P1238" s="100"/>
      <c r="Q1238" s="100"/>
      <c r="R1238" s="100"/>
      <c r="S1238" s="100"/>
    </row>
    <row r="1239" customFormat="false" ht="15" hidden="false" customHeight="false" outlineLevel="0" collapsed="false">
      <c r="B1239" s="96" t="s">
        <v>108</v>
      </c>
      <c r="C1239" s="97" t="n">
        <v>1</v>
      </c>
      <c r="D1239" s="100" t="n">
        <f aca="false">$C1239*VLOOKUP($B1239,FoodDB!$A$2:$I$1018,3,0)</f>
        <v>0</v>
      </c>
      <c r="E1239" s="100" t="n">
        <f aca="false">$C1239*VLOOKUP($B1239,FoodDB!$A$2:$I$1018,4,0)</f>
        <v>0</v>
      </c>
      <c r="F1239" s="100" t="n">
        <f aca="false">$C1239*VLOOKUP($B1239,FoodDB!$A$2:$I$1018,5,0)</f>
        <v>0</v>
      </c>
      <c r="G1239" s="100" t="n">
        <f aca="false">$C1239*VLOOKUP($B1239,FoodDB!$A$2:$I$1018,6,0)</f>
        <v>0</v>
      </c>
      <c r="H1239" s="100" t="n">
        <f aca="false">$C1239*VLOOKUP($B1239,FoodDB!$A$2:$I$1018,7,0)</f>
        <v>0</v>
      </c>
      <c r="I1239" s="100" t="n">
        <f aca="false">$C1239*VLOOKUP($B1239,FoodDB!$A$2:$I$1018,8,0)</f>
        <v>0</v>
      </c>
      <c r="J1239" s="100" t="n">
        <f aca="false">$C1239*VLOOKUP($B1239,FoodDB!$A$2:$I$1018,9,0)</f>
        <v>0</v>
      </c>
      <c r="K1239" s="100"/>
      <c r="L1239" s="100"/>
      <c r="M1239" s="100"/>
      <c r="N1239" s="100"/>
      <c r="O1239" s="100"/>
      <c r="P1239" s="100"/>
      <c r="Q1239" s="100"/>
      <c r="R1239" s="100"/>
      <c r="S1239" s="100"/>
    </row>
    <row r="1240" customFormat="false" ht="15" hidden="false" customHeight="false" outlineLevel="0" collapsed="false">
      <c r="B1240" s="96" t="s">
        <v>108</v>
      </c>
      <c r="C1240" s="97" t="n">
        <v>1</v>
      </c>
      <c r="D1240" s="100" t="n">
        <f aca="false">$C1240*VLOOKUP($B1240,FoodDB!$A$2:$I$1018,3,0)</f>
        <v>0</v>
      </c>
      <c r="E1240" s="100" t="n">
        <f aca="false">$C1240*VLOOKUP($B1240,FoodDB!$A$2:$I$1018,4,0)</f>
        <v>0</v>
      </c>
      <c r="F1240" s="100" t="n">
        <f aca="false">$C1240*VLOOKUP($B1240,FoodDB!$A$2:$I$1018,5,0)</f>
        <v>0</v>
      </c>
      <c r="G1240" s="100" t="n">
        <f aca="false">$C1240*VLOOKUP($B1240,FoodDB!$A$2:$I$1018,6,0)</f>
        <v>0</v>
      </c>
      <c r="H1240" s="100" t="n">
        <f aca="false">$C1240*VLOOKUP($B1240,FoodDB!$A$2:$I$1018,7,0)</f>
        <v>0</v>
      </c>
      <c r="I1240" s="100" t="n">
        <f aca="false">$C1240*VLOOKUP($B1240,FoodDB!$A$2:$I$1018,8,0)</f>
        <v>0</v>
      </c>
      <c r="J1240" s="100" t="n">
        <f aca="false">$C1240*VLOOKUP($B1240,FoodDB!$A$2:$I$1018,9,0)</f>
        <v>0</v>
      </c>
      <c r="K1240" s="100"/>
      <c r="L1240" s="100"/>
      <c r="M1240" s="100"/>
      <c r="N1240" s="100"/>
      <c r="O1240" s="100"/>
      <c r="P1240" s="100"/>
      <c r="Q1240" s="100"/>
      <c r="R1240" s="100"/>
      <c r="S1240" s="100"/>
    </row>
    <row r="1241" customFormat="false" ht="15" hidden="false" customHeight="false" outlineLevel="0" collapsed="false">
      <c r="A1241" s="0" t="s">
        <v>98</v>
      </c>
      <c r="D1241" s="100"/>
      <c r="E1241" s="100"/>
      <c r="F1241" s="100"/>
      <c r="G1241" s="100" t="n">
        <f aca="false">SUM(G1234:G1240)</f>
        <v>0</v>
      </c>
      <c r="H1241" s="100" t="n">
        <f aca="false">SUM(H1234:H1240)</f>
        <v>0</v>
      </c>
      <c r="I1241" s="100" t="n">
        <f aca="false">SUM(I1234:I1240)</f>
        <v>0</v>
      </c>
      <c r="J1241" s="100" t="n">
        <f aca="false">SUM(G1241:I1241)</f>
        <v>0</v>
      </c>
      <c r="K1241" s="100"/>
      <c r="L1241" s="100"/>
      <c r="M1241" s="100"/>
      <c r="N1241" s="100"/>
      <c r="O1241" s="100"/>
      <c r="P1241" s="100"/>
      <c r="Q1241" s="100"/>
      <c r="R1241" s="100"/>
      <c r="S1241" s="100"/>
    </row>
    <row r="1242" customFormat="false" ht="15" hidden="false" customHeight="false" outlineLevel="0" collapsed="false">
      <c r="A1242" s="0" t="s">
        <v>102</v>
      </c>
      <c r="B1242" s="0" t="s">
        <v>103</v>
      </c>
      <c r="D1242" s="100"/>
      <c r="E1242" s="100"/>
      <c r="F1242" s="100"/>
      <c r="G1242" s="100" t="e">
        <f aca="false">VLOOKUP($A1234,LossChart!$A$3:$AB$105,14,0)</f>
        <v>#N/A</v>
      </c>
      <c r="H1242" s="100" t="e">
        <f aca="false">VLOOKUP($A1234,LossChart!$A$3:$AB$105,15,0)</f>
        <v>#N/A</v>
      </c>
      <c r="I1242" s="100" t="e">
        <f aca="false">VLOOKUP($A1234,LossChart!$A$3:$AB$105,16,0)</f>
        <v>#N/A</v>
      </c>
      <c r="J1242" s="100" t="e">
        <f aca="false">VLOOKUP($A1234,LossChart!$A$3:$AB$105,17,0)</f>
        <v>#N/A</v>
      </c>
      <c r="K1242" s="100"/>
      <c r="L1242" s="100"/>
      <c r="M1242" s="100"/>
      <c r="N1242" s="100"/>
      <c r="O1242" s="100"/>
      <c r="P1242" s="100"/>
      <c r="Q1242" s="100"/>
      <c r="R1242" s="100"/>
      <c r="S1242" s="100"/>
    </row>
    <row r="1243" customFormat="false" ht="15" hidden="false" customHeight="false" outlineLevel="0" collapsed="false">
      <c r="A1243" s="0" t="s">
        <v>104</v>
      </c>
      <c r="D1243" s="100"/>
      <c r="E1243" s="100"/>
      <c r="F1243" s="100"/>
      <c r="G1243" s="100" t="e">
        <f aca="false">G1242-G1241</f>
        <v>#N/A</v>
      </c>
      <c r="H1243" s="100" t="e">
        <f aca="false">H1242-H1241</f>
        <v>#N/A</v>
      </c>
      <c r="I1243" s="100" t="e">
        <f aca="false">I1242-I1241</f>
        <v>#N/A</v>
      </c>
      <c r="J1243" s="100" t="e">
        <f aca="false">J1242-J1241</f>
        <v>#N/A</v>
      </c>
      <c r="K1243" s="100"/>
      <c r="L1243" s="100"/>
      <c r="M1243" s="100"/>
      <c r="N1243" s="100"/>
      <c r="O1243" s="100"/>
      <c r="P1243" s="100"/>
      <c r="Q1243" s="100"/>
      <c r="R1243" s="100"/>
      <c r="S1243" s="100"/>
    </row>
    <row r="1245" customFormat="false" ht="60" hidden="false" customHeight="false" outlineLevel="0" collapsed="false">
      <c r="A1245" s="21" t="s">
        <v>63</v>
      </c>
      <c r="B1245" s="21" t="s">
        <v>93</v>
      </c>
      <c r="C1245" s="21" t="s">
        <v>94</v>
      </c>
      <c r="D1245" s="94" t="str">
        <f aca="false">FoodDB!$C$1</f>
        <v>Fat
(g)</v>
      </c>
      <c r="E1245" s="94" t="str">
        <f aca="false">FoodDB!$D$1</f>
        <v>Carbs
(g)</v>
      </c>
      <c r="F1245" s="94" t="str">
        <f aca="false">FoodDB!$E$1</f>
        <v>Protein
(g)</v>
      </c>
      <c r="G1245" s="94" t="str">
        <f aca="false">FoodDB!$F$1</f>
        <v>Fat
(Cal)</v>
      </c>
      <c r="H1245" s="94" t="str">
        <f aca="false">FoodDB!$G$1</f>
        <v>Carb
(Cal)</v>
      </c>
      <c r="I1245" s="94" t="str">
        <f aca="false">FoodDB!$H$1</f>
        <v>Protein
(Cal)</v>
      </c>
      <c r="J1245" s="94" t="str">
        <f aca="false">FoodDB!$I$1</f>
        <v>Total
Calories</v>
      </c>
      <c r="K1245" s="94"/>
      <c r="L1245" s="94" t="s">
        <v>110</v>
      </c>
      <c r="M1245" s="94" t="s">
        <v>111</v>
      </c>
      <c r="N1245" s="94" t="s">
        <v>112</v>
      </c>
      <c r="O1245" s="94" t="s">
        <v>113</v>
      </c>
      <c r="P1245" s="94" t="s">
        <v>118</v>
      </c>
      <c r="Q1245" s="94" t="s">
        <v>119</v>
      </c>
      <c r="R1245" s="94" t="s">
        <v>120</v>
      </c>
      <c r="S1245" s="94" t="s">
        <v>121</v>
      </c>
    </row>
    <row r="1246" customFormat="false" ht="15" hidden="false" customHeight="false" outlineLevel="0" collapsed="false">
      <c r="A1246" s="95" t="n">
        <f aca="false">A1234+1</f>
        <v>43097</v>
      </c>
      <c r="B1246" s="96" t="s">
        <v>108</v>
      </c>
      <c r="C1246" s="97" t="n">
        <v>1</v>
      </c>
      <c r="D1246" s="100" t="n">
        <f aca="false">$C1246*VLOOKUP($B1246,FoodDB!$A$2:$I$1018,3,0)</f>
        <v>0</v>
      </c>
      <c r="E1246" s="100" t="n">
        <f aca="false">$C1246*VLOOKUP($B1246,FoodDB!$A$2:$I$1018,4,0)</f>
        <v>0</v>
      </c>
      <c r="F1246" s="100" t="n">
        <f aca="false">$C1246*VLOOKUP($B1246,FoodDB!$A$2:$I$1018,5,0)</f>
        <v>0</v>
      </c>
      <c r="G1246" s="100" t="n">
        <f aca="false">$C1246*VLOOKUP($B1246,FoodDB!$A$2:$I$1018,6,0)</f>
        <v>0</v>
      </c>
      <c r="H1246" s="100" t="n">
        <f aca="false">$C1246*VLOOKUP($B1246,FoodDB!$A$2:$I$1018,7,0)</f>
        <v>0</v>
      </c>
      <c r="I1246" s="100" t="n">
        <f aca="false">$C1246*VLOOKUP($B1246,FoodDB!$A$2:$I$1018,8,0)</f>
        <v>0</v>
      </c>
      <c r="J1246" s="100" t="n">
        <f aca="false">$C1246*VLOOKUP($B1246,FoodDB!$A$2:$I$1018,9,0)</f>
        <v>0</v>
      </c>
      <c r="K1246" s="100"/>
      <c r="L1246" s="100" t="n">
        <f aca="false">SUM(G1246:G1252)</f>
        <v>0</v>
      </c>
      <c r="M1246" s="100" t="n">
        <f aca="false">SUM(H1246:H1252)</f>
        <v>0</v>
      </c>
      <c r="N1246" s="100" t="n">
        <f aca="false">SUM(I1246:I1252)</f>
        <v>0</v>
      </c>
      <c r="O1246" s="100" t="n">
        <f aca="false">SUM(L1246:N1246)</f>
        <v>0</v>
      </c>
      <c r="P1246" s="100" t="n">
        <f aca="false">VLOOKUP($A1246,LossChart!$A$3:$AB$999,14,0)-L1246</f>
        <v>855.141111178262</v>
      </c>
      <c r="Q1246" s="100" t="n">
        <f aca="false">VLOOKUP($A1246,LossChart!$A$3:$AB$999,15,0)-M1246</f>
        <v>116</v>
      </c>
      <c r="R1246" s="100" t="n">
        <f aca="false">VLOOKUP($A1246,LossChart!$A$3:$AB$999,16,0)-N1246</f>
        <v>477.304074136158</v>
      </c>
      <c r="S1246" s="100" t="n">
        <f aca="false">VLOOKUP($A1246,LossChart!$A$3:$AB$999,17,0)-O1246</f>
        <v>1448.44518531442</v>
      </c>
    </row>
    <row r="1247" customFormat="false" ht="15" hidden="false" customHeight="false" outlineLevel="0" collapsed="false">
      <c r="B1247" s="96" t="s">
        <v>108</v>
      </c>
      <c r="C1247" s="97" t="n">
        <v>1</v>
      </c>
      <c r="D1247" s="100" t="n">
        <f aca="false">$C1247*VLOOKUP($B1247,FoodDB!$A$2:$I$1018,3,0)</f>
        <v>0</v>
      </c>
      <c r="E1247" s="100" t="n">
        <f aca="false">$C1247*VLOOKUP($B1247,FoodDB!$A$2:$I$1018,4,0)</f>
        <v>0</v>
      </c>
      <c r="F1247" s="100" t="n">
        <f aca="false">$C1247*VLOOKUP($B1247,FoodDB!$A$2:$I$1018,5,0)</f>
        <v>0</v>
      </c>
      <c r="G1247" s="100" t="n">
        <f aca="false">$C1247*VLOOKUP($B1247,FoodDB!$A$2:$I$1018,6,0)</f>
        <v>0</v>
      </c>
      <c r="H1247" s="100" t="n">
        <f aca="false">$C1247*VLOOKUP($B1247,FoodDB!$A$2:$I$1018,7,0)</f>
        <v>0</v>
      </c>
      <c r="I1247" s="100" t="n">
        <f aca="false">$C1247*VLOOKUP($B1247,FoodDB!$A$2:$I$1018,8,0)</f>
        <v>0</v>
      </c>
      <c r="J1247" s="100" t="n">
        <f aca="false">$C1247*VLOOKUP($B1247,FoodDB!$A$2:$I$1018,9,0)</f>
        <v>0</v>
      </c>
      <c r="K1247" s="100"/>
      <c r="L1247" s="100"/>
      <c r="M1247" s="100"/>
      <c r="N1247" s="100"/>
      <c r="O1247" s="100"/>
      <c r="P1247" s="100"/>
      <c r="Q1247" s="100"/>
      <c r="R1247" s="100"/>
      <c r="S1247" s="100"/>
    </row>
    <row r="1248" customFormat="false" ht="15" hidden="false" customHeight="false" outlineLevel="0" collapsed="false">
      <c r="B1248" s="96" t="s">
        <v>108</v>
      </c>
      <c r="C1248" s="97" t="n">
        <v>1</v>
      </c>
      <c r="D1248" s="100" t="n">
        <f aca="false">$C1248*VLOOKUP($B1248,FoodDB!$A$2:$I$1018,3,0)</f>
        <v>0</v>
      </c>
      <c r="E1248" s="100" t="n">
        <f aca="false">$C1248*VLOOKUP($B1248,FoodDB!$A$2:$I$1018,4,0)</f>
        <v>0</v>
      </c>
      <c r="F1248" s="100" t="n">
        <f aca="false">$C1248*VLOOKUP($B1248,FoodDB!$A$2:$I$1018,5,0)</f>
        <v>0</v>
      </c>
      <c r="G1248" s="100" t="n">
        <f aca="false">$C1248*VLOOKUP($B1248,FoodDB!$A$2:$I$1018,6,0)</f>
        <v>0</v>
      </c>
      <c r="H1248" s="100" t="n">
        <f aca="false">$C1248*VLOOKUP($B1248,FoodDB!$A$2:$I$1018,7,0)</f>
        <v>0</v>
      </c>
      <c r="I1248" s="100" t="n">
        <f aca="false">$C1248*VLOOKUP($B1248,FoodDB!$A$2:$I$1018,8,0)</f>
        <v>0</v>
      </c>
      <c r="J1248" s="100" t="n">
        <f aca="false">$C1248*VLOOKUP($B1248,FoodDB!$A$2:$I$1018,9,0)</f>
        <v>0</v>
      </c>
      <c r="K1248" s="100"/>
      <c r="L1248" s="100"/>
      <c r="M1248" s="100"/>
      <c r="N1248" s="100"/>
      <c r="O1248" s="100"/>
      <c r="P1248" s="100"/>
      <c r="Q1248" s="100"/>
      <c r="R1248" s="100"/>
      <c r="S1248" s="100"/>
    </row>
    <row r="1249" customFormat="false" ht="15" hidden="false" customHeight="false" outlineLevel="0" collapsed="false">
      <c r="B1249" s="96" t="s">
        <v>108</v>
      </c>
      <c r="C1249" s="97" t="n">
        <v>1</v>
      </c>
      <c r="D1249" s="100" t="n">
        <f aca="false">$C1249*VLOOKUP($B1249,FoodDB!$A$2:$I$1018,3,0)</f>
        <v>0</v>
      </c>
      <c r="E1249" s="100" t="n">
        <f aca="false">$C1249*VLOOKUP($B1249,FoodDB!$A$2:$I$1018,4,0)</f>
        <v>0</v>
      </c>
      <c r="F1249" s="100" t="n">
        <f aca="false">$C1249*VLOOKUP($B1249,FoodDB!$A$2:$I$1018,5,0)</f>
        <v>0</v>
      </c>
      <c r="G1249" s="100" t="n">
        <f aca="false">$C1249*VLOOKUP($B1249,FoodDB!$A$2:$I$1018,6,0)</f>
        <v>0</v>
      </c>
      <c r="H1249" s="100" t="n">
        <f aca="false">$C1249*VLOOKUP($B1249,FoodDB!$A$2:$I$1018,7,0)</f>
        <v>0</v>
      </c>
      <c r="I1249" s="100" t="n">
        <f aca="false">$C1249*VLOOKUP($B1249,FoodDB!$A$2:$I$1018,8,0)</f>
        <v>0</v>
      </c>
      <c r="J1249" s="100" t="n">
        <f aca="false">$C1249*VLOOKUP($B1249,FoodDB!$A$2:$I$1018,9,0)</f>
        <v>0</v>
      </c>
      <c r="K1249" s="100"/>
      <c r="L1249" s="100"/>
      <c r="M1249" s="100"/>
      <c r="N1249" s="100"/>
      <c r="O1249" s="100"/>
      <c r="P1249" s="100"/>
      <c r="Q1249" s="100"/>
      <c r="R1249" s="100"/>
      <c r="S1249" s="100"/>
    </row>
    <row r="1250" customFormat="false" ht="15" hidden="false" customHeight="false" outlineLevel="0" collapsed="false">
      <c r="B1250" s="96" t="s">
        <v>108</v>
      </c>
      <c r="C1250" s="97" t="n">
        <v>1</v>
      </c>
      <c r="D1250" s="100" t="n">
        <f aca="false">$C1250*VLOOKUP($B1250,FoodDB!$A$2:$I$1018,3,0)</f>
        <v>0</v>
      </c>
      <c r="E1250" s="100" t="n">
        <f aca="false">$C1250*VLOOKUP($B1250,FoodDB!$A$2:$I$1018,4,0)</f>
        <v>0</v>
      </c>
      <c r="F1250" s="100" t="n">
        <f aca="false">$C1250*VLOOKUP($B1250,FoodDB!$A$2:$I$1018,5,0)</f>
        <v>0</v>
      </c>
      <c r="G1250" s="100" t="n">
        <f aca="false">$C1250*VLOOKUP($B1250,FoodDB!$A$2:$I$1018,6,0)</f>
        <v>0</v>
      </c>
      <c r="H1250" s="100" t="n">
        <f aca="false">$C1250*VLOOKUP($B1250,FoodDB!$A$2:$I$1018,7,0)</f>
        <v>0</v>
      </c>
      <c r="I1250" s="100" t="n">
        <f aca="false">$C1250*VLOOKUP($B1250,FoodDB!$A$2:$I$1018,8,0)</f>
        <v>0</v>
      </c>
      <c r="J1250" s="100" t="n">
        <f aca="false">$C1250*VLOOKUP($B1250,FoodDB!$A$2:$I$1018,9,0)</f>
        <v>0</v>
      </c>
      <c r="K1250" s="100"/>
      <c r="L1250" s="100"/>
      <c r="M1250" s="100"/>
      <c r="N1250" s="100"/>
      <c r="O1250" s="100"/>
      <c r="P1250" s="100"/>
      <c r="Q1250" s="100"/>
      <c r="R1250" s="100"/>
      <c r="S1250" s="100"/>
    </row>
    <row r="1251" customFormat="false" ht="15" hidden="false" customHeight="false" outlineLevel="0" collapsed="false">
      <c r="B1251" s="96" t="s">
        <v>108</v>
      </c>
      <c r="C1251" s="97" t="n">
        <v>1</v>
      </c>
      <c r="D1251" s="100" t="n">
        <f aca="false">$C1251*VLOOKUP($B1251,FoodDB!$A$2:$I$1018,3,0)</f>
        <v>0</v>
      </c>
      <c r="E1251" s="100" t="n">
        <f aca="false">$C1251*VLOOKUP($B1251,FoodDB!$A$2:$I$1018,4,0)</f>
        <v>0</v>
      </c>
      <c r="F1251" s="100" t="n">
        <f aca="false">$C1251*VLOOKUP($B1251,FoodDB!$A$2:$I$1018,5,0)</f>
        <v>0</v>
      </c>
      <c r="G1251" s="100" t="n">
        <f aca="false">$C1251*VLOOKUP($B1251,FoodDB!$A$2:$I$1018,6,0)</f>
        <v>0</v>
      </c>
      <c r="H1251" s="100" t="n">
        <f aca="false">$C1251*VLOOKUP($B1251,FoodDB!$A$2:$I$1018,7,0)</f>
        <v>0</v>
      </c>
      <c r="I1251" s="100" t="n">
        <f aca="false">$C1251*VLOOKUP($B1251,FoodDB!$A$2:$I$1018,8,0)</f>
        <v>0</v>
      </c>
      <c r="J1251" s="100" t="n">
        <f aca="false">$C1251*VLOOKUP($B1251,FoodDB!$A$2:$I$1018,9,0)</f>
        <v>0</v>
      </c>
      <c r="K1251" s="100"/>
      <c r="L1251" s="100"/>
      <c r="M1251" s="100"/>
      <c r="N1251" s="100"/>
      <c r="O1251" s="100"/>
      <c r="P1251" s="100"/>
      <c r="Q1251" s="100"/>
      <c r="R1251" s="100"/>
      <c r="S1251" s="100"/>
    </row>
    <row r="1252" customFormat="false" ht="15" hidden="false" customHeight="false" outlineLevel="0" collapsed="false">
      <c r="B1252" s="96" t="s">
        <v>108</v>
      </c>
      <c r="C1252" s="97" t="n">
        <v>1</v>
      </c>
      <c r="D1252" s="100" t="n">
        <f aca="false">$C1252*VLOOKUP($B1252,FoodDB!$A$2:$I$1018,3,0)</f>
        <v>0</v>
      </c>
      <c r="E1252" s="100" t="n">
        <f aca="false">$C1252*VLOOKUP($B1252,FoodDB!$A$2:$I$1018,4,0)</f>
        <v>0</v>
      </c>
      <c r="F1252" s="100" t="n">
        <f aca="false">$C1252*VLOOKUP($B1252,FoodDB!$A$2:$I$1018,5,0)</f>
        <v>0</v>
      </c>
      <c r="G1252" s="100" t="n">
        <f aca="false">$C1252*VLOOKUP($B1252,FoodDB!$A$2:$I$1018,6,0)</f>
        <v>0</v>
      </c>
      <c r="H1252" s="100" t="n">
        <f aca="false">$C1252*VLOOKUP($B1252,FoodDB!$A$2:$I$1018,7,0)</f>
        <v>0</v>
      </c>
      <c r="I1252" s="100" t="n">
        <f aca="false">$C1252*VLOOKUP($B1252,FoodDB!$A$2:$I$1018,8,0)</f>
        <v>0</v>
      </c>
      <c r="J1252" s="100" t="n">
        <f aca="false">$C1252*VLOOKUP($B1252,FoodDB!$A$2:$I$1018,9,0)</f>
        <v>0</v>
      </c>
      <c r="K1252" s="100"/>
      <c r="L1252" s="100"/>
      <c r="M1252" s="100"/>
      <c r="N1252" s="100"/>
      <c r="O1252" s="100"/>
      <c r="P1252" s="100"/>
      <c r="Q1252" s="100"/>
      <c r="R1252" s="100"/>
      <c r="S1252" s="100"/>
    </row>
    <row r="1253" customFormat="false" ht="15" hidden="false" customHeight="false" outlineLevel="0" collapsed="false">
      <c r="A1253" s="0" t="s">
        <v>98</v>
      </c>
      <c r="D1253" s="100"/>
      <c r="E1253" s="100"/>
      <c r="F1253" s="100"/>
      <c r="G1253" s="100" t="n">
        <f aca="false">SUM(G1246:G1252)</f>
        <v>0</v>
      </c>
      <c r="H1253" s="100" t="n">
        <f aca="false">SUM(H1246:H1252)</f>
        <v>0</v>
      </c>
      <c r="I1253" s="100" t="n">
        <f aca="false">SUM(I1246:I1252)</f>
        <v>0</v>
      </c>
      <c r="J1253" s="100" t="n">
        <f aca="false">SUM(G1253:I1253)</f>
        <v>0</v>
      </c>
      <c r="K1253" s="100"/>
      <c r="L1253" s="100"/>
      <c r="M1253" s="100"/>
      <c r="N1253" s="100"/>
      <c r="O1253" s="100"/>
      <c r="P1253" s="100"/>
      <c r="Q1253" s="100"/>
      <c r="R1253" s="100"/>
      <c r="S1253" s="100"/>
    </row>
    <row r="1254" customFormat="false" ht="15" hidden="false" customHeight="false" outlineLevel="0" collapsed="false">
      <c r="A1254" s="0" t="s">
        <v>102</v>
      </c>
      <c r="B1254" s="0" t="s">
        <v>103</v>
      </c>
      <c r="D1254" s="100"/>
      <c r="E1254" s="100"/>
      <c r="F1254" s="100"/>
      <c r="G1254" s="100" t="e">
        <f aca="false">VLOOKUP($A1246,LossChart!$A$3:$AB$105,14,0)</f>
        <v>#N/A</v>
      </c>
      <c r="H1254" s="100" t="e">
        <f aca="false">VLOOKUP($A1246,LossChart!$A$3:$AB$105,15,0)</f>
        <v>#N/A</v>
      </c>
      <c r="I1254" s="100" t="e">
        <f aca="false">VLOOKUP($A1246,LossChart!$A$3:$AB$105,16,0)</f>
        <v>#N/A</v>
      </c>
      <c r="J1254" s="100" t="e">
        <f aca="false">VLOOKUP($A1246,LossChart!$A$3:$AB$105,17,0)</f>
        <v>#N/A</v>
      </c>
      <c r="K1254" s="100"/>
      <c r="L1254" s="100"/>
      <c r="M1254" s="100"/>
      <c r="N1254" s="100"/>
      <c r="O1254" s="100"/>
      <c r="P1254" s="100"/>
      <c r="Q1254" s="100"/>
      <c r="R1254" s="100"/>
      <c r="S1254" s="100"/>
    </row>
    <row r="1255" customFormat="false" ht="15" hidden="false" customHeight="false" outlineLevel="0" collapsed="false">
      <c r="A1255" s="0" t="s">
        <v>104</v>
      </c>
      <c r="D1255" s="100"/>
      <c r="E1255" s="100"/>
      <c r="F1255" s="100"/>
      <c r="G1255" s="100" t="e">
        <f aca="false">G1254-G1253</f>
        <v>#N/A</v>
      </c>
      <c r="H1255" s="100" t="e">
        <f aca="false">H1254-H1253</f>
        <v>#N/A</v>
      </c>
      <c r="I1255" s="100" t="e">
        <f aca="false">I1254-I1253</f>
        <v>#N/A</v>
      </c>
      <c r="J1255" s="100" t="e">
        <f aca="false">J1254-J1253</f>
        <v>#N/A</v>
      </c>
      <c r="K1255" s="100"/>
      <c r="L1255" s="100"/>
      <c r="M1255" s="100"/>
      <c r="N1255" s="100"/>
      <c r="O1255" s="100"/>
      <c r="P1255" s="100"/>
      <c r="Q1255" s="100"/>
      <c r="R1255" s="100"/>
      <c r="S1255" s="100"/>
    </row>
    <row r="1257" customFormat="false" ht="60" hidden="false" customHeight="false" outlineLevel="0" collapsed="false">
      <c r="A1257" s="21" t="s">
        <v>63</v>
      </c>
      <c r="B1257" s="21" t="s">
        <v>93</v>
      </c>
      <c r="C1257" s="21" t="s">
        <v>94</v>
      </c>
      <c r="D1257" s="94" t="str">
        <f aca="false">FoodDB!$C$1</f>
        <v>Fat
(g)</v>
      </c>
      <c r="E1257" s="94" t="str">
        <f aca="false">FoodDB!$D$1</f>
        <v>Carbs
(g)</v>
      </c>
      <c r="F1257" s="94" t="str">
        <f aca="false">FoodDB!$E$1</f>
        <v>Protein
(g)</v>
      </c>
      <c r="G1257" s="94" t="str">
        <f aca="false">FoodDB!$F$1</f>
        <v>Fat
(Cal)</v>
      </c>
      <c r="H1257" s="94" t="str">
        <f aca="false">FoodDB!$G$1</f>
        <v>Carb
(Cal)</v>
      </c>
      <c r="I1257" s="94" t="str">
        <f aca="false">FoodDB!$H$1</f>
        <v>Protein
(Cal)</v>
      </c>
      <c r="J1257" s="94" t="str">
        <f aca="false">FoodDB!$I$1</f>
        <v>Total
Calories</v>
      </c>
      <c r="K1257" s="94"/>
      <c r="L1257" s="94" t="s">
        <v>110</v>
      </c>
      <c r="M1257" s="94" t="s">
        <v>111</v>
      </c>
      <c r="N1257" s="94" t="s">
        <v>112</v>
      </c>
      <c r="O1257" s="94" t="s">
        <v>113</v>
      </c>
      <c r="P1257" s="94" t="s">
        <v>118</v>
      </c>
      <c r="Q1257" s="94" t="s">
        <v>119</v>
      </c>
      <c r="R1257" s="94" t="s">
        <v>120</v>
      </c>
      <c r="S1257" s="94" t="s">
        <v>121</v>
      </c>
    </row>
    <row r="1258" customFormat="false" ht="15" hidden="false" customHeight="false" outlineLevel="0" collapsed="false">
      <c r="A1258" s="95" t="n">
        <f aca="false">A1246+1</f>
        <v>43098</v>
      </c>
      <c r="B1258" s="96" t="s">
        <v>108</v>
      </c>
      <c r="C1258" s="97" t="n">
        <v>1</v>
      </c>
      <c r="D1258" s="100" t="n">
        <f aca="false">$C1258*VLOOKUP($B1258,FoodDB!$A$2:$I$1018,3,0)</f>
        <v>0</v>
      </c>
      <c r="E1258" s="100" t="n">
        <f aca="false">$C1258*VLOOKUP($B1258,FoodDB!$A$2:$I$1018,4,0)</f>
        <v>0</v>
      </c>
      <c r="F1258" s="100" t="n">
        <f aca="false">$C1258*VLOOKUP($B1258,FoodDB!$A$2:$I$1018,5,0)</f>
        <v>0</v>
      </c>
      <c r="G1258" s="100" t="n">
        <f aca="false">$C1258*VLOOKUP($B1258,FoodDB!$A$2:$I$1018,6,0)</f>
        <v>0</v>
      </c>
      <c r="H1258" s="100" t="n">
        <f aca="false">$C1258*VLOOKUP($B1258,FoodDB!$A$2:$I$1018,7,0)</f>
        <v>0</v>
      </c>
      <c r="I1258" s="100" t="n">
        <f aca="false">$C1258*VLOOKUP($B1258,FoodDB!$A$2:$I$1018,8,0)</f>
        <v>0</v>
      </c>
      <c r="J1258" s="100" t="n">
        <f aca="false">$C1258*VLOOKUP($B1258,FoodDB!$A$2:$I$1018,9,0)</f>
        <v>0</v>
      </c>
      <c r="K1258" s="100"/>
      <c r="L1258" s="100" t="n">
        <f aca="false">SUM(G1258:G1264)</f>
        <v>0</v>
      </c>
      <c r="M1258" s="100" t="n">
        <f aca="false">SUM(H1258:H1264)</f>
        <v>0</v>
      </c>
      <c r="N1258" s="100" t="n">
        <f aca="false">SUM(I1258:I1264)</f>
        <v>0</v>
      </c>
      <c r="O1258" s="100" t="n">
        <f aca="false">SUM(L1258:N1258)</f>
        <v>0</v>
      </c>
      <c r="P1258" s="100" t="n">
        <f aca="false">VLOOKUP($A1258,LossChart!$A$3:$AB$999,14,0)-L1258</f>
        <v>858.750594545612</v>
      </c>
      <c r="Q1258" s="100" t="n">
        <f aca="false">VLOOKUP($A1258,LossChart!$A$3:$AB$999,15,0)-M1258</f>
        <v>116</v>
      </c>
      <c r="R1258" s="100" t="n">
        <f aca="false">VLOOKUP($A1258,LossChart!$A$3:$AB$999,16,0)-N1258</f>
        <v>477.304074136158</v>
      </c>
      <c r="S1258" s="100" t="n">
        <f aca="false">VLOOKUP($A1258,LossChart!$A$3:$AB$999,17,0)-O1258</f>
        <v>1452.05466868177</v>
      </c>
    </row>
    <row r="1259" customFormat="false" ht="15" hidden="false" customHeight="false" outlineLevel="0" collapsed="false">
      <c r="B1259" s="96" t="s">
        <v>108</v>
      </c>
      <c r="C1259" s="97" t="n">
        <v>1</v>
      </c>
      <c r="D1259" s="100" t="n">
        <f aca="false">$C1259*VLOOKUP($B1259,FoodDB!$A$2:$I$1018,3,0)</f>
        <v>0</v>
      </c>
      <c r="E1259" s="100" t="n">
        <f aca="false">$C1259*VLOOKUP($B1259,FoodDB!$A$2:$I$1018,4,0)</f>
        <v>0</v>
      </c>
      <c r="F1259" s="100" t="n">
        <f aca="false">$C1259*VLOOKUP($B1259,FoodDB!$A$2:$I$1018,5,0)</f>
        <v>0</v>
      </c>
      <c r="G1259" s="100" t="n">
        <f aca="false">$C1259*VLOOKUP($B1259,FoodDB!$A$2:$I$1018,6,0)</f>
        <v>0</v>
      </c>
      <c r="H1259" s="100" t="n">
        <f aca="false">$C1259*VLOOKUP($B1259,FoodDB!$A$2:$I$1018,7,0)</f>
        <v>0</v>
      </c>
      <c r="I1259" s="100" t="n">
        <f aca="false">$C1259*VLOOKUP($B1259,FoodDB!$A$2:$I$1018,8,0)</f>
        <v>0</v>
      </c>
      <c r="J1259" s="100" t="n">
        <f aca="false">$C1259*VLOOKUP($B1259,FoodDB!$A$2:$I$1018,9,0)</f>
        <v>0</v>
      </c>
      <c r="K1259" s="100"/>
      <c r="L1259" s="100"/>
      <c r="M1259" s="100"/>
      <c r="N1259" s="100"/>
      <c r="O1259" s="100"/>
      <c r="P1259" s="100"/>
      <c r="Q1259" s="100"/>
      <c r="R1259" s="100"/>
      <c r="S1259" s="100"/>
    </row>
    <row r="1260" customFormat="false" ht="15" hidden="false" customHeight="false" outlineLevel="0" collapsed="false">
      <c r="B1260" s="96" t="s">
        <v>108</v>
      </c>
      <c r="C1260" s="97" t="n">
        <v>1</v>
      </c>
      <c r="D1260" s="100" t="n">
        <f aca="false">$C1260*VLOOKUP($B1260,FoodDB!$A$2:$I$1018,3,0)</f>
        <v>0</v>
      </c>
      <c r="E1260" s="100" t="n">
        <f aca="false">$C1260*VLOOKUP($B1260,FoodDB!$A$2:$I$1018,4,0)</f>
        <v>0</v>
      </c>
      <c r="F1260" s="100" t="n">
        <f aca="false">$C1260*VLOOKUP($B1260,FoodDB!$A$2:$I$1018,5,0)</f>
        <v>0</v>
      </c>
      <c r="G1260" s="100" t="n">
        <f aca="false">$C1260*VLOOKUP($B1260,FoodDB!$A$2:$I$1018,6,0)</f>
        <v>0</v>
      </c>
      <c r="H1260" s="100" t="n">
        <f aca="false">$C1260*VLOOKUP($B1260,FoodDB!$A$2:$I$1018,7,0)</f>
        <v>0</v>
      </c>
      <c r="I1260" s="100" t="n">
        <f aca="false">$C1260*VLOOKUP($B1260,FoodDB!$A$2:$I$1018,8,0)</f>
        <v>0</v>
      </c>
      <c r="J1260" s="100" t="n">
        <f aca="false">$C1260*VLOOKUP($B1260,FoodDB!$A$2:$I$1018,9,0)</f>
        <v>0</v>
      </c>
      <c r="K1260" s="100"/>
      <c r="L1260" s="100"/>
      <c r="M1260" s="100"/>
      <c r="N1260" s="100"/>
      <c r="O1260" s="100"/>
      <c r="P1260" s="100"/>
      <c r="Q1260" s="100"/>
      <c r="R1260" s="100"/>
      <c r="S1260" s="100"/>
    </row>
    <row r="1261" customFormat="false" ht="15" hidden="false" customHeight="false" outlineLevel="0" collapsed="false">
      <c r="B1261" s="96" t="s">
        <v>108</v>
      </c>
      <c r="C1261" s="97" t="n">
        <v>1</v>
      </c>
      <c r="D1261" s="100" t="n">
        <f aca="false">$C1261*VLOOKUP($B1261,FoodDB!$A$2:$I$1018,3,0)</f>
        <v>0</v>
      </c>
      <c r="E1261" s="100" t="n">
        <f aca="false">$C1261*VLOOKUP($B1261,FoodDB!$A$2:$I$1018,4,0)</f>
        <v>0</v>
      </c>
      <c r="F1261" s="100" t="n">
        <f aca="false">$C1261*VLOOKUP($B1261,FoodDB!$A$2:$I$1018,5,0)</f>
        <v>0</v>
      </c>
      <c r="G1261" s="100" t="n">
        <f aca="false">$C1261*VLOOKUP($B1261,FoodDB!$A$2:$I$1018,6,0)</f>
        <v>0</v>
      </c>
      <c r="H1261" s="100" t="n">
        <f aca="false">$C1261*VLOOKUP($B1261,FoodDB!$A$2:$I$1018,7,0)</f>
        <v>0</v>
      </c>
      <c r="I1261" s="100" t="n">
        <f aca="false">$C1261*VLOOKUP($B1261,FoodDB!$A$2:$I$1018,8,0)</f>
        <v>0</v>
      </c>
      <c r="J1261" s="100" t="n">
        <f aca="false">$C1261*VLOOKUP($B1261,FoodDB!$A$2:$I$1018,9,0)</f>
        <v>0</v>
      </c>
      <c r="K1261" s="100"/>
      <c r="L1261" s="100"/>
      <c r="M1261" s="100"/>
      <c r="N1261" s="100"/>
      <c r="O1261" s="100"/>
      <c r="P1261" s="100"/>
      <c r="Q1261" s="100"/>
      <c r="R1261" s="100"/>
      <c r="S1261" s="100"/>
    </row>
    <row r="1262" customFormat="false" ht="15" hidden="false" customHeight="false" outlineLevel="0" collapsed="false">
      <c r="B1262" s="96" t="s">
        <v>108</v>
      </c>
      <c r="C1262" s="97" t="n">
        <v>1</v>
      </c>
      <c r="D1262" s="100" t="n">
        <f aca="false">$C1262*VLOOKUP($B1262,FoodDB!$A$2:$I$1018,3,0)</f>
        <v>0</v>
      </c>
      <c r="E1262" s="100" t="n">
        <f aca="false">$C1262*VLOOKUP($B1262,FoodDB!$A$2:$I$1018,4,0)</f>
        <v>0</v>
      </c>
      <c r="F1262" s="100" t="n">
        <f aca="false">$C1262*VLOOKUP($B1262,FoodDB!$A$2:$I$1018,5,0)</f>
        <v>0</v>
      </c>
      <c r="G1262" s="100" t="n">
        <f aca="false">$C1262*VLOOKUP($B1262,FoodDB!$A$2:$I$1018,6,0)</f>
        <v>0</v>
      </c>
      <c r="H1262" s="100" t="n">
        <f aca="false">$C1262*VLOOKUP($B1262,FoodDB!$A$2:$I$1018,7,0)</f>
        <v>0</v>
      </c>
      <c r="I1262" s="100" t="n">
        <f aca="false">$C1262*VLOOKUP($B1262,FoodDB!$A$2:$I$1018,8,0)</f>
        <v>0</v>
      </c>
      <c r="J1262" s="100" t="n">
        <f aca="false">$C1262*VLOOKUP($B1262,FoodDB!$A$2:$I$1018,9,0)</f>
        <v>0</v>
      </c>
      <c r="K1262" s="100"/>
      <c r="L1262" s="100"/>
      <c r="M1262" s="100"/>
      <c r="N1262" s="100"/>
      <c r="O1262" s="100"/>
      <c r="P1262" s="100"/>
      <c r="Q1262" s="100"/>
      <c r="R1262" s="100"/>
      <c r="S1262" s="100"/>
    </row>
    <row r="1263" customFormat="false" ht="15" hidden="false" customHeight="false" outlineLevel="0" collapsed="false">
      <c r="B1263" s="96" t="s">
        <v>108</v>
      </c>
      <c r="C1263" s="97" t="n">
        <v>1</v>
      </c>
      <c r="D1263" s="100" t="n">
        <f aca="false">$C1263*VLOOKUP($B1263,FoodDB!$A$2:$I$1018,3,0)</f>
        <v>0</v>
      </c>
      <c r="E1263" s="100" t="n">
        <f aca="false">$C1263*VLOOKUP($B1263,FoodDB!$A$2:$I$1018,4,0)</f>
        <v>0</v>
      </c>
      <c r="F1263" s="100" t="n">
        <f aca="false">$C1263*VLOOKUP($B1263,FoodDB!$A$2:$I$1018,5,0)</f>
        <v>0</v>
      </c>
      <c r="G1263" s="100" t="n">
        <f aca="false">$C1263*VLOOKUP($B1263,FoodDB!$A$2:$I$1018,6,0)</f>
        <v>0</v>
      </c>
      <c r="H1263" s="100" t="n">
        <f aca="false">$C1263*VLOOKUP($B1263,FoodDB!$A$2:$I$1018,7,0)</f>
        <v>0</v>
      </c>
      <c r="I1263" s="100" t="n">
        <f aca="false">$C1263*VLOOKUP($B1263,FoodDB!$A$2:$I$1018,8,0)</f>
        <v>0</v>
      </c>
      <c r="J1263" s="100" t="n">
        <f aca="false">$C1263*VLOOKUP($B1263,FoodDB!$A$2:$I$1018,9,0)</f>
        <v>0</v>
      </c>
      <c r="K1263" s="100"/>
      <c r="L1263" s="100"/>
      <c r="M1263" s="100"/>
      <c r="N1263" s="100"/>
      <c r="O1263" s="100"/>
      <c r="P1263" s="100"/>
      <c r="Q1263" s="100"/>
      <c r="R1263" s="100"/>
      <c r="S1263" s="100"/>
    </row>
    <row r="1264" customFormat="false" ht="15" hidden="false" customHeight="false" outlineLevel="0" collapsed="false">
      <c r="B1264" s="96" t="s">
        <v>108</v>
      </c>
      <c r="C1264" s="97" t="n">
        <v>1</v>
      </c>
      <c r="D1264" s="100" t="n">
        <f aca="false">$C1264*VLOOKUP($B1264,FoodDB!$A$2:$I$1018,3,0)</f>
        <v>0</v>
      </c>
      <c r="E1264" s="100" t="n">
        <f aca="false">$C1264*VLOOKUP($B1264,FoodDB!$A$2:$I$1018,4,0)</f>
        <v>0</v>
      </c>
      <c r="F1264" s="100" t="n">
        <f aca="false">$C1264*VLOOKUP($B1264,FoodDB!$A$2:$I$1018,5,0)</f>
        <v>0</v>
      </c>
      <c r="G1264" s="100" t="n">
        <f aca="false">$C1264*VLOOKUP($B1264,FoodDB!$A$2:$I$1018,6,0)</f>
        <v>0</v>
      </c>
      <c r="H1264" s="100" t="n">
        <f aca="false">$C1264*VLOOKUP($B1264,FoodDB!$A$2:$I$1018,7,0)</f>
        <v>0</v>
      </c>
      <c r="I1264" s="100" t="n">
        <f aca="false">$C1264*VLOOKUP($B1264,FoodDB!$A$2:$I$1018,8,0)</f>
        <v>0</v>
      </c>
      <c r="J1264" s="100" t="n">
        <f aca="false">$C1264*VLOOKUP($B1264,FoodDB!$A$2:$I$1018,9,0)</f>
        <v>0</v>
      </c>
      <c r="K1264" s="100"/>
      <c r="L1264" s="100"/>
      <c r="M1264" s="100"/>
      <c r="N1264" s="100"/>
      <c r="O1264" s="100"/>
      <c r="P1264" s="100"/>
      <c r="Q1264" s="100"/>
      <c r="R1264" s="100"/>
      <c r="S1264" s="100"/>
    </row>
    <row r="1265" customFormat="false" ht="15" hidden="false" customHeight="false" outlineLevel="0" collapsed="false">
      <c r="A1265" s="0" t="s">
        <v>98</v>
      </c>
      <c r="D1265" s="100"/>
      <c r="E1265" s="100"/>
      <c r="F1265" s="100"/>
      <c r="G1265" s="100" t="n">
        <f aca="false">SUM(G1258:G1264)</f>
        <v>0</v>
      </c>
      <c r="H1265" s="100" t="n">
        <f aca="false">SUM(H1258:H1264)</f>
        <v>0</v>
      </c>
      <c r="I1265" s="100" t="n">
        <f aca="false">SUM(I1258:I1264)</f>
        <v>0</v>
      </c>
      <c r="J1265" s="100" t="n">
        <f aca="false">SUM(G1265:I1265)</f>
        <v>0</v>
      </c>
      <c r="K1265" s="100"/>
      <c r="L1265" s="100"/>
      <c r="M1265" s="100"/>
      <c r="N1265" s="100"/>
      <c r="O1265" s="100"/>
      <c r="P1265" s="100"/>
      <c r="Q1265" s="100"/>
      <c r="R1265" s="100"/>
      <c r="S1265" s="100"/>
    </row>
    <row r="1266" customFormat="false" ht="15" hidden="false" customHeight="false" outlineLevel="0" collapsed="false">
      <c r="A1266" s="0" t="s">
        <v>102</v>
      </c>
      <c r="B1266" s="0" t="s">
        <v>103</v>
      </c>
      <c r="D1266" s="100"/>
      <c r="E1266" s="100"/>
      <c r="F1266" s="100"/>
      <c r="G1266" s="100" t="e">
        <f aca="false">VLOOKUP($A1258,LossChart!$A$3:$AB$105,14,0)</f>
        <v>#N/A</v>
      </c>
      <c r="H1266" s="100" t="e">
        <f aca="false">VLOOKUP($A1258,LossChart!$A$3:$AB$105,15,0)</f>
        <v>#N/A</v>
      </c>
      <c r="I1266" s="100" t="e">
        <f aca="false">VLOOKUP($A1258,LossChart!$A$3:$AB$105,16,0)</f>
        <v>#N/A</v>
      </c>
      <c r="J1266" s="100" t="e">
        <f aca="false">VLOOKUP($A1258,LossChart!$A$3:$AB$105,17,0)</f>
        <v>#N/A</v>
      </c>
      <c r="K1266" s="100"/>
      <c r="L1266" s="100"/>
      <c r="M1266" s="100"/>
      <c r="N1266" s="100"/>
      <c r="O1266" s="100"/>
      <c r="P1266" s="100"/>
      <c r="Q1266" s="100"/>
      <c r="R1266" s="100"/>
      <c r="S1266" s="100"/>
    </row>
    <row r="1267" customFormat="false" ht="15" hidden="false" customHeight="false" outlineLevel="0" collapsed="false">
      <c r="A1267" s="0" t="s">
        <v>104</v>
      </c>
      <c r="D1267" s="100"/>
      <c r="E1267" s="100"/>
      <c r="F1267" s="100"/>
      <c r="G1267" s="100" t="e">
        <f aca="false">G1266-G1265</f>
        <v>#N/A</v>
      </c>
      <c r="H1267" s="100" t="e">
        <f aca="false">H1266-H1265</f>
        <v>#N/A</v>
      </c>
      <c r="I1267" s="100" t="e">
        <f aca="false">I1266-I1265</f>
        <v>#N/A</v>
      </c>
      <c r="J1267" s="100" t="e">
        <f aca="false">J1266-J1265</f>
        <v>#N/A</v>
      </c>
      <c r="K1267" s="100"/>
      <c r="L1267" s="100"/>
      <c r="M1267" s="100"/>
      <c r="N1267" s="100"/>
      <c r="O1267" s="100"/>
      <c r="P1267" s="100"/>
      <c r="Q1267" s="100"/>
      <c r="R1267" s="100"/>
      <c r="S1267" s="100"/>
    </row>
    <row r="1269" customFormat="false" ht="60" hidden="false" customHeight="false" outlineLevel="0" collapsed="false">
      <c r="A1269" s="21" t="s">
        <v>63</v>
      </c>
      <c r="B1269" s="21" t="s">
        <v>93</v>
      </c>
      <c r="C1269" s="21" t="s">
        <v>94</v>
      </c>
      <c r="D1269" s="94" t="str">
        <f aca="false">FoodDB!$C$1</f>
        <v>Fat
(g)</v>
      </c>
      <c r="E1269" s="94" t="str">
        <f aca="false">FoodDB!$D$1</f>
        <v>Carbs
(g)</v>
      </c>
      <c r="F1269" s="94" t="str">
        <f aca="false">FoodDB!$E$1</f>
        <v>Protein
(g)</v>
      </c>
      <c r="G1269" s="94" t="str">
        <f aca="false">FoodDB!$F$1</f>
        <v>Fat
(Cal)</v>
      </c>
      <c r="H1269" s="94" t="str">
        <f aca="false">FoodDB!$G$1</f>
        <v>Carb
(Cal)</v>
      </c>
      <c r="I1269" s="94" t="str">
        <f aca="false">FoodDB!$H$1</f>
        <v>Protein
(Cal)</v>
      </c>
      <c r="J1269" s="94" t="str">
        <f aca="false">FoodDB!$I$1</f>
        <v>Total
Calories</v>
      </c>
      <c r="K1269" s="94"/>
      <c r="L1269" s="94" t="s">
        <v>110</v>
      </c>
      <c r="M1269" s="94" t="s">
        <v>111</v>
      </c>
      <c r="N1269" s="94" t="s">
        <v>112</v>
      </c>
      <c r="O1269" s="94" t="s">
        <v>113</v>
      </c>
      <c r="P1269" s="94" t="s">
        <v>118</v>
      </c>
      <c r="Q1269" s="94" t="s">
        <v>119</v>
      </c>
      <c r="R1269" s="94" t="s">
        <v>120</v>
      </c>
      <c r="S1269" s="94" t="s">
        <v>121</v>
      </c>
    </row>
    <row r="1270" customFormat="false" ht="15" hidden="false" customHeight="false" outlineLevel="0" collapsed="false">
      <c r="A1270" s="95" t="n">
        <f aca="false">A1258+1</f>
        <v>43099</v>
      </c>
      <c r="B1270" s="96" t="s">
        <v>108</v>
      </c>
      <c r="C1270" s="97" t="n">
        <v>1</v>
      </c>
      <c r="D1270" s="100" t="n">
        <f aca="false">$C1270*VLOOKUP($B1270,FoodDB!$A$2:$I$1018,3,0)</f>
        <v>0</v>
      </c>
      <c r="E1270" s="100" t="n">
        <f aca="false">$C1270*VLOOKUP($B1270,FoodDB!$A$2:$I$1018,4,0)</f>
        <v>0</v>
      </c>
      <c r="F1270" s="100" t="n">
        <f aca="false">$C1270*VLOOKUP($B1270,FoodDB!$A$2:$I$1018,5,0)</f>
        <v>0</v>
      </c>
      <c r="G1270" s="100" t="n">
        <f aca="false">$C1270*VLOOKUP($B1270,FoodDB!$A$2:$I$1018,6,0)</f>
        <v>0</v>
      </c>
      <c r="H1270" s="100" t="n">
        <f aca="false">$C1270*VLOOKUP($B1270,FoodDB!$A$2:$I$1018,7,0)</f>
        <v>0</v>
      </c>
      <c r="I1270" s="100" t="n">
        <f aca="false">$C1270*VLOOKUP($B1270,FoodDB!$A$2:$I$1018,8,0)</f>
        <v>0</v>
      </c>
      <c r="J1270" s="100" t="n">
        <f aca="false">$C1270*VLOOKUP($B1270,FoodDB!$A$2:$I$1018,9,0)</f>
        <v>0</v>
      </c>
      <c r="K1270" s="100"/>
      <c r="L1270" s="100" t="n">
        <f aca="false">SUM(G1270:G1276)</f>
        <v>0</v>
      </c>
      <c r="M1270" s="100" t="n">
        <f aca="false">SUM(H1270:H1276)</f>
        <v>0</v>
      </c>
      <c r="N1270" s="100" t="n">
        <f aca="false">SUM(I1270:I1276)</f>
        <v>0</v>
      </c>
      <c r="O1270" s="100" t="n">
        <f aca="false">SUM(L1270:N1270)</f>
        <v>0</v>
      </c>
      <c r="P1270" s="100" t="n">
        <f aca="false">VLOOKUP($A1270,LossChart!$A$3:$AB$999,14,0)-L1270</f>
        <v>862.328108203137</v>
      </c>
      <c r="Q1270" s="100" t="n">
        <f aca="false">VLOOKUP($A1270,LossChart!$A$3:$AB$999,15,0)-M1270</f>
        <v>116</v>
      </c>
      <c r="R1270" s="100" t="n">
        <f aca="false">VLOOKUP($A1270,LossChart!$A$3:$AB$999,16,0)-N1270</f>
        <v>477.304074136158</v>
      </c>
      <c r="S1270" s="100" t="n">
        <f aca="false">VLOOKUP($A1270,LossChart!$A$3:$AB$999,17,0)-O1270</f>
        <v>1455.63218233929</v>
      </c>
    </row>
    <row r="1271" customFormat="false" ht="15" hidden="false" customHeight="false" outlineLevel="0" collapsed="false">
      <c r="B1271" s="96" t="s">
        <v>108</v>
      </c>
      <c r="C1271" s="97" t="n">
        <v>1</v>
      </c>
      <c r="D1271" s="100" t="n">
        <f aca="false">$C1271*VLOOKUP($B1271,FoodDB!$A$2:$I$1018,3,0)</f>
        <v>0</v>
      </c>
      <c r="E1271" s="100" t="n">
        <f aca="false">$C1271*VLOOKUP($B1271,FoodDB!$A$2:$I$1018,4,0)</f>
        <v>0</v>
      </c>
      <c r="F1271" s="100" t="n">
        <f aca="false">$C1271*VLOOKUP($B1271,FoodDB!$A$2:$I$1018,5,0)</f>
        <v>0</v>
      </c>
      <c r="G1271" s="100" t="n">
        <f aca="false">$C1271*VLOOKUP($B1271,FoodDB!$A$2:$I$1018,6,0)</f>
        <v>0</v>
      </c>
      <c r="H1271" s="100" t="n">
        <f aca="false">$C1271*VLOOKUP($B1271,FoodDB!$A$2:$I$1018,7,0)</f>
        <v>0</v>
      </c>
      <c r="I1271" s="100" t="n">
        <f aca="false">$C1271*VLOOKUP($B1271,FoodDB!$A$2:$I$1018,8,0)</f>
        <v>0</v>
      </c>
      <c r="J1271" s="100" t="n">
        <f aca="false">$C1271*VLOOKUP($B1271,FoodDB!$A$2:$I$1018,9,0)</f>
        <v>0</v>
      </c>
      <c r="K1271" s="100"/>
      <c r="L1271" s="100"/>
      <c r="M1271" s="100"/>
      <c r="N1271" s="100"/>
      <c r="O1271" s="100"/>
      <c r="P1271" s="100"/>
      <c r="Q1271" s="100"/>
      <c r="R1271" s="100"/>
      <c r="S1271" s="100"/>
    </row>
    <row r="1272" customFormat="false" ht="15" hidden="false" customHeight="false" outlineLevel="0" collapsed="false">
      <c r="B1272" s="96" t="s">
        <v>108</v>
      </c>
      <c r="C1272" s="97" t="n">
        <v>1</v>
      </c>
      <c r="D1272" s="100" t="n">
        <f aca="false">$C1272*VLOOKUP($B1272,FoodDB!$A$2:$I$1018,3,0)</f>
        <v>0</v>
      </c>
      <c r="E1272" s="100" t="n">
        <f aca="false">$C1272*VLOOKUP($B1272,FoodDB!$A$2:$I$1018,4,0)</f>
        <v>0</v>
      </c>
      <c r="F1272" s="100" t="n">
        <f aca="false">$C1272*VLOOKUP($B1272,FoodDB!$A$2:$I$1018,5,0)</f>
        <v>0</v>
      </c>
      <c r="G1272" s="100" t="n">
        <f aca="false">$C1272*VLOOKUP($B1272,FoodDB!$A$2:$I$1018,6,0)</f>
        <v>0</v>
      </c>
      <c r="H1272" s="100" t="n">
        <f aca="false">$C1272*VLOOKUP($B1272,FoodDB!$A$2:$I$1018,7,0)</f>
        <v>0</v>
      </c>
      <c r="I1272" s="100" t="n">
        <f aca="false">$C1272*VLOOKUP($B1272,FoodDB!$A$2:$I$1018,8,0)</f>
        <v>0</v>
      </c>
      <c r="J1272" s="100" t="n">
        <f aca="false">$C1272*VLOOKUP($B1272,FoodDB!$A$2:$I$1018,9,0)</f>
        <v>0</v>
      </c>
      <c r="K1272" s="100"/>
      <c r="L1272" s="100"/>
      <c r="M1272" s="100"/>
      <c r="N1272" s="100"/>
      <c r="O1272" s="100"/>
      <c r="P1272" s="100"/>
      <c r="Q1272" s="100"/>
      <c r="R1272" s="100"/>
      <c r="S1272" s="100"/>
    </row>
    <row r="1273" customFormat="false" ht="15" hidden="false" customHeight="false" outlineLevel="0" collapsed="false">
      <c r="B1273" s="96" t="s">
        <v>108</v>
      </c>
      <c r="C1273" s="97" t="n">
        <v>1</v>
      </c>
      <c r="D1273" s="100" t="n">
        <f aca="false">$C1273*VLOOKUP($B1273,FoodDB!$A$2:$I$1018,3,0)</f>
        <v>0</v>
      </c>
      <c r="E1273" s="100" t="n">
        <f aca="false">$C1273*VLOOKUP($B1273,FoodDB!$A$2:$I$1018,4,0)</f>
        <v>0</v>
      </c>
      <c r="F1273" s="100" t="n">
        <f aca="false">$C1273*VLOOKUP($B1273,FoodDB!$A$2:$I$1018,5,0)</f>
        <v>0</v>
      </c>
      <c r="G1273" s="100" t="n">
        <f aca="false">$C1273*VLOOKUP($B1273,FoodDB!$A$2:$I$1018,6,0)</f>
        <v>0</v>
      </c>
      <c r="H1273" s="100" t="n">
        <f aca="false">$C1273*VLOOKUP($B1273,FoodDB!$A$2:$I$1018,7,0)</f>
        <v>0</v>
      </c>
      <c r="I1273" s="100" t="n">
        <f aca="false">$C1273*VLOOKUP($B1273,FoodDB!$A$2:$I$1018,8,0)</f>
        <v>0</v>
      </c>
      <c r="J1273" s="100" t="n">
        <f aca="false">$C1273*VLOOKUP($B1273,FoodDB!$A$2:$I$1018,9,0)</f>
        <v>0</v>
      </c>
      <c r="K1273" s="100"/>
      <c r="L1273" s="100"/>
      <c r="M1273" s="100"/>
      <c r="N1273" s="100"/>
      <c r="O1273" s="100"/>
      <c r="P1273" s="100"/>
      <c r="Q1273" s="100"/>
      <c r="R1273" s="100"/>
      <c r="S1273" s="100"/>
    </row>
    <row r="1274" customFormat="false" ht="15" hidden="false" customHeight="false" outlineLevel="0" collapsed="false">
      <c r="B1274" s="96" t="s">
        <v>108</v>
      </c>
      <c r="C1274" s="97" t="n">
        <v>1</v>
      </c>
      <c r="D1274" s="100" t="n">
        <f aca="false">$C1274*VLOOKUP($B1274,FoodDB!$A$2:$I$1018,3,0)</f>
        <v>0</v>
      </c>
      <c r="E1274" s="100" t="n">
        <f aca="false">$C1274*VLOOKUP($B1274,FoodDB!$A$2:$I$1018,4,0)</f>
        <v>0</v>
      </c>
      <c r="F1274" s="100" t="n">
        <f aca="false">$C1274*VLOOKUP($B1274,FoodDB!$A$2:$I$1018,5,0)</f>
        <v>0</v>
      </c>
      <c r="G1274" s="100" t="n">
        <f aca="false">$C1274*VLOOKUP($B1274,FoodDB!$A$2:$I$1018,6,0)</f>
        <v>0</v>
      </c>
      <c r="H1274" s="100" t="n">
        <f aca="false">$C1274*VLOOKUP($B1274,FoodDB!$A$2:$I$1018,7,0)</f>
        <v>0</v>
      </c>
      <c r="I1274" s="100" t="n">
        <f aca="false">$C1274*VLOOKUP($B1274,FoodDB!$A$2:$I$1018,8,0)</f>
        <v>0</v>
      </c>
      <c r="J1274" s="100" t="n">
        <f aca="false">$C1274*VLOOKUP($B1274,FoodDB!$A$2:$I$1018,9,0)</f>
        <v>0</v>
      </c>
      <c r="K1274" s="100"/>
      <c r="L1274" s="100"/>
      <c r="M1274" s="100"/>
      <c r="N1274" s="100"/>
      <c r="O1274" s="100"/>
      <c r="P1274" s="100"/>
      <c r="Q1274" s="100"/>
      <c r="R1274" s="100"/>
      <c r="S1274" s="100"/>
    </row>
    <row r="1275" customFormat="false" ht="15" hidden="false" customHeight="false" outlineLevel="0" collapsed="false">
      <c r="B1275" s="96" t="s">
        <v>108</v>
      </c>
      <c r="C1275" s="97" t="n">
        <v>1</v>
      </c>
      <c r="D1275" s="100" t="n">
        <f aca="false">$C1275*VLOOKUP($B1275,FoodDB!$A$2:$I$1018,3,0)</f>
        <v>0</v>
      </c>
      <c r="E1275" s="100" t="n">
        <f aca="false">$C1275*VLOOKUP($B1275,FoodDB!$A$2:$I$1018,4,0)</f>
        <v>0</v>
      </c>
      <c r="F1275" s="100" t="n">
        <f aca="false">$C1275*VLOOKUP($B1275,FoodDB!$A$2:$I$1018,5,0)</f>
        <v>0</v>
      </c>
      <c r="G1275" s="100" t="n">
        <f aca="false">$C1275*VLOOKUP($B1275,FoodDB!$A$2:$I$1018,6,0)</f>
        <v>0</v>
      </c>
      <c r="H1275" s="100" t="n">
        <f aca="false">$C1275*VLOOKUP($B1275,FoodDB!$A$2:$I$1018,7,0)</f>
        <v>0</v>
      </c>
      <c r="I1275" s="100" t="n">
        <f aca="false">$C1275*VLOOKUP($B1275,FoodDB!$A$2:$I$1018,8,0)</f>
        <v>0</v>
      </c>
      <c r="J1275" s="100" t="n">
        <f aca="false">$C1275*VLOOKUP($B1275,FoodDB!$A$2:$I$1018,9,0)</f>
        <v>0</v>
      </c>
      <c r="K1275" s="100"/>
      <c r="L1275" s="100"/>
      <c r="M1275" s="100"/>
      <c r="N1275" s="100"/>
      <c r="O1275" s="100"/>
      <c r="P1275" s="100"/>
      <c r="Q1275" s="100"/>
      <c r="R1275" s="100"/>
      <c r="S1275" s="100"/>
    </row>
    <row r="1276" customFormat="false" ht="15" hidden="false" customHeight="false" outlineLevel="0" collapsed="false">
      <c r="B1276" s="96" t="s">
        <v>108</v>
      </c>
      <c r="C1276" s="97" t="n">
        <v>1</v>
      </c>
      <c r="D1276" s="100" t="n">
        <f aca="false">$C1276*VLOOKUP($B1276,FoodDB!$A$2:$I$1018,3,0)</f>
        <v>0</v>
      </c>
      <c r="E1276" s="100" t="n">
        <f aca="false">$C1276*VLOOKUP($B1276,FoodDB!$A$2:$I$1018,4,0)</f>
        <v>0</v>
      </c>
      <c r="F1276" s="100" t="n">
        <f aca="false">$C1276*VLOOKUP($B1276,FoodDB!$A$2:$I$1018,5,0)</f>
        <v>0</v>
      </c>
      <c r="G1276" s="100" t="n">
        <f aca="false">$C1276*VLOOKUP($B1276,FoodDB!$A$2:$I$1018,6,0)</f>
        <v>0</v>
      </c>
      <c r="H1276" s="100" t="n">
        <f aca="false">$C1276*VLOOKUP($B1276,FoodDB!$A$2:$I$1018,7,0)</f>
        <v>0</v>
      </c>
      <c r="I1276" s="100" t="n">
        <f aca="false">$C1276*VLOOKUP($B1276,FoodDB!$A$2:$I$1018,8,0)</f>
        <v>0</v>
      </c>
      <c r="J1276" s="100" t="n">
        <f aca="false">$C1276*VLOOKUP($B1276,FoodDB!$A$2:$I$1018,9,0)</f>
        <v>0</v>
      </c>
      <c r="K1276" s="100"/>
      <c r="L1276" s="100"/>
      <c r="M1276" s="100"/>
      <c r="N1276" s="100"/>
      <c r="O1276" s="100"/>
      <c r="P1276" s="100"/>
      <c r="Q1276" s="100"/>
      <c r="R1276" s="100"/>
      <c r="S1276" s="100"/>
    </row>
    <row r="1277" customFormat="false" ht="15" hidden="false" customHeight="false" outlineLevel="0" collapsed="false">
      <c r="A1277" s="0" t="s">
        <v>98</v>
      </c>
      <c r="D1277" s="100"/>
      <c r="E1277" s="100"/>
      <c r="F1277" s="100"/>
      <c r="G1277" s="100" t="n">
        <f aca="false">SUM(G1270:G1276)</f>
        <v>0</v>
      </c>
      <c r="H1277" s="100" t="n">
        <f aca="false">SUM(H1270:H1276)</f>
        <v>0</v>
      </c>
      <c r="I1277" s="100" t="n">
        <f aca="false">SUM(I1270:I1276)</f>
        <v>0</v>
      </c>
      <c r="J1277" s="100" t="n">
        <f aca="false">SUM(G1277:I1277)</f>
        <v>0</v>
      </c>
      <c r="K1277" s="100"/>
      <c r="L1277" s="100"/>
      <c r="M1277" s="100"/>
      <c r="N1277" s="100"/>
      <c r="O1277" s="100"/>
      <c r="P1277" s="100"/>
      <c r="Q1277" s="100"/>
      <c r="R1277" s="100"/>
      <c r="S1277" s="100"/>
    </row>
    <row r="1278" customFormat="false" ht="15" hidden="false" customHeight="false" outlineLevel="0" collapsed="false">
      <c r="A1278" s="0" t="s">
        <v>102</v>
      </c>
      <c r="B1278" s="0" t="s">
        <v>103</v>
      </c>
      <c r="D1278" s="100"/>
      <c r="E1278" s="100"/>
      <c r="F1278" s="100"/>
      <c r="G1278" s="100" t="e">
        <f aca="false">VLOOKUP($A1270,LossChart!$A$3:$AB$105,14,0)</f>
        <v>#N/A</v>
      </c>
      <c r="H1278" s="100" t="e">
        <f aca="false">VLOOKUP($A1270,LossChart!$A$3:$AB$105,15,0)</f>
        <v>#N/A</v>
      </c>
      <c r="I1278" s="100" t="e">
        <f aca="false">VLOOKUP($A1270,LossChart!$A$3:$AB$105,16,0)</f>
        <v>#N/A</v>
      </c>
      <c r="J1278" s="100" t="e">
        <f aca="false">VLOOKUP($A1270,LossChart!$A$3:$AB$105,17,0)</f>
        <v>#N/A</v>
      </c>
      <c r="K1278" s="100"/>
      <c r="L1278" s="100"/>
      <c r="M1278" s="100"/>
      <c r="N1278" s="100"/>
      <c r="O1278" s="100"/>
      <c r="P1278" s="100"/>
      <c r="Q1278" s="100"/>
      <c r="R1278" s="100"/>
      <c r="S1278" s="100"/>
    </row>
    <row r="1279" customFormat="false" ht="15" hidden="false" customHeight="false" outlineLevel="0" collapsed="false">
      <c r="A1279" s="0" t="s">
        <v>104</v>
      </c>
      <c r="D1279" s="100"/>
      <c r="E1279" s="100"/>
      <c r="F1279" s="100"/>
      <c r="G1279" s="100" t="e">
        <f aca="false">G1278-G1277</f>
        <v>#N/A</v>
      </c>
      <c r="H1279" s="100" t="e">
        <f aca="false">H1278-H1277</f>
        <v>#N/A</v>
      </c>
      <c r="I1279" s="100" t="e">
        <f aca="false">I1278-I1277</f>
        <v>#N/A</v>
      </c>
      <c r="J1279" s="100" t="e">
        <f aca="false">J1278-J1277</f>
        <v>#N/A</v>
      </c>
      <c r="K1279" s="100"/>
      <c r="L1279" s="100"/>
      <c r="M1279" s="100"/>
      <c r="N1279" s="100"/>
      <c r="O1279" s="100"/>
      <c r="P1279" s="100"/>
      <c r="Q1279" s="100"/>
      <c r="R1279" s="100"/>
      <c r="S1279" s="100"/>
    </row>
    <row r="1281" customFormat="false" ht="60" hidden="false" customHeight="false" outlineLevel="0" collapsed="false">
      <c r="A1281" s="21" t="s">
        <v>63</v>
      </c>
      <c r="B1281" s="21" t="s">
        <v>93</v>
      </c>
      <c r="C1281" s="21" t="s">
        <v>94</v>
      </c>
      <c r="D1281" s="94" t="str">
        <f aca="false">FoodDB!$C$1</f>
        <v>Fat
(g)</v>
      </c>
      <c r="E1281" s="94" t="str">
        <f aca="false">FoodDB!$D$1</f>
        <v>Carbs
(g)</v>
      </c>
      <c r="F1281" s="94" t="str">
        <f aca="false">FoodDB!$E$1</f>
        <v>Protein
(g)</v>
      </c>
      <c r="G1281" s="94" t="str">
        <f aca="false">FoodDB!$F$1</f>
        <v>Fat
(Cal)</v>
      </c>
      <c r="H1281" s="94" t="str">
        <f aca="false">FoodDB!$G$1</f>
        <v>Carb
(Cal)</v>
      </c>
      <c r="I1281" s="94" t="str">
        <f aca="false">FoodDB!$H$1</f>
        <v>Protein
(Cal)</v>
      </c>
      <c r="J1281" s="94" t="str">
        <f aca="false">FoodDB!$I$1</f>
        <v>Total
Calories</v>
      </c>
      <c r="K1281" s="94"/>
      <c r="L1281" s="94" t="s">
        <v>110</v>
      </c>
      <c r="M1281" s="94" t="s">
        <v>111</v>
      </c>
      <c r="N1281" s="94" t="s">
        <v>112</v>
      </c>
      <c r="O1281" s="94" t="s">
        <v>113</v>
      </c>
      <c r="P1281" s="94" t="s">
        <v>118</v>
      </c>
      <c r="Q1281" s="94" t="s">
        <v>119</v>
      </c>
      <c r="R1281" s="94" t="s">
        <v>120</v>
      </c>
      <c r="S1281" s="94" t="s">
        <v>121</v>
      </c>
    </row>
    <row r="1282" customFormat="false" ht="15" hidden="false" customHeight="false" outlineLevel="0" collapsed="false">
      <c r="A1282" s="95" t="n">
        <f aca="false">A1270+1</f>
        <v>43100</v>
      </c>
      <c r="B1282" s="96" t="s">
        <v>108</v>
      </c>
      <c r="C1282" s="97" t="n">
        <v>1</v>
      </c>
      <c r="D1282" s="100" t="n">
        <f aca="false">$C1282*VLOOKUP($B1282,FoodDB!$A$2:$I$1018,3,0)</f>
        <v>0</v>
      </c>
      <c r="E1282" s="100" t="n">
        <f aca="false">$C1282*VLOOKUP($B1282,FoodDB!$A$2:$I$1018,4,0)</f>
        <v>0</v>
      </c>
      <c r="F1282" s="100" t="n">
        <f aca="false">$C1282*VLOOKUP($B1282,FoodDB!$A$2:$I$1018,5,0)</f>
        <v>0</v>
      </c>
      <c r="G1282" s="100" t="n">
        <f aca="false">$C1282*VLOOKUP($B1282,FoodDB!$A$2:$I$1018,6,0)</f>
        <v>0</v>
      </c>
      <c r="H1282" s="100" t="n">
        <f aca="false">$C1282*VLOOKUP($B1282,FoodDB!$A$2:$I$1018,7,0)</f>
        <v>0</v>
      </c>
      <c r="I1282" s="100" t="n">
        <f aca="false">$C1282*VLOOKUP($B1282,FoodDB!$A$2:$I$1018,8,0)</f>
        <v>0</v>
      </c>
      <c r="J1282" s="100" t="n">
        <f aca="false">$C1282*VLOOKUP($B1282,FoodDB!$A$2:$I$1018,9,0)</f>
        <v>0</v>
      </c>
      <c r="K1282" s="100"/>
      <c r="L1282" s="100" t="n">
        <f aca="false">SUM(G1282:G1288)</f>
        <v>0</v>
      </c>
      <c r="M1282" s="100" t="n">
        <f aca="false">SUM(H1282:H1288)</f>
        <v>0</v>
      </c>
      <c r="N1282" s="100" t="n">
        <f aca="false">SUM(I1282:I1288)</f>
        <v>0</v>
      </c>
      <c r="O1282" s="100" t="n">
        <f aca="false">SUM(L1282:N1282)</f>
        <v>0</v>
      </c>
      <c r="P1282" s="100" t="n">
        <f aca="false">VLOOKUP($A1282,LossChart!$A$3:$AB$999,14,0)-L1282</f>
        <v>865.873935311123</v>
      </c>
      <c r="Q1282" s="100" t="n">
        <f aca="false">VLOOKUP($A1282,LossChart!$A$3:$AB$999,15,0)-M1282</f>
        <v>116</v>
      </c>
      <c r="R1282" s="100" t="n">
        <f aca="false">VLOOKUP($A1282,LossChart!$A$3:$AB$999,16,0)-N1282</f>
        <v>477.304074136158</v>
      </c>
      <c r="S1282" s="100" t="n">
        <f aca="false">VLOOKUP($A1282,LossChart!$A$3:$AB$999,17,0)-O1282</f>
        <v>1459.17800944728</v>
      </c>
    </row>
    <row r="1283" customFormat="false" ht="15" hidden="false" customHeight="false" outlineLevel="0" collapsed="false">
      <c r="B1283" s="96" t="s">
        <v>108</v>
      </c>
      <c r="C1283" s="97" t="n">
        <v>1</v>
      </c>
      <c r="D1283" s="100" t="n">
        <f aca="false">$C1283*VLOOKUP($B1283,FoodDB!$A$2:$I$1018,3,0)</f>
        <v>0</v>
      </c>
      <c r="E1283" s="100" t="n">
        <f aca="false">$C1283*VLOOKUP($B1283,FoodDB!$A$2:$I$1018,4,0)</f>
        <v>0</v>
      </c>
      <c r="F1283" s="100" t="n">
        <f aca="false">$C1283*VLOOKUP($B1283,FoodDB!$A$2:$I$1018,5,0)</f>
        <v>0</v>
      </c>
      <c r="G1283" s="100" t="n">
        <f aca="false">$C1283*VLOOKUP($B1283,FoodDB!$A$2:$I$1018,6,0)</f>
        <v>0</v>
      </c>
      <c r="H1283" s="100" t="n">
        <f aca="false">$C1283*VLOOKUP($B1283,FoodDB!$A$2:$I$1018,7,0)</f>
        <v>0</v>
      </c>
      <c r="I1283" s="100" t="n">
        <f aca="false">$C1283*VLOOKUP($B1283,FoodDB!$A$2:$I$1018,8,0)</f>
        <v>0</v>
      </c>
      <c r="J1283" s="100" t="n">
        <f aca="false">$C1283*VLOOKUP($B1283,FoodDB!$A$2:$I$1018,9,0)</f>
        <v>0</v>
      </c>
      <c r="K1283" s="100"/>
      <c r="L1283" s="100"/>
      <c r="M1283" s="100"/>
      <c r="N1283" s="100"/>
      <c r="O1283" s="100"/>
      <c r="P1283" s="100"/>
      <c r="Q1283" s="100"/>
      <c r="R1283" s="100"/>
      <c r="S1283" s="100"/>
    </row>
    <row r="1284" customFormat="false" ht="15" hidden="false" customHeight="false" outlineLevel="0" collapsed="false">
      <c r="B1284" s="96" t="s">
        <v>108</v>
      </c>
      <c r="C1284" s="97" t="n">
        <v>1</v>
      </c>
      <c r="D1284" s="100" t="n">
        <f aca="false">$C1284*VLOOKUP($B1284,FoodDB!$A$2:$I$1018,3,0)</f>
        <v>0</v>
      </c>
      <c r="E1284" s="100" t="n">
        <f aca="false">$C1284*VLOOKUP($B1284,FoodDB!$A$2:$I$1018,4,0)</f>
        <v>0</v>
      </c>
      <c r="F1284" s="100" t="n">
        <f aca="false">$C1284*VLOOKUP($B1284,FoodDB!$A$2:$I$1018,5,0)</f>
        <v>0</v>
      </c>
      <c r="G1284" s="100" t="n">
        <f aca="false">$C1284*VLOOKUP($B1284,FoodDB!$A$2:$I$1018,6,0)</f>
        <v>0</v>
      </c>
      <c r="H1284" s="100" t="n">
        <f aca="false">$C1284*VLOOKUP($B1284,FoodDB!$A$2:$I$1018,7,0)</f>
        <v>0</v>
      </c>
      <c r="I1284" s="100" t="n">
        <f aca="false">$C1284*VLOOKUP($B1284,FoodDB!$A$2:$I$1018,8,0)</f>
        <v>0</v>
      </c>
      <c r="J1284" s="100" t="n">
        <f aca="false">$C1284*VLOOKUP($B1284,FoodDB!$A$2:$I$1018,9,0)</f>
        <v>0</v>
      </c>
      <c r="K1284" s="100"/>
      <c r="L1284" s="100"/>
      <c r="M1284" s="100"/>
      <c r="N1284" s="100"/>
      <c r="O1284" s="100"/>
      <c r="P1284" s="100"/>
      <c r="Q1284" s="100"/>
      <c r="R1284" s="100"/>
      <c r="S1284" s="100"/>
    </row>
    <row r="1285" customFormat="false" ht="15" hidden="false" customHeight="false" outlineLevel="0" collapsed="false">
      <c r="B1285" s="96" t="s">
        <v>108</v>
      </c>
      <c r="C1285" s="97" t="n">
        <v>1</v>
      </c>
      <c r="D1285" s="100" t="n">
        <f aca="false">$C1285*VLOOKUP($B1285,FoodDB!$A$2:$I$1018,3,0)</f>
        <v>0</v>
      </c>
      <c r="E1285" s="100" t="n">
        <f aca="false">$C1285*VLOOKUP($B1285,FoodDB!$A$2:$I$1018,4,0)</f>
        <v>0</v>
      </c>
      <c r="F1285" s="100" t="n">
        <f aca="false">$C1285*VLOOKUP($B1285,FoodDB!$A$2:$I$1018,5,0)</f>
        <v>0</v>
      </c>
      <c r="G1285" s="100" t="n">
        <f aca="false">$C1285*VLOOKUP($B1285,FoodDB!$A$2:$I$1018,6,0)</f>
        <v>0</v>
      </c>
      <c r="H1285" s="100" t="n">
        <f aca="false">$C1285*VLOOKUP($B1285,FoodDB!$A$2:$I$1018,7,0)</f>
        <v>0</v>
      </c>
      <c r="I1285" s="100" t="n">
        <f aca="false">$C1285*VLOOKUP($B1285,FoodDB!$A$2:$I$1018,8,0)</f>
        <v>0</v>
      </c>
      <c r="J1285" s="100" t="n">
        <f aca="false">$C1285*VLOOKUP($B1285,FoodDB!$A$2:$I$1018,9,0)</f>
        <v>0</v>
      </c>
      <c r="K1285" s="100"/>
      <c r="L1285" s="100"/>
      <c r="M1285" s="100"/>
      <c r="N1285" s="100"/>
      <c r="O1285" s="100"/>
      <c r="P1285" s="100"/>
      <c r="Q1285" s="100"/>
      <c r="R1285" s="100"/>
      <c r="S1285" s="100"/>
    </row>
    <row r="1286" customFormat="false" ht="15" hidden="false" customHeight="false" outlineLevel="0" collapsed="false">
      <c r="B1286" s="96" t="s">
        <v>108</v>
      </c>
      <c r="C1286" s="97" t="n">
        <v>1</v>
      </c>
      <c r="D1286" s="100" t="n">
        <f aca="false">$C1286*VLOOKUP($B1286,FoodDB!$A$2:$I$1018,3,0)</f>
        <v>0</v>
      </c>
      <c r="E1286" s="100" t="n">
        <f aca="false">$C1286*VLOOKUP($B1286,FoodDB!$A$2:$I$1018,4,0)</f>
        <v>0</v>
      </c>
      <c r="F1286" s="100" t="n">
        <f aca="false">$C1286*VLOOKUP($B1286,FoodDB!$A$2:$I$1018,5,0)</f>
        <v>0</v>
      </c>
      <c r="G1286" s="100" t="n">
        <f aca="false">$C1286*VLOOKUP($B1286,FoodDB!$A$2:$I$1018,6,0)</f>
        <v>0</v>
      </c>
      <c r="H1286" s="100" t="n">
        <f aca="false">$C1286*VLOOKUP($B1286,FoodDB!$A$2:$I$1018,7,0)</f>
        <v>0</v>
      </c>
      <c r="I1286" s="100" t="n">
        <f aca="false">$C1286*VLOOKUP($B1286,FoodDB!$A$2:$I$1018,8,0)</f>
        <v>0</v>
      </c>
      <c r="J1286" s="100" t="n">
        <f aca="false">$C1286*VLOOKUP($B1286,FoodDB!$A$2:$I$1018,9,0)</f>
        <v>0</v>
      </c>
      <c r="K1286" s="100"/>
      <c r="L1286" s="100"/>
      <c r="M1286" s="100"/>
      <c r="N1286" s="100"/>
      <c r="O1286" s="100"/>
      <c r="P1286" s="100"/>
      <c r="Q1286" s="100"/>
      <c r="R1286" s="100"/>
      <c r="S1286" s="100"/>
    </row>
    <row r="1287" customFormat="false" ht="15" hidden="false" customHeight="false" outlineLevel="0" collapsed="false">
      <c r="B1287" s="96" t="s">
        <v>108</v>
      </c>
      <c r="C1287" s="97" t="n">
        <v>1</v>
      </c>
      <c r="D1287" s="100" t="n">
        <f aca="false">$C1287*VLOOKUP($B1287,FoodDB!$A$2:$I$1018,3,0)</f>
        <v>0</v>
      </c>
      <c r="E1287" s="100" t="n">
        <f aca="false">$C1287*VLOOKUP($B1287,FoodDB!$A$2:$I$1018,4,0)</f>
        <v>0</v>
      </c>
      <c r="F1287" s="100" t="n">
        <f aca="false">$C1287*VLOOKUP($B1287,FoodDB!$A$2:$I$1018,5,0)</f>
        <v>0</v>
      </c>
      <c r="G1287" s="100" t="n">
        <f aca="false">$C1287*VLOOKUP($B1287,FoodDB!$A$2:$I$1018,6,0)</f>
        <v>0</v>
      </c>
      <c r="H1287" s="100" t="n">
        <f aca="false">$C1287*VLOOKUP($B1287,FoodDB!$A$2:$I$1018,7,0)</f>
        <v>0</v>
      </c>
      <c r="I1287" s="100" t="n">
        <f aca="false">$C1287*VLOOKUP($B1287,FoodDB!$A$2:$I$1018,8,0)</f>
        <v>0</v>
      </c>
      <c r="J1287" s="100" t="n">
        <f aca="false">$C1287*VLOOKUP($B1287,FoodDB!$A$2:$I$1018,9,0)</f>
        <v>0</v>
      </c>
      <c r="K1287" s="100"/>
      <c r="L1287" s="100"/>
      <c r="M1287" s="100"/>
      <c r="N1287" s="100"/>
      <c r="O1287" s="100"/>
      <c r="P1287" s="100"/>
      <c r="Q1287" s="100"/>
      <c r="R1287" s="100"/>
      <c r="S1287" s="100"/>
    </row>
    <row r="1288" customFormat="false" ht="15" hidden="false" customHeight="false" outlineLevel="0" collapsed="false">
      <c r="B1288" s="96" t="s">
        <v>108</v>
      </c>
      <c r="C1288" s="97" t="n">
        <v>1</v>
      </c>
      <c r="D1288" s="100" t="n">
        <f aca="false">$C1288*VLOOKUP($B1288,FoodDB!$A$2:$I$1018,3,0)</f>
        <v>0</v>
      </c>
      <c r="E1288" s="100" t="n">
        <f aca="false">$C1288*VLOOKUP($B1288,FoodDB!$A$2:$I$1018,4,0)</f>
        <v>0</v>
      </c>
      <c r="F1288" s="100" t="n">
        <f aca="false">$C1288*VLOOKUP($B1288,FoodDB!$A$2:$I$1018,5,0)</f>
        <v>0</v>
      </c>
      <c r="G1288" s="100" t="n">
        <f aca="false">$C1288*VLOOKUP($B1288,FoodDB!$A$2:$I$1018,6,0)</f>
        <v>0</v>
      </c>
      <c r="H1288" s="100" t="n">
        <f aca="false">$C1288*VLOOKUP($B1288,FoodDB!$A$2:$I$1018,7,0)</f>
        <v>0</v>
      </c>
      <c r="I1288" s="100" t="n">
        <f aca="false">$C1288*VLOOKUP($B1288,FoodDB!$A$2:$I$1018,8,0)</f>
        <v>0</v>
      </c>
      <c r="J1288" s="100" t="n">
        <f aca="false">$C1288*VLOOKUP($B1288,FoodDB!$A$2:$I$1018,9,0)</f>
        <v>0</v>
      </c>
      <c r="K1288" s="100"/>
      <c r="L1288" s="100"/>
      <c r="M1288" s="100"/>
      <c r="N1288" s="100"/>
      <c r="O1288" s="100"/>
      <c r="P1288" s="100"/>
      <c r="Q1288" s="100"/>
      <c r="R1288" s="100"/>
      <c r="S1288" s="100"/>
    </row>
    <row r="1289" customFormat="false" ht="15" hidden="false" customHeight="false" outlineLevel="0" collapsed="false">
      <c r="A1289" s="0" t="s">
        <v>98</v>
      </c>
      <c r="D1289" s="100"/>
      <c r="E1289" s="100"/>
      <c r="F1289" s="100"/>
      <c r="G1289" s="100" t="n">
        <f aca="false">SUM(G1282:G1288)</f>
        <v>0</v>
      </c>
      <c r="H1289" s="100" t="n">
        <f aca="false">SUM(H1282:H1288)</f>
        <v>0</v>
      </c>
      <c r="I1289" s="100" t="n">
        <f aca="false">SUM(I1282:I1288)</f>
        <v>0</v>
      </c>
      <c r="J1289" s="100" t="n">
        <f aca="false">SUM(G1289:I1289)</f>
        <v>0</v>
      </c>
      <c r="K1289" s="100"/>
      <c r="L1289" s="100"/>
      <c r="M1289" s="100"/>
      <c r="N1289" s="100"/>
      <c r="O1289" s="100"/>
      <c r="P1289" s="100"/>
      <c r="Q1289" s="100"/>
      <c r="R1289" s="100"/>
      <c r="S1289" s="100"/>
    </row>
    <row r="1290" customFormat="false" ht="15" hidden="false" customHeight="false" outlineLevel="0" collapsed="false">
      <c r="A1290" s="0" t="s">
        <v>102</v>
      </c>
      <c r="B1290" s="0" t="s">
        <v>103</v>
      </c>
      <c r="D1290" s="100"/>
      <c r="E1290" s="100"/>
      <c r="F1290" s="100"/>
      <c r="G1290" s="100" t="e">
        <f aca="false">VLOOKUP($A1282,LossChart!$A$3:$AB$105,14,0)</f>
        <v>#N/A</v>
      </c>
      <c r="H1290" s="100" t="e">
        <f aca="false">VLOOKUP($A1282,LossChart!$A$3:$AB$105,15,0)</f>
        <v>#N/A</v>
      </c>
      <c r="I1290" s="100" t="e">
        <f aca="false">VLOOKUP($A1282,LossChart!$A$3:$AB$105,16,0)</f>
        <v>#N/A</v>
      </c>
      <c r="J1290" s="100" t="e">
        <f aca="false">VLOOKUP($A1282,LossChart!$A$3:$AB$105,17,0)</f>
        <v>#N/A</v>
      </c>
      <c r="K1290" s="100"/>
      <c r="L1290" s="100"/>
      <c r="M1290" s="100"/>
      <c r="N1290" s="100"/>
      <c r="O1290" s="100"/>
      <c r="P1290" s="100"/>
      <c r="Q1290" s="100"/>
      <c r="R1290" s="100"/>
      <c r="S1290" s="100"/>
    </row>
    <row r="1291" customFormat="false" ht="15" hidden="false" customHeight="false" outlineLevel="0" collapsed="false">
      <c r="A1291" s="0" t="s">
        <v>104</v>
      </c>
      <c r="D1291" s="100"/>
      <c r="E1291" s="100"/>
      <c r="F1291" s="100"/>
      <c r="G1291" s="100" t="e">
        <f aca="false">G1290-G1289</f>
        <v>#N/A</v>
      </c>
      <c r="H1291" s="100" t="e">
        <f aca="false">H1290-H1289</f>
        <v>#N/A</v>
      </c>
      <c r="I1291" s="100" t="e">
        <f aca="false">I1290-I1289</f>
        <v>#N/A</v>
      </c>
      <c r="J1291" s="100" t="e">
        <f aca="false">J1290-J1289</f>
        <v>#N/A</v>
      </c>
      <c r="K1291" s="100"/>
      <c r="L1291" s="100"/>
      <c r="M1291" s="100"/>
      <c r="N1291" s="100"/>
      <c r="O1291" s="100"/>
      <c r="P1291" s="100"/>
      <c r="Q1291" s="100"/>
      <c r="R1291" s="100"/>
      <c r="S1291" s="100"/>
    </row>
    <row r="1293" customFormat="false" ht="60" hidden="false" customHeight="false" outlineLevel="0" collapsed="false">
      <c r="A1293" s="21" t="s">
        <v>63</v>
      </c>
      <c r="B1293" s="21" t="s">
        <v>93</v>
      </c>
      <c r="C1293" s="21" t="s">
        <v>94</v>
      </c>
      <c r="D1293" s="94" t="str">
        <f aca="false">FoodDB!$C$1</f>
        <v>Fat
(g)</v>
      </c>
      <c r="E1293" s="94" t="str">
        <f aca="false">FoodDB!$D$1</f>
        <v>Carbs
(g)</v>
      </c>
      <c r="F1293" s="94" t="str">
        <f aca="false">FoodDB!$E$1</f>
        <v>Protein
(g)</v>
      </c>
      <c r="G1293" s="94" t="str">
        <f aca="false">FoodDB!$F$1</f>
        <v>Fat
(Cal)</v>
      </c>
      <c r="H1293" s="94" t="str">
        <f aca="false">FoodDB!$G$1</f>
        <v>Carb
(Cal)</v>
      </c>
      <c r="I1293" s="94" t="str">
        <f aca="false">FoodDB!$H$1</f>
        <v>Protein
(Cal)</v>
      </c>
      <c r="J1293" s="94" t="str">
        <f aca="false">FoodDB!$I$1</f>
        <v>Total
Calories</v>
      </c>
      <c r="K1293" s="94"/>
      <c r="L1293" s="94" t="s">
        <v>110</v>
      </c>
      <c r="M1293" s="94" t="s">
        <v>111</v>
      </c>
      <c r="N1293" s="94" t="s">
        <v>112</v>
      </c>
      <c r="O1293" s="94" t="s">
        <v>113</v>
      </c>
      <c r="P1293" s="94" t="s">
        <v>118</v>
      </c>
      <c r="Q1293" s="94" t="s">
        <v>119</v>
      </c>
      <c r="R1293" s="94" t="s">
        <v>120</v>
      </c>
      <c r="S1293" s="94" t="s">
        <v>121</v>
      </c>
    </row>
    <row r="1294" customFormat="false" ht="15" hidden="false" customHeight="false" outlineLevel="0" collapsed="false">
      <c r="A1294" s="95" t="n">
        <f aca="false">A1282+1</f>
        <v>43101</v>
      </c>
      <c r="B1294" s="96" t="s">
        <v>108</v>
      </c>
      <c r="C1294" s="97" t="n">
        <v>1</v>
      </c>
      <c r="D1294" s="100" t="n">
        <f aca="false">$C1294*VLOOKUP($B1294,FoodDB!$A$2:$I$1018,3,0)</f>
        <v>0</v>
      </c>
      <c r="E1294" s="100" t="n">
        <f aca="false">$C1294*VLOOKUP($B1294,FoodDB!$A$2:$I$1018,4,0)</f>
        <v>0</v>
      </c>
      <c r="F1294" s="100" t="n">
        <f aca="false">$C1294*VLOOKUP($B1294,FoodDB!$A$2:$I$1018,5,0)</f>
        <v>0</v>
      </c>
      <c r="G1294" s="100" t="n">
        <f aca="false">$C1294*VLOOKUP($B1294,FoodDB!$A$2:$I$1018,6,0)</f>
        <v>0</v>
      </c>
      <c r="H1294" s="100" t="n">
        <f aca="false">$C1294*VLOOKUP($B1294,FoodDB!$A$2:$I$1018,7,0)</f>
        <v>0</v>
      </c>
      <c r="I1294" s="100" t="n">
        <f aca="false">$C1294*VLOOKUP($B1294,FoodDB!$A$2:$I$1018,8,0)</f>
        <v>0</v>
      </c>
      <c r="J1294" s="100" t="n">
        <f aca="false">$C1294*VLOOKUP($B1294,FoodDB!$A$2:$I$1018,9,0)</f>
        <v>0</v>
      </c>
      <c r="K1294" s="100"/>
      <c r="L1294" s="100" t="n">
        <f aca="false">SUM(G1294:G1300)</f>
        <v>0</v>
      </c>
      <c r="M1294" s="100" t="n">
        <f aca="false">SUM(H1294:H1300)</f>
        <v>0</v>
      </c>
      <c r="N1294" s="100" t="n">
        <f aca="false">SUM(I1294:I1300)</f>
        <v>0</v>
      </c>
      <c r="O1294" s="100" t="n">
        <f aca="false">SUM(L1294:N1294)</f>
        <v>0</v>
      </c>
      <c r="P1294" s="100" t="e">
        <f aca="false">VLOOKUP($A1294,LossChart!$A$3:$AB$999,14,0)-L1294</f>
        <v>#N/A</v>
      </c>
      <c r="Q1294" s="100" t="e">
        <f aca="false">VLOOKUP($A1294,LossChart!$A$3:$AB$999,15,0)-M1294</f>
        <v>#N/A</v>
      </c>
      <c r="R1294" s="100" t="e">
        <f aca="false">VLOOKUP($A1294,LossChart!$A$3:$AB$999,16,0)-N1294</f>
        <v>#N/A</v>
      </c>
      <c r="S1294" s="100" t="e">
        <f aca="false">VLOOKUP($A1294,LossChart!$A$3:$AB$999,17,0)-O1294</f>
        <v>#N/A</v>
      </c>
    </row>
    <row r="1295" customFormat="false" ht="15" hidden="false" customHeight="false" outlineLevel="0" collapsed="false">
      <c r="B1295" s="96" t="s">
        <v>108</v>
      </c>
      <c r="C1295" s="97" t="n">
        <v>1</v>
      </c>
      <c r="D1295" s="100" t="n">
        <f aca="false">$C1295*VLOOKUP($B1295,FoodDB!$A$2:$I$1018,3,0)</f>
        <v>0</v>
      </c>
      <c r="E1295" s="100" t="n">
        <f aca="false">$C1295*VLOOKUP($B1295,FoodDB!$A$2:$I$1018,4,0)</f>
        <v>0</v>
      </c>
      <c r="F1295" s="100" t="n">
        <f aca="false">$C1295*VLOOKUP($B1295,FoodDB!$A$2:$I$1018,5,0)</f>
        <v>0</v>
      </c>
      <c r="G1295" s="100" t="n">
        <f aca="false">$C1295*VLOOKUP($B1295,FoodDB!$A$2:$I$1018,6,0)</f>
        <v>0</v>
      </c>
      <c r="H1295" s="100" t="n">
        <f aca="false">$C1295*VLOOKUP($B1295,FoodDB!$A$2:$I$1018,7,0)</f>
        <v>0</v>
      </c>
      <c r="I1295" s="100" t="n">
        <f aca="false">$C1295*VLOOKUP($B1295,FoodDB!$A$2:$I$1018,8,0)</f>
        <v>0</v>
      </c>
      <c r="J1295" s="100" t="n">
        <f aca="false">$C1295*VLOOKUP($B1295,FoodDB!$A$2:$I$1018,9,0)</f>
        <v>0</v>
      </c>
      <c r="K1295" s="100"/>
      <c r="L1295" s="100"/>
      <c r="M1295" s="100"/>
      <c r="N1295" s="100"/>
      <c r="O1295" s="100"/>
      <c r="P1295" s="100"/>
      <c r="Q1295" s="100"/>
      <c r="R1295" s="100"/>
      <c r="S1295" s="100"/>
    </row>
    <row r="1296" customFormat="false" ht="15" hidden="false" customHeight="false" outlineLevel="0" collapsed="false">
      <c r="B1296" s="96" t="s">
        <v>108</v>
      </c>
      <c r="C1296" s="97" t="n">
        <v>1</v>
      </c>
      <c r="D1296" s="100" t="n">
        <f aca="false">$C1296*VLOOKUP($B1296,FoodDB!$A$2:$I$1018,3,0)</f>
        <v>0</v>
      </c>
      <c r="E1296" s="100" t="n">
        <f aca="false">$C1296*VLOOKUP($B1296,FoodDB!$A$2:$I$1018,4,0)</f>
        <v>0</v>
      </c>
      <c r="F1296" s="100" t="n">
        <f aca="false">$C1296*VLOOKUP($B1296,FoodDB!$A$2:$I$1018,5,0)</f>
        <v>0</v>
      </c>
      <c r="G1296" s="100" t="n">
        <f aca="false">$C1296*VLOOKUP($B1296,FoodDB!$A$2:$I$1018,6,0)</f>
        <v>0</v>
      </c>
      <c r="H1296" s="100" t="n">
        <f aca="false">$C1296*VLOOKUP($B1296,FoodDB!$A$2:$I$1018,7,0)</f>
        <v>0</v>
      </c>
      <c r="I1296" s="100" t="n">
        <f aca="false">$C1296*VLOOKUP($B1296,FoodDB!$A$2:$I$1018,8,0)</f>
        <v>0</v>
      </c>
      <c r="J1296" s="100" t="n">
        <f aca="false">$C1296*VLOOKUP($B1296,FoodDB!$A$2:$I$1018,9,0)</f>
        <v>0</v>
      </c>
      <c r="K1296" s="100"/>
      <c r="L1296" s="100"/>
      <c r="M1296" s="100"/>
      <c r="N1296" s="100"/>
      <c r="O1296" s="100"/>
      <c r="P1296" s="100"/>
      <c r="Q1296" s="100"/>
      <c r="R1296" s="100"/>
      <c r="S1296" s="100"/>
    </row>
    <row r="1297" customFormat="false" ht="15" hidden="false" customHeight="false" outlineLevel="0" collapsed="false">
      <c r="B1297" s="96" t="s">
        <v>108</v>
      </c>
      <c r="C1297" s="97" t="n">
        <v>1</v>
      </c>
      <c r="D1297" s="100" t="n">
        <f aca="false">$C1297*VLOOKUP($B1297,FoodDB!$A$2:$I$1018,3,0)</f>
        <v>0</v>
      </c>
      <c r="E1297" s="100" t="n">
        <f aca="false">$C1297*VLOOKUP($B1297,FoodDB!$A$2:$I$1018,4,0)</f>
        <v>0</v>
      </c>
      <c r="F1297" s="100" t="n">
        <f aca="false">$C1297*VLOOKUP($B1297,FoodDB!$A$2:$I$1018,5,0)</f>
        <v>0</v>
      </c>
      <c r="G1297" s="100" t="n">
        <f aca="false">$C1297*VLOOKUP($B1297,FoodDB!$A$2:$I$1018,6,0)</f>
        <v>0</v>
      </c>
      <c r="H1297" s="100" t="n">
        <f aca="false">$C1297*VLOOKUP($B1297,FoodDB!$A$2:$I$1018,7,0)</f>
        <v>0</v>
      </c>
      <c r="I1297" s="100" t="n">
        <f aca="false">$C1297*VLOOKUP($B1297,FoodDB!$A$2:$I$1018,8,0)</f>
        <v>0</v>
      </c>
      <c r="J1297" s="100" t="n">
        <f aca="false">$C1297*VLOOKUP($B1297,FoodDB!$A$2:$I$1018,9,0)</f>
        <v>0</v>
      </c>
      <c r="K1297" s="100"/>
      <c r="L1297" s="100"/>
      <c r="M1297" s="100"/>
      <c r="N1297" s="100"/>
      <c r="O1297" s="100"/>
      <c r="P1297" s="100"/>
      <c r="Q1297" s="100"/>
      <c r="R1297" s="100"/>
      <c r="S1297" s="100"/>
    </row>
    <row r="1298" customFormat="false" ht="15" hidden="false" customHeight="false" outlineLevel="0" collapsed="false">
      <c r="B1298" s="96" t="s">
        <v>108</v>
      </c>
      <c r="C1298" s="97" t="n">
        <v>1</v>
      </c>
      <c r="D1298" s="100" t="n">
        <f aca="false">$C1298*VLOOKUP($B1298,FoodDB!$A$2:$I$1018,3,0)</f>
        <v>0</v>
      </c>
      <c r="E1298" s="100" t="n">
        <f aca="false">$C1298*VLOOKUP($B1298,FoodDB!$A$2:$I$1018,4,0)</f>
        <v>0</v>
      </c>
      <c r="F1298" s="100" t="n">
        <f aca="false">$C1298*VLOOKUP($B1298,FoodDB!$A$2:$I$1018,5,0)</f>
        <v>0</v>
      </c>
      <c r="G1298" s="100" t="n">
        <f aca="false">$C1298*VLOOKUP($B1298,FoodDB!$A$2:$I$1018,6,0)</f>
        <v>0</v>
      </c>
      <c r="H1298" s="100" t="n">
        <f aca="false">$C1298*VLOOKUP($B1298,FoodDB!$A$2:$I$1018,7,0)</f>
        <v>0</v>
      </c>
      <c r="I1298" s="100" t="n">
        <f aca="false">$C1298*VLOOKUP($B1298,FoodDB!$A$2:$I$1018,8,0)</f>
        <v>0</v>
      </c>
      <c r="J1298" s="100" t="n">
        <f aca="false">$C1298*VLOOKUP($B1298,FoodDB!$A$2:$I$1018,9,0)</f>
        <v>0</v>
      </c>
      <c r="K1298" s="100"/>
      <c r="L1298" s="100"/>
      <c r="M1298" s="100"/>
      <c r="N1298" s="100"/>
      <c r="O1298" s="100"/>
      <c r="P1298" s="100"/>
      <c r="Q1298" s="100"/>
      <c r="R1298" s="100"/>
      <c r="S1298" s="100"/>
    </row>
    <row r="1299" customFormat="false" ht="15" hidden="false" customHeight="false" outlineLevel="0" collapsed="false">
      <c r="B1299" s="96" t="s">
        <v>108</v>
      </c>
      <c r="C1299" s="97" t="n">
        <v>1</v>
      </c>
      <c r="D1299" s="100" t="n">
        <f aca="false">$C1299*VLOOKUP($B1299,FoodDB!$A$2:$I$1018,3,0)</f>
        <v>0</v>
      </c>
      <c r="E1299" s="100" t="n">
        <f aca="false">$C1299*VLOOKUP($B1299,FoodDB!$A$2:$I$1018,4,0)</f>
        <v>0</v>
      </c>
      <c r="F1299" s="100" t="n">
        <f aca="false">$C1299*VLOOKUP($B1299,FoodDB!$A$2:$I$1018,5,0)</f>
        <v>0</v>
      </c>
      <c r="G1299" s="100" t="n">
        <f aca="false">$C1299*VLOOKUP($B1299,FoodDB!$A$2:$I$1018,6,0)</f>
        <v>0</v>
      </c>
      <c r="H1299" s="100" t="n">
        <f aca="false">$C1299*VLOOKUP($B1299,FoodDB!$A$2:$I$1018,7,0)</f>
        <v>0</v>
      </c>
      <c r="I1299" s="100" t="n">
        <f aca="false">$C1299*VLOOKUP($B1299,FoodDB!$A$2:$I$1018,8,0)</f>
        <v>0</v>
      </c>
      <c r="J1299" s="100" t="n">
        <f aca="false">$C1299*VLOOKUP($B1299,FoodDB!$A$2:$I$1018,9,0)</f>
        <v>0</v>
      </c>
      <c r="K1299" s="100"/>
      <c r="L1299" s="100"/>
      <c r="M1299" s="100"/>
      <c r="N1299" s="100"/>
      <c r="O1299" s="100"/>
      <c r="P1299" s="100"/>
      <c r="Q1299" s="100"/>
      <c r="R1299" s="100"/>
      <c r="S1299" s="100"/>
    </row>
    <row r="1300" customFormat="false" ht="15" hidden="false" customHeight="false" outlineLevel="0" collapsed="false">
      <c r="B1300" s="96" t="s">
        <v>108</v>
      </c>
      <c r="C1300" s="97" t="n">
        <v>1</v>
      </c>
      <c r="D1300" s="100" t="n">
        <f aca="false">$C1300*VLOOKUP($B1300,FoodDB!$A$2:$I$1018,3,0)</f>
        <v>0</v>
      </c>
      <c r="E1300" s="100" t="n">
        <f aca="false">$C1300*VLOOKUP($B1300,FoodDB!$A$2:$I$1018,4,0)</f>
        <v>0</v>
      </c>
      <c r="F1300" s="100" t="n">
        <f aca="false">$C1300*VLOOKUP($B1300,FoodDB!$A$2:$I$1018,5,0)</f>
        <v>0</v>
      </c>
      <c r="G1300" s="100" t="n">
        <f aca="false">$C1300*VLOOKUP($B1300,FoodDB!$A$2:$I$1018,6,0)</f>
        <v>0</v>
      </c>
      <c r="H1300" s="100" t="n">
        <f aca="false">$C1300*VLOOKUP($B1300,FoodDB!$A$2:$I$1018,7,0)</f>
        <v>0</v>
      </c>
      <c r="I1300" s="100" t="n">
        <f aca="false">$C1300*VLOOKUP($B1300,FoodDB!$A$2:$I$1018,8,0)</f>
        <v>0</v>
      </c>
      <c r="J1300" s="100" t="n">
        <f aca="false">$C1300*VLOOKUP($B1300,FoodDB!$A$2:$I$1018,9,0)</f>
        <v>0</v>
      </c>
      <c r="K1300" s="100"/>
      <c r="L1300" s="100"/>
      <c r="M1300" s="100"/>
      <c r="N1300" s="100"/>
      <c r="O1300" s="100"/>
      <c r="P1300" s="100"/>
      <c r="Q1300" s="100"/>
      <c r="R1300" s="100"/>
      <c r="S1300" s="100"/>
    </row>
    <row r="1301" customFormat="false" ht="15" hidden="false" customHeight="false" outlineLevel="0" collapsed="false">
      <c r="A1301" s="0" t="s">
        <v>98</v>
      </c>
      <c r="D1301" s="100"/>
      <c r="E1301" s="100"/>
      <c r="F1301" s="100"/>
      <c r="G1301" s="100" t="n">
        <f aca="false">SUM(G1294:G1300)</f>
        <v>0</v>
      </c>
      <c r="H1301" s="100" t="n">
        <f aca="false">SUM(H1294:H1300)</f>
        <v>0</v>
      </c>
      <c r="I1301" s="100" t="n">
        <f aca="false">SUM(I1294:I1300)</f>
        <v>0</v>
      </c>
      <c r="J1301" s="100" t="n">
        <f aca="false">SUM(G1301:I1301)</f>
        <v>0</v>
      </c>
      <c r="K1301" s="100"/>
      <c r="L1301" s="100"/>
      <c r="M1301" s="100"/>
      <c r="N1301" s="100"/>
      <c r="O1301" s="100"/>
      <c r="P1301" s="100"/>
      <c r="Q1301" s="100"/>
      <c r="R1301" s="100"/>
      <c r="S1301" s="100"/>
    </row>
    <row r="1302" customFormat="false" ht="15" hidden="false" customHeight="false" outlineLevel="0" collapsed="false">
      <c r="A1302" s="0" t="s">
        <v>102</v>
      </c>
      <c r="B1302" s="0" t="s">
        <v>103</v>
      </c>
      <c r="D1302" s="100"/>
      <c r="E1302" s="100"/>
      <c r="F1302" s="100"/>
      <c r="G1302" s="100" t="e">
        <f aca="false">VLOOKUP($A1294,LossChart!$A$3:$AB$105,14,0)</f>
        <v>#N/A</v>
      </c>
      <c r="H1302" s="100" t="e">
        <f aca="false">VLOOKUP($A1294,LossChart!$A$3:$AB$105,15,0)</f>
        <v>#N/A</v>
      </c>
      <c r="I1302" s="100" t="e">
        <f aca="false">VLOOKUP($A1294,LossChart!$A$3:$AB$105,16,0)</f>
        <v>#N/A</v>
      </c>
      <c r="J1302" s="100" t="e">
        <f aca="false">VLOOKUP($A1294,LossChart!$A$3:$AB$105,17,0)</f>
        <v>#N/A</v>
      </c>
      <c r="K1302" s="100"/>
      <c r="L1302" s="100"/>
      <c r="M1302" s="100"/>
      <c r="N1302" s="100"/>
      <c r="O1302" s="100"/>
      <c r="P1302" s="100"/>
      <c r="Q1302" s="100"/>
      <c r="R1302" s="100"/>
      <c r="S1302" s="100"/>
    </row>
    <row r="1303" customFormat="false" ht="15" hidden="false" customHeight="false" outlineLevel="0" collapsed="false">
      <c r="A1303" s="0" t="s">
        <v>104</v>
      </c>
      <c r="D1303" s="100"/>
      <c r="E1303" s="100"/>
      <c r="F1303" s="100"/>
      <c r="G1303" s="100" t="e">
        <f aca="false">G1302-G1301</f>
        <v>#N/A</v>
      </c>
      <c r="H1303" s="100" t="e">
        <f aca="false">H1302-H1301</f>
        <v>#N/A</v>
      </c>
      <c r="I1303" s="100" t="e">
        <f aca="false">I1302-I1301</f>
        <v>#N/A</v>
      </c>
      <c r="J1303" s="100" t="e">
        <f aca="false">J1302-J1301</f>
        <v>#N/A</v>
      </c>
      <c r="K1303" s="100"/>
      <c r="L1303" s="100"/>
      <c r="M1303" s="100"/>
      <c r="N1303" s="100"/>
      <c r="O1303" s="100"/>
      <c r="P1303" s="100"/>
      <c r="Q1303" s="100"/>
      <c r="R1303" s="100"/>
      <c r="S1303" s="100"/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1294:B1300" type="list">
      <formula1>FoodDB!$A$2:$A$48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E33" activeCellId="0" sqref="E33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1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93</v>
      </c>
      <c r="B1" s="103" t="s">
        <v>138</v>
      </c>
      <c r="C1" s="104" t="s">
        <v>71</v>
      </c>
      <c r="D1" s="104" t="s">
        <v>139</v>
      </c>
      <c r="E1" s="104" t="s">
        <v>73</v>
      </c>
      <c r="F1" s="104" t="s">
        <v>140</v>
      </c>
      <c r="G1" s="104" t="s">
        <v>141</v>
      </c>
      <c r="H1" s="104" t="s">
        <v>142</v>
      </c>
      <c r="I1" s="105" t="s">
        <v>143</v>
      </c>
    </row>
    <row r="2" customFormat="false" ht="15" hidden="false" customHeight="false" outlineLevel="0" collapsed="false">
      <c r="A2" s="33" t="s">
        <v>108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f aca="false">9*C2</f>
        <v>0</v>
      </c>
      <c r="G2" s="106" t="n">
        <f aca="false">4*D2</f>
        <v>0</v>
      </c>
      <c r="H2" s="106" t="n">
        <f aca="false">4*E2</f>
        <v>0</v>
      </c>
      <c r="I2" s="106" t="n">
        <f aca="false">SUM(F2:H2)</f>
        <v>0</v>
      </c>
    </row>
    <row r="3" customFormat="false" ht="15" hidden="false" customHeight="false" outlineLevel="0" collapsed="false">
      <c r="A3" s="33" t="s">
        <v>127</v>
      </c>
      <c r="B3" s="101" t="s">
        <v>144</v>
      </c>
      <c r="C3" s="106" t="n">
        <v>15</v>
      </c>
      <c r="D3" s="106" t="n">
        <v>2</v>
      </c>
      <c r="E3" s="106" t="n">
        <v>7</v>
      </c>
      <c r="F3" s="106" t="n">
        <f aca="false">9*C3</f>
        <v>135</v>
      </c>
      <c r="G3" s="106" t="n">
        <f aca="false">4*D3</f>
        <v>8</v>
      </c>
      <c r="H3" s="106" t="n">
        <f aca="false">4*E3</f>
        <v>28</v>
      </c>
      <c r="I3" s="106" t="n">
        <f aca="false">SUM(F3:H3)</f>
        <v>171</v>
      </c>
    </row>
    <row r="4" customFormat="false" ht="15" hidden="false" customHeight="false" outlineLevel="0" collapsed="false">
      <c r="A4" s="33" t="s">
        <v>106</v>
      </c>
      <c r="B4" s="101" t="s">
        <v>145</v>
      </c>
      <c r="C4" s="33" t="n">
        <v>0.1</v>
      </c>
      <c r="D4" s="33" t="n">
        <v>1.8</v>
      </c>
      <c r="E4" s="33" t="n">
        <v>2.2</v>
      </c>
      <c r="F4" s="106" t="n">
        <f aca="false">9*C4</f>
        <v>0.9</v>
      </c>
      <c r="G4" s="106" t="n">
        <f aca="false">4*D4</f>
        <v>7.2</v>
      </c>
      <c r="H4" s="106" t="n">
        <f aca="false">4*E4</f>
        <v>8.8</v>
      </c>
      <c r="I4" s="106" t="n">
        <f aca="false">SUM(F4:H4)</f>
        <v>16.9</v>
      </c>
    </row>
    <row r="5" customFormat="false" ht="15" hidden="false" customHeight="false" outlineLevel="0" collapsed="false">
      <c r="A5" s="33" t="s">
        <v>130</v>
      </c>
      <c r="B5" s="101" t="s">
        <v>145</v>
      </c>
      <c r="C5" s="33" t="n">
        <v>0</v>
      </c>
      <c r="D5" s="33" t="n">
        <v>5.35</v>
      </c>
      <c r="E5" s="33" t="n">
        <v>0</v>
      </c>
      <c r="F5" s="106" t="n">
        <f aca="false">9*C5</f>
        <v>0</v>
      </c>
      <c r="G5" s="106" t="n">
        <f aca="false">4*D5</f>
        <v>21.4</v>
      </c>
      <c r="H5" s="106" t="n">
        <f aca="false">4*E5</f>
        <v>0</v>
      </c>
      <c r="I5" s="106" t="n">
        <f aca="false">SUM(F5:H5)</f>
        <v>21.4</v>
      </c>
    </row>
    <row r="6" customFormat="false" ht="15" hidden="false" customHeight="false" outlineLevel="0" collapsed="false">
      <c r="A6" s="33" t="s">
        <v>96</v>
      </c>
      <c r="B6" s="101" t="s">
        <v>146</v>
      </c>
      <c r="C6" s="106" t="n">
        <f aca="false">4.5*0/14</f>
        <v>0</v>
      </c>
      <c r="D6" s="106" t="n">
        <f aca="false">4.5*2/14</f>
        <v>0.642857142857143</v>
      </c>
      <c r="E6" s="106" t="n">
        <f aca="false">4.5*1/14</f>
        <v>0.321428571428571</v>
      </c>
      <c r="F6" s="106" t="n">
        <f aca="false">9*C6</f>
        <v>0</v>
      </c>
      <c r="G6" s="106" t="n">
        <f aca="false">4*D6</f>
        <v>2.57142857142857</v>
      </c>
      <c r="H6" s="106" t="n">
        <f aca="false">4*E6</f>
        <v>1.28571428571429</v>
      </c>
      <c r="I6" s="106" t="n">
        <f aca="false">SUM(F6:H6)</f>
        <v>3.85714285714286</v>
      </c>
    </row>
    <row r="7" customFormat="false" ht="15" hidden="false" customHeight="false" outlineLevel="0" collapsed="false">
      <c r="A7" s="33" t="s">
        <v>109</v>
      </c>
      <c r="B7" s="101" t="s">
        <v>147</v>
      </c>
      <c r="C7" s="106" t="n">
        <v>12</v>
      </c>
      <c r="D7" s="106" t="n">
        <v>0</v>
      </c>
      <c r="E7" s="106" t="n">
        <v>0</v>
      </c>
      <c r="F7" s="106" t="n">
        <f aca="false">9*C7</f>
        <v>108</v>
      </c>
      <c r="G7" s="106" t="n">
        <f aca="false">4*D7</f>
        <v>0</v>
      </c>
      <c r="H7" s="106" t="n">
        <f aca="false">4*E7</f>
        <v>0</v>
      </c>
      <c r="I7" s="106" t="n">
        <f aca="false">SUM(F7:H7)</f>
        <v>108</v>
      </c>
    </row>
    <row r="8" customFormat="false" ht="15" hidden="false" customHeight="false" outlineLevel="0" collapsed="false">
      <c r="A8" s="33" t="s">
        <v>135</v>
      </c>
      <c r="B8" s="101" t="s">
        <v>148</v>
      </c>
      <c r="C8" s="106" t="n">
        <v>1.6</v>
      </c>
      <c r="D8" s="106" t="n">
        <f aca="false">29-12</f>
        <v>17</v>
      </c>
      <c r="E8" s="106" t="n">
        <v>11</v>
      </c>
      <c r="F8" s="106" t="n">
        <f aca="false">9*C8</f>
        <v>14.4</v>
      </c>
      <c r="G8" s="106" t="n">
        <f aca="false">4*D8</f>
        <v>68</v>
      </c>
      <c r="H8" s="106" t="n">
        <f aca="false">4*E8</f>
        <v>44</v>
      </c>
      <c r="I8" s="106" t="n">
        <f aca="false">SUM(F8:H8)</f>
        <v>126.4</v>
      </c>
    </row>
    <row r="9" customFormat="false" ht="15" hidden="false" customHeight="false" outlineLevel="0" collapsed="false">
      <c r="A9" s="107" t="s">
        <v>97</v>
      </c>
      <c r="B9" s="108" t="s">
        <v>147</v>
      </c>
      <c r="C9" s="106" t="n">
        <v>9</v>
      </c>
      <c r="D9" s="106" t="n">
        <v>2</v>
      </c>
      <c r="E9" s="109" t="n">
        <v>4.7</v>
      </c>
      <c r="F9" s="106" t="n">
        <f aca="false">9*C9</f>
        <v>81</v>
      </c>
      <c r="G9" s="106" t="n">
        <f aca="false">4*D9</f>
        <v>8</v>
      </c>
      <c r="H9" s="106" t="n">
        <f aca="false">4*E9</f>
        <v>18.8</v>
      </c>
      <c r="I9" s="106" t="n">
        <f aca="false">SUM(F9:H9)</f>
        <v>107.8</v>
      </c>
    </row>
    <row r="10" customFormat="false" ht="15" hidden="false" customHeight="false" outlineLevel="0" collapsed="false">
      <c r="A10" s="33" t="s">
        <v>126</v>
      </c>
      <c r="B10" s="101" t="s">
        <v>145</v>
      </c>
      <c r="C10" s="106" t="n">
        <v>3.6</v>
      </c>
      <c r="D10" s="106" t="n">
        <v>0</v>
      </c>
      <c r="E10" s="106" t="n">
        <v>31</v>
      </c>
      <c r="F10" s="106" t="n">
        <f aca="false">9*C10</f>
        <v>32.4</v>
      </c>
      <c r="G10" s="106" t="n">
        <f aca="false">4*D10</f>
        <v>0</v>
      </c>
      <c r="H10" s="106" t="n">
        <f aca="false">4*E10</f>
        <v>124</v>
      </c>
      <c r="I10" s="106" t="n">
        <f aca="false">SUM(F10:H10)</f>
        <v>156.4</v>
      </c>
    </row>
    <row r="11" customFormat="false" ht="15" hidden="false" customHeight="false" outlineLevel="0" collapsed="false">
      <c r="A11" s="33" t="s">
        <v>149</v>
      </c>
      <c r="B11" s="101" t="s">
        <v>150</v>
      </c>
      <c r="C11" s="106" t="n">
        <v>10</v>
      </c>
      <c r="D11" s="106" t="n">
        <v>0</v>
      </c>
      <c r="E11" s="106" t="n">
        <v>28</v>
      </c>
      <c r="F11" s="106" t="n">
        <f aca="false">9*C11</f>
        <v>90</v>
      </c>
      <c r="G11" s="106" t="n">
        <f aca="false">4*D11</f>
        <v>0</v>
      </c>
      <c r="H11" s="106" t="n">
        <f aca="false">4*E11</f>
        <v>112</v>
      </c>
      <c r="I11" s="106" t="n">
        <f aca="false">SUM(F11:H11)</f>
        <v>202</v>
      </c>
    </row>
    <row r="12" customFormat="false" ht="15" hidden="false" customHeight="false" outlineLevel="0" collapsed="false">
      <c r="A12" s="33" t="s">
        <v>151</v>
      </c>
      <c r="B12" s="101" t="n">
        <v>1</v>
      </c>
      <c r="C12" s="106" t="n">
        <v>8.3</v>
      </c>
      <c r="D12" s="106" t="n">
        <v>0</v>
      </c>
      <c r="E12" s="106" t="n">
        <v>11.46</v>
      </c>
      <c r="F12" s="106" t="n">
        <f aca="false">9*C12</f>
        <v>74.7</v>
      </c>
      <c r="G12" s="106" t="n">
        <f aca="false">4*D12</f>
        <v>0</v>
      </c>
      <c r="H12" s="106" t="n">
        <f aca="false">4*E12</f>
        <v>45.84</v>
      </c>
      <c r="I12" s="106" t="n">
        <f aca="false">SUM(F12:H12)</f>
        <v>120.54</v>
      </c>
    </row>
    <row r="13" customFormat="false" ht="15" hidden="false" customHeight="false" outlineLevel="0" collapsed="false">
      <c r="A13" s="33" t="s">
        <v>99</v>
      </c>
      <c r="B13" s="101" t="n">
        <v>1</v>
      </c>
      <c r="C13" s="106" t="n">
        <v>6.18</v>
      </c>
      <c r="D13" s="106" t="n">
        <v>0</v>
      </c>
      <c r="E13" s="106" t="n">
        <v>8.52</v>
      </c>
      <c r="F13" s="106" t="n">
        <f aca="false">9*C13</f>
        <v>55.62</v>
      </c>
      <c r="G13" s="106" t="n">
        <f aca="false">4*D13</f>
        <v>0</v>
      </c>
      <c r="H13" s="106" t="n">
        <f aca="false">4*E13</f>
        <v>34.08</v>
      </c>
      <c r="I13" s="106" t="n">
        <f aca="false">SUM(F13:H13)</f>
        <v>89.7</v>
      </c>
    </row>
    <row r="14" customFormat="false" ht="15" hidden="false" customHeight="false" outlineLevel="0" collapsed="false">
      <c r="A14" s="33" t="s">
        <v>152</v>
      </c>
      <c r="B14" s="101" t="n">
        <v>1</v>
      </c>
      <c r="C14" s="106" t="n">
        <v>5.4</v>
      </c>
      <c r="D14" s="106" t="n">
        <v>0</v>
      </c>
      <c r="E14" s="106" t="n">
        <v>7.46</v>
      </c>
      <c r="F14" s="106" t="n">
        <f aca="false">9*C14</f>
        <v>48.6</v>
      </c>
      <c r="G14" s="106" t="n">
        <f aca="false">4*D14</f>
        <v>0</v>
      </c>
      <c r="H14" s="106" t="n">
        <f aca="false">4*E14</f>
        <v>29.84</v>
      </c>
      <c r="I14" s="106" t="n">
        <f aca="false">SUM(F14:H14)</f>
        <v>78.44</v>
      </c>
    </row>
    <row r="15" customFormat="false" ht="15" hidden="false" customHeight="false" outlineLevel="0" collapsed="false">
      <c r="A15" s="33" t="s">
        <v>133</v>
      </c>
      <c r="B15" s="101" t="s">
        <v>153</v>
      </c>
      <c r="C15" s="106" t="n">
        <v>0</v>
      </c>
      <c r="D15" s="106" t="n">
        <v>0</v>
      </c>
      <c r="E15" s="106" t="n">
        <v>0</v>
      </c>
      <c r="F15" s="106" t="n">
        <f aca="false">9*C15</f>
        <v>0</v>
      </c>
      <c r="G15" s="106" t="n">
        <f aca="false">4*D15</f>
        <v>0</v>
      </c>
      <c r="H15" s="106" t="n">
        <f aca="false">4*E15</f>
        <v>0</v>
      </c>
      <c r="I15" s="106" t="n">
        <f aca="false">SUM(F15:H15)</f>
        <v>0</v>
      </c>
    </row>
    <row r="16" customFormat="false" ht="15" hidden="false" customHeight="false" outlineLevel="0" collapsed="false">
      <c r="A16" s="33" t="s">
        <v>125</v>
      </c>
      <c r="B16" s="101" t="s">
        <v>153</v>
      </c>
      <c r="C16" s="33" t="n">
        <v>1.5</v>
      </c>
      <c r="D16" s="33" t="n">
        <v>3</v>
      </c>
      <c r="E16" s="33" t="n">
        <v>25</v>
      </c>
      <c r="F16" s="106" t="n">
        <f aca="false">9*C16</f>
        <v>13.5</v>
      </c>
      <c r="G16" s="106" t="n">
        <f aca="false">4*D16</f>
        <v>12</v>
      </c>
      <c r="H16" s="106" t="n">
        <f aca="false">4*E16</f>
        <v>100</v>
      </c>
      <c r="I16" s="106" t="n">
        <f aca="false">SUM(F16:H16)</f>
        <v>125.5</v>
      </c>
    </row>
    <row r="17" customFormat="false" ht="15" hidden="false" customHeight="false" outlineLevel="0" collapsed="false">
      <c r="A17" s="33" t="s">
        <v>101</v>
      </c>
      <c r="B17" s="101" t="n">
        <v>1</v>
      </c>
      <c r="C17" s="106" t="n">
        <v>5</v>
      </c>
      <c r="D17" s="106" t="n">
        <v>0</v>
      </c>
      <c r="E17" s="106" t="n">
        <v>6</v>
      </c>
      <c r="F17" s="106" t="n">
        <f aca="false">9*C17</f>
        <v>45</v>
      </c>
      <c r="G17" s="106" t="n">
        <f aca="false">4*D17</f>
        <v>0</v>
      </c>
      <c r="H17" s="106" t="n">
        <f aca="false">4*E17</f>
        <v>24</v>
      </c>
      <c r="I17" s="106" t="n">
        <f aca="false">SUM(F17:H17)</f>
        <v>69</v>
      </c>
    </row>
    <row r="18" customFormat="false" ht="15" hidden="false" customHeight="false" outlineLevel="0" collapsed="false">
      <c r="A18" s="33" t="s">
        <v>107</v>
      </c>
      <c r="B18" s="101" t="n">
        <v>1</v>
      </c>
      <c r="C18" s="33" t="n">
        <v>0.5</v>
      </c>
      <c r="D18" s="33" t="n">
        <v>0</v>
      </c>
      <c r="E18" s="33" t="n">
        <v>0</v>
      </c>
      <c r="F18" s="106" t="n">
        <f aca="false">9*C18</f>
        <v>4.5</v>
      </c>
      <c r="G18" s="106" t="n">
        <f aca="false">4*D18</f>
        <v>0</v>
      </c>
      <c r="H18" s="106" t="n">
        <f aca="false">4*E18</f>
        <v>0</v>
      </c>
      <c r="I18" s="106" t="n">
        <f aca="false">SUM(F18:H18)</f>
        <v>4.5</v>
      </c>
    </row>
    <row r="19" customFormat="false" ht="15" hidden="false" customHeight="false" outlineLevel="0" collapsed="false">
      <c r="A19" s="33" t="s">
        <v>122</v>
      </c>
      <c r="B19" s="101" t="s">
        <v>145</v>
      </c>
      <c r="C19" s="33" t="n">
        <v>18</v>
      </c>
      <c r="D19" s="33" t="n">
        <v>0</v>
      </c>
      <c r="E19" s="33" t="n">
        <v>26</v>
      </c>
      <c r="F19" s="106" t="n">
        <f aca="false">9*C19</f>
        <v>162</v>
      </c>
      <c r="G19" s="106" t="n">
        <f aca="false">4*D19</f>
        <v>0</v>
      </c>
      <c r="H19" s="106" t="n">
        <f aca="false">4*E19</f>
        <v>104</v>
      </c>
      <c r="I19" s="106" t="n">
        <f aca="false">SUM(F19:H19)</f>
        <v>266</v>
      </c>
    </row>
    <row r="20" customFormat="false" ht="15" hidden="false" customHeight="false" outlineLevel="0" collapsed="false">
      <c r="A20" s="33" t="s">
        <v>95</v>
      </c>
      <c r="B20" s="101" t="s">
        <v>154</v>
      </c>
      <c r="C20" s="106" t="n">
        <v>0.5</v>
      </c>
      <c r="D20" s="106" t="n">
        <v>0</v>
      </c>
      <c r="E20" s="106" t="n">
        <v>50</v>
      </c>
      <c r="F20" s="106" t="n">
        <f aca="false">9*C20</f>
        <v>4.5</v>
      </c>
      <c r="G20" s="106" t="n">
        <f aca="false">4*D20</f>
        <v>0</v>
      </c>
      <c r="H20" s="106" t="n">
        <f aca="false">4*E20</f>
        <v>200</v>
      </c>
      <c r="I20" s="106" t="n">
        <f aca="false">SUM(F20:H20)</f>
        <v>204.5</v>
      </c>
    </row>
    <row r="21" customFormat="false" ht="15" hidden="false" customHeight="false" outlineLevel="0" collapsed="false">
      <c r="A21" s="33" t="s">
        <v>155</v>
      </c>
      <c r="B21" s="101" t="s">
        <v>156</v>
      </c>
      <c r="C21" s="106" t="n">
        <v>0</v>
      </c>
      <c r="D21" s="106" t="n">
        <v>0</v>
      </c>
      <c r="E21" s="106" t="n">
        <v>0</v>
      </c>
      <c r="F21" s="106" t="n">
        <f aca="false">9*C21</f>
        <v>0</v>
      </c>
      <c r="G21" s="106" t="n">
        <f aca="false">4*D21</f>
        <v>0</v>
      </c>
      <c r="H21" s="106" t="n">
        <f aca="false">4*E21</f>
        <v>0</v>
      </c>
      <c r="I21" s="106" t="n">
        <v>98</v>
      </c>
    </row>
    <row r="22" customFormat="false" ht="15" hidden="false" customHeight="false" outlineLevel="0" collapsed="false">
      <c r="A22" s="33" t="s">
        <v>100</v>
      </c>
      <c r="B22" s="101" t="s">
        <v>157</v>
      </c>
      <c r="C22" s="106" t="n">
        <v>0</v>
      </c>
      <c r="D22" s="106" t="n">
        <v>1</v>
      </c>
      <c r="E22" s="106" t="n">
        <v>1</v>
      </c>
      <c r="F22" s="106" t="n">
        <f aca="false">9*C22</f>
        <v>0</v>
      </c>
      <c r="G22" s="106" t="n">
        <f aca="false">4*D22</f>
        <v>4</v>
      </c>
      <c r="H22" s="106" t="n">
        <f aca="false">4*E22</f>
        <v>4</v>
      </c>
      <c r="I22" s="106" t="n">
        <f aca="false">SUM(F22:H22)</f>
        <v>8</v>
      </c>
    </row>
    <row r="23" customFormat="false" ht="15" hidden="false" customHeight="false" outlineLevel="0" collapsed="false">
      <c r="A23" s="33" t="s">
        <v>158</v>
      </c>
      <c r="B23" s="101" t="s">
        <v>147</v>
      </c>
      <c r="C23" s="106" t="n">
        <v>14</v>
      </c>
      <c r="D23" s="106" t="n">
        <v>0</v>
      </c>
      <c r="E23" s="106" t="n">
        <v>0</v>
      </c>
      <c r="F23" s="106" t="n">
        <f aca="false">9*C23</f>
        <v>126</v>
      </c>
      <c r="G23" s="106" t="n">
        <f aca="false">4*D23</f>
        <v>0</v>
      </c>
      <c r="H23" s="106" t="n">
        <f aca="false">4*E23</f>
        <v>0</v>
      </c>
      <c r="I23" s="106" t="n">
        <f aca="false">SUM(F23:H23)</f>
        <v>126</v>
      </c>
    </row>
    <row r="24" customFormat="false" ht="15" hidden="false" customHeight="false" outlineLevel="0" collapsed="false">
      <c r="A24" s="33" t="s">
        <v>134</v>
      </c>
      <c r="B24" s="101" t="s">
        <v>146</v>
      </c>
      <c r="C24" s="106" t="n">
        <v>14</v>
      </c>
      <c r="D24" s="106" t="n">
        <v>3</v>
      </c>
      <c r="E24" s="106" t="n">
        <v>7</v>
      </c>
      <c r="F24" s="106" t="n">
        <f aca="false">9*C24</f>
        <v>126</v>
      </c>
      <c r="G24" s="106" t="n">
        <f aca="false">4*D24</f>
        <v>12</v>
      </c>
      <c r="H24" s="106" t="n">
        <f aca="false">4*E24</f>
        <v>28</v>
      </c>
      <c r="I24" s="106" t="n">
        <f aca="false">SUM(F24:H24)</f>
        <v>166</v>
      </c>
    </row>
    <row r="25" customFormat="false" ht="15" hidden="false" customHeight="false" outlineLevel="0" collapsed="false">
      <c r="A25" s="33" t="s">
        <v>123</v>
      </c>
      <c r="B25" s="101" t="s">
        <v>159</v>
      </c>
      <c r="C25" s="106" t="n">
        <v>6</v>
      </c>
      <c r="D25" s="106" t="n">
        <v>0</v>
      </c>
      <c r="E25" s="106" t="n">
        <v>7</v>
      </c>
      <c r="F25" s="106" t="n">
        <f aca="false">9*C25</f>
        <v>54</v>
      </c>
      <c r="G25" s="106" t="n">
        <f aca="false">4*D25</f>
        <v>0</v>
      </c>
      <c r="H25" s="106" t="n">
        <f aca="false">4*E25</f>
        <v>28</v>
      </c>
      <c r="I25" s="106" t="n">
        <f aca="false">SUM(F25:H25)</f>
        <v>82</v>
      </c>
    </row>
    <row r="26" customFormat="false" ht="15" hidden="false" customHeight="false" outlineLevel="0" collapsed="false">
      <c r="A26" s="33" t="s">
        <v>131</v>
      </c>
      <c r="B26" s="101" t="s">
        <v>160</v>
      </c>
      <c r="C26" s="106" t="n">
        <v>7</v>
      </c>
      <c r="D26" s="106" t="n">
        <v>3</v>
      </c>
      <c r="E26" s="106" t="n">
        <v>1</v>
      </c>
      <c r="F26" s="106" t="n">
        <f aca="false">9*C26</f>
        <v>63</v>
      </c>
      <c r="G26" s="106" t="n">
        <f aca="false">4*D26</f>
        <v>12</v>
      </c>
      <c r="H26" s="106" t="n">
        <f aca="false">4*E26</f>
        <v>4</v>
      </c>
      <c r="I26" s="106" t="n">
        <f aca="false">SUM(F26:H26)</f>
        <v>79</v>
      </c>
    </row>
    <row r="27" customFormat="false" ht="15" hidden="false" customHeight="false" outlineLevel="0" collapsed="false">
      <c r="A27" s="33" t="s">
        <v>161</v>
      </c>
      <c r="B27" s="101" t="s">
        <v>162</v>
      </c>
      <c r="C27" s="106" t="n">
        <v>11</v>
      </c>
      <c r="D27" s="106" t="n">
        <v>0</v>
      </c>
      <c r="E27" s="106" t="n">
        <v>23</v>
      </c>
      <c r="F27" s="106" t="n">
        <f aca="false">9*C27</f>
        <v>99</v>
      </c>
      <c r="G27" s="106" t="n">
        <f aca="false">4*D27</f>
        <v>0</v>
      </c>
      <c r="H27" s="106" t="n">
        <f aca="false">4*E27</f>
        <v>92</v>
      </c>
      <c r="I27" s="106" t="n">
        <f aca="false">SUM(F27:H27)</f>
        <v>191</v>
      </c>
    </row>
    <row r="28" customFormat="false" ht="13.8" hidden="false" customHeight="false" outlineLevel="0" collapsed="false">
      <c r="A28" s="33" t="s">
        <v>136</v>
      </c>
      <c r="B28" s="101" t="s">
        <v>162</v>
      </c>
      <c r="C28" s="106" t="n">
        <v>5</v>
      </c>
      <c r="D28" s="106" t="n">
        <v>7</v>
      </c>
      <c r="E28" s="106" t="n">
        <v>16</v>
      </c>
      <c r="F28" s="106" t="n">
        <f aca="false">9*C28</f>
        <v>45</v>
      </c>
      <c r="G28" s="106" t="n">
        <f aca="false">4*D28</f>
        <v>28</v>
      </c>
      <c r="H28" s="106" t="n">
        <f aca="false">4*E28</f>
        <v>64</v>
      </c>
      <c r="I28" s="106" t="n">
        <f aca="false">SUM(F28:H28)</f>
        <v>137</v>
      </c>
    </row>
    <row r="29" customFormat="false" ht="15" hidden="false" customHeight="false" outlineLevel="0" collapsed="false">
      <c r="A29" s="33" t="s">
        <v>128</v>
      </c>
      <c r="B29" s="101" t="s">
        <v>163</v>
      </c>
      <c r="C29" s="106" t="n">
        <v>0.2</v>
      </c>
      <c r="D29" s="106" t="n">
        <v>2.4</v>
      </c>
      <c r="E29" s="106" t="n">
        <v>0.8</v>
      </c>
      <c r="F29" s="106" t="n">
        <f aca="false">9*C29</f>
        <v>1.8</v>
      </c>
      <c r="G29" s="106" t="n">
        <f aca="false">4*D29</f>
        <v>9.6</v>
      </c>
      <c r="H29" s="106" t="n">
        <f aca="false">4*E29</f>
        <v>3.2</v>
      </c>
      <c r="I29" s="106" t="n">
        <f aca="false">SUM(F29:H29)</f>
        <v>14.6</v>
      </c>
    </row>
    <row r="30" customFormat="false" ht="15" hidden="false" customHeight="false" outlineLevel="0" collapsed="false">
      <c r="A30" s="33" t="s">
        <v>164</v>
      </c>
      <c r="B30" s="101" t="s">
        <v>165</v>
      </c>
      <c r="C30" s="106" t="n">
        <v>0.2</v>
      </c>
      <c r="D30" s="106" t="n">
        <v>3.3</v>
      </c>
      <c r="E30" s="106" t="n">
        <v>1.1</v>
      </c>
      <c r="F30" s="106" t="n">
        <f aca="false">9*C30</f>
        <v>1.8</v>
      </c>
      <c r="G30" s="106" t="n">
        <f aca="false">4*D30</f>
        <v>13.2</v>
      </c>
      <c r="H30" s="106" t="n">
        <f aca="false">4*E30</f>
        <v>4.4</v>
      </c>
      <c r="I30" s="106" t="n">
        <f aca="false">SUM(F30:H30)</f>
        <v>19.4</v>
      </c>
    </row>
    <row r="31" customFormat="false" ht="15" hidden="false" customHeight="false" outlineLevel="0" collapsed="false">
      <c r="A31" s="33" t="s">
        <v>166</v>
      </c>
      <c r="B31" s="101" t="s">
        <v>167</v>
      </c>
      <c r="C31" s="106" t="n">
        <v>0.4</v>
      </c>
      <c r="D31" s="106" t="n">
        <v>4.8</v>
      </c>
      <c r="E31" s="106" t="n">
        <v>1.6</v>
      </c>
      <c r="F31" s="106" t="n">
        <f aca="false">9*C31</f>
        <v>3.6</v>
      </c>
      <c r="G31" s="106" t="n">
        <f aca="false">4*D31</f>
        <v>19.2</v>
      </c>
      <c r="H31" s="106" t="n">
        <f aca="false">4*E31</f>
        <v>6.4</v>
      </c>
      <c r="I31" s="106" t="n">
        <f aca="false">SUM(F31:H31)</f>
        <v>29.2</v>
      </c>
    </row>
    <row r="32" customFormat="false" ht="15" hidden="false" customHeight="false" outlineLevel="0" collapsed="false">
      <c r="A32" s="33" t="s">
        <v>132</v>
      </c>
      <c r="B32" s="101" t="s">
        <v>168</v>
      </c>
      <c r="C32" s="33" t="n">
        <v>0.5</v>
      </c>
      <c r="D32" s="33" t="n">
        <v>1</v>
      </c>
      <c r="E32" s="33" t="n">
        <v>12</v>
      </c>
      <c r="F32" s="33" t="n">
        <f aca="false">9*C32</f>
        <v>4.5</v>
      </c>
      <c r="G32" s="33" t="n">
        <f aca="false">4*D32</f>
        <v>4</v>
      </c>
      <c r="H32" s="33" t="n">
        <f aca="false">4*E32</f>
        <v>48</v>
      </c>
      <c r="I32" s="33" t="n">
        <f aca="false">SUM(F32:H32)</f>
        <v>56.5</v>
      </c>
    </row>
    <row r="33" customFormat="false" ht="13.8" hidden="false" customHeight="false" outlineLevel="0" collapsed="false">
      <c r="A33" s="33" t="s">
        <v>137</v>
      </c>
      <c r="B33" s="101" t="s">
        <v>169</v>
      </c>
      <c r="C33" s="33" t="n">
        <v>2</v>
      </c>
      <c r="D33" s="33" t="n">
        <v>0</v>
      </c>
      <c r="E33" s="33" t="n">
        <v>22</v>
      </c>
      <c r="F33" s="33" t="n">
        <f aca="false">9*C33</f>
        <v>18</v>
      </c>
      <c r="G33" s="33" t="n">
        <f aca="false">4*D33</f>
        <v>0</v>
      </c>
      <c r="H33" s="33" t="n">
        <f aca="false">4*E33</f>
        <v>88</v>
      </c>
      <c r="I33" s="33" t="n">
        <f aca="false">SUM(F33:H33)</f>
        <v>106</v>
      </c>
    </row>
    <row r="34" customFormat="false" ht="15" hidden="false" customHeight="false" outlineLevel="0" collapsed="false">
      <c r="A34" s="33" t="s">
        <v>170</v>
      </c>
      <c r="B34" s="101" t="s">
        <v>171</v>
      </c>
      <c r="C34" s="33" t="n">
        <v>5</v>
      </c>
      <c r="D34" s="33" t="n">
        <v>0</v>
      </c>
      <c r="E34" s="33" t="n">
        <v>25</v>
      </c>
      <c r="F34" s="33" t="n">
        <f aca="false">9*C34</f>
        <v>45</v>
      </c>
      <c r="G34" s="33" t="n">
        <f aca="false">4*D34</f>
        <v>0</v>
      </c>
      <c r="H34" s="33" t="n">
        <f aca="false">4*E34</f>
        <v>100</v>
      </c>
      <c r="I34" s="33" t="n">
        <f aca="false">SUM(F34:H34)</f>
        <v>145</v>
      </c>
    </row>
    <row r="35" customFormat="false" ht="15" hidden="false" customHeight="false" outlineLevel="0" collapsed="false">
      <c r="A35" s="33" t="s">
        <v>105</v>
      </c>
      <c r="B35" s="101" t="s">
        <v>172</v>
      </c>
      <c r="C35" s="106" t="n">
        <v>0.8</v>
      </c>
      <c r="D35" s="106" t="n">
        <v>0</v>
      </c>
      <c r="E35" s="106" t="n">
        <v>34</v>
      </c>
      <c r="F35" s="106" t="n">
        <f aca="false">9*C35</f>
        <v>7.2</v>
      </c>
      <c r="G35" s="106" t="n">
        <f aca="false">4*D35</f>
        <v>0</v>
      </c>
      <c r="H35" s="106" t="n">
        <f aca="false">4*E35</f>
        <v>136</v>
      </c>
      <c r="I35" s="106" t="n">
        <f aca="false">SUM(F35:H35)</f>
        <v>143.2</v>
      </c>
    </row>
    <row r="36" customFormat="false" ht="15" hidden="false" customHeight="false" outlineLevel="0" collapsed="false">
      <c r="A36" s="33" t="s">
        <v>124</v>
      </c>
      <c r="B36" s="101" t="s">
        <v>173</v>
      </c>
      <c r="C36" s="106" t="n">
        <v>0.5</v>
      </c>
      <c r="D36" s="106" t="n">
        <v>2</v>
      </c>
      <c r="E36" s="106" t="n">
        <v>10</v>
      </c>
      <c r="F36" s="106" t="n">
        <f aca="false">9*C36</f>
        <v>4.5</v>
      </c>
      <c r="G36" s="106" t="n">
        <f aca="false">4*D36</f>
        <v>8</v>
      </c>
      <c r="H36" s="106" t="n">
        <f aca="false">4*E36</f>
        <v>40</v>
      </c>
      <c r="I36" s="106" t="n">
        <f aca="false">SUM(F36:H36)</f>
        <v>52.5</v>
      </c>
    </row>
    <row r="37" customFormat="false" ht="15" hidden="false" customHeight="false" outlineLevel="0" collapsed="false">
      <c r="A37" s="33" t="s">
        <v>129</v>
      </c>
      <c r="B37" s="101" t="s">
        <v>174</v>
      </c>
      <c r="C37" s="33" t="n">
        <v>0.6</v>
      </c>
      <c r="D37" s="33" t="n">
        <v>4.9</v>
      </c>
      <c r="E37" s="33" t="n">
        <v>2.4</v>
      </c>
      <c r="F37" s="33" t="n">
        <f aca="false">9*C37</f>
        <v>5.4</v>
      </c>
      <c r="G37" s="33" t="n">
        <f aca="false">4*D37</f>
        <v>19.6</v>
      </c>
      <c r="H37" s="33" t="n">
        <f aca="false">4*E37</f>
        <v>9.6</v>
      </c>
      <c r="I37" s="33" t="n">
        <f aca="false">SUM(F37:H37)</f>
        <v>34.6</v>
      </c>
    </row>
  </sheetData>
  <autoFilter ref="A1:I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10090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2017-10-16T06:57:19Z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