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H2O_Fasting" sheetId="9" r:id="rId9"/>
  </sheets>
  <definedNames>
    <definedName name="__xlnm._FilterDatabase" localSheetId="7">FoodDB!$A$1:$I$14</definedName>
    <definedName name="_xlnm._FilterDatabase" localSheetId="7">FoodDB!$A$1:$I$14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3" l="1"/>
  <c r="B14" i="3"/>
  <c r="G14" i="3"/>
  <c r="B57" i="9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C3" i="9"/>
  <c r="H17" i="8"/>
  <c r="G17" i="8"/>
  <c r="F17" i="8"/>
  <c r="H16" i="8"/>
  <c r="G16" i="8"/>
  <c r="F16" i="8"/>
  <c r="H15" i="8"/>
  <c r="G15" i="8"/>
  <c r="F15" i="8"/>
  <c r="I15" i="8" s="1"/>
  <c r="H14" i="8"/>
  <c r="G14" i="8"/>
  <c r="F14" i="8"/>
  <c r="H13" i="8"/>
  <c r="G13" i="8"/>
  <c r="F13" i="8"/>
  <c r="H12" i="8"/>
  <c r="G12" i="8"/>
  <c r="F12" i="8"/>
  <c r="H11" i="8"/>
  <c r="G11" i="8"/>
  <c r="F11" i="8"/>
  <c r="I11" i="8" s="1"/>
  <c r="H10" i="8"/>
  <c r="G10" i="8"/>
  <c r="F10" i="8"/>
  <c r="H9" i="8"/>
  <c r="G9" i="8"/>
  <c r="F9" i="8"/>
  <c r="I9" i="8" s="1"/>
  <c r="H8" i="8"/>
  <c r="G8" i="8"/>
  <c r="F8" i="8"/>
  <c r="I8" i="8" s="1"/>
  <c r="H7" i="8"/>
  <c r="G7" i="8"/>
  <c r="F7" i="8"/>
  <c r="I7" i="8" s="1"/>
  <c r="H6" i="8"/>
  <c r="G6" i="8"/>
  <c r="F6" i="8"/>
  <c r="H5" i="8"/>
  <c r="F5" i="8"/>
  <c r="D5" i="8"/>
  <c r="G5" i="8" s="1"/>
  <c r="H4" i="8"/>
  <c r="G4" i="8"/>
  <c r="E4" i="8"/>
  <c r="D4" i="8"/>
  <c r="C4" i="8"/>
  <c r="H3" i="8"/>
  <c r="G3" i="8"/>
  <c r="F3" i="8"/>
  <c r="I55" i="7"/>
  <c r="H55" i="7"/>
  <c r="G55" i="7"/>
  <c r="F55" i="7"/>
  <c r="E55" i="7"/>
  <c r="D55" i="7"/>
  <c r="I54" i="7"/>
  <c r="H54" i="7"/>
  <c r="F54" i="7"/>
  <c r="E54" i="7"/>
  <c r="D54" i="7"/>
  <c r="I53" i="7"/>
  <c r="H53" i="7"/>
  <c r="F53" i="7"/>
  <c r="E53" i="7"/>
  <c r="D53" i="7"/>
  <c r="I52" i="7"/>
  <c r="H52" i="7"/>
  <c r="F52" i="7"/>
  <c r="E52" i="7"/>
  <c r="D52" i="7"/>
  <c r="I51" i="7"/>
  <c r="F51" i="7"/>
  <c r="E51" i="7"/>
  <c r="I50" i="7"/>
  <c r="H50" i="7"/>
  <c r="F50" i="7"/>
  <c r="E50" i="7"/>
  <c r="D50" i="7"/>
  <c r="I49" i="7"/>
  <c r="H49" i="7"/>
  <c r="F49" i="7"/>
  <c r="E49" i="7"/>
  <c r="D49" i="7"/>
  <c r="J48" i="7"/>
  <c r="I48" i="7"/>
  <c r="H48" i="7"/>
  <c r="G48" i="7"/>
  <c r="F48" i="7"/>
  <c r="E48" i="7"/>
  <c r="D48" i="7"/>
  <c r="I43" i="7"/>
  <c r="H43" i="7"/>
  <c r="F43" i="7"/>
  <c r="E43" i="7"/>
  <c r="D43" i="7"/>
  <c r="I42" i="7"/>
  <c r="H42" i="7"/>
  <c r="G42" i="7"/>
  <c r="F42" i="7"/>
  <c r="E42" i="7"/>
  <c r="D42" i="7"/>
  <c r="I41" i="7"/>
  <c r="H41" i="7"/>
  <c r="F41" i="7"/>
  <c r="E41" i="7"/>
  <c r="D41" i="7"/>
  <c r="I40" i="7"/>
  <c r="H40" i="7"/>
  <c r="F40" i="7"/>
  <c r="E40" i="7"/>
  <c r="D40" i="7"/>
  <c r="I39" i="7"/>
  <c r="H39" i="7"/>
  <c r="F39" i="7"/>
  <c r="E39" i="7"/>
  <c r="D39" i="7"/>
  <c r="J38" i="7"/>
  <c r="I38" i="7"/>
  <c r="H38" i="7"/>
  <c r="G38" i="7"/>
  <c r="F38" i="7"/>
  <c r="E38" i="7"/>
  <c r="D38" i="7"/>
  <c r="I33" i="7"/>
  <c r="H33" i="7"/>
  <c r="G33" i="7"/>
  <c r="F33" i="7"/>
  <c r="E33" i="7"/>
  <c r="D33" i="7"/>
  <c r="I32" i="7"/>
  <c r="H32" i="7"/>
  <c r="F32" i="7"/>
  <c r="E32" i="7"/>
  <c r="D32" i="7"/>
  <c r="I31" i="7"/>
  <c r="F31" i="7"/>
  <c r="E31" i="7"/>
  <c r="I30" i="7"/>
  <c r="H30" i="7"/>
  <c r="F30" i="7"/>
  <c r="E30" i="7"/>
  <c r="D30" i="7"/>
  <c r="I29" i="7"/>
  <c r="I34" i="7" s="1"/>
  <c r="U7" i="6" s="1"/>
  <c r="H29" i="7"/>
  <c r="G29" i="7"/>
  <c r="F29" i="7"/>
  <c r="E29" i="7"/>
  <c r="D29" i="7"/>
  <c r="A29" i="7"/>
  <c r="A39" i="7" s="1"/>
  <c r="A49" i="7" s="1"/>
  <c r="J28" i="7"/>
  <c r="I28" i="7"/>
  <c r="H28" i="7"/>
  <c r="G28" i="7"/>
  <c r="F28" i="7"/>
  <c r="E28" i="7"/>
  <c r="D28" i="7"/>
  <c r="I23" i="7"/>
  <c r="H23" i="7"/>
  <c r="F23" i="7"/>
  <c r="E23" i="7"/>
  <c r="D23" i="7"/>
  <c r="I22" i="7"/>
  <c r="H22" i="7"/>
  <c r="F22" i="7"/>
  <c r="E22" i="7"/>
  <c r="D22" i="7"/>
  <c r="I21" i="7"/>
  <c r="I24" i="7" s="1"/>
  <c r="H21" i="7"/>
  <c r="F21" i="7"/>
  <c r="E21" i="7"/>
  <c r="D21" i="7"/>
  <c r="I20" i="7"/>
  <c r="H20" i="7"/>
  <c r="H24" i="7" s="1"/>
  <c r="F20" i="7"/>
  <c r="E20" i="7"/>
  <c r="D20" i="7"/>
  <c r="A20" i="7"/>
  <c r="J19" i="7"/>
  <c r="I19" i="7"/>
  <c r="H19" i="7"/>
  <c r="G19" i="7"/>
  <c r="F19" i="7"/>
  <c r="E19" i="7"/>
  <c r="D19" i="7"/>
  <c r="I16" i="7"/>
  <c r="H16" i="7"/>
  <c r="F16" i="7"/>
  <c r="E16" i="7"/>
  <c r="D16" i="7"/>
  <c r="I15" i="7"/>
  <c r="H15" i="7"/>
  <c r="F15" i="7"/>
  <c r="E15" i="7"/>
  <c r="D15" i="7"/>
  <c r="I14" i="7"/>
  <c r="H14" i="7"/>
  <c r="H17" i="7" s="1"/>
  <c r="F14" i="7"/>
  <c r="E14" i="7"/>
  <c r="D14" i="7"/>
  <c r="J13" i="7"/>
  <c r="I13" i="7"/>
  <c r="H13" i="7"/>
  <c r="G13" i="7"/>
  <c r="F13" i="7"/>
  <c r="E13" i="7"/>
  <c r="D13" i="7"/>
  <c r="I10" i="7"/>
  <c r="H10" i="7"/>
  <c r="F10" i="7"/>
  <c r="E10" i="7"/>
  <c r="D10" i="7"/>
  <c r="I9" i="7"/>
  <c r="I11" i="7" s="1"/>
  <c r="H9" i="7"/>
  <c r="H11" i="7" s="1"/>
  <c r="F9" i="7"/>
  <c r="E9" i="7"/>
  <c r="D9" i="7"/>
  <c r="J8" i="7"/>
  <c r="I8" i="7"/>
  <c r="H8" i="7"/>
  <c r="G8" i="7"/>
  <c r="F8" i="7"/>
  <c r="E8" i="7"/>
  <c r="D8" i="7"/>
  <c r="I5" i="7"/>
  <c r="H5" i="7"/>
  <c r="G5" i="7"/>
  <c r="F5" i="7"/>
  <c r="E5" i="7"/>
  <c r="D5" i="7"/>
  <c r="I4" i="7"/>
  <c r="H4" i="7"/>
  <c r="F4" i="7"/>
  <c r="E4" i="7"/>
  <c r="D4" i="7"/>
  <c r="I3" i="7"/>
  <c r="F3" i="7"/>
  <c r="E3" i="7"/>
  <c r="I2" i="7"/>
  <c r="I6" i="7" s="1"/>
  <c r="H2" i="7"/>
  <c r="F2" i="7"/>
  <c r="E2" i="7"/>
  <c r="D2" i="7"/>
  <c r="J1" i="7"/>
  <c r="I1" i="7"/>
  <c r="H1" i="7"/>
  <c r="G1" i="7"/>
  <c r="F1" i="7"/>
  <c r="E1" i="7"/>
  <c r="D1" i="7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H57" i="7" s="1"/>
  <c r="O8" i="6"/>
  <c r="H45" i="7" s="1"/>
  <c r="O7" i="6"/>
  <c r="H35" i="7" s="1"/>
  <c r="U6" i="6"/>
  <c r="T6" i="6"/>
  <c r="O6" i="6"/>
  <c r="X6" i="6" s="1"/>
  <c r="T5" i="6"/>
  <c r="O5" i="6"/>
  <c r="H25" i="7" s="1"/>
  <c r="H26" i="7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U4" i="6"/>
  <c r="T4" i="6"/>
  <c r="O4" i="6"/>
  <c r="X4" i="6" s="1"/>
  <c r="B4" i="6"/>
  <c r="U3" i="6"/>
  <c r="O3" i="6"/>
  <c r="C3" i="6"/>
  <c r="Z2" i="6"/>
  <c r="Y2" i="6"/>
  <c r="X2" i="6"/>
  <c r="W2" i="6"/>
  <c r="V2" i="6"/>
  <c r="U2" i="6"/>
  <c r="T2" i="6"/>
  <c r="S2" i="6"/>
  <c r="B10" i="5"/>
  <c r="B9" i="5"/>
  <c r="B8" i="5"/>
  <c r="B7" i="5"/>
  <c r="C12" i="4"/>
  <c r="D12" i="4" s="1"/>
  <c r="C11" i="4"/>
  <c r="D11" i="4" s="1"/>
  <c r="C10" i="4"/>
  <c r="D10" i="4" s="1"/>
  <c r="C9" i="4"/>
  <c r="D9" i="4" s="1"/>
  <c r="C8" i="4"/>
  <c r="D8" i="4" s="1"/>
  <c r="B11" i="3"/>
  <c r="B10" i="3"/>
  <c r="B9" i="3"/>
  <c r="B8" i="3"/>
  <c r="B5" i="3"/>
  <c r="B17" i="2"/>
  <c r="D17" i="2" s="1"/>
  <c r="B16" i="2"/>
  <c r="D16" i="2" s="1"/>
  <c r="B15" i="2"/>
  <c r="D15" i="2" s="1"/>
  <c r="B14" i="2"/>
  <c r="D14" i="2" s="1"/>
  <c r="B13" i="2"/>
  <c r="D13" i="2" s="1"/>
  <c r="B8" i="2"/>
  <c r="C10" i="2" s="1"/>
  <c r="B7" i="2"/>
  <c r="B10" i="2" l="1"/>
  <c r="B4" i="4"/>
  <c r="D18" i="2"/>
  <c r="B4" i="5"/>
  <c r="B11" i="2"/>
  <c r="B13" i="3"/>
  <c r="B5" i="5"/>
  <c r="X5" i="6"/>
  <c r="I3" i="8"/>
  <c r="J41" i="7" s="1"/>
  <c r="G41" i="7"/>
  <c r="I13" i="8"/>
  <c r="G30" i="7"/>
  <c r="G14" i="7"/>
  <c r="G2" i="7"/>
  <c r="G40" i="7"/>
  <c r="G9" i="7"/>
  <c r="G50" i="7"/>
  <c r="G4" i="7"/>
  <c r="G20" i="7"/>
  <c r="I17" i="8"/>
  <c r="J54" i="7" s="1"/>
  <c r="G54" i="7"/>
  <c r="I56" i="7"/>
  <c r="U9" i="6" s="1"/>
  <c r="H44" i="7"/>
  <c r="T8" i="6" s="1"/>
  <c r="H31" i="7"/>
  <c r="H34" i="7" s="1"/>
  <c r="H3" i="7"/>
  <c r="H51" i="7"/>
  <c r="I44" i="7"/>
  <c r="U8" i="6" s="1"/>
  <c r="H56" i="7"/>
  <c r="T9" i="6" s="1"/>
  <c r="F4" i="8"/>
  <c r="D31" i="7"/>
  <c r="D3" i="7"/>
  <c r="D51" i="7"/>
  <c r="I6" i="8"/>
  <c r="G53" i="7"/>
  <c r="I10" i="8"/>
  <c r="G52" i="7"/>
  <c r="G32" i="7"/>
  <c r="G23" i="7"/>
  <c r="G16" i="7"/>
  <c r="G10" i="7"/>
  <c r="I14" i="8"/>
  <c r="G43" i="7"/>
  <c r="G21" i="7"/>
  <c r="G15" i="7"/>
  <c r="F3" i="9"/>
  <c r="E3" i="9"/>
  <c r="G3" i="9" s="1"/>
  <c r="H3" i="9" s="1"/>
  <c r="C4" i="9" s="1"/>
  <c r="H6" i="7"/>
  <c r="T3" i="6" s="1"/>
  <c r="X3" i="6" s="1"/>
  <c r="I17" i="7"/>
  <c r="U5" i="6" s="1"/>
  <c r="I5" i="8"/>
  <c r="I12" i="8"/>
  <c r="J22" i="7" s="1"/>
  <c r="G22" i="7"/>
  <c r="I16" i="8"/>
  <c r="G39" i="7"/>
  <c r="G44" i="7" s="1"/>
  <c r="G49" i="7"/>
  <c r="B4" i="2" l="1"/>
  <c r="B5" i="2" s="1"/>
  <c r="G3" i="6" s="1"/>
  <c r="B4" i="3"/>
  <c r="B6" i="3" s="1"/>
  <c r="D3" i="6" s="1"/>
  <c r="T7" i="6"/>
  <c r="H36" i="7"/>
  <c r="X7" i="6" s="1"/>
  <c r="E4" i="9"/>
  <c r="G4" i="9" s="1"/>
  <c r="F4" i="9"/>
  <c r="G17" i="7"/>
  <c r="S5" i="6" s="1"/>
  <c r="J42" i="7"/>
  <c r="J52" i="7"/>
  <c r="J23" i="7"/>
  <c r="J32" i="7"/>
  <c r="J10" i="7"/>
  <c r="J16" i="7"/>
  <c r="G11" i="7"/>
  <c r="S4" i="6" s="1"/>
  <c r="H46" i="7"/>
  <c r="X8" i="6" s="1"/>
  <c r="J44" i="7"/>
  <c r="V8" i="6" s="1"/>
  <c r="S8" i="6"/>
  <c r="H58" i="7"/>
  <c r="X9" i="6" s="1"/>
  <c r="G24" i="7"/>
  <c r="J20" i="7"/>
  <c r="J30" i="7"/>
  <c r="J14" i="7"/>
  <c r="J2" i="7"/>
  <c r="J40" i="7"/>
  <c r="J9" i="7"/>
  <c r="J11" i="7" s="1"/>
  <c r="V4" i="6" s="1"/>
  <c r="J4" i="7"/>
  <c r="J50" i="7"/>
  <c r="J29" i="7"/>
  <c r="J39" i="7"/>
  <c r="J49" i="7"/>
  <c r="J55" i="7"/>
  <c r="J33" i="7"/>
  <c r="J43" i="7"/>
  <c r="J21" i="7"/>
  <c r="J15" i="7"/>
  <c r="J5" i="7"/>
  <c r="J53" i="7"/>
  <c r="I4" i="8"/>
  <c r="G31" i="7"/>
  <c r="G34" i="7" s="1"/>
  <c r="G3" i="7"/>
  <c r="G51" i="7"/>
  <c r="G56" i="7" s="1"/>
  <c r="G6" i="7"/>
  <c r="S3" i="6" s="1"/>
  <c r="D25" i="6" l="1"/>
  <c r="D104" i="6"/>
  <c r="H4" i="9"/>
  <c r="C5" i="9" s="1"/>
  <c r="D7" i="6"/>
  <c r="D97" i="6"/>
  <c r="D18" i="6"/>
  <c r="E3" i="6"/>
  <c r="H3" i="6" s="1"/>
  <c r="I3" i="6" s="1"/>
  <c r="D95" i="6"/>
  <c r="D82" i="6"/>
  <c r="D101" i="6"/>
  <c r="D80" i="6"/>
  <c r="D105" i="6"/>
  <c r="D85" i="6"/>
  <c r="D87" i="6"/>
  <c r="D53" i="6"/>
  <c r="D33" i="6"/>
  <c r="D9" i="6"/>
  <c r="D19" i="6"/>
  <c r="D46" i="6"/>
  <c r="D22" i="6"/>
  <c r="D51" i="6"/>
  <c r="D83" i="6"/>
  <c r="D55" i="6"/>
  <c r="D8" i="6"/>
  <c r="D12" i="6"/>
  <c r="D56" i="6"/>
  <c r="D24" i="6"/>
  <c r="D102" i="6"/>
  <c r="D98" i="6"/>
  <c r="D70" i="6"/>
  <c r="D92" i="6"/>
  <c r="D72" i="6"/>
  <c r="D93" i="6"/>
  <c r="D73" i="6"/>
  <c r="D71" i="6"/>
  <c r="D41" i="6"/>
  <c r="D21" i="6"/>
  <c r="D43" i="6"/>
  <c r="D54" i="6"/>
  <c r="D34" i="6"/>
  <c r="D14" i="6"/>
  <c r="D15" i="6"/>
  <c r="D63" i="6"/>
  <c r="D27" i="6"/>
  <c r="D60" i="6"/>
  <c r="D44" i="6"/>
  <c r="D40" i="6"/>
  <c r="D52" i="6"/>
  <c r="D103" i="6"/>
  <c r="D86" i="6"/>
  <c r="D66" i="6"/>
  <c r="D88" i="6"/>
  <c r="D64" i="6"/>
  <c r="D89" i="6"/>
  <c r="D69" i="6"/>
  <c r="D57" i="6"/>
  <c r="D37" i="6"/>
  <c r="D17" i="6"/>
  <c r="D31" i="6"/>
  <c r="D50" i="6"/>
  <c r="D30" i="6"/>
  <c r="D6" i="6"/>
  <c r="D91" i="6"/>
  <c r="D59" i="6"/>
  <c r="D11" i="6"/>
  <c r="D20" i="6"/>
  <c r="D36" i="6"/>
  <c r="D32" i="6"/>
  <c r="D28" i="6"/>
  <c r="D16" i="6"/>
  <c r="D35" i="6"/>
  <c r="D38" i="6"/>
  <c r="D49" i="6"/>
  <c r="D76" i="6"/>
  <c r="D48" i="6"/>
  <c r="D67" i="6"/>
  <c r="D62" i="6"/>
  <c r="D79" i="6"/>
  <c r="D94" i="6"/>
  <c r="D4" i="6"/>
  <c r="D47" i="6"/>
  <c r="D5" i="6"/>
  <c r="D77" i="6"/>
  <c r="D78" i="6"/>
  <c r="B1" i="6"/>
  <c r="B5" i="4"/>
  <c r="B6" i="4" s="1"/>
  <c r="D75" i="6"/>
  <c r="D23" i="6"/>
  <c r="D10" i="6"/>
  <c r="D26" i="6"/>
  <c r="D42" i="6"/>
  <c r="D58" i="6"/>
  <c r="D39" i="6"/>
  <c r="D13" i="6"/>
  <c r="D29" i="6"/>
  <c r="D45" i="6"/>
  <c r="D61" i="6"/>
  <c r="D65" i="6"/>
  <c r="D81" i="6"/>
  <c r="D96" i="6"/>
  <c r="D68" i="6"/>
  <c r="D84" i="6"/>
  <c r="D100" i="6"/>
  <c r="D74" i="6"/>
  <c r="D90" i="6"/>
  <c r="D99" i="6"/>
  <c r="J56" i="7"/>
  <c r="V9" i="6" s="1"/>
  <c r="S9" i="6"/>
  <c r="F5" i="9"/>
  <c r="E5" i="9"/>
  <c r="G5" i="9" s="1"/>
  <c r="H5" i="9" s="1"/>
  <c r="C6" i="9" s="1"/>
  <c r="J24" i="7"/>
  <c r="V6" i="6" s="1"/>
  <c r="S6" i="6"/>
  <c r="J17" i="7"/>
  <c r="V5" i="6" s="1"/>
  <c r="J34" i="7"/>
  <c r="V7" i="6" s="1"/>
  <c r="S7" i="6"/>
  <c r="J51" i="7"/>
  <c r="J31" i="7"/>
  <c r="J3" i="7"/>
  <c r="J6" i="7" s="1"/>
  <c r="V3" i="6" s="1"/>
  <c r="M98" i="6" l="1"/>
  <c r="P98" i="6" s="1"/>
  <c r="M89" i="6"/>
  <c r="P89" i="6" s="1"/>
  <c r="M73" i="6"/>
  <c r="P73" i="6" s="1"/>
  <c r="M97" i="6"/>
  <c r="P97" i="6" s="1"/>
  <c r="M83" i="6"/>
  <c r="P83" i="6" s="1"/>
  <c r="M67" i="6"/>
  <c r="P67" i="6" s="1"/>
  <c r="M92" i="6"/>
  <c r="P92" i="6" s="1"/>
  <c r="M76" i="6"/>
  <c r="P76" i="6" s="1"/>
  <c r="M95" i="6"/>
  <c r="P95" i="6" s="1"/>
  <c r="M48" i="6"/>
  <c r="P48" i="6" s="1"/>
  <c r="M32" i="6"/>
  <c r="P32" i="6" s="1"/>
  <c r="M16" i="6"/>
  <c r="P16" i="6" s="1"/>
  <c r="M38" i="6"/>
  <c r="P38" i="6" s="1"/>
  <c r="M82" i="6"/>
  <c r="P82" i="6" s="1"/>
  <c r="M57" i="6"/>
  <c r="P57" i="6" s="1"/>
  <c r="M41" i="6"/>
  <c r="P41" i="6" s="1"/>
  <c r="M25" i="6"/>
  <c r="P25" i="6" s="1"/>
  <c r="M101" i="6"/>
  <c r="P101" i="6" s="1"/>
  <c r="M103" i="6"/>
  <c r="P103" i="6" s="1"/>
  <c r="M81" i="6"/>
  <c r="P81" i="6" s="1"/>
  <c r="M65" i="6"/>
  <c r="P65" i="6" s="1"/>
  <c r="M91" i="6"/>
  <c r="P91" i="6" s="1"/>
  <c r="M75" i="6"/>
  <c r="P75" i="6" s="1"/>
  <c r="M100" i="6"/>
  <c r="P100" i="6" s="1"/>
  <c r="M84" i="6"/>
  <c r="P84" i="6" s="1"/>
  <c r="M68" i="6"/>
  <c r="P68" i="6" s="1"/>
  <c r="M56" i="6"/>
  <c r="P56" i="6" s="1"/>
  <c r="M40" i="6"/>
  <c r="P40" i="6" s="1"/>
  <c r="M24" i="6"/>
  <c r="P24" i="6" s="1"/>
  <c r="M8" i="6"/>
  <c r="P8" i="6" s="1"/>
  <c r="I45" i="7" s="1"/>
  <c r="I46" i="7" s="1"/>
  <c r="Y8" i="6" s="1"/>
  <c r="M30" i="6"/>
  <c r="P30" i="6" s="1"/>
  <c r="M66" i="6"/>
  <c r="P66" i="6" s="1"/>
  <c r="M49" i="6"/>
  <c r="P49" i="6" s="1"/>
  <c r="M33" i="6"/>
  <c r="P33" i="6" s="1"/>
  <c r="M17" i="6"/>
  <c r="P17" i="6" s="1"/>
  <c r="M54" i="6"/>
  <c r="P54" i="6" s="1"/>
  <c r="M14" i="6"/>
  <c r="P14" i="6" s="1"/>
  <c r="M46" i="6"/>
  <c r="P46" i="6" s="1"/>
  <c r="M43" i="6"/>
  <c r="P43" i="6" s="1"/>
  <c r="M11" i="6"/>
  <c r="P11" i="6" s="1"/>
  <c r="M55" i="6"/>
  <c r="P55" i="6" s="1"/>
  <c r="M23" i="6"/>
  <c r="P23" i="6" s="1"/>
  <c r="M86" i="6"/>
  <c r="P86" i="6" s="1"/>
  <c r="M102" i="6"/>
  <c r="P102" i="6" s="1"/>
  <c r="M93" i="6"/>
  <c r="P93" i="6" s="1"/>
  <c r="M77" i="6"/>
  <c r="P77" i="6" s="1"/>
  <c r="M104" i="6"/>
  <c r="P104" i="6" s="1"/>
  <c r="M87" i="6"/>
  <c r="P87" i="6" s="1"/>
  <c r="M71" i="6"/>
  <c r="P71" i="6" s="1"/>
  <c r="M99" i="6"/>
  <c r="P99" i="6" s="1"/>
  <c r="M80" i="6"/>
  <c r="P80" i="6" s="1"/>
  <c r="M64" i="6"/>
  <c r="P64" i="6" s="1"/>
  <c r="M52" i="6"/>
  <c r="P52" i="6" s="1"/>
  <c r="M36" i="6"/>
  <c r="P36" i="6" s="1"/>
  <c r="M20" i="6"/>
  <c r="P20" i="6" s="1"/>
  <c r="M4" i="6"/>
  <c r="P4" i="6" s="1"/>
  <c r="Y4" i="6" s="1"/>
  <c r="M90" i="6"/>
  <c r="P90" i="6" s="1"/>
  <c r="M61" i="6"/>
  <c r="P61" i="6" s="1"/>
  <c r="M45" i="6"/>
  <c r="P45" i="6" s="1"/>
  <c r="M42" i="6"/>
  <c r="P42" i="6" s="1"/>
  <c r="M105" i="6"/>
  <c r="P105" i="6" s="1"/>
  <c r="M96" i="6"/>
  <c r="P96" i="6" s="1"/>
  <c r="M72" i="6"/>
  <c r="P72" i="6" s="1"/>
  <c r="M12" i="6"/>
  <c r="P12" i="6" s="1"/>
  <c r="M37" i="6"/>
  <c r="P37" i="6" s="1"/>
  <c r="M9" i="6"/>
  <c r="P9" i="6" s="1"/>
  <c r="I57" i="7" s="1"/>
  <c r="I58" i="7" s="1"/>
  <c r="Y9" i="6" s="1"/>
  <c r="M18" i="6"/>
  <c r="P18" i="6" s="1"/>
  <c r="M22" i="6"/>
  <c r="P22" i="6" s="1"/>
  <c r="M27" i="6"/>
  <c r="P27" i="6" s="1"/>
  <c r="M3" i="6"/>
  <c r="P3" i="6" s="1"/>
  <c r="M15" i="6"/>
  <c r="P15" i="6" s="1"/>
  <c r="M94" i="6"/>
  <c r="P94" i="6" s="1"/>
  <c r="M79" i="6"/>
  <c r="P79" i="6" s="1"/>
  <c r="M60" i="6"/>
  <c r="P60" i="6" s="1"/>
  <c r="M34" i="6"/>
  <c r="P34" i="6" s="1"/>
  <c r="M29" i="6"/>
  <c r="P29" i="6" s="1"/>
  <c r="M5" i="6"/>
  <c r="P5" i="6" s="1"/>
  <c r="M62" i="6"/>
  <c r="P62" i="6" s="1"/>
  <c r="M59" i="6"/>
  <c r="P59" i="6" s="1"/>
  <c r="M19" i="6"/>
  <c r="P19" i="6" s="1"/>
  <c r="M47" i="6"/>
  <c r="P47" i="6" s="1"/>
  <c r="M6" i="6"/>
  <c r="P6" i="6" s="1"/>
  <c r="Y6" i="6" s="1"/>
  <c r="M85" i="6"/>
  <c r="P85" i="6" s="1"/>
  <c r="M63" i="6"/>
  <c r="P63" i="6" s="1"/>
  <c r="M44" i="6"/>
  <c r="P44" i="6" s="1"/>
  <c r="M74" i="6"/>
  <c r="P74" i="6" s="1"/>
  <c r="M21" i="6"/>
  <c r="P21" i="6" s="1"/>
  <c r="M58" i="6"/>
  <c r="P58" i="6" s="1"/>
  <c r="M51" i="6"/>
  <c r="P51" i="6" s="1"/>
  <c r="M78" i="6"/>
  <c r="P78" i="6" s="1"/>
  <c r="M39" i="6"/>
  <c r="P39" i="6" s="1"/>
  <c r="M10" i="6"/>
  <c r="P10" i="6" s="1"/>
  <c r="M69" i="6"/>
  <c r="P69" i="6" s="1"/>
  <c r="M88" i="6"/>
  <c r="P88" i="6" s="1"/>
  <c r="M28" i="6"/>
  <c r="P28" i="6" s="1"/>
  <c r="M53" i="6"/>
  <c r="P53" i="6" s="1"/>
  <c r="M13" i="6"/>
  <c r="P13" i="6" s="1"/>
  <c r="M26" i="6"/>
  <c r="P26" i="6" s="1"/>
  <c r="M50" i="6"/>
  <c r="P50" i="6" s="1"/>
  <c r="M35" i="6"/>
  <c r="P35" i="6" s="1"/>
  <c r="M7" i="6"/>
  <c r="P7" i="6" s="1"/>
  <c r="I35" i="7" s="1"/>
  <c r="I36" i="7" s="1"/>
  <c r="Y7" i="6" s="1"/>
  <c r="M31" i="6"/>
  <c r="P31" i="6" s="1"/>
  <c r="M70" i="6"/>
  <c r="P70" i="6" s="1"/>
  <c r="E6" i="9"/>
  <c r="G6" i="9" s="1"/>
  <c r="F6" i="9"/>
  <c r="Y3" i="6" l="1"/>
  <c r="N3" i="6"/>
  <c r="I25" i="7"/>
  <c r="I26" i="7" s="1"/>
  <c r="Y5" i="6"/>
  <c r="H6" i="9"/>
  <c r="C7" i="9" s="1"/>
  <c r="K3" i="6" l="1"/>
  <c r="W3" i="6"/>
  <c r="Z3" i="6" s="1"/>
  <c r="AA3" i="6" s="1"/>
  <c r="C4" i="6" s="1"/>
  <c r="Q3" i="6"/>
  <c r="J3" i="6" s="1"/>
  <c r="F7" i="9"/>
  <c r="E7" i="9"/>
  <c r="G7" i="9" s="1"/>
  <c r="H7" i="9" l="1"/>
  <c r="C8" i="9" s="1"/>
  <c r="G4" i="6"/>
  <c r="E4" i="6"/>
  <c r="H4" i="6" s="1"/>
  <c r="E8" i="9"/>
  <c r="G8" i="9" s="1"/>
  <c r="F8" i="9"/>
  <c r="I4" i="6" l="1"/>
  <c r="N4" i="6" s="1"/>
  <c r="H8" i="9"/>
  <c r="C9" i="9" s="1"/>
  <c r="Q4" i="6" l="1"/>
  <c r="J4" i="6" s="1"/>
  <c r="K4" i="6"/>
  <c r="W4" i="6"/>
  <c r="Z4" i="6" s="1"/>
  <c r="AA4" i="6" s="1"/>
  <c r="C5" i="6" s="1"/>
  <c r="F9" i="9"/>
  <c r="E9" i="9"/>
  <c r="G9" i="9" s="1"/>
  <c r="H9" i="9" s="1"/>
  <c r="C10" i="9" s="1"/>
  <c r="G5" i="6" l="1"/>
  <c r="E5" i="6"/>
  <c r="H5" i="6" s="1"/>
  <c r="E10" i="9"/>
  <c r="G10" i="9" s="1"/>
  <c r="F10" i="9"/>
  <c r="I5" i="6" l="1"/>
  <c r="N5" i="6" s="1"/>
  <c r="H10" i="9"/>
  <c r="C11" i="9" s="1"/>
  <c r="W5" i="6" l="1"/>
  <c r="Z5" i="6" s="1"/>
  <c r="AA5" i="6" s="1"/>
  <c r="C6" i="6" s="1"/>
  <c r="Q5" i="6"/>
  <c r="K5" i="6"/>
  <c r="G25" i="7"/>
  <c r="G26" i="7" s="1"/>
  <c r="F11" i="9"/>
  <c r="E11" i="9"/>
  <c r="G11" i="9" s="1"/>
  <c r="H11" i="9" s="1"/>
  <c r="C12" i="9" s="1"/>
  <c r="J5" i="6" l="1"/>
  <c r="J25" i="7"/>
  <c r="J26" i="7" s="1"/>
  <c r="E6" i="6"/>
  <c r="H6" i="6" s="1"/>
  <c r="G6" i="6"/>
  <c r="E12" i="9"/>
  <c r="G12" i="9" s="1"/>
  <c r="F12" i="9"/>
  <c r="I6" i="6" l="1"/>
  <c r="N6" i="6" s="1"/>
  <c r="H12" i="9"/>
  <c r="C13" i="9" s="1"/>
  <c r="Q6" i="6" l="1"/>
  <c r="J6" i="6" s="1"/>
  <c r="K6" i="6"/>
  <c r="W6" i="6"/>
  <c r="Z6" i="6" s="1"/>
  <c r="AA6" i="6" s="1"/>
  <c r="C7" i="6" s="1"/>
  <c r="F13" i="9"/>
  <c r="E13" i="9"/>
  <c r="G13" i="9" s="1"/>
  <c r="H13" i="9" l="1"/>
  <c r="C14" i="9" s="1"/>
  <c r="E7" i="6"/>
  <c r="H7" i="6" s="1"/>
  <c r="G7" i="6"/>
  <c r="I7" i="6" s="1"/>
  <c r="N7" i="6" s="1"/>
  <c r="G35" i="7" s="1"/>
  <c r="G36" i="7" s="1"/>
  <c r="W7" i="6" s="1"/>
  <c r="E14" i="9"/>
  <c r="G14" i="9" s="1"/>
  <c r="F14" i="9"/>
  <c r="Q7" i="6" l="1"/>
  <c r="J35" i="7" s="1"/>
  <c r="J36" i="7" s="1"/>
  <c r="Z7" i="6" s="1"/>
  <c r="AA7" i="6" s="1"/>
  <c r="C8" i="6" s="1"/>
  <c r="K7" i="6"/>
  <c r="H14" i="9"/>
  <c r="C15" i="9" s="1"/>
  <c r="J7" i="6" l="1"/>
  <c r="F15" i="9"/>
  <c r="E15" i="9"/>
  <c r="G15" i="9" s="1"/>
  <c r="H15" i="9" s="1"/>
  <c r="C16" i="9" s="1"/>
  <c r="G8" i="6"/>
  <c r="E8" i="6"/>
  <c r="H8" i="6" s="1"/>
  <c r="E16" i="9" l="1"/>
  <c r="G16" i="9" s="1"/>
  <c r="F16" i="9"/>
  <c r="I8" i="6"/>
  <c r="N8" i="6" s="1"/>
  <c r="G45" i="7" l="1"/>
  <c r="G46" i="7" s="1"/>
  <c r="W8" i="6" s="1"/>
  <c r="Q8" i="6"/>
  <c r="K8" i="6"/>
  <c r="H16" i="9"/>
  <c r="C17" i="9" s="1"/>
  <c r="F17" i="9" l="1"/>
  <c r="E17" i="9"/>
  <c r="G17" i="9" s="1"/>
  <c r="H17" i="9" s="1"/>
  <c r="C18" i="9" s="1"/>
  <c r="J45" i="7"/>
  <c r="J46" i="7" s="1"/>
  <c r="Z8" i="6" s="1"/>
  <c r="AA8" i="6" s="1"/>
  <c r="C9" i="6" s="1"/>
  <c r="J8" i="6"/>
  <c r="E18" i="9" l="1"/>
  <c r="G18" i="9" s="1"/>
  <c r="F18" i="9"/>
  <c r="E9" i="6"/>
  <c r="H9" i="6" s="1"/>
  <c r="G9" i="6"/>
  <c r="I9" i="6" l="1"/>
  <c r="N9" i="6" s="1"/>
  <c r="H18" i="9"/>
  <c r="C19" i="9" s="1"/>
  <c r="F19" i="9" l="1"/>
  <c r="E19" i="9"/>
  <c r="G19" i="9" s="1"/>
  <c r="H19" i="9" s="1"/>
  <c r="C20" i="9" s="1"/>
  <c r="G57" i="7"/>
  <c r="G58" i="7" s="1"/>
  <c r="W9" i="6" s="1"/>
  <c r="Q9" i="6"/>
  <c r="K9" i="6"/>
  <c r="E20" i="9" l="1"/>
  <c r="G20" i="9" s="1"/>
  <c r="F20" i="9"/>
  <c r="J57" i="7"/>
  <c r="J58" i="7" s="1"/>
  <c r="Z9" i="6" s="1"/>
  <c r="AA9" i="6" s="1"/>
  <c r="C10" i="6" s="1"/>
  <c r="J9" i="6"/>
  <c r="E10" i="6" l="1"/>
  <c r="H10" i="6" s="1"/>
  <c r="AA10" i="6" s="1"/>
  <c r="C11" i="6" s="1"/>
  <c r="G10" i="6"/>
  <c r="H20" i="9"/>
  <c r="C21" i="9" s="1"/>
  <c r="F21" i="9" l="1"/>
  <c r="E21" i="9"/>
  <c r="G21" i="9" s="1"/>
  <c r="G11" i="6"/>
  <c r="E11" i="6"/>
  <c r="H11" i="6" s="1"/>
  <c r="AA11" i="6" s="1"/>
  <c r="C12" i="6" s="1"/>
  <c r="I10" i="6"/>
  <c r="N10" i="6" s="1"/>
  <c r="G12" i="6" l="1"/>
  <c r="E12" i="6"/>
  <c r="H12" i="6" s="1"/>
  <c r="AA12" i="6" s="1"/>
  <c r="C13" i="6" s="1"/>
  <c r="H21" i="9"/>
  <c r="C22" i="9" s="1"/>
  <c r="Q10" i="6"/>
  <c r="J10" i="6" s="1"/>
  <c r="K10" i="6"/>
  <c r="I11" i="6"/>
  <c r="N11" i="6" s="1"/>
  <c r="G13" i="6" l="1"/>
  <c r="E13" i="6"/>
  <c r="H13" i="6" s="1"/>
  <c r="AA13" i="6" s="1"/>
  <c r="C14" i="6" s="1"/>
  <c r="K11" i="6"/>
  <c r="Q11" i="6"/>
  <c r="J11" i="6" s="1"/>
  <c r="I12" i="6"/>
  <c r="N12" i="6" s="1"/>
  <c r="E22" i="9"/>
  <c r="G22" i="9" s="1"/>
  <c r="H22" i="9" s="1"/>
  <c r="C23" i="9" s="1"/>
  <c r="F22" i="9"/>
  <c r="F23" i="9" l="1"/>
  <c r="E23" i="9"/>
  <c r="G23" i="9" s="1"/>
  <c r="E14" i="6"/>
  <c r="H14" i="6" s="1"/>
  <c r="AA14" i="6" s="1"/>
  <c r="C15" i="6" s="1"/>
  <c r="G14" i="6"/>
  <c r="Q12" i="6"/>
  <c r="J12" i="6" s="1"/>
  <c r="K12" i="6"/>
  <c r="I13" i="6"/>
  <c r="N13" i="6" s="1"/>
  <c r="H23" i="9" l="1"/>
  <c r="C24" i="9" s="1"/>
  <c r="Q13" i="6"/>
  <c r="J13" i="6" s="1"/>
  <c r="K13" i="6"/>
  <c r="G15" i="6"/>
  <c r="E15" i="6"/>
  <c r="H15" i="6" s="1"/>
  <c r="AA15" i="6" s="1"/>
  <c r="C16" i="6" s="1"/>
  <c r="E24" i="9"/>
  <c r="G24" i="9" s="1"/>
  <c r="F24" i="9"/>
  <c r="I14" i="6"/>
  <c r="N14" i="6" s="1"/>
  <c r="I15" i="6" l="1"/>
  <c r="N15" i="6" s="1"/>
  <c r="E16" i="6"/>
  <c r="H16" i="6" s="1"/>
  <c r="AA16" i="6" s="1"/>
  <c r="C17" i="6" s="1"/>
  <c r="G16" i="6"/>
  <c r="Q14" i="6"/>
  <c r="J14" i="6" s="1"/>
  <c r="K14" i="6"/>
  <c r="H24" i="9"/>
  <c r="C25" i="9" s="1"/>
  <c r="F25" i="9" l="1"/>
  <c r="E25" i="9"/>
  <c r="G25" i="9" s="1"/>
  <c r="K15" i="6"/>
  <c r="Q15" i="6"/>
  <c r="J15" i="6" s="1"/>
  <c r="G17" i="6"/>
  <c r="E17" i="6"/>
  <c r="H17" i="6" s="1"/>
  <c r="AA17" i="6" s="1"/>
  <c r="C18" i="6" s="1"/>
  <c r="I16" i="6"/>
  <c r="N16" i="6" s="1"/>
  <c r="E18" i="6" l="1"/>
  <c r="H18" i="6" s="1"/>
  <c r="AA18" i="6" s="1"/>
  <c r="C19" i="6" s="1"/>
  <c r="G18" i="6"/>
  <c r="H25" i="9"/>
  <c r="C26" i="9" s="1"/>
  <c r="I17" i="6"/>
  <c r="N17" i="6" s="1"/>
  <c r="Q16" i="6"/>
  <c r="J16" i="6" s="1"/>
  <c r="K16" i="6"/>
  <c r="E26" i="9" l="1"/>
  <c r="G26" i="9" s="1"/>
  <c r="F26" i="9"/>
  <c r="I18" i="6"/>
  <c r="N18" i="6" s="1"/>
  <c r="G19" i="6"/>
  <c r="E19" i="6"/>
  <c r="H19" i="6" s="1"/>
  <c r="AA19" i="6" s="1"/>
  <c r="C20" i="6" s="1"/>
  <c r="Q17" i="6"/>
  <c r="J17" i="6" s="1"/>
  <c r="K17" i="6"/>
  <c r="G20" i="6" l="1"/>
  <c r="E20" i="6"/>
  <c r="H20" i="6" s="1"/>
  <c r="AA20" i="6" s="1"/>
  <c r="C21" i="6" s="1"/>
  <c r="I19" i="6"/>
  <c r="N19" i="6" s="1"/>
  <c r="Q18" i="6"/>
  <c r="J18" i="6" s="1"/>
  <c r="K18" i="6"/>
  <c r="H26" i="9"/>
  <c r="C27" i="9" s="1"/>
  <c r="G21" i="6" l="1"/>
  <c r="E21" i="6"/>
  <c r="H21" i="6" s="1"/>
  <c r="AA21" i="6" s="1"/>
  <c r="C22" i="6" s="1"/>
  <c r="F27" i="9"/>
  <c r="E27" i="9"/>
  <c r="G27" i="9" s="1"/>
  <c r="H27" i="9" s="1"/>
  <c r="C28" i="9" s="1"/>
  <c r="I20" i="6"/>
  <c r="N20" i="6" s="1"/>
  <c r="K19" i="6"/>
  <c r="Q19" i="6"/>
  <c r="J19" i="6" s="1"/>
  <c r="E22" i="6" l="1"/>
  <c r="H22" i="6" s="1"/>
  <c r="AA22" i="6" s="1"/>
  <c r="C23" i="6" s="1"/>
  <c r="G22" i="6"/>
  <c r="Q20" i="6"/>
  <c r="J20" i="6" s="1"/>
  <c r="K20" i="6"/>
  <c r="E28" i="9"/>
  <c r="G28" i="9" s="1"/>
  <c r="F28" i="9"/>
  <c r="I21" i="6"/>
  <c r="N21" i="6" s="1"/>
  <c r="I22" i="6" l="1"/>
  <c r="N22" i="6" s="1"/>
  <c r="H28" i="9"/>
  <c r="C29" i="9" s="1"/>
  <c r="G23" i="6"/>
  <c r="E23" i="6"/>
  <c r="H23" i="6" s="1"/>
  <c r="AA23" i="6" s="1"/>
  <c r="C24" i="6" s="1"/>
  <c r="Q21" i="6"/>
  <c r="J21" i="6" s="1"/>
  <c r="K21" i="6"/>
  <c r="F29" i="9" l="1"/>
  <c r="E29" i="9"/>
  <c r="G29" i="9" s="1"/>
  <c r="H29" i="9" s="1"/>
  <c r="C30" i="9" s="1"/>
  <c r="G24" i="6"/>
  <c r="E24" i="6"/>
  <c r="H24" i="6" s="1"/>
  <c r="AA24" i="6" s="1"/>
  <c r="C25" i="6" s="1"/>
  <c r="Q22" i="6"/>
  <c r="J22" i="6" s="1"/>
  <c r="K22" i="6"/>
  <c r="I23" i="6"/>
  <c r="N23" i="6" s="1"/>
  <c r="G25" i="6" l="1"/>
  <c r="E25" i="6"/>
  <c r="H25" i="6" s="1"/>
  <c r="AA25" i="6" s="1"/>
  <c r="C26" i="6" s="1"/>
  <c r="E30" i="9"/>
  <c r="G30" i="9" s="1"/>
  <c r="F30" i="9"/>
  <c r="K23" i="6"/>
  <c r="Q23" i="6"/>
  <c r="J23" i="6" s="1"/>
  <c r="I24" i="6"/>
  <c r="N24" i="6" s="1"/>
  <c r="H30" i="9" l="1"/>
  <c r="C31" i="9" s="1"/>
  <c r="E31" i="9" s="1"/>
  <c r="G31" i="9" s="1"/>
  <c r="F31" i="9"/>
  <c r="E26" i="6"/>
  <c r="H26" i="6" s="1"/>
  <c r="AA26" i="6" s="1"/>
  <c r="C27" i="6" s="1"/>
  <c r="G26" i="6"/>
  <c r="Q24" i="6"/>
  <c r="J24" i="6" s="1"/>
  <c r="K24" i="6"/>
  <c r="I25" i="6"/>
  <c r="N25" i="6" s="1"/>
  <c r="G27" i="6" l="1"/>
  <c r="E27" i="6"/>
  <c r="H27" i="6" s="1"/>
  <c r="AA27" i="6" s="1"/>
  <c r="C28" i="6" s="1"/>
  <c r="H31" i="9"/>
  <c r="C32" i="9" s="1"/>
  <c r="I26" i="6"/>
  <c r="N26" i="6" s="1"/>
  <c r="K25" i="6"/>
  <c r="Q25" i="6"/>
  <c r="J25" i="6" s="1"/>
  <c r="G28" i="6" l="1"/>
  <c r="E28" i="6"/>
  <c r="H28" i="6" s="1"/>
  <c r="AA28" i="6" s="1"/>
  <c r="C29" i="6" s="1"/>
  <c r="Q26" i="6"/>
  <c r="J26" i="6" s="1"/>
  <c r="K26" i="6"/>
  <c r="E32" i="9"/>
  <c r="G32" i="9" s="1"/>
  <c r="F32" i="9"/>
  <c r="I27" i="6"/>
  <c r="N27" i="6" s="1"/>
  <c r="G29" i="6" l="1"/>
  <c r="E29" i="6"/>
  <c r="H29" i="6" s="1"/>
  <c r="AA29" i="6" s="1"/>
  <c r="C30" i="6" s="1"/>
  <c r="H32" i="9"/>
  <c r="C33" i="9" s="1"/>
  <c r="I28" i="6"/>
  <c r="N28" i="6" s="1"/>
  <c r="K27" i="6"/>
  <c r="Q27" i="6"/>
  <c r="J27" i="6" s="1"/>
  <c r="E30" i="6" l="1"/>
  <c r="H30" i="6" s="1"/>
  <c r="AA30" i="6" s="1"/>
  <c r="C31" i="6" s="1"/>
  <c r="G30" i="6"/>
  <c r="F33" i="9"/>
  <c r="E33" i="9"/>
  <c r="G33" i="9" s="1"/>
  <c r="H33" i="9" s="1"/>
  <c r="C34" i="9" s="1"/>
  <c r="Q28" i="6"/>
  <c r="J28" i="6" s="1"/>
  <c r="K28" i="6"/>
  <c r="I29" i="6"/>
  <c r="N29" i="6" s="1"/>
  <c r="E34" i="9" l="1"/>
  <c r="G34" i="9" s="1"/>
  <c r="F34" i="9"/>
  <c r="I30" i="6"/>
  <c r="N30" i="6" s="1"/>
  <c r="G31" i="6"/>
  <c r="E31" i="6"/>
  <c r="H31" i="6" s="1"/>
  <c r="AA31" i="6" s="1"/>
  <c r="C32" i="6" s="1"/>
  <c r="Q29" i="6"/>
  <c r="J29" i="6" s="1"/>
  <c r="K29" i="6"/>
  <c r="G32" i="6" l="1"/>
  <c r="E32" i="6"/>
  <c r="H32" i="6" s="1"/>
  <c r="AA32" i="6" s="1"/>
  <c r="C33" i="6" s="1"/>
  <c r="I31" i="6"/>
  <c r="N31" i="6" s="1"/>
  <c r="Q30" i="6"/>
  <c r="J30" i="6" s="1"/>
  <c r="K30" i="6"/>
  <c r="H34" i="9"/>
  <c r="C35" i="9" s="1"/>
  <c r="G33" i="6" l="1"/>
  <c r="E33" i="6"/>
  <c r="H33" i="6" s="1"/>
  <c r="AA33" i="6" s="1"/>
  <c r="C34" i="6" s="1"/>
  <c r="F35" i="9"/>
  <c r="E35" i="9"/>
  <c r="G35" i="9" s="1"/>
  <c r="H35" i="9" s="1"/>
  <c r="C36" i="9" s="1"/>
  <c r="I32" i="6"/>
  <c r="N32" i="6" s="1"/>
  <c r="K31" i="6"/>
  <c r="Q31" i="6"/>
  <c r="J31" i="6" s="1"/>
  <c r="E36" i="9" l="1"/>
  <c r="G36" i="9" s="1"/>
  <c r="F36" i="9"/>
  <c r="E34" i="6"/>
  <c r="H34" i="6" s="1"/>
  <c r="AA34" i="6" s="1"/>
  <c r="C35" i="6" s="1"/>
  <c r="G34" i="6"/>
  <c r="Q32" i="6"/>
  <c r="J32" i="6" s="1"/>
  <c r="K32" i="6"/>
  <c r="I33" i="6"/>
  <c r="N33" i="6" s="1"/>
  <c r="G35" i="6" l="1"/>
  <c r="E35" i="6"/>
  <c r="H35" i="6" s="1"/>
  <c r="AA35" i="6" s="1"/>
  <c r="C36" i="6" s="1"/>
  <c r="I34" i="6"/>
  <c r="N34" i="6" s="1"/>
  <c r="Q33" i="6"/>
  <c r="J33" i="6" s="1"/>
  <c r="K33" i="6"/>
  <c r="H36" i="9"/>
  <c r="C37" i="9" s="1"/>
  <c r="E36" i="6" l="1"/>
  <c r="H36" i="6" s="1"/>
  <c r="AA36" i="6" s="1"/>
  <c r="C37" i="6" s="1"/>
  <c r="G36" i="6"/>
  <c r="C38" i="9"/>
  <c r="F37" i="9"/>
  <c r="E37" i="9"/>
  <c r="G37" i="9" s="1"/>
  <c r="H37" i="9" s="1"/>
  <c r="I35" i="6"/>
  <c r="N35" i="6" s="1"/>
  <c r="Q34" i="6"/>
  <c r="J34" i="6" s="1"/>
  <c r="K34" i="6"/>
  <c r="E38" i="9" l="1"/>
  <c r="G38" i="9" s="1"/>
  <c r="F38" i="9"/>
  <c r="K35" i="6"/>
  <c r="Q35" i="6"/>
  <c r="J35" i="6" s="1"/>
  <c r="I36" i="6"/>
  <c r="N36" i="6" s="1"/>
  <c r="G37" i="6"/>
  <c r="E37" i="6"/>
  <c r="H37" i="6" s="1"/>
  <c r="AA37" i="6" s="1"/>
  <c r="C38" i="6" s="1"/>
  <c r="E38" i="6" l="1"/>
  <c r="H38" i="6" s="1"/>
  <c r="AA38" i="6" s="1"/>
  <c r="C39" i="6" s="1"/>
  <c r="G38" i="6"/>
  <c r="Q36" i="6"/>
  <c r="J36" i="6" s="1"/>
  <c r="K36" i="6"/>
  <c r="I37" i="6"/>
  <c r="N37" i="6" s="1"/>
  <c r="H38" i="9"/>
  <c r="C39" i="9" s="1"/>
  <c r="F39" i="9" l="1"/>
  <c r="E39" i="9"/>
  <c r="G39" i="9" s="1"/>
  <c r="H39" i="9" s="1"/>
  <c r="C40" i="9" s="1"/>
  <c r="I38" i="6"/>
  <c r="N38" i="6" s="1"/>
  <c r="Q37" i="6"/>
  <c r="J37" i="6" s="1"/>
  <c r="K37" i="6"/>
  <c r="G39" i="6"/>
  <c r="E39" i="6"/>
  <c r="H39" i="6" s="1"/>
  <c r="AA39" i="6" s="1"/>
  <c r="C40" i="6" s="1"/>
  <c r="E40" i="9" l="1"/>
  <c r="G40" i="9" s="1"/>
  <c r="F40" i="9"/>
  <c r="G40" i="6"/>
  <c r="E40" i="6"/>
  <c r="H40" i="6" s="1"/>
  <c r="AA40" i="6" s="1"/>
  <c r="C41" i="6" s="1"/>
  <c r="I39" i="6"/>
  <c r="N39" i="6" s="1"/>
  <c r="Q38" i="6"/>
  <c r="J38" i="6" s="1"/>
  <c r="K38" i="6"/>
  <c r="G41" i="6" l="1"/>
  <c r="E41" i="6"/>
  <c r="H41" i="6" s="1"/>
  <c r="AA41" i="6" s="1"/>
  <c r="C42" i="6" s="1"/>
  <c r="K39" i="6"/>
  <c r="Q39" i="6"/>
  <c r="J39" i="6" s="1"/>
  <c r="I40" i="6"/>
  <c r="N40" i="6" s="1"/>
  <c r="H40" i="9"/>
  <c r="C41" i="9" s="1"/>
  <c r="E42" i="6" l="1"/>
  <c r="H42" i="6" s="1"/>
  <c r="AA42" i="6" s="1"/>
  <c r="C43" i="6" s="1"/>
  <c r="G42" i="6"/>
  <c r="F41" i="9"/>
  <c r="E41" i="9"/>
  <c r="G41" i="9" s="1"/>
  <c r="H41" i="9" s="1"/>
  <c r="C42" i="9" s="1"/>
  <c r="I41" i="6"/>
  <c r="N41" i="6" s="1"/>
  <c r="Q40" i="6"/>
  <c r="J40" i="6" s="1"/>
  <c r="K40" i="6"/>
  <c r="E42" i="9" l="1"/>
  <c r="G42" i="9" s="1"/>
  <c r="F42" i="9"/>
  <c r="K41" i="6"/>
  <c r="Q41" i="6"/>
  <c r="J41" i="6" s="1"/>
  <c r="I42" i="6"/>
  <c r="N42" i="6" s="1"/>
  <c r="G43" i="6"/>
  <c r="E43" i="6"/>
  <c r="H43" i="6" s="1"/>
  <c r="AA43" i="6" s="1"/>
  <c r="C44" i="6" s="1"/>
  <c r="G44" i="6" l="1"/>
  <c r="E44" i="6"/>
  <c r="H44" i="6" s="1"/>
  <c r="AA44" i="6" s="1"/>
  <c r="C45" i="6" s="1"/>
  <c r="Q42" i="6"/>
  <c r="J42" i="6" s="1"/>
  <c r="K42" i="6"/>
  <c r="I43" i="6"/>
  <c r="N43" i="6" s="1"/>
  <c r="H42" i="9"/>
  <c r="C43" i="9" s="1"/>
  <c r="G45" i="6" l="1"/>
  <c r="E45" i="6"/>
  <c r="H45" i="6" s="1"/>
  <c r="AA45" i="6" s="1"/>
  <c r="C46" i="6" s="1"/>
  <c r="F43" i="9"/>
  <c r="E43" i="9"/>
  <c r="G43" i="9" s="1"/>
  <c r="H43" i="9" s="1"/>
  <c r="C44" i="9" s="1"/>
  <c r="K43" i="6"/>
  <c r="Q43" i="6"/>
  <c r="J43" i="6" s="1"/>
  <c r="I44" i="6"/>
  <c r="N44" i="6" s="1"/>
  <c r="E44" i="9" l="1"/>
  <c r="G44" i="9" s="1"/>
  <c r="F44" i="9"/>
  <c r="E46" i="6"/>
  <c r="H46" i="6" s="1"/>
  <c r="AA46" i="6" s="1"/>
  <c r="C47" i="6" s="1"/>
  <c r="G46" i="6"/>
  <c r="Q44" i="6"/>
  <c r="J44" i="6" s="1"/>
  <c r="K44" i="6"/>
  <c r="I45" i="6"/>
  <c r="N45" i="6" s="1"/>
  <c r="G47" i="6" l="1"/>
  <c r="E47" i="6"/>
  <c r="H47" i="6" s="1"/>
  <c r="AA47" i="6" s="1"/>
  <c r="C48" i="6" s="1"/>
  <c r="I46" i="6"/>
  <c r="N46" i="6" s="1"/>
  <c r="Q45" i="6"/>
  <c r="J45" i="6" s="1"/>
  <c r="K45" i="6"/>
  <c r="H44" i="9"/>
  <c r="C45" i="9" s="1"/>
  <c r="G48" i="6" l="1"/>
  <c r="E48" i="6"/>
  <c r="H48" i="6" s="1"/>
  <c r="AA48" i="6" s="1"/>
  <c r="C49" i="6" s="1"/>
  <c r="F45" i="9"/>
  <c r="E45" i="9"/>
  <c r="G45" i="9" s="1"/>
  <c r="H45" i="9" s="1"/>
  <c r="C46" i="9" s="1"/>
  <c r="I47" i="6"/>
  <c r="N47" i="6" s="1"/>
  <c r="Q46" i="6"/>
  <c r="J46" i="6" s="1"/>
  <c r="K46" i="6"/>
  <c r="E46" i="9" l="1"/>
  <c r="G46" i="9" s="1"/>
  <c r="F46" i="9"/>
  <c r="G49" i="6"/>
  <c r="E49" i="6"/>
  <c r="H49" i="6" s="1"/>
  <c r="AA49" i="6" s="1"/>
  <c r="C50" i="6" s="1"/>
  <c r="K47" i="6"/>
  <c r="Q47" i="6"/>
  <c r="J47" i="6" s="1"/>
  <c r="I48" i="6"/>
  <c r="N48" i="6" s="1"/>
  <c r="E50" i="6" l="1"/>
  <c r="H50" i="6" s="1"/>
  <c r="AA50" i="6" s="1"/>
  <c r="C51" i="6" s="1"/>
  <c r="G50" i="6"/>
  <c r="I49" i="6"/>
  <c r="N49" i="6" s="1"/>
  <c r="Q48" i="6"/>
  <c r="J48" i="6" s="1"/>
  <c r="K48" i="6"/>
  <c r="H46" i="9"/>
  <c r="C47" i="9" s="1"/>
  <c r="Q49" i="6" l="1"/>
  <c r="J49" i="6" s="1"/>
  <c r="K49" i="6"/>
  <c r="I50" i="6"/>
  <c r="N50" i="6" s="1"/>
  <c r="F47" i="9"/>
  <c r="E47" i="9"/>
  <c r="G47" i="9" s="1"/>
  <c r="H47" i="9" s="1"/>
  <c r="C48" i="9" s="1"/>
  <c r="G51" i="6"/>
  <c r="E51" i="6"/>
  <c r="H51" i="6" s="1"/>
  <c r="AA51" i="6" s="1"/>
  <c r="C52" i="6" s="1"/>
  <c r="E48" i="9" l="1"/>
  <c r="G48" i="9" s="1"/>
  <c r="F48" i="9"/>
  <c r="G52" i="6"/>
  <c r="E52" i="6"/>
  <c r="H52" i="6" s="1"/>
  <c r="AA52" i="6" s="1"/>
  <c r="C53" i="6" s="1"/>
  <c r="Q50" i="6"/>
  <c r="J50" i="6" s="1"/>
  <c r="K50" i="6"/>
  <c r="I51" i="6"/>
  <c r="N51" i="6" s="1"/>
  <c r="G53" i="6" l="1"/>
  <c r="E53" i="6"/>
  <c r="H53" i="6" s="1"/>
  <c r="AA53" i="6" s="1"/>
  <c r="C54" i="6" s="1"/>
  <c r="K51" i="6"/>
  <c r="Q51" i="6"/>
  <c r="J51" i="6" s="1"/>
  <c r="I52" i="6"/>
  <c r="N52" i="6" s="1"/>
  <c r="H48" i="9"/>
  <c r="C49" i="9" s="1"/>
  <c r="E54" i="6" l="1"/>
  <c r="H54" i="6" s="1"/>
  <c r="AA54" i="6" s="1"/>
  <c r="C55" i="6" s="1"/>
  <c r="G54" i="6"/>
  <c r="F49" i="9"/>
  <c r="E49" i="9"/>
  <c r="G49" i="9" s="1"/>
  <c r="H49" i="9" s="1"/>
  <c r="C50" i="9" s="1"/>
  <c r="I53" i="6"/>
  <c r="N53" i="6" s="1"/>
  <c r="Q52" i="6"/>
  <c r="J52" i="6" s="1"/>
  <c r="K52" i="6"/>
  <c r="E50" i="9" l="1"/>
  <c r="G50" i="9" s="1"/>
  <c r="F50" i="9"/>
  <c r="Q53" i="6"/>
  <c r="J53" i="6" s="1"/>
  <c r="K53" i="6"/>
  <c r="I54" i="6"/>
  <c r="N54" i="6" s="1"/>
  <c r="G55" i="6"/>
  <c r="E55" i="6"/>
  <c r="H55" i="6" s="1"/>
  <c r="AA55" i="6" s="1"/>
  <c r="C56" i="6" s="1"/>
  <c r="G56" i="6" l="1"/>
  <c r="E56" i="6"/>
  <c r="H56" i="6" s="1"/>
  <c r="AA56" i="6" s="1"/>
  <c r="C57" i="6" s="1"/>
  <c r="Q54" i="6"/>
  <c r="J54" i="6" s="1"/>
  <c r="K54" i="6"/>
  <c r="I55" i="6"/>
  <c r="N55" i="6" s="1"/>
  <c r="H50" i="9"/>
  <c r="C51" i="9" s="1"/>
  <c r="G57" i="6" l="1"/>
  <c r="E57" i="6"/>
  <c r="H57" i="6" s="1"/>
  <c r="AA57" i="6" s="1"/>
  <c r="C58" i="6" s="1"/>
  <c r="K55" i="6"/>
  <c r="Q55" i="6"/>
  <c r="J55" i="6" s="1"/>
  <c r="F51" i="9"/>
  <c r="E51" i="9"/>
  <c r="G51" i="9" s="1"/>
  <c r="I56" i="6"/>
  <c r="N56" i="6" s="1"/>
  <c r="H51" i="9" l="1"/>
  <c r="C52" i="9" s="1"/>
  <c r="F52" i="9" s="1"/>
  <c r="E52" i="9"/>
  <c r="G52" i="9" s="1"/>
  <c r="E58" i="6"/>
  <c r="H58" i="6" s="1"/>
  <c r="AA58" i="6" s="1"/>
  <c r="C59" i="6" s="1"/>
  <c r="G58" i="6"/>
  <c r="Q56" i="6"/>
  <c r="J56" i="6" s="1"/>
  <c r="K56" i="6"/>
  <c r="I57" i="6"/>
  <c r="N57" i="6" s="1"/>
  <c r="G59" i="6" l="1"/>
  <c r="E59" i="6"/>
  <c r="H59" i="6" s="1"/>
  <c r="AA59" i="6" s="1"/>
  <c r="C60" i="6" s="1"/>
  <c r="I58" i="6"/>
  <c r="N58" i="6" s="1"/>
  <c r="K57" i="6"/>
  <c r="Q57" i="6"/>
  <c r="J57" i="6" s="1"/>
  <c r="H52" i="9"/>
  <c r="C53" i="9" s="1"/>
  <c r="G60" i="6" l="1"/>
  <c r="E60" i="6"/>
  <c r="H60" i="6" s="1"/>
  <c r="AA60" i="6" s="1"/>
  <c r="C61" i="6" s="1"/>
  <c r="F53" i="9"/>
  <c r="E53" i="9"/>
  <c r="G53" i="9" s="1"/>
  <c r="H53" i="9" s="1"/>
  <c r="C54" i="9" s="1"/>
  <c r="I59" i="6"/>
  <c r="N59" i="6" s="1"/>
  <c r="Q58" i="6"/>
  <c r="J58" i="6" s="1"/>
  <c r="K58" i="6"/>
  <c r="E54" i="9" l="1"/>
  <c r="G54" i="9" s="1"/>
  <c r="F54" i="9"/>
  <c r="G61" i="6"/>
  <c r="E61" i="6"/>
  <c r="H61" i="6" s="1"/>
  <c r="AA61" i="6" s="1"/>
  <c r="C62" i="6" s="1"/>
  <c r="K59" i="6"/>
  <c r="Q59" i="6"/>
  <c r="J59" i="6" s="1"/>
  <c r="I60" i="6"/>
  <c r="N60" i="6" s="1"/>
  <c r="E62" i="6" l="1"/>
  <c r="H62" i="6" s="1"/>
  <c r="AA62" i="6" s="1"/>
  <c r="C63" i="6" s="1"/>
  <c r="G62" i="6"/>
  <c r="Q60" i="6"/>
  <c r="J60" i="6" s="1"/>
  <c r="K60" i="6"/>
  <c r="I61" i="6"/>
  <c r="N61" i="6" s="1"/>
  <c r="H54" i="9"/>
  <c r="C55" i="9" s="1"/>
  <c r="I62" i="6" l="1"/>
  <c r="N62" i="6" s="1"/>
  <c r="E55" i="9"/>
  <c r="G55" i="9" s="1"/>
  <c r="H55" i="9" s="1"/>
  <c r="C56" i="9" s="1"/>
  <c r="F55" i="9"/>
  <c r="G63" i="6"/>
  <c r="E63" i="6"/>
  <c r="H63" i="6" s="1"/>
  <c r="AA63" i="6" s="1"/>
  <c r="C64" i="6" s="1"/>
  <c r="Q61" i="6"/>
  <c r="J61" i="6" s="1"/>
  <c r="K61" i="6"/>
  <c r="F56" i="9" l="1"/>
  <c r="E56" i="9"/>
  <c r="G56" i="9" s="1"/>
  <c r="G64" i="6"/>
  <c r="E64" i="6"/>
  <c r="H64" i="6" s="1"/>
  <c r="AA64" i="6" s="1"/>
  <c r="C65" i="6" s="1"/>
  <c r="I63" i="6"/>
  <c r="N63" i="6" s="1"/>
  <c r="Q62" i="6"/>
  <c r="J62" i="6" s="1"/>
  <c r="K62" i="6"/>
  <c r="H56" i="9" l="1"/>
  <c r="C57" i="9" s="1"/>
  <c r="F57" i="9" s="1"/>
  <c r="E57" i="9"/>
  <c r="G57" i="9" s="1"/>
  <c r="Q63" i="6"/>
  <c r="J63" i="6" s="1"/>
  <c r="K63" i="6"/>
  <c r="E65" i="6"/>
  <c r="H65" i="6" s="1"/>
  <c r="AA65" i="6" s="1"/>
  <c r="C66" i="6" s="1"/>
  <c r="G65" i="6"/>
  <c r="I64" i="6"/>
  <c r="N64" i="6" s="1"/>
  <c r="G66" i="6" l="1"/>
  <c r="E66" i="6"/>
  <c r="H66" i="6" s="1"/>
  <c r="AA66" i="6" s="1"/>
  <c r="C67" i="6" s="1"/>
  <c r="I65" i="6"/>
  <c r="N65" i="6" s="1"/>
  <c r="K64" i="6"/>
  <c r="Q64" i="6"/>
  <c r="J64" i="6" s="1"/>
  <c r="H57" i="9"/>
  <c r="C58" i="9" s="1"/>
  <c r="E67" i="6" l="1"/>
  <c r="H67" i="6" s="1"/>
  <c r="AA67" i="6" s="1"/>
  <c r="C68" i="6" s="1"/>
  <c r="G67" i="6"/>
  <c r="E58" i="9"/>
  <c r="G58" i="9" s="1"/>
  <c r="F58" i="9"/>
  <c r="I66" i="6"/>
  <c r="N66" i="6" s="1"/>
  <c r="Q65" i="6"/>
  <c r="J65" i="6" s="1"/>
  <c r="K65" i="6"/>
  <c r="H58" i="9" l="1"/>
  <c r="C59" i="9" s="1"/>
  <c r="F59" i="9" s="1"/>
  <c r="E59" i="9"/>
  <c r="G59" i="9" s="1"/>
  <c r="K66" i="6"/>
  <c r="Q66" i="6"/>
  <c r="J66" i="6" s="1"/>
  <c r="I67" i="6"/>
  <c r="N67" i="6" s="1"/>
  <c r="G68" i="6"/>
  <c r="E68" i="6"/>
  <c r="H68" i="6" s="1"/>
  <c r="AA68" i="6" s="1"/>
  <c r="C69" i="6" s="1"/>
  <c r="E69" i="6" l="1"/>
  <c r="H69" i="6" s="1"/>
  <c r="AA69" i="6" s="1"/>
  <c r="C70" i="6" s="1"/>
  <c r="G69" i="6"/>
  <c r="Q67" i="6"/>
  <c r="J67" i="6" s="1"/>
  <c r="K67" i="6"/>
  <c r="I68" i="6"/>
  <c r="N68" i="6" s="1"/>
  <c r="H59" i="9"/>
  <c r="C60" i="9" s="1"/>
  <c r="E60" i="9" l="1"/>
  <c r="G60" i="9" s="1"/>
  <c r="F60" i="9"/>
  <c r="I69" i="6"/>
  <c r="N69" i="6" s="1"/>
  <c r="G70" i="6"/>
  <c r="E70" i="6"/>
  <c r="H70" i="6" s="1"/>
  <c r="AA70" i="6" s="1"/>
  <c r="C71" i="6" s="1"/>
  <c r="K68" i="6"/>
  <c r="Q68" i="6"/>
  <c r="J68" i="6" s="1"/>
  <c r="E71" i="6" l="1"/>
  <c r="H71" i="6" s="1"/>
  <c r="AA71" i="6" s="1"/>
  <c r="C72" i="6" s="1"/>
  <c r="G71" i="6"/>
  <c r="I70" i="6"/>
  <c r="N70" i="6" s="1"/>
  <c r="Q69" i="6"/>
  <c r="J69" i="6" s="1"/>
  <c r="K69" i="6"/>
  <c r="H60" i="9"/>
  <c r="C61" i="9" s="1"/>
  <c r="E61" i="9" l="1"/>
  <c r="G61" i="9" s="1"/>
  <c r="F61" i="9"/>
  <c r="I71" i="6"/>
  <c r="N71" i="6" s="1"/>
  <c r="K70" i="6"/>
  <c r="Q70" i="6"/>
  <c r="J70" i="6" s="1"/>
  <c r="G72" i="6"/>
  <c r="E72" i="6"/>
  <c r="H72" i="6" s="1"/>
  <c r="AA72" i="6" s="1"/>
  <c r="C73" i="6" s="1"/>
  <c r="E73" i="6" l="1"/>
  <c r="H73" i="6" s="1"/>
  <c r="AA73" i="6" s="1"/>
  <c r="C74" i="6" s="1"/>
  <c r="G73" i="6"/>
  <c r="I72" i="6"/>
  <c r="N72" i="6" s="1"/>
  <c r="Q71" i="6"/>
  <c r="J71" i="6" s="1"/>
  <c r="K71" i="6"/>
  <c r="H61" i="9"/>
  <c r="C62" i="9" s="1"/>
  <c r="K72" i="6" l="1"/>
  <c r="Q72" i="6"/>
  <c r="J72" i="6" s="1"/>
  <c r="E62" i="9"/>
  <c r="G62" i="9" s="1"/>
  <c r="F62" i="9"/>
  <c r="G74" i="6"/>
  <c r="E74" i="6"/>
  <c r="H74" i="6" s="1"/>
  <c r="AA74" i="6" s="1"/>
  <c r="C75" i="6" s="1"/>
  <c r="I73" i="6"/>
  <c r="N73" i="6" s="1"/>
  <c r="H62" i="9" l="1"/>
  <c r="C63" i="9" s="1"/>
  <c r="E63" i="9" s="1"/>
  <c r="G63" i="9" s="1"/>
  <c r="E75" i="6"/>
  <c r="H75" i="6" s="1"/>
  <c r="AA75" i="6" s="1"/>
  <c r="C76" i="6" s="1"/>
  <c r="G75" i="6"/>
  <c r="I74" i="6"/>
  <c r="N74" i="6" s="1"/>
  <c r="Q73" i="6"/>
  <c r="J73" i="6" s="1"/>
  <c r="K73" i="6"/>
  <c r="F63" i="9" l="1"/>
  <c r="H63" i="9" s="1"/>
  <c r="C64" i="9" s="1"/>
  <c r="K74" i="6"/>
  <c r="Q74" i="6"/>
  <c r="J74" i="6" s="1"/>
  <c r="I75" i="6"/>
  <c r="N75" i="6" s="1"/>
  <c r="G76" i="6"/>
  <c r="E76" i="6"/>
  <c r="H76" i="6" s="1"/>
  <c r="AA76" i="6" s="1"/>
  <c r="C77" i="6" s="1"/>
  <c r="F64" i="9" l="1"/>
  <c r="E64" i="9"/>
  <c r="G64" i="9" s="1"/>
  <c r="H64" i="9" s="1"/>
  <c r="C65" i="9" s="1"/>
  <c r="E77" i="6"/>
  <c r="H77" i="6" s="1"/>
  <c r="AA77" i="6" s="1"/>
  <c r="C78" i="6" s="1"/>
  <c r="G77" i="6"/>
  <c r="Q75" i="6"/>
  <c r="J75" i="6" s="1"/>
  <c r="K75" i="6"/>
  <c r="I76" i="6"/>
  <c r="N76" i="6" s="1"/>
  <c r="E65" i="9" l="1"/>
  <c r="G65" i="9" s="1"/>
  <c r="F65" i="9"/>
  <c r="I77" i="6"/>
  <c r="N77" i="6" s="1"/>
  <c r="K76" i="6"/>
  <c r="Q76" i="6"/>
  <c r="J76" i="6" s="1"/>
  <c r="G78" i="6"/>
  <c r="E78" i="6"/>
  <c r="H78" i="6" s="1"/>
  <c r="AA78" i="6" s="1"/>
  <c r="C79" i="6" s="1"/>
  <c r="E79" i="6" l="1"/>
  <c r="H79" i="6" s="1"/>
  <c r="AA79" i="6" s="1"/>
  <c r="C80" i="6" s="1"/>
  <c r="G79" i="6"/>
  <c r="I78" i="6"/>
  <c r="N78" i="6" s="1"/>
  <c r="Q77" i="6"/>
  <c r="J77" i="6" s="1"/>
  <c r="K77" i="6"/>
  <c r="H65" i="9"/>
  <c r="C66" i="9" s="1"/>
  <c r="K78" i="6" l="1"/>
  <c r="Q78" i="6"/>
  <c r="J78" i="6" s="1"/>
  <c r="I79" i="6"/>
  <c r="N79" i="6" s="1"/>
  <c r="E66" i="9"/>
  <c r="G66" i="9" s="1"/>
  <c r="F66" i="9"/>
  <c r="G80" i="6"/>
  <c r="E80" i="6"/>
  <c r="H80" i="6" s="1"/>
  <c r="AA80" i="6" s="1"/>
  <c r="C81" i="6" s="1"/>
  <c r="E81" i="6" l="1"/>
  <c r="H81" i="6" s="1"/>
  <c r="AA81" i="6" s="1"/>
  <c r="C82" i="6" s="1"/>
  <c r="G81" i="6"/>
  <c r="Q79" i="6"/>
  <c r="J79" i="6" s="1"/>
  <c r="K79" i="6"/>
  <c r="I80" i="6"/>
  <c r="N80" i="6" s="1"/>
  <c r="H66" i="9"/>
  <c r="C67" i="9" s="1"/>
  <c r="I81" i="6" l="1"/>
  <c r="N81" i="6" s="1"/>
  <c r="E67" i="9"/>
  <c r="G67" i="9" s="1"/>
  <c r="H67" i="9" s="1"/>
  <c r="C68" i="9" s="1"/>
  <c r="F67" i="9"/>
  <c r="K80" i="6"/>
  <c r="Q80" i="6"/>
  <c r="J80" i="6" s="1"/>
  <c r="G82" i="6"/>
  <c r="E82" i="6"/>
  <c r="H82" i="6" s="1"/>
  <c r="AA82" i="6" s="1"/>
  <c r="C83" i="6" s="1"/>
  <c r="E68" i="9" l="1"/>
  <c r="G68" i="9" s="1"/>
  <c r="F68" i="9"/>
  <c r="E83" i="6"/>
  <c r="H83" i="6" s="1"/>
  <c r="AA83" i="6" s="1"/>
  <c r="C84" i="6" s="1"/>
  <c r="G83" i="6"/>
  <c r="Q81" i="6"/>
  <c r="J81" i="6" s="1"/>
  <c r="K81" i="6"/>
  <c r="I82" i="6"/>
  <c r="N82" i="6" s="1"/>
  <c r="G84" i="6" l="1"/>
  <c r="E84" i="6"/>
  <c r="H84" i="6" s="1"/>
  <c r="AA84" i="6" s="1"/>
  <c r="C85" i="6" s="1"/>
  <c r="I83" i="6"/>
  <c r="N83" i="6" s="1"/>
  <c r="K82" i="6"/>
  <c r="Q82" i="6"/>
  <c r="J82" i="6" s="1"/>
  <c r="H68" i="9"/>
  <c r="C69" i="9" s="1"/>
  <c r="E85" i="6" l="1"/>
  <c r="H85" i="6" s="1"/>
  <c r="AA85" i="6" s="1"/>
  <c r="C86" i="6" s="1"/>
  <c r="G85" i="6"/>
  <c r="E69" i="9"/>
  <c r="G69" i="9" s="1"/>
  <c r="F69" i="9"/>
  <c r="I84" i="6"/>
  <c r="N84" i="6" s="1"/>
  <c r="Q83" i="6"/>
  <c r="J83" i="6" s="1"/>
  <c r="K83" i="6"/>
  <c r="H69" i="9" l="1"/>
  <c r="C70" i="9" s="1"/>
  <c r="F70" i="9" s="1"/>
  <c r="E70" i="9"/>
  <c r="G70" i="9" s="1"/>
  <c r="K84" i="6"/>
  <c r="Q84" i="6"/>
  <c r="J84" i="6" s="1"/>
  <c r="I85" i="6"/>
  <c r="N85" i="6" s="1"/>
  <c r="G86" i="6"/>
  <c r="E86" i="6"/>
  <c r="H86" i="6" s="1"/>
  <c r="AA86" i="6" s="1"/>
  <c r="C87" i="6" s="1"/>
  <c r="E87" i="6" l="1"/>
  <c r="H87" i="6" s="1"/>
  <c r="AA87" i="6" s="1"/>
  <c r="C88" i="6" s="1"/>
  <c r="G87" i="6"/>
  <c r="Q85" i="6"/>
  <c r="J85" i="6" s="1"/>
  <c r="K85" i="6"/>
  <c r="I86" i="6"/>
  <c r="N86" i="6" s="1"/>
  <c r="H70" i="9"/>
  <c r="C71" i="9" s="1"/>
  <c r="I87" i="6" l="1"/>
  <c r="N87" i="6" s="1"/>
  <c r="E71" i="9"/>
  <c r="G71" i="9" s="1"/>
  <c r="H71" i="9" s="1"/>
  <c r="C72" i="9" s="1"/>
  <c r="F71" i="9"/>
  <c r="K86" i="6"/>
  <c r="Q86" i="6"/>
  <c r="J86" i="6" s="1"/>
  <c r="G88" i="6"/>
  <c r="E88" i="6"/>
  <c r="H88" i="6" s="1"/>
  <c r="AA88" i="6" s="1"/>
  <c r="C89" i="6" s="1"/>
  <c r="E72" i="9" l="1"/>
  <c r="G72" i="9" s="1"/>
  <c r="F72" i="9"/>
  <c r="E89" i="6"/>
  <c r="H89" i="6" s="1"/>
  <c r="AA89" i="6" s="1"/>
  <c r="C90" i="6" s="1"/>
  <c r="G89" i="6"/>
  <c r="Q87" i="6"/>
  <c r="J87" i="6" s="1"/>
  <c r="K87" i="6"/>
  <c r="I88" i="6"/>
  <c r="N88" i="6" s="1"/>
  <c r="G90" i="6" l="1"/>
  <c r="E90" i="6"/>
  <c r="H90" i="6" s="1"/>
  <c r="AA90" i="6" s="1"/>
  <c r="C91" i="6" s="1"/>
  <c r="K88" i="6"/>
  <c r="Q88" i="6"/>
  <c r="J88" i="6" s="1"/>
  <c r="I89" i="6"/>
  <c r="N89" i="6" s="1"/>
  <c r="H72" i="9"/>
  <c r="C73" i="9" s="1"/>
  <c r="E91" i="6" l="1"/>
  <c r="H91" i="6" s="1"/>
  <c r="AA91" i="6" s="1"/>
  <c r="C92" i="6" s="1"/>
  <c r="G91" i="6"/>
  <c r="E73" i="9"/>
  <c r="G73" i="9" s="1"/>
  <c r="F73" i="9"/>
  <c r="Q89" i="6"/>
  <c r="J89" i="6" s="1"/>
  <c r="K89" i="6"/>
  <c r="I90" i="6"/>
  <c r="N90" i="6" s="1"/>
  <c r="H73" i="9" l="1"/>
  <c r="C74" i="9" s="1"/>
  <c r="F74" i="9" s="1"/>
  <c r="E74" i="9"/>
  <c r="G74" i="9" s="1"/>
  <c r="I91" i="6"/>
  <c r="N91" i="6" s="1"/>
  <c r="G92" i="6"/>
  <c r="E92" i="6"/>
  <c r="H92" i="6" s="1"/>
  <c r="AA92" i="6" s="1"/>
  <c r="C93" i="6" s="1"/>
  <c r="K90" i="6"/>
  <c r="Q90" i="6"/>
  <c r="J90" i="6" s="1"/>
  <c r="E93" i="6" l="1"/>
  <c r="H93" i="6" s="1"/>
  <c r="AA93" i="6" s="1"/>
  <c r="C94" i="6" s="1"/>
  <c r="G93" i="6"/>
  <c r="I92" i="6"/>
  <c r="N92" i="6" s="1"/>
  <c r="Q91" i="6"/>
  <c r="J91" i="6" s="1"/>
  <c r="K91" i="6"/>
  <c r="H74" i="9"/>
  <c r="C75" i="9" s="1"/>
  <c r="G94" i="6" l="1"/>
  <c r="E94" i="6"/>
  <c r="H94" i="6" s="1"/>
  <c r="AA94" i="6" s="1"/>
  <c r="C95" i="6" s="1"/>
  <c r="K92" i="6"/>
  <c r="Q92" i="6"/>
  <c r="J92" i="6" s="1"/>
  <c r="I93" i="6"/>
  <c r="N93" i="6" s="1"/>
  <c r="E75" i="9"/>
  <c r="G75" i="9" s="1"/>
  <c r="H75" i="9" s="1"/>
  <c r="C76" i="9" s="1"/>
  <c r="F75" i="9"/>
  <c r="E76" i="9" l="1"/>
  <c r="G76" i="9" s="1"/>
  <c r="F76" i="9"/>
  <c r="E95" i="6"/>
  <c r="H95" i="6" s="1"/>
  <c r="AA95" i="6" s="1"/>
  <c r="C96" i="6" s="1"/>
  <c r="G95" i="6"/>
  <c r="K93" i="6"/>
  <c r="Q93" i="6"/>
  <c r="J93" i="6" s="1"/>
  <c r="I94" i="6"/>
  <c r="N94" i="6" s="1"/>
  <c r="E96" i="6" l="1"/>
  <c r="H96" i="6" s="1"/>
  <c r="AA96" i="6" s="1"/>
  <c r="C97" i="6" s="1"/>
  <c r="G96" i="6"/>
  <c r="Q94" i="6"/>
  <c r="J94" i="6" s="1"/>
  <c r="K94" i="6"/>
  <c r="I95" i="6"/>
  <c r="N95" i="6" s="1"/>
  <c r="H76" i="9"/>
  <c r="C77" i="9" s="1"/>
  <c r="I96" i="6" l="1"/>
  <c r="N96" i="6" s="1"/>
  <c r="E77" i="9"/>
  <c r="G77" i="9" s="1"/>
  <c r="H77" i="9" s="1"/>
  <c r="C78" i="9" s="1"/>
  <c r="F77" i="9"/>
  <c r="Q95" i="6"/>
  <c r="J95" i="6" s="1"/>
  <c r="K95" i="6"/>
  <c r="G97" i="6"/>
  <c r="E97" i="6"/>
  <c r="H97" i="6" s="1"/>
  <c r="AA97" i="6" s="1"/>
  <c r="C98" i="6" s="1"/>
  <c r="Q96" i="6" l="1"/>
  <c r="J96" i="6" s="1"/>
  <c r="K96" i="6"/>
  <c r="G98" i="6"/>
  <c r="E98" i="6"/>
  <c r="H98" i="6" s="1"/>
  <c r="AA98" i="6" s="1"/>
  <c r="C99" i="6" s="1"/>
  <c r="E78" i="9"/>
  <c r="G78" i="9" s="1"/>
  <c r="F78" i="9"/>
  <c r="I97" i="6"/>
  <c r="N97" i="6" s="1"/>
  <c r="H78" i="9" l="1"/>
  <c r="C79" i="9" s="1"/>
  <c r="F79" i="9" s="1"/>
  <c r="E79" i="9"/>
  <c r="G79" i="9" s="1"/>
  <c r="E99" i="6"/>
  <c r="H99" i="6" s="1"/>
  <c r="AA99" i="6" s="1"/>
  <c r="C100" i="6" s="1"/>
  <c r="G99" i="6"/>
  <c r="I98" i="6"/>
  <c r="N98" i="6" s="1"/>
  <c r="K97" i="6"/>
  <c r="Q97" i="6"/>
  <c r="J97" i="6" s="1"/>
  <c r="G100" i="6" l="1"/>
  <c r="E100" i="6"/>
  <c r="H100" i="6" s="1"/>
  <c r="AA100" i="6" s="1"/>
  <c r="C101" i="6" s="1"/>
  <c r="Q98" i="6"/>
  <c r="J98" i="6" s="1"/>
  <c r="K98" i="6"/>
  <c r="I99" i="6"/>
  <c r="N99" i="6" s="1"/>
  <c r="H79" i="9"/>
  <c r="C80" i="9" s="1"/>
  <c r="E80" i="9" l="1"/>
  <c r="G80" i="9" s="1"/>
  <c r="F80" i="9"/>
  <c r="Q99" i="6"/>
  <c r="J99" i="6" s="1"/>
  <c r="K99" i="6"/>
  <c r="G101" i="6"/>
  <c r="E101" i="6"/>
  <c r="H101" i="6" s="1"/>
  <c r="AA101" i="6" s="1"/>
  <c r="C102" i="6" s="1"/>
  <c r="I100" i="6"/>
  <c r="N100" i="6" s="1"/>
  <c r="H80" i="9" l="1"/>
  <c r="C81" i="9" s="1"/>
  <c r="F81" i="9" s="1"/>
  <c r="E81" i="9"/>
  <c r="G81" i="9" s="1"/>
  <c r="G102" i="6"/>
  <c r="E102" i="6"/>
  <c r="H102" i="6" s="1"/>
  <c r="AA102" i="6" s="1"/>
  <c r="C103" i="6" s="1"/>
  <c r="I101" i="6"/>
  <c r="N101" i="6" s="1"/>
  <c r="K100" i="6"/>
  <c r="Q100" i="6"/>
  <c r="J100" i="6" s="1"/>
  <c r="Q101" i="6" l="1"/>
  <c r="J101" i="6" s="1"/>
  <c r="K101" i="6"/>
  <c r="E103" i="6"/>
  <c r="H103" i="6" s="1"/>
  <c r="AA103" i="6" s="1"/>
  <c r="C104" i="6" s="1"/>
  <c r="G103" i="6"/>
  <c r="I102" i="6"/>
  <c r="N102" i="6" s="1"/>
  <c r="H81" i="9"/>
  <c r="C82" i="9" s="1"/>
  <c r="G104" i="6" l="1"/>
  <c r="E104" i="6"/>
  <c r="H104" i="6" s="1"/>
  <c r="AA104" i="6" s="1"/>
  <c r="C105" i="6" s="1"/>
  <c r="Q102" i="6"/>
  <c r="J102" i="6" s="1"/>
  <c r="K102" i="6"/>
  <c r="E82" i="9"/>
  <c r="G82" i="9" s="1"/>
  <c r="F82" i="9"/>
  <c r="I103" i="6"/>
  <c r="N103" i="6" s="1"/>
  <c r="G105" i="6" l="1"/>
  <c r="E105" i="6"/>
  <c r="H105" i="6" s="1"/>
  <c r="AA105" i="6" s="1"/>
  <c r="Q103" i="6"/>
  <c r="J103" i="6" s="1"/>
  <c r="K103" i="6"/>
  <c r="I104" i="6"/>
  <c r="N104" i="6" s="1"/>
  <c r="H82" i="9"/>
  <c r="C83" i="9" s="1"/>
  <c r="E83" i="9" l="1"/>
  <c r="G83" i="9" s="1"/>
  <c r="F83" i="9"/>
  <c r="K104" i="6"/>
  <c r="Q104" i="6"/>
  <c r="J104" i="6" s="1"/>
  <c r="I105" i="6"/>
  <c r="N105" i="6" s="1"/>
  <c r="H83" i="9" l="1"/>
  <c r="C84" i="9" s="1"/>
  <c r="E84" i="9"/>
  <c r="G84" i="9" s="1"/>
  <c r="F84" i="9"/>
  <c r="Q105" i="6"/>
  <c r="J105" i="6" s="1"/>
  <c r="K105" i="6"/>
  <c r="H84" i="9" l="1"/>
  <c r="C85" i="9" s="1"/>
  <c r="E85" i="9"/>
  <c r="G85" i="9" s="1"/>
  <c r="F85" i="9"/>
  <c r="H85" i="9" l="1"/>
  <c r="C86" i="9" s="1"/>
  <c r="E86" i="9"/>
  <c r="G86" i="9" s="1"/>
  <c r="F86" i="9"/>
  <c r="H86" i="9" l="1"/>
  <c r="C87" i="9" s="1"/>
  <c r="E87" i="9" l="1"/>
  <c r="G87" i="9" s="1"/>
  <c r="F87" i="9"/>
  <c r="H87" i="9" l="1"/>
  <c r="C88" i="9" s="1"/>
  <c r="E88" i="9" l="1"/>
  <c r="G88" i="9" s="1"/>
  <c r="F88" i="9"/>
  <c r="H88" i="9" l="1"/>
  <c r="C89" i="9" s="1"/>
  <c r="E89" i="9"/>
  <c r="G89" i="9" s="1"/>
  <c r="F89" i="9"/>
  <c r="H89" i="9" l="1"/>
  <c r="C90" i="9" s="1"/>
  <c r="E90" i="9"/>
  <c r="G90" i="9" s="1"/>
  <c r="F90" i="9"/>
  <c r="H90" i="9" l="1"/>
  <c r="C91" i="9" s="1"/>
  <c r="E91" i="9"/>
  <c r="G91" i="9" s="1"/>
  <c r="F91" i="9"/>
  <c r="H91" i="9" l="1"/>
  <c r="C92" i="9" s="1"/>
  <c r="E92" i="9" l="1"/>
  <c r="G92" i="9" s="1"/>
  <c r="F92" i="9"/>
  <c r="H92" i="9" l="1"/>
  <c r="C93" i="9" s="1"/>
  <c r="E93" i="9" l="1"/>
  <c r="G93" i="9" s="1"/>
  <c r="F93" i="9"/>
  <c r="H93" i="9" l="1"/>
  <c r="C94" i="9" s="1"/>
  <c r="F94" i="9" s="1"/>
  <c r="E94" i="9"/>
  <c r="G94" i="9" s="1"/>
  <c r="H94" i="9" l="1"/>
  <c r="C95" i="9" s="1"/>
  <c r="E95" i="9"/>
  <c r="G95" i="9" s="1"/>
  <c r="F95" i="9"/>
  <c r="H95" i="9" l="1"/>
  <c r="C96" i="9" s="1"/>
  <c r="E96" i="9"/>
  <c r="G96" i="9" s="1"/>
  <c r="F96" i="9"/>
  <c r="H96" i="9" l="1"/>
  <c r="C97" i="9" s="1"/>
  <c r="F97" i="9" s="1"/>
  <c r="E97" i="9"/>
  <c r="G97" i="9" s="1"/>
  <c r="H97" i="9" l="1"/>
  <c r="C98" i="9" s="1"/>
  <c r="E98" i="9" l="1"/>
  <c r="G98" i="9" s="1"/>
  <c r="F98" i="9"/>
  <c r="H98" i="9" l="1"/>
  <c r="C99" i="9" s="1"/>
  <c r="E99" i="9"/>
  <c r="G99" i="9" s="1"/>
  <c r="F99" i="9"/>
  <c r="H99" i="9" l="1"/>
  <c r="C100" i="9" s="1"/>
  <c r="E100" i="9" l="1"/>
  <c r="G100" i="9" s="1"/>
  <c r="F100" i="9"/>
  <c r="H100" i="9" l="1"/>
  <c r="C101" i="9" s="1"/>
  <c r="F101" i="9" s="1"/>
  <c r="E101" i="9"/>
  <c r="G101" i="9" s="1"/>
  <c r="H101" i="9" l="1"/>
  <c r="C102" i="9" s="1"/>
  <c r="E102" i="9" l="1"/>
  <c r="G102" i="9" s="1"/>
  <c r="F102" i="9"/>
  <c r="H102" i="9" l="1"/>
  <c r="C103" i="9" s="1"/>
  <c r="E103" i="9" l="1"/>
  <c r="G103" i="9" s="1"/>
  <c r="H103" i="9" s="1"/>
  <c r="C104" i="9"/>
  <c r="F103" i="9"/>
  <c r="E104" i="9" l="1"/>
  <c r="G104" i="9" s="1"/>
  <c r="F104" i="9"/>
  <c r="H104" i="9" l="1"/>
  <c r="C105" i="9" s="1"/>
  <c r="E105" i="9" l="1"/>
  <c r="G105" i="9" s="1"/>
  <c r="F105" i="9"/>
  <c r="H105" i="9" l="1"/>
  <c r="C106" i="9" s="1"/>
  <c r="E106" i="9" l="1"/>
  <c r="G106" i="9" s="1"/>
  <c r="F106" i="9"/>
  <c r="H106" i="9" l="1"/>
  <c r="C107" i="9" s="1"/>
  <c r="E107" i="9" l="1"/>
  <c r="G107" i="9" s="1"/>
  <c r="F107" i="9"/>
  <c r="H107" i="9" l="1"/>
  <c r="C108" i="9" s="1"/>
  <c r="E108" i="9" l="1"/>
  <c r="G108" i="9" s="1"/>
  <c r="F108" i="9"/>
  <c r="H108" i="9" l="1"/>
  <c r="C109" i="9" s="1"/>
  <c r="E109" i="9" l="1"/>
  <c r="G109" i="9" s="1"/>
  <c r="F109" i="9"/>
  <c r="H109" i="9" l="1"/>
  <c r="C110" i="9" s="1"/>
  <c r="E110" i="9" l="1"/>
  <c r="G110" i="9" s="1"/>
  <c r="F110" i="9"/>
  <c r="H110" i="9" l="1"/>
  <c r="C111" i="9" s="1"/>
  <c r="E111" i="9" l="1"/>
  <c r="G111" i="9" s="1"/>
  <c r="F111" i="9"/>
  <c r="H111" i="9" l="1"/>
  <c r="C112" i="9" s="1"/>
  <c r="E112" i="9" l="1"/>
  <c r="G112" i="9" s="1"/>
  <c r="F112" i="9"/>
  <c r="H112" i="9" l="1"/>
  <c r="C113" i="9" s="1"/>
  <c r="E113" i="9" l="1"/>
  <c r="G113" i="9" s="1"/>
  <c r="F113" i="9"/>
  <c r="H113" i="9" l="1"/>
  <c r="C114" i="9" s="1"/>
  <c r="E114" i="9" l="1"/>
  <c r="G114" i="9" s="1"/>
  <c r="F114" i="9"/>
  <c r="H114" i="9" l="1"/>
  <c r="C115" i="9" s="1"/>
  <c r="E115" i="9" l="1"/>
  <c r="G115" i="9" s="1"/>
  <c r="F115" i="9"/>
  <c r="H115" i="9" l="1"/>
  <c r="C116" i="9" s="1"/>
  <c r="E116" i="9" l="1"/>
  <c r="G116" i="9" s="1"/>
  <c r="F116" i="9"/>
  <c r="H116" i="9" l="1"/>
  <c r="C117" i="9" s="1"/>
  <c r="E117" i="9" l="1"/>
  <c r="G117" i="9" s="1"/>
  <c r="F117" i="9"/>
  <c r="H117" i="9" l="1"/>
  <c r="C118" i="9" s="1"/>
  <c r="E118" i="9" l="1"/>
  <c r="G118" i="9" s="1"/>
  <c r="F118" i="9"/>
  <c r="H118" i="9" l="1"/>
  <c r="C119" i="9" s="1"/>
  <c r="E119" i="9" l="1"/>
  <c r="G119" i="9" s="1"/>
  <c r="F119" i="9"/>
  <c r="H119" i="9" l="1"/>
  <c r="C120" i="9" s="1"/>
  <c r="E120" i="9" l="1"/>
  <c r="G120" i="9" s="1"/>
  <c r="F120" i="9"/>
  <c r="H120" i="9" l="1"/>
  <c r="C121" i="9" s="1"/>
  <c r="E121" i="9" l="1"/>
  <c r="G121" i="9" s="1"/>
  <c r="F121" i="9"/>
  <c r="H121" i="9" l="1"/>
  <c r="C122" i="9" s="1"/>
  <c r="E122" i="9" l="1"/>
  <c r="G122" i="9" s="1"/>
  <c r="F122" i="9"/>
  <c r="H122" i="9" l="1"/>
  <c r="C123" i="9" s="1"/>
  <c r="E123" i="9" l="1"/>
  <c r="G123" i="9" s="1"/>
  <c r="F123" i="9"/>
  <c r="H123" i="9" l="1"/>
  <c r="C124" i="9" s="1"/>
  <c r="E124" i="9" l="1"/>
  <c r="G124" i="9" s="1"/>
  <c r="F124" i="9"/>
  <c r="H124" i="9" l="1"/>
  <c r="C125" i="9" s="1"/>
  <c r="E125" i="9" l="1"/>
  <c r="G125" i="9" s="1"/>
  <c r="F125" i="9"/>
  <c r="H125" i="9" l="1"/>
  <c r="C126" i="9" s="1"/>
  <c r="E126" i="9" l="1"/>
  <c r="G126" i="9" s="1"/>
  <c r="F126" i="9"/>
  <c r="H126" i="9" l="1"/>
  <c r="C127" i="9" s="1"/>
  <c r="E127" i="9" l="1"/>
  <c r="G127" i="9" s="1"/>
  <c r="F127" i="9"/>
  <c r="H127" i="9" l="1"/>
  <c r="C128" i="9" s="1"/>
  <c r="E128" i="9" l="1"/>
  <c r="G128" i="9" s="1"/>
  <c r="F128" i="9"/>
  <c r="H128" i="9" l="1"/>
  <c r="C129" i="9" s="1"/>
  <c r="E129" i="9" l="1"/>
  <c r="G129" i="9" s="1"/>
  <c r="F129" i="9"/>
  <c r="H129" i="9" l="1"/>
  <c r="C130" i="9" s="1"/>
  <c r="E130" i="9" l="1"/>
  <c r="G130" i="9" s="1"/>
  <c r="F130" i="9"/>
  <c r="H130" i="9" l="1"/>
  <c r="C131" i="9" s="1"/>
  <c r="E131" i="9" l="1"/>
  <c r="G131" i="9" s="1"/>
  <c r="F131" i="9"/>
  <c r="H131" i="9" l="1"/>
  <c r="C132" i="9" s="1"/>
  <c r="E132" i="9" l="1"/>
  <c r="G132" i="9" s="1"/>
  <c r="F132" i="9"/>
  <c r="H132" i="9" l="1"/>
  <c r="C133" i="9" s="1"/>
  <c r="E133" i="9" l="1"/>
  <c r="G133" i="9" s="1"/>
  <c r="F133" i="9"/>
  <c r="H133" i="9" l="1"/>
  <c r="C134" i="9" s="1"/>
  <c r="E134" i="9" l="1"/>
  <c r="G134" i="9" s="1"/>
  <c r="F134" i="9"/>
  <c r="H134" i="9" l="1"/>
  <c r="C135" i="9" s="1"/>
  <c r="F135" i="9" l="1"/>
  <c r="E135" i="9"/>
  <c r="G135" i="9" s="1"/>
  <c r="H135" i="9" s="1"/>
  <c r="C136" i="9" s="1"/>
  <c r="F136" i="9" l="1"/>
  <c r="E136" i="9"/>
  <c r="G136" i="9" s="1"/>
  <c r="H136" i="9" s="1"/>
  <c r="C137" i="9" s="1"/>
  <c r="E137" i="9" l="1"/>
  <c r="G137" i="9" s="1"/>
  <c r="F137" i="9"/>
  <c r="H137" i="9" l="1"/>
  <c r="C138" i="9" s="1"/>
  <c r="F138" i="9" l="1"/>
  <c r="E138" i="9"/>
  <c r="G138" i="9" s="1"/>
  <c r="H138" i="9" s="1"/>
  <c r="C139" i="9" s="1"/>
  <c r="E139" i="9" l="1"/>
  <c r="G139" i="9" s="1"/>
  <c r="F139" i="9"/>
  <c r="H139" i="9" l="1"/>
  <c r="C140" i="9" s="1"/>
  <c r="F140" i="9" l="1"/>
  <c r="E140" i="9"/>
  <c r="G140" i="9" s="1"/>
  <c r="H140" i="9" s="1"/>
  <c r="C141" i="9" s="1"/>
  <c r="E141" i="9" l="1"/>
  <c r="G141" i="9" s="1"/>
  <c r="F141" i="9"/>
  <c r="H141" i="9" l="1"/>
  <c r="C142" i="9" s="1"/>
  <c r="F142" i="9" l="1"/>
  <c r="E142" i="9"/>
  <c r="G142" i="9" s="1"/>
  <c r="H142" i="9" s="1"/>
  <c r="C143" i="9" s="1"/>
  <c r="E143" i="9" l="1"/>
  <c r="G143" i="9" s="1"/>
  <c r="F143" i="9"/>
  <c r="H143" i="9" l="1"/>
  <c r="C144" i="9" s="1"/>
  <c r="F144" i="9" l="1"/>
  <c r="E144" i="9"/>
  <c r="G144" i="9" s="1"/>
  <c r="H144" i="9" l="1"/>
  <c r="C145" i="9" s="1"/>
  <c r="E145" i="9" l="1"/>
  <c r="G145" i="9" s="1"/>
  <c r="F145" i="9"/>
  <c r="H145" i="9" l="1"/>
  <c r="C146" i="9" s="1"/>
  <c r="F146" i="9" l="1"/>
  <c r="E146" i="9"/>
  <c r="G146" i="9" s="1"/>
  <c r="H146" i="9" s="1"/>
  <c r="C147" i="9" s="1"/>
  <c r="E147" i="9" l="1"/>
  <c r="G147" i="9" s="1"/>
  <c r="F147" i="9"/>
  <c r="H147" i="9" l="1"/>
  <c r="C148" i="9" s="1"/>
  <c r="F148" i="9" l="1"/>
  <c r="E148" i="9"/>
  <c r="G148" i="9" s="1"/>
  <c r="H148" i="9" s="1"/>
  <c r="C149" i="9" s="1"/>
  <c r="E149" i="9" l="1"/>
  <c r="G149" i="9" s="1"/>
  <c r="F149" i="9"/>
  <c r="H149" i="9" l="1"/>
  <c r="C150" i="9" s="1"/>
  <c r="F150" i="9" l="1"/>
  <c r="E150" i="9"/>
  <c r="G150" i="9" s="1"/>
  <c r="H150" i="9" s="1"/>
  <c r="C151" i="9" s="1"/>
  <c r="E151" i="9" l="1"/>
  <c r="G151" i="9" s="1"/>
  <c r="F151" i="9"/>
  <c r="H151" i="9" l="1"/>
  <c r="C152" i="9" s="1"/>
  <c r="F152" i="9" l="1"/>
  <c r="E152" i="9"/>
  <c r="G152" i="9" s="1"/>
  <c r="H152" i="9" s="1"/>
  <c r="C153" i="9" s="1"/>
  <c r="E153" i="9" l="1"/>
  <c r="G153" i="9" s="1"/>
  <c r="F153" i="9"/>
  <c r="H153" i="9" l="1"/>
  <c r="C154" i="9" s="1"/>
  <c r="F154" i="9" l="1"/>
  <c r="E154" i="9"/>
  <c r="G154" i="9" s="1"/>
  <c r="H154" i="9" s="1"/>
  <c r="C155" i="9" s="1"/>
  <c r="E155" i="9" l="1"/>
  <c r="G155" i="9" s="1"/>
  <c r="F155" i="9"/>
  <c r="H155" i="9" l="1"/>
  <c r="C156" i="9" s="1"/>
  <c r="F156" i="9" l="1"/>
  <c r="E156" i="9"/>
  <c r="G156" i="9" s="1"/>
  <c r="H156" i="9" s="1"/>
  <c r="C157" i="9" s="1"/>
  <c r="E157" i="9" l="1"/>
  <c r="G157" i="9" s="1"/>
  <c r="F157" i="9"/>
  <c r="H157" i="9" l="1"/>
  <c r="C158" i="9" s="1"/>
  <c r="F158" i="9" l="1"/>
  <c r="E158" i="9"/>
  <c r="G158" i="9" s="1"/>
  <c r="H158" i="9" s="1"/>
  <c r="C159" i="9" s="1"/>
  <c r="E159" i="9" l="1"/>
  <c r="G159" i="9" s="1"/>
  <c r="F159" i="9"/>
  <c r="H159" i="9" l="1"/>
  <c r="C160" i="9" s="1"/>
  <c r="F160" i="9" l="1"/>
  <c r="E160" i="9"/>
  <c r="G160" i="9" s="1"/>
  <c r="H160" i="9" s="1"/>
  <c r="C161" i="9" s="1"/>
  <c r="E161" i="9" l="1"/>
  <c r="G161" i="9" s="1"/>
  <c r="F161" i="9"/>
  <c r="H161" i="9" l="1"/>
  <c r="C162" i="9" s="1"/>
  <c r="F162" i="9" l="1"/>
  <c r="E162" i="9"/>
  <c r="G162" i="9" s="1"/>
  <c r="H162" i="9" s="1"/>
  <c r="C163" i="9" s="1"/>
  <c r="E163" i="9" l="1"/>
  <c r="G163" i="9" s="1"/>
  <c r="F163" i="9"/>
  <c r="H163" i="9" l="1"/>
  <c r="C164" i="9" s="1"/>
  <c r="F164" i="9"/>
  <c r="E164" i="9"/>
  <c r="G164" i="9" s="1"/>
  <c r="H164" i="9" s="1"/>
  <c r="C165" i="9" s="1"/>
  <c r="E165" i="9" l="1"/>
  <c r="G165" i="9" s="1"/>
  <c r="F165" i="9"/>
  <c r="H165" i="9" l="1"/>
  <c r="C166" i="9" s="1"/>
  <c r="F166" i="9" l="1"/>
  <c r="E166" i="9"/>
  <c r="G166" i="9" s="1"/>
  <c r="H166" i="9" s="1"/>
  <c r="C167" i="9" s="1"/>
  <c r="E167" i="9" l="1"/>
  <c r="G167" i="9" s="1"/>
  <c r="F167" i="9"/>
  <c r="H167" i="9" l="1"/>
  <c r="C168" i="9" s="1"/>
  <c r="F168" i="9" l="1"/>
  <c r="E168" i="9"/>
  <c r="G168" i="9" s="1"/>
  <c r="H168" i="9" s="1"/>
  <c r="C169" i="9" s="1"/>
  <c r="E169" i="9" l="1"/>
  <c r="G169" i="9" s="1"/>
  <c r="F169" i="9"/>
  <c r="H169" i="9" l="1"/>
  <c r="C170" i="9" s="1"/>
  <c r="F170" i="9" l="1"/>
  <c r="E170" i="9"/>
  <c r="G170" i="9" s="1"/>
  <c r="H170" i="9" s="1"/>
  <c r="C171" i="9" s="1"/>
  <c r="E171" i="9" l="1"/>
  <c r="G171" i="9" s="1"/>
  <c r="F171" i="9"/>
  <c r="H171" i="9" l="1"/>
  <c r="C172" i="9" s="1"/>
  <c r="F172" i="9" l="1"/>
  <c r="E172" i="9"/>
  <c r="G172" i="9" s="1"/>
  <c r="H172" i="9" s="1"/>
  <c r="C173" i="9" s="1"/>
  <c r="E173" i="9" l="1"/>
  <c r="G173" i="9" s="1"/>
  <c r="F173" i="9"/>
  <c r="H173" i="9" l="1"/>
  <c r="C174" i="9" s="1"/>
  <c r="F174" i="9" l="1"/>
  <c r="E174" i="9"/>
  <c r="G174" i="9" s="1"/>
  <c r="H174" i="9" s="1"/>
  <c r="C175" i="9" s="1"/>
  <c r="E175" i="9" l="1"/>
  <c r="G175" i="9" s="1"/>
  <c r="F175" i="9"/>
  <c r="H175" i="9" l="1"/>
  <c r="C176" i="9" s="1"/>
  <c r="F176" i="9" l="1"/>
  <c r="E176" i="9"/>
  <c r="G176" i="9" s="1"/>
  <c r="H176" i="9" s="1"/>
  <c r="C177" i="9" s="1"/>
  <c r="E177" i="9" l="1"/>
  <c r="G177" i="9" s="1"/>
  <c r="F177" i="9"/>
  <c r="H177" i="9" l="1"/>
  <c r="C178" i="9" s="1"/>
  <c r="F178" i="9" l="1"/>
  <c r="E178" i="9"/>
  <c r="G178" i="9" s="1"/>
  <c r="H178" i="9" s="1"/>
  <c r="C179" i="9" s="1"/>
  <c r="E179" i="9" l="1"/>
  <c r="G179" i="9" s="1"/>
  <c r="F179" i="9"/>
  <c r="H179" i="9" l="1"/>
  <c r="C180" i="9" s="1"/>
  <c r="F180" i="9" l="1"/>
  <c r="E180" i="9"/>
  <c r="G180" i="9" s="1"/>
  <c r="H180" i="9" s="1"/>
  <c r="C181" i="9" s="1"/>
  <c r="E181" i="9" l="1"/>
  <c r="G181" i="9" s="1"/>
  <c r="F181" i="9"/>
  <c r="H181" i="9" l="1"/>
  <c r="C182" i="9" s="1"/>
  <c r="F182" i="9" l="1"/>
  <c r="E182" i="9"/>
  <c r="G182" i="9" s="1"/>
  <c r="H182" i="9" s="1"/>
  <c r="C183" i="9" s="1"/>
  <c r="E183" i="9" l="1"/>
  <c r="G183" i="9" s="1"/>
  <c r="F183" i="9"/>
  <c r="H183" i="9" l="1"/>
  <c r="C184" i="9" s="1"/>
  <c r="F184" i="9" l="1"/>
  <c r="E184" i="9"/>
  <c r="G184" i="9" s="1"/>
  <c r="H184" i="9" s="1"/>
  <c r="C185" i="9" s="1"/>
  <c r="E185" i="9" l="1"/>
  <c r="G185" i="9" s="1"/>
  <c r="F185" i="9"/>
  <c r="H185" i="9" l="1"/>
  <c r="C186" i="9" s="1"/>
  <c r="F186" i="9" l="1"/>
  <c r="E186" i="9"/>
  <c r="G186" i="9" s="1"/>
  <c r="H186" i="9" s="1"/>
  <c r="C187" i="9" s="1"/>
  <c r="E187" i="9" l="1"/>
  <c r="G187" i="9" s="1"/>
  <c r="F187" i="9"/>
  <c r="H187" i="9" l="1"/>
  <c r="C188" i="9" s="1"/>
  <c r="F188" i="9" l="1"/>
  <c r="E188" i="9"/>
  <c r="G188" i="9" s="1"/>
  <c r="H188" i="9" s="1"/>
  <c r="C189" i="9" s="1"/>
  <c r="E189" i="9" l="1"/>
  <c r="G189" i="9" s="1"/>
  <c r="F189" i="9"/>
  <c r="H189" i="9" l="1"/>
  <c r="C190" i="9" s="1"/>
  <c r="F190" i="9" l="1"/>
  <c r="E190" i="9"/>
  <c r="G190" i="9" s="1"/>
  <c r="H190" i="9" s="1"/>
  <c r="C191" i="9" s="1"/>
  <c r="E191" i="9" l="1"/>
  <c r="G191" i="9" s="1"/>
  <c r="F191" i="9"/>
  <c r="H191" i="9" l="1"/>
  <c r="C192" i="9" s="1"/>
  <c r="F192" i="9" l="1"/>
  <c r="E192" i="9"/>
  <c r="G192" i="9" s="1"/>
  <c r="H192" i="9" s="1"/>
  <c r="C193" i="9" s="1"/>
  <c r="E193" i="9" l="1"/>
  <c r="G193" i="9" s="1"/>
  <c r="F193" i="9"/>
  <c r="H193" i="9" l="1"/>
  <c r="C194" i="9" s="1"/>
  <c r="F194" i="9" l="1"/>
  <c r="E194" i="9"/>
  <c r="G194" i="9" s="1"/>
  <c r="H194" i="9" s="1"/>
  <c r="C195" i="9" s="1"/>
  <c r="E195" i="9" l="1"/>
  <c r="G195" i="9" s="1"/>
  <c r="F195" i="9"/>
  <c r="H195" i="9" l="1"/>
  <c r="C196" i="9" s="1"/>
  <c r="F196" i="9" l="1"/>
  <c r="E196" i="9"/>
  <c r="G196" i="9" s="1"/>
  <c r="H196" i="9" s="1"/>
  <c r="C197" i="9" s="1"/>
  <c r="E197" i="9" l="1"/>
  <c r="G197" i="9" s="1"/>
  <c r="F197" i="9"/>
  <c r="H197" i="9" l="1"/>
  <c r="C198" i="9" s="1"/>
  <c r="F198" i="9" l="1"/>
  <c r="E198" i="9"/>
  <c r="G198" i="9" s="1"/>
  <c r="H198" i="9" s="1"/>
  <c r="C199" i="9" s="1"/>
  <c r="E199" i="9" l="1"/>
  <c r="G199" i="9" s="1"/>
  <c r="F199" i="9"/>
  <c r="H199" i="9" l="1"/>
  <c r="C200" i="9" s="1"/>
  <c r="F200" i="9" l="1"/>
  <c r="E200" i="9"/>
  <c r="G200" i="9" s="1"/>
  <c r="H200" i="9" s="1"/>
  <c r="C201" i="9" s="1"/>
  <c r="E201" i="9" l="1"/>
  <c r="G201" i="9" s="1"/>
  <c r="F201" i="9"/>
  <c r="H201" i="9" l="1"/>
  <c r="C202" i="9" s="1"/>
  <c r="F202" i="9" l="1"/>
  <c r="E202" i="9"/>
  <c r="G202" i="9" s="1"/>
  <c r="H202" i="9" s="1"/>
  <c r="C203" i="9" s="1"/>
  <c r="E203" i="9" l="1"/>
  <c r="G203" i="9" s="1"/>
  <c r="F203" i="9"/>
  <c r="H203" i="9" l="1"/>
  <c r="C204" i="9" s="1"/>
  <c r="F204" i="9" l="1"/>
  <c r="E204" i="9"/>
  <c r="G204" i="9" s="1"/>
  <c r="H204" i="9" s="1"/>
  <c r="C205" i="9" s="1"/>
  <c r="E205" i="9" l="1"/>
  <c r="G205" i="9" s="1"/>
  <c r="F205" i="9"/>
  <c r="H205" i="9" l="1"/>
  <c r="C206" i="9" s="1"/>
  <c r="F206" i="9" l="1"/>
  <c r="E206" i="9"/>
  <c r="G206" i="9" s="1"/>
  <c r="H206" i="9" s="1"/>
  <c r="C207" i="9" s="1"/>
  <c r="E207" i="9" l="1"/>
  <c r="G207" i="9" s="1"/>
  <c r="F207" i="9"/>
  <c r="H207" i="9" l="1"/>
  <c r="C208" i="9" s="1"/>
  <c r="F208" i="9" l="1"/>
  <c r="E208" i="9"/>
  <c r="G208" i="9" s="1"/>
  <c r="H208" i="9" s="1"/>
  <c r="C209" i="9" s="1"/>
  <c r="E209" i="9" l="1"/>
  <c r="G209" i="9" s="1"/>
  <c r="F209" i="9"/>
  <c r="H209" i="9" l="1"/>
  <c r="C210" i="9" s="1"/>
  <c r="F210" i="9" l="1"/>
  <c r="E210" i="9"/>
  <c r="G210" i="9" s="1"/>
  <c r="H210" i="9" s="1"/>
  <c r="C211" i="9" s="1"/>
  <c r="E211" i="9" l="1"/>
  <c r="G211" i="9" s="1"/>
  <c r="F211" i="9"/>
  <c r="H211" i="9" l="1"/>
  <c r="C212" i="9" s="1"/>
  <c r="F212" i="9" l="1"/>
  <c r="E212" i="9"/>
  <c r="G212" i="9" s="1"/>
  <c r="H212" i="9" s="1"/>
  <c r="C213" i="9" s="1"/>
  <c r="E213" i="9" l="1"/>
  <c r="G213" i="9" s="1"/>
  <c r="F213" i="9"/>
  <c r="H213" i="9" l="1"/>
  <c r="C214" i="9" s="1"/>
  <c r="F214" i="9" l="1"/>
  <c r="E214" i="9"/>
  <c r="G214" i="9" s="1"/>
  <c r="H214" i="9" s="1"/>
  <c r="C215" i="9" s="1"/>
  <c r="E215" i="9" l="1"/>
  <c r="G215" i="9" s="1"/>
  <c r="F215" i="9"/>
  <c r="H215" i="9" l="1"/>
  <c r="C216" i="9" s="1"/>
  <c r="F216" i="9" l="1"/>
  <c r="E216" i="9"/>
  <c r="G216" i="9" s="1"/>
  <c r="H216" i="9" s="1"/>
  <c r="C217" i="9" s="1"/>
  <c r="E217" i="9" l="1"/>
  <c r="G217" i="9" s="1"/>
  <c r="F217" i="9"/>
  <c r="H217" i="9" l="1"/>
  <c r="C218" i="9" s="1"/>
  <c r="F218" i="9" l="1"/>
  <c r="E218" i="9"/>
  <c r="G218" i="9" s="1"/>
  <c r="H218" i="9" s="1"/>
  <c r="C219" i="9" s="1"/>
  <c r="E219" i="9" l="1"/>
  <c r="G219" i="9" s="1"/>
  <c r="F219" i="9"/>
  <c r="H219" i="9" l="1"/>
  <c r="C220" i="9" s="1"/>
  <c r="F220" i="9" l="1"/>
  <c r="E220" i="9"/>
  <c r="G220" i="9" s="1"/>
  <c r="H220" i="9" s="1"/>
  <c r="C221" i="9" s="1"/>
  <c r="E221" i="9" l="1"/>
  <c r="G221" i="9" s="1"/>
  <c r="F221" i="9"/>
  <c r="H221" i="9" l="1"/>
  <c r="C222" i="9" s="1"/>
  <c r="F222" i="9" l="1"/>
  <c r="E222" i="9"/>
  <c r="G222" i="9" s="1"/>
  <c r="H222" i="9" s="1"/>
  <c r="C223" i="9" s="1"/>
  <c r="E223" i="9" l="1"/>
  <c r="G223" i="9" s="1"/>
  <c r="F223" i="9"/>
  <c r="H223" i="9" l="1"/>
  <c r="C224" i="9" s="1"/>
  <c r="F224" i="9" l="1"/>
  <c r="E224" i="9"/>
  <c r="G224" i="9" s="1"/>
  <c r="H224" i="9" s="1"/>
  <c r="C225" i="9" s="1"/>
  <c r="E225" i="9" l="1"/>
  <c r="G225" i="9" s="1"/>
  <c r="F225" i="9"/>
  <c r="H225" i="9" l="1"/>
  <c r="C226" i="9" s="1"/>
  <c r="F226" i="9" l="1"/>
  <c r="E226" i="9"/>
  <c r="G226" i="9" s="1"/>
  <c r="H226" i="9" s="1"/>
  <c r="C227" i="9" s="1"/>
  <c r="E227" i="9" l="1"/>
  <c r="G227" i="9" s="1"/>
  <c r="F227" i="9"/>
  <c r="H227" i="9" l="1"/>
  <c r="C228" i="9" s="1"/>
  <c r="F228" i="9" l="1"/>
  <c r="E228" i="9"/>
  <c r="G228" i="9" s="1"/>
  <c r="H228" i="9" s="1"/>
  <c r="C229" i="9" s="1"/>
  <c r="E229" i="9" l="1"/>
  <c r="G229" i="9" s="1"/>
  <c r="F229" i="9"/>
  <c r="H229" i="9" l="1"/>
  <c r="C230" i="9" s="1"/>
  <c r="F230" i="9" l="1"/>
  <c r="E230" i="9"/>
  <c r="G230" i="9" s="1"/>
  <c r="H230" i="9" s="1"/>
  <c r="C231" i="9" s="1"/>
  <c r="E231" i="9" l="1"/>
  <c r="G231" i="9" s="1"/>
  <c r="F231" i="9"/>
  <c r="H231" i="9" l="1"/>
  <c r="C232" i="9" s="1"/>
  <c r="F232" i="9" l="1"/>
  <c r="E232" i="9"/>
  <c r="G232" i="9" s="1"/>
  <c r="H232" i="9" s="1"/>
  <c r="C233" i="9" s="1"/>
  <c r="F233" i="9" l="1"/>
  <c r="E233" i="9"/>
  <c r="G233" i="9" s="1"/>
  <c r="H233" i="9" s="1"/>
  <c r="C234" i="9" s="1"/>
  <c r="F234" i="9" l="1"/>
  <c r="E234" i="9"/>
  <c r="G234" i="9" s="1"/>
  <c r="H234" i="9" s="1"/>
  <c r="C235" i="9" s="1"/>
  <c r="F235" i="9" l="1"/>
  <c r="E235" i="9"/>
  <c r="G235" i="9" s="1"/>
  <c r="H235" i="9" s="1"/>
  <c r="C236" i="9" s="1"/>
  <c r="F236" i="9" l="1"/>
  <c r="E236" i="9"/>
  <c r="G236" i="9" s="1"/>
  <c r="H236" i="9" s="1"/>
  <c r="C237" i="9" s="1"/>
  <c r="F237" i="9" l="1"/>
  <c r="E237" i="9"/>
  <c r="G237" i="9" s="1"/>
  <c r="H237" i="9" s="1"/>
  <c r="C238" i="9" s="1"/>
  <c r="F238" i="9" l="1"/>
  <c r="E238" i="9"/>
  <c r="G238" i="9" s="1"/>
  <c r="H238" i="9" s="1"/>
  <c r="C239" i="9" s="1"/>
  <c r="F239" i="9" l="1"/>
  <c r="E239" i="9"/>
  <c r="G239" i="9" s="1"/>
  <c r="H239" i="9" s="1"/>
  <c r="C240" i="9" s="1"/>
  <c r="F240" i="9" l="1"/>
  <c r="E240" i="9"/>
  <c r="G240" i="9" s="1"/>
  <c r="H240" i="9" s="1"/>
  <c r="C241" i="9" s="1"/>
  <c r="F241" i="9" l="1"/>
  <c r="E241" i="9"/>
  <c r="G241" i="9" s="1"/>
  <c r="H241" i="9" s="1"/>
  <c r="C242" i="9" s="1"/>
  <c r="F242" i="9" l="1"/>
  <c r="E242" i="9"/>
  <c r="G242" i="9" s="1"/>
  <c r="H242" i="9" s="1"/>
  <c r="C243" i="9" s="1"/>
  <c r="F243" i="9" l="1"/>
  <c r="E243" i="9"/>
  <c r="G243" i="9" s="1"/>
  <c r="H243" i="9" s="1"/>
  <c r="C244" i="9" s="1"/>
  <c r="F244" i="9" l="1"/>
  <c r="E244" i="9"/>
  <c r="G244" i="9" s="1"/>
  <c r="H244" i="9" s="1"/>
  <c r="C245" i="9" s="1"/>
  <c r="F245" i="9" l="1"/>
  <c r="E245" i="9"/>
  <c r="G245" i="9" s="1"/>
  <c r="H245" i="9" s="1"/>
  <c r="C246" i="9" s="1"/>
  <c r="F246" i="9" l="1"/>
  <c r="E246" i="9"/>
  <c r="G246" i="9" s="1"/>
  <c r="H246" i="9" s="1"/>
  <c r="C247" i="9" s="1"/>
  <c r="F247" i="9" l="1"/>
  <c r="E247" i="9"/>
  <c r="G247" i="9" s="1"/>
  <c r="H247" i="9" s="1"/>
  <c r="C248" i="9" s="1"/>
  <c r="F248" i="9" l="1"/>
  <c r="E248" i="9"/>
  <c r="G248" i="9" s="1"/>
  <c r="H248" i="9" s="1"/>
  <c r="C249" i="9" s="1"/>
  <c r="F249" i="9" l="1"/>
  <c r="E249" i="9"/>
  <c r="G249" i="9" s="1"/>
  <c r="H249" i="9" s="1"/>
  <c r="C250" i="9" s="1"/>
  <c r="F250" i="9" l="1"/>
  <c r="E250" i="9"/>
  <c r="G250" i="9" s="1"/>
  <c r="H250" i="9" s="1"/>
  <c r="C251" i="9" s="1"/>
  <c r="F251" i="9" l="1"/>
  <c r="E251" i="9"/>
  <c r="G251" i="9" s="1"/>
  <c r="H251" i="9" s="1"/>
  <c r="C252" i="9" s="1"/>
  <c r="F252" i="9" l="1"/>
  <c r="E252" i="9"/>
  <c r="G252" i="9" s="1"/>
  <c r="H252" i="9" s="1"/>
  <c r="C253" i="9" s="1"/>
  <c r="F253" i="9" l="1"/>
  <c r="E253" i="9"/>
  <c r="G253" i="9" s="1"/>
  <c r="H253" i="9" s="1"/>
  <c r="C254" i="9" s="1"/>
  <c r="F254" i="9" l="1"/>
  <c r="E254" i="9"/>
  <c r="G254" i="9" s="1"/>
  <c r="H254" i="9" s="1"/>
  <c r="C255" i="9" s="1"/>
  <c r="F255" i="9" l="1"/>
  <c r="E255" i="9"/>
  <c r="G255" i="9" s="1"/>
  <c r="H255" i="9" s="1"/>
  <c r="C256" i="9" s="1"/>
  <c r="F256" i="9" l="1"/>
  <c r="E256" i="9"/>
  <c r="G256" i="9" s="1"/>
  <c r="H256" i="9" s="1"/>
  <c r="C257" i="9" s="1"/>
  <c r="F257" i="9" l="1"/>
  <c r="E257" i="9"/>
  <c r="G257" i="9" s="1"/>
  <c r="H257" i="9" s="1"/>
  <c r="C258" i="9" s="1"/>
  <c r="F258" i="9" l="1"/>
  <c r="E258" i="9"/>
  <c r="G258" i="9" s="1"/>
  <c r="H258" i="9" s="1"/>
  <c r="C259" i="9" s="1"/>
  <c r="F259" i="9" l="1"/>
  <c r="E259" i="9"/>
  <c r="G259" i="9" s="1"/>
  <c r="H259" i="9" s="1"/>
  <c r="C260" i="9" s="1"/>
  <c r="F260" i="9" l="1"/>
  <c r="E260" i="9"/>
  <c r="G260" i="9" s="1"/>
  <c r="H260" i="9" s="1"/>
  <c r="C261" i="9" s="1"/>
  <c r="F261" i="9" l="1"/>
  <c r="E261" i="9"/>
  <c r="G261" i="9" s="1"/>
  <c r="H261" i="9" s="1"/>
  <c r="C262" i="9" s="1"/>
  <c r="F262" i="9" l="1"/>
  <c r="E262" i="9"/>
  <c r="G262" i="9" s="1"/>
  <c r="H262" i="9" s="1"/>
  <c r="C263" i="9" s="1"/>
  <c r="F263" i="9" l="1"/>
  <c r="E263" i="9"/>
  <c r="G263" i="9" s="1"/>
  <c r="H263" i="9" s="1"/>
  <c r="C264" i="9" s="1"/>
  <c r="F264" i="9" l="1"/>
  <c r="E264" i="9"/>
  <c r="G264" i="9" s="1"/>
  <c r="H264" i="9" s="1"/>
  <c r="C265" i="9" s="1"/>
  <c r="F265" i="9" l="1"/>
  <c r="E265" i="9"/>
  <c r="G265" i="9" s="1"/>
  <c r="H265" i="9" s="1"/>
  <c r="C266" i="9" s="1"/>
  <c r="F266" i="9" l="1"/>
  <c r="E266" i="9"/>
  <c r="G266" i="9" s="1"/>
  <c r="H266" i="9" s="1"/>
  <c r="C267" i="9" s="1"/>
  <c r="F267" i="9" l="1"/>
  <c r="E267" i="9"/>
  <c r="G267" i="9" s="1"/>
  <c r="H267" i="9" s="1"/>
  <c r="C268" i="9" s="1"/>
  <c r="F268" i="9" l="1"/>
  <c r="E268" i="9"/>
  <c r="G268" i="9" s="1"/>
  <c r="H268" i="9" s="1"/>
  <c r="C269" i="9" s="1"/>
  <c r="F269" i="9" l="1"/>
  <c r="E269" i="9"/>
  <c r="G269" i="9" s="1"/>
  <c r="H269" i="9" s="1"/>
  <c r="C270" i="9" s="1"/>
  <c r="F270" i="9" l="1"/>
  <c r="E270" i="9"/>
  <c r="G270" i="9" s="1"/>
  <c r="H270" i="9" s="1"/>
  <c r="C271" i="9" s="1"/>
  <c r="F271" i="9" l="1"/>
  <c r="E271" i="9"/>
  <c r="G271" i="9" s="1"/>
  <c r="H271" i="9" s="1"/>
  <c r="C272" i="9" s="1"/>
  <c r="F272" i="9" l="1"/>
  <c r="E272" i="9"/>
  <c r="G272" i="9" s="1"/>
  <c r="H272" i="9" s="1"/>
  <c r="C273" i="9" s="1"/>
  <c r="F273" i="9" l="1"/>
  <c r="E273" i="9"/>
  <c r="G273" i="9" s="1"/>
  <c r="H273" i="9" s="1"/>
  <c r="C274" i="9" s="1"/>
  <c r="F274" i="9" l="1"/>
  <c r="E274" i="9"/>
  <c r="G274" i="9" s="1"/>
  <c r="H274" i="9" s="1"/>
  <c r="C275" i="9" s="1"/>
  <c r="F275" i="9" l="1"/>
  <c r="E275" i="9"/>
  <c r="G275" i="9" s="1"/>
  <c r="H275" i="9" s="1"/>
  <c r="C276" i="9" s="1"/>
  <c r="E276" i="9" l="1"/>
  <c r="G276" i="9" s="1"/>
  <c r="F276" i="9"/>
  <c r="H276" i="9" l="1"/>
  <c r="C277" i="9" s="1"/>
  <c r="F277" i="9" l="1"/>
  <c r="E277" i="9"/>
  <c r="G277" i="9" s="1"/>
  <c r="H277" i="9" s="1"/>
  <c r="C278" i="9" s="1"/>
  <c r="E278" i="9" l="1"/>
  <c r="G278" i="9" s="1"/>
  <c r="F278" i="9"/>
  <c r="H278" i="9" l="1"/>
  <c r="C279" i="9" s="1"/>
  <c r="F279" i="9" l="1"/>
  <c r="E279" i="9"/>
  <c r="G279" i="9" s="1"/>
  <c r="H279" i="9" s="1"/>
  <c r="C280" i="9" s="1"/>
  <c r="F280" i="9" l="1"/>
  <c r="E280" i="9"/>
  <c r="G280" i="9" s="1"/>
  <c r="H280" i="9" s="1"/>
  <c r="C281" i="9" s="1"/>
  <c r="F281" i="9" l="1"/>
  <c r="E281" i="9"/>
  <c r="G281" i="9" s="1"/>
  <c r="H281" i="9" s="1"/>
  <c r="C282" i="9" s="1"/>
  <c r="F282" i="9" l="1"/>
  <c r="E282" i="9"/>
  <c r="G282" i="9" s="1"/>
  <c r="H282" i="9" s="1"/>
  <c r="C283" i="9" s="1"/>
  <c r="F283" i="9" l="1"/>
  <c r="E283" i="9"/>
  <c r="G283" i="9" s="1"/>
  <c r="H283" i="9" s="1"/>
  <c r="C284" i="9" s="1"/>
  <c r="F284" i="9" l="1"/>
  <c r="E284" i="9"/>
  <c r="G284" i="9" s="1"/>
  <c r="H284" i="9" s="1"/>
  <c r="C285" i="9" s="1"/>
  <c r="F285" i="9" l="1"/>
  <c r="E285" i="9"/>
  <c r="G285" i="9" s="1"/>
  <c r="H285" i="9" s="1"/>
  <c r="C286" i="9" s="1"/>
  <c r="F286" i="9" l="1"/>
  <c r="E286" i="9"/>
  <c r="G286" i="9" s="1"/>
  <c r="H286" i="9" s="1"/>
  <c r="C287" i="9" s="1"/>
  <c r="F287" i="9" l="1"/>
  <c r="E287" i="9"/>
  <c r="G287" i="9" s="1"/>
  <c r="H287" i="9" s="1"/>
  <c r="C288" i="9" s="1"/>
  <c r="F288" i="9" l="1"/>
  <c r="E288" i="9"/>
  <c r="G288" i="9" s="1"/>
  <c r="H288" i="9" s="1"/>
  <c r="C289" i="9" s="1"/>
  <c r="F289" i="9" l="1"/>
  <c r="E289" i="9"/>
  <c r="G289" i="9" s="1"/>
  <c r="H289" i="9" s="1"/>
  <c r="C290" i="9" s="1"/>
  <c r="F290" i="9" l="1"/>
  <c r="E290" i="9"/>
  <c r="G290" i="9" s="1"/>
  <c r="H290" i="9" s="1"/>
  <c r="C291" i="9" s="1"/>
  <c r="F291" i="9" l="1"/>
  <c r="E291" i="9"/>
  <c r="G291" i="9" s="1"/>
  <c r="H291" i="9" s="1"/>
  <c r="C292" i="9" s="1"/>
  <c r="F292" i="9" l="1"/>
  <c r="E292" i="9"/>
  <c r="G292" i="9" s="1"/>
  <c r="H292" i="9" s="1"/>
  <c r="C293" i="9" s="1"/>
  <c r="F293" i="9" l="1"/>
  <c r="E293" i="9"/>
  <c r="G293" i="9" s="1"/>
  <c r="H293" i="9" s="1"/>
  <c r="C294" i="9" s="1"/>
  <c r="F294" i="9" l="1"/>
  <c r="E294" i="9"/>
  <c r="G294" i="9" s="1"/>
  <c r="H294" i="9" s="1"/>
  <c r="C295" i="9" s="1"/>
  <c r="F295" i="9" l="1"/>
  <c r="E295" i="9"/>
  <c r="G295" i="9" s="1"/>
  <c r="H295" i="9" s="1"/>
  <c r="C296" i="9" s="1"/>
  <c r="F296" i="9" l="1"/>
  <c r="E296" i="9"/>
  <c r="G296" i="9" s="1"/>
  <c r="H296" i="9" s="1"/>
  <c r="C297" i="9" s="1"/>
  <c r="F297" i="9" l="1"/>
  <c r="E297" i="9"/>
  <c r="G297" i="9" s="1"/>
  <c r="H297" i="9" s="1"/>
  <c r="C298" i="9" s="1"/>
  <c r="F298" i="9" l="1"/>
  <c r="E298" i="9"/>
  <c r="G298" i="9" s="1"/>
  <c r="H298" i="9" s="1"/>
  <c r="C299" i="9" s="1"/>
  <c r="F299" i="9" l="1"/>
  <c r="E299" i="9"/>
  <c r="G299" i="9" s="1"/>
  <c r="H299" i="9" s="1"/>
  <c r="C300" i="9" s="1"/>
  <c r="F300" i="9" l="1"/>
  <c r="E300" i="9"/>
  <c r="G300" i="9" s="1"/>
  <c r="H300" i="9" s="1"/>
  <c r="C301" i="9" s="1"/>
  <c r="F301" i="9" l="1"/>
  <c r="E301" i="9"/>
  <c r="G301" i="9" s="1"/>
  <c r="H301" i="9" s="1"/>
  <c r="C302" i="9" s="1"/>
  <c r="F302" i="9" l="1"/>
  <c r="E302" i="9"/>
  <c r="G302" i="9" s="1"/>
  <c r="H302" i="9" s="1"/>
  <c r="C303" i="9" s="1"/>
  <c r="F303" i="9" l="1"/>
  <c r="E303" i="9"/>
  <c r="G303" i="9" s="1"/>
  <c r="H303" i="9" s="1"/>
  <c r="C304" i="9" s="1"/>
  <c r="F304" i="9" l="1"/>
  <c r="E304" i="9"/>
  <c r="G304" i="9" s="1"/>
  <c r="H304" i="9" s="1"/>
  <c r="C305" i="9" s="1"/>
  <c r="F305" i="9" l="1"/>
  <c r="E305" i="9"/>
  <c r="G305" i="9" s="1"/>
  <c r="H305" i="9" s="1"/>
  <c r="C306" i="9" s="1"/>
  <c r="F306" i="9" l="1"/>
  <c r="E306" i="9"/>
  <c r="G306" i="9" s="1"/>
  <c r="H306" i="9" s="1"/>
  <c r="C307" i="9" s="1"/>
  <c r="F307" i="9" l="1"/>
  <c r="E307" i="9"/>
  <c r="G307" i="9" s="1"/>
  <c r="H307" i="9" s="1"/>
  <c r="C308" i="9" s="1"/>
  <c r="F308" i="9" l="1"/>
  <c r="E308" i="9"/>
  <c r="G308" i="9" s="1"/>
  <c r="H308" i="9" s="1"/>
  <c r="C309" i="9" s="1"/>
  <c r="F309" i="9" l="1"/>
  <c r="E309" i="9"/>
  <c r="G309" i="9" s="1"/>
  <c r="H309" i="9" s="1"/>
  <c r="C310" i="9" s="1"/>
  <c r="F310" i="9" l="1"/>
  <c r="E310" i="9"/>
  <c r="G310" i="9" s="1"/>
  <c r="H310" i="9" s="1"/>
  <c r="C311" i="9" s="1"/>
  <c r="F311" i="9" l="1"/>
  <c r="E311" i="9"/>
  <c r="G311" i="9" s="1"/>
  <c r="H311" i="9" s="1"/>
  <c r="C312" i="9" s="1"/>
  <c r="F312" i="9" l="1"/>
  <c r="E312" i="9"/>
  <c r="G312" i="9" s="1"/>
  <c r="H312" i="9" s="1"/>
  <c r="C313" i="9" s="1"/>
  <c r="F313" i="9" l="1"/>
  <c r="E313" i="9"/>
  <c r="G313" i="9" s="1"/>
  <c r="H313" i="9" s="1"/>
  <c r="C314" i="9" s="1"/>
  <c r="F314" i="9" l="1"/>
  <c r="E314" i="9"/>
  <c r="G314" i="9" s="1"/>
  <c r="H314" i="9" s="1"/>
  <c r="C315" i="9" s="1"/>
  <c r="F315" i="9" l="1"/>
  <c r="E315" i="9"/>
  <c r="G315" i="9" s="1"/>
  <c r="H315" i="9" s="1"/>
  <c r="C316" i="9" s="1"/>
  <c r="F316" i="9" l="1"/>
  <c r="E316" i="9"/>
  <c r="G316" i="9" s="1"/>
  <c r="H316" i="9" s="1"/>
  <c r="C317" i="9" s="1"/>
  <c r="F317" i="9" l="1"/>
  <c r="E317" i="9"/>
  <c r="G317" i="9" s="1"/>
  <c r="H317" i="9" s="1"/>
  <c r="C318" i="9" s="1"/>
  <c r="F318" i="9" l="1"/>
  <c r="E318" i="9"/>
  <c r="G318" i="9" s="1"/>
  <c r="H318" i="9" s="1"/>
  <c r="C319" i="9" s="1"/>
  <c r="E319" i="9" l="1"/>
  <c r="G319" i="9" s="1"/>
  <c r="F319" i="9"/>
  <c r="H319" i="9" l="1"/>
  <c r="C320" i="9" s="1"/>
  <c r="E320" i="9" l="1"/>
  <c r="G320" i="9" s="1"/>
  <c r="F320" i="9"/>
  <c r="H320" i="9" l="1"/>
  <c r="C321" i="9" s="1"/>
  <c r="E321" i="9" l="1"/>
  <c r="G321" i="9" s="1"/>
  <c r="F321" i="9"/>
  <c r="H321" i="9" l="1"/>
  <c r="C322" i="9" s="1"/>
  <c r="E322" i="9" l="1"/>
  <c r="G322" i="9" s="1"/>
  <c r="F322" i="9"/>
  <c r="H322" i="9" l="1"/>
  <c r="C323" i="9" s="1"/>
  <c r="E323" i="9" l="1"/>
  <c r="G323" i="9" s="1"/>
  <c r="F323" i="9"/>
  <c r="H323" i="9" l="1"/>
  <c r="C324" i="9" s="1"/>
  <c r="E324" i="9" l="1"/>
  <c r="G324" i="9" s="1"/>
  <c r="F324" i="9"/>
  <c r="H324" i="9" l="1"/>
  <c r="C325" i="9" s="1"/>
  <c r="E325" i="9" l="1"/>
  <c r="G325" i="9" s="1"/>
  <c r="F325" i="9"/>
  <c r="H325" i="9" l="1"/>
  <c r="C326" i="9" s="1"/>
  <c r="E326" i="9" l="1"/>
  <c r="G326" i="9" s="1"/>
  <c r="F326" i="9"/>
  <c r="H326" i="9" l="1"/>
  <c r="C327" i="9" s="1"/>
  <c r="E327" i="9" l="1"/>
  <c r="G327" i="9" s="1"/>
  <c r="F327" i="9"/>
  <c r="H327" i="9" l="1"/>
  <c r="C328" i="9" s="1"/>
  <c r="E328" i="9" l="1"/>
  <c r="G328" i="9" s="1"/>
  <c r="F328" i="9"/>
  <c r="H328" i="9" l="1"/>
  <c r="C329" i="9" s="1"/>
  <c r="E329" i="9" l="1"/>
  <c r="G329" i="9" s="1"/>
  <c r="F329" i="9"/>
  <c r="H329" i="9" l="1"/>
  <c r="C330" i="9" s="1"/>
  <c r="E330" i="9" l="1"/>
  <c r="G330" i="9" s="1"/>
  <c r="F330" i="9"/>
  <c r="H330" i="9" l="1"/>
  <c r="C331" i="9" s="1"/>
  <c r="E331" i="9" l="1"/>
  <c r="G331" i="9" s="1"/>
  <c r="F331" i="9"/>
  <c r="H331" i="9" l="1"/>
  <c r="C332" i="9" s="1"/>
  <c r="E332" i="9" l="1"/>
  <c r="G332" i="9" s="1"/>
  <c r="F332" i="9"/>
  <c r="H332" i="9" l="1"/>
  <c r="C333" i="9" s="1"/>
  <c r="E333" i="9" l="1"/>
  <c r="G333" i="9" s="1"/>
  <c r="F333" i="9"/>
  <c r="H333" i="9" l="1"/>
  <c r="C334" i="9" s="1"/>
  <c r="E334" i="9" l="1"/>
  <c r="G334" i="9" s="1"/>
  <c r="F334" i="9"/>
  <c r="H334" i="9" l="1"/>
  <c r="C335" i="9" s="1"/>
  <c r="F335" i="9" l="1"/>
  <c r="E335" i="9"/>
  <c r="G335" i="9" s="1"/>
  <c r="H335" i="9" s="1"/>
  <c r="C336" i="9"/>
  <c r="E336" i="9" l="1"/>
  <c r="G336" i="9" s="1"/>
  <c r="F336" i="9"/>
  <c r="H336" i="9" l="1"/>
  <c r="C337" i="9" s="1"/>
  <c r="E337" i="9" l="1"/>
  <c r="G337" i="9" s="1"/>
  <c r="F337" i="9"/>
  <c r="H337" i="9" l="1"/>
  <c r="C338" i="9" s="1"/>
  <c r="E338" i="9" l="1"/>
  <c r="G338" i="9" s="1"/>
  <c r="F338" i="9"/>
  <c r="H338" i="9" l="1"/>
  <c r="C339" i="9" s="1"/>
  <c r="F339" i="9" l="1"/>
  <c r="E339" i="9"/>
  <c r="G339" i="9" s="1"/>
  <c r="H339" i="9" s="1"/>
  <c r="C340" i="9" s="1"/>
  <c r="E340" i="9" l="1"/>
  <c r="G340" i="9" s="1"/>
  <c r="F340" i="9"/>
  <c r="H340" i="9" l="1"/>
  <c r="C341" i="9" s="1"/>
  <c r="E341" i="9" l="1"/>
  <c r="G341" i="9" s="1"/>
  <c r="F341" i="9"/>
  <c r="H341" i="9" l="1"/>
  <c r="C342" i="9" s="1"/>
  <c r="E342" i="9" l="1"/>
  <c r="G342" i="9" s="1"/>
  <c r="F342" i="9"/>
  <c r="H342" i="9" l="1"/>
  <c r="C343" i="9" s="1"/>
  <c r="F343" i="9" l="1"/>
  <c r="E343" i="9"/>
  <c r="G343" i="9" s="1"/>
  <c r="H343" i="9" s="1"/>
  <c r="C344" i="9" s="1"/>
  <c r="E344" i="9" l="1"/>
  <c r="G344" i="9" s="1"/>
  <c r="F344" i="9"/>
  <c r="H344" i="9" l="1"/>
  <c r="C345" i="9" s="1"/>
  <c r="E345" i="9" l="1"/>
  <c r="G345" i="9" s="1"/>
  <c r="F345" i="9"/>
  <c r="H345" i="9" l="1"/>
  <c r="C346" i="9" s="1"/>
  <c r="E346" i="9" l="1"/>
  <c r="G346" i="9" s="1"/>
  <c r="F346" i="9"/>
  <c r="H346" i="9" l="1"/>
  <c r="C347" i="9" s="1"/>
  <c r="F347" i="9" l="1"/>
  <c r="E347" i="9"/>
  <c r="G347" i="9" s="1"/>
  <c r="H347" i="9" s="1"/>
  <c r="C348" i="9" s="1"/>
  <c r="E348" i="9" l="1"/>
  <c r="G348" i="9" s="1"/>
  <c r="F348" i="9"/>
  <c r="H348" i="9" l="1"/>
  <c r="C349" i="9" s="1"/>
  <c r="E349" i="9" l="1"/>
  <c r="G349" i="9" s="1"/>
  <c r="F349" i="9"/>
  <c r="H349" i="9" l="1"/>
  <c r="C350" i="9" s="1"/>
  <c r="E350" i="9" l="1"/>
  <c r="G350" i="9" s="1"/>
  <c r="F350" i="9"/>
  <c r="H350" i="9" l="1"/>
  <c r="C351" i="9" s="1"/>
  <c r="F351" i="9" l="1"/>
  <c r="E351" i="9"/>
  <c r="G351" i="9" s="1"/>
  <c r="H351" i="9" s="1"/>
  <c r="C352" i="9" s="1"/>
  <c r="E352" i="9" l="1"/>
  <c r="G352" i="9" s="1"/>
  <c r="F352" i="9"/>
  <c r="H352" i="9" l="1"/>
  <c r="C353" i="9" s="1"/>
  <c r="E353" i="9" l="1"/>
  <c r="G353" i="9" s="1"/>
  <c r="F353" i="9"/>
  <c r="H353" i="9" l="1"/>
  <c r="C354" i="9" s="1"/>
  <c r="E354" i="9" l="1"/>
  <c r="G354" i="9" s="1"/>
  <c r="F354" i="9"/>
  <c r="H354" i="9" l="1"/>
  <c r="C355" i="9" s="1"/>
  <c r="F355" i="9" l="1"/>
  <c r="E355" i="9"/>
  <c r="G355" i="9" s="1"/>
  <c r="H355" i="9" s="1"/>
  <c r="C356" i="9" s="1"/>
  <c r="E356" i="9" l="1"/>
  <c r="G356" i="9" s="1"/>
  <c r="F356" i="9"/>
  <c r="H356" i="9" l="1"/>
  <c r="C357" i="9" s="1"/>
  <c r="E357" i="9" l="1"/>
  <c r="G357" i="9" s="1"/>
  <c r="F357" i="9"/>
  <c r="H357" i="9" l="1"/>
  <c r="C358" i="9" s="1"/>
  <c r="E358" i="9" l="1"/>
  <c r="G358" i="9" s="1"/>
  <c r="F358" i="9"/>
  <c r="H358" i="9" l="1"/>
  <c r="C359" i="9" s="1"/>
  <c r="F359" i="9" l="1"/>
  <c r="E359" i="9"/>
  <c r="G359" i="9" s="1"/>
  <c r="H359" i="9" s="1"/>
  <c r="C360" i="9" s="1"/>
  <c r="E360" i="9" l="1"/>
  <c r="G360" i="9" s="1"/>
  <c r="F360" i="9"/>
  <c r="H360" i="9" l="1"/>
  <c r="C361" i="9" s="1"/>
  <c r="E361" i="9" l="1"/>
  <c r="G361" i="9" s="1"/>
  <c r="F361" i="9"/>
  <c r="H361" i="9" l="1"/>
  <c r="C362" i="9" s="1"/>
  <c r="E362" i="9" l="1"/>
  <c r="G362" i="9" s="1"/>
  <c r="F362" i="9"/>
  <c r="H362" i="9" l="1"/>
  <c r="C363" i="9" s="1"/>
  <c r="F363" i="9" l="1"/>
  <c r="E363" i="9"/>
  <c r="G363" i="9" s="1"/>
  <c r="H363" i="9" s="1"/>
  <c r="C364" i="9" s="1"/>
  <c r="E364" i="9" l="1"/>
  <c r="G364" i="9" s="1"/>
  <c r="F364" i="9"/>
  <c r="H364" i="9" l="1"/>
  <c r="C365" i="9" s="1"/>
  <c r="E365" i="9" l="1"/>
  <c r="G365" i="9" s="1"/>
  <c r="F365" i="9"/>
  <c r="H365" i="9" l="1"/>
  <c r="C366" i="9" s="1"/>
  <c r="E366" i="9" l="1"/>
  <c r="G366" i="9" s="1"/>
  <c r="F366" i="9"/>
  <c r="H366" i="9" l="1"/>
  <c r="C367" i="9" s="1"/>
  <c r="F367" i="9" l="1"/>
  <c r="E367" i="9"/>
  <c r="G367" i="9" s="1"/>
  <c r="H367" i="9" s="1"/>
  <c r="C368" i="9"/>
  <c r="E368" i="9" l="1"/>
  <c r="G368" i="9" s="1"/>
  <c r="F368" i="9"/>
  <c r="H368" i="9" l="1"/>
  <c r="C369" i="9" s="1"/>
  <c r="E369" i="9" l="1"/>
  <c r="G369" i="9" s="1"/>
  <c r="F369" i="9"/>
  <c r="H369" i="9" l="1"/>
  <c r="C370" i="9" s="1"/>
  <c r="E370" i="9" l="1"/>
  <c r="G370" i="9" s="1"/>
  <c r="F370" i="9"/>
  <c r="H370" i="9" l="1"/>
  <c r="C371" i="9" s="1"/>
  <c r="F371" i="9" l="1"/>
  <c r="E371" i="9"/>
  <c r="G371" i="9" s="1"/>
  <c r="H371" i="9" s="1"/>
  <c r="C372" i="9" s="1"/>
  <c r="E372" i="9" l="1"/>
  <c r="G372" i="9" s="1"/>
  <c r="F372" i="9"/>
  <c r="H372" i="9" l="1"/>
  <c r="C373" i="9" s="1"/>
  <c r="E373" i="9" l="1"/>
  <c r="G373" i="9" s="1"/>
  <c r="F373" i="9"/>
  <c r="H373" i="9" l="1"/>
  <c r="C374" i="9" s="1"/>
  <c r="E374" i="9" l="1"/>
  <c r="G374" i="9" s="1"/>
  <c r="F374" i="9"/>
  <c r="H374" i="9" l="1"/>
  <c r="C375" i="9" s="1"/>
  <c r="F375" i="9" l="1"/>
  <c r="E375" i="9"/>
  <c r="G375" i="9" s="1"/>
  <c r="H375" i="9" s="1"/>
  <c r="C376" i="9" s="1"/>
  <c r="E376" i="9" l="1"/>
  <c r="G376" i="9" s="1"/>
  <c r="F376" i="9"/>
  <c r="H376" i="9" l="1"/>
  <c r="C377" i="9" s="1"/>
  <c r="E377" i="9" l="1"/>
  <c r="G377" i="9" s="1"/>
  <c r="F377" i="9"/>
  <c r="H377" i="9" l="1"/>
  <c r="C378" i="9" s="1"/>
  <c r="E378" i="9" l="1"/>
  <c r="G378" i="9" s="1"/>
  <c r="F378" i="9"/>
  <c r="H378" i="9" l="1"/>
  <c r="C379" i="9" s="1"/>
  <c r="F379" i="9" l="1"/>
  <c r="E379" i="9"/>
  <c r="G379" i="9" s="1"/>
  <c r="H379" i="9" l="1"/>
  <c r="C380" i="9" s="1"/>
  <c r="E380" i="9" l="1"/>
  <c r="G380" i="9" s="1"/>
  <c r="F380" i="9"/>
  <c r="H380" i="9" l="1"/>
  <c r="C381" i="9" s="1"/>
  <c r="E381" i="9" l="1"/>
  <c r="G381" i="9" s="1"/>
  <c r="F381" i="9"/>
  <c r="H381" i="9" l="1"/>
  <c r="C382" i="9" s="1"/>
  <c r="E382" i="9" l="1"/>
  <c r="G382" i="9" s="1"/>
  <c r="F382" i="9"/>
  <c r="H382" i="9" l="1"/>
  <c r="C383" i="9" s="1"/>
  <c r="F383" i="9" l="1"/>
  <c r="E383" i="9"/>
  <c r="G383" i="9" s="1"/>
  <c r="H383" i="9" s="1"/>
  <c r="C384" i="9" s="1"/>
  <c r="E384" i="9" l="1"/>
  <c r="G384" i="9" s="1"/>
  <c r="F384" i="9"/>
  <c r="H384" i="9" l="1"/>
  <c r="C385" i="9" s="1"/>
  <c r="E385" i="9" l="1"/>
  <c r="G385" i="9" s="1"/>
  <c r="F385" i="9"/>
  <c r="H385" i="9" l="1"/>
  <c r="C386" i="9" s="1"/>
  <c r="E386" i="9" l="1"/>
  <c r="G386" i="9" s="1"/>
  <c r="F386" i="9"/>
  <c r="H386" i="9" l="1"/>
  <c r="C387" i="9" s="1"/>
  <c r="F387" i="9" l="1"/>
  <c r="E387" i="9"/>
  <c r="G387" i="9" s="1"/>
  <c r="H387" i="9" s="1"/>
  <c r="C388" i="9" s="1"/>
  <c r="E388" i="9" l="1"/>
  <c r="G388" i="9" s="1"/>
  <c r="F388" i="9"/>
  <c r="H388" i="9" l="1"/>
</calcChain>
</file>

<file path=xl/sharedStrings.xml><?xml version="1.0" encoding="utf-8"?>
<sst xmlns="http://schemas.openxmlformats.org/spreadsheetml/2006/main" count="234" uniqueCount="121">
  <si>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</si>
  <si>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</si>
  <si>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</si>
  <si>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</si>
  <si>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</si>
  <si>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</si>
  <si>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</si>
  <si>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</si>
  <si>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</si>
  <si>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</si>
  <si>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</si>
  <si>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</si>
  <si>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</si>
  <si>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</si>
  <si>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</si>
  <si>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</si>
  <si>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</si>
  <si>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</si>
  <si>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</si>
  <si>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</si>
  <si>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</si>
  <si>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</si>
  <si>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</si>
  <si>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</si>
  <si>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</si>
  <si>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</si>
  <si>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</si>
  <si>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</si>
  <si>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</si>
  <si>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</si>
  <si>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</si>
  <si>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</si>
  <si>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</si>
  <si>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</si>
  <si>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</si>
  <si>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</si>
  <si>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Current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</si>
  <si>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</si>
  <si>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</si>
  <si>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</si>
  <si>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</si>
  <si>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</si>
  <si>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</si>
  <si>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</si>
  <si>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</si>
  <si>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</si>
  <si>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</si>
  <si>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</si>
  <si>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</si>
  <si>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</si>
  <si>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</si>
  <si>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</si>
  <si>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</si>
  <si>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</si>
  <si>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</si>
  <si>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</si>
  <si>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</si>
  <si>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</si>
  <si>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Needs</t>
  </si>
  <si>
    <t>Food Calories (FoodLog Actuals)</t>
  </si>
  <si>
    <t>Net (Calc – actual)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</si>
  <si>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</si>
  <si>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</si>
  <si>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</si>
  <si>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</si>
  <si>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</si>
  <si>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</si>
  <si>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</si>
  <si>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</si>
  <si>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</si>
  <si>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</si>
  <si>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</si>
  <si>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</si>
  <si>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</si>
  <si>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</si>
  <si>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</si>
  <si>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</si>
  <si>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BMI</t>
  </si>
  <si>
    <t>Fat%</t>
  </si>
  <si>
    <t>H2O%</t>
  </si>
  <si>
    <t>Muscle
%</t>
  </si>
  <si>
    <t>Maint.
Cals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</si>
  <si>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</si>
  <si>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</si>
  <si>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</si>
  <si>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</si>
  <si>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</si>
  <si>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</si>
  <si>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</si>
  <si>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</si>
  <si>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</si>
  <si>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</si>
  <si>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</si>
  <si>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</si>
  <si>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</si>
  <si>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</si>
  <si>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</si>
  <si>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Size</t>
  </si>
  <si>
    <t xml:space="preserve"> Carbs
(g)</t>
  </si>
  <si>
    <t>Fat
(Cal)</t>
  </si>
  <si>
    <t>Carb
(Cal)</t>
  </si>
  <si>
    <t>Protein
(Cal)</t>
  </si>
  <si>
    <t>Total
Calories</t>
  </si>
  <si>
    <t>Air</t>
  </si>
  <si>
    <t>100g</t>
  </si>
  <si>
    <t>1 oz</t>
  </si>
  <si>
    <t>Cauliflower</t>
  </si>
  <si>
    <t>1 med head</t>
  </si>
  <si>
    <t>1T</t>
  </si>
  <si>
    <t>Chicken Breast</t>
  </si>
  <si>
    <t>Chicken Thigh</t>
  </si>
  <si>
    <t>116g</t>
  </si>
  <si>
    <t>Chicken Wing (Large)</t>
  </si>
  <si>
    <t>Chicken Wing (Small)</t>
  </si>
  <si>
    <t>2 Scoops</t>
  </si>
  <si>
    <t>2 oz</t>
  </si>
  <si>
    <t>MCT Oil</t>
  </si>
  <si>
    <t>4 oz</t>
  </si>
  <si>
    <t>Max Body Fat
(Cals Avail)</t>
  </si>
  <si>
    <t>Wt loss
(lbs)</t>
  </si>
  <si>
    <t>http://www.healthydietbase.com/five-ways-to-estimate-body-fat-percentage-using-a-tape-measure/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</si>
</sst>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yyyy\-mm\-dd"/>
    <numFmt numFmtId="167" formatCode="0.0%"/>
    <numFmt numFmtId="168" formatCode="#,##0.0"/>
    <numFmt numFmtId="169" formatCode="0.00000000000000000000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1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6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164" fontId="0" fillId="0" borderId="17" xfId="0" applyNumberFormat="1" applyBorder="1"/>
    <xf numFmtId="0" fontId="0" fillId="0" borderId="18" xfId="0" applyBorder="1" applyProtection="1">
      <protection locked="0"/>
    </xf>
    <xf numFmtId="0" fontId="0" fillId="0" borderId="20" xfId="0" applyBorder="1" applyProtection="1">
      <protection locked="0"/>
    </xf>
    <xf numFmtId="166" fontId="0" fillId="0" borderId="21" xfId="0" applyNumberFormat="1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1" xfId="0" applyNumberFormat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2" xfId="0" applyNumberFormat="1" applyFont="1" applyBorder="1" applyProtection="1">
      <protection locked="0"/>
    </xf>
    <xf numFmtId="164" fontId="0" fillId="0" borderId="24" xfId="0" applyNumberFormat="1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164" fontId="0" fillId="0" borderId="24" xfId="0" applyNumberFormat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24" xfId="0" applyBorder="1" applyProtection="1">
      <protection locked="0"/>
    </xf>
    <xf numFmtId="164" fontId="0" fillId="0" borderId="22" xfId="0" applyNumberFormat="1" applyFont="1" applyBorder="1"/>
    <xf numFmtId="164" fontId="0" fillId="0" borderId="23" xfId="0" applyNumberFormat="1" applyFont="1" applyBorder="1"/>
    <xf numFmtId="164" fontId="0" fillId="0" borderId="0" xfId="0" applyNumberFormat="1" applyFont="1" applyBorder="1"/>
    <xf numFmtId="164" fontId="0" fillId="0" borderId="21" xfId="0" applyNumberFormat="1" applyFont="1" applyBorder="1"/>
    <xf numFmtId="0" fontId="0" fillId="0" borderId="25" xfId="0" applyBorder="1"/>
    <xf numFmtId="164" fontId="0" fillId="0" borderId="25" xfId="0" applyNumberForma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7" xfId="0" applyNumberFormat="1" applyFont="1" applyBorder="1"/>
    <xf numFmtId="164" fontId="0" fillId="0" borderId="26" xfId="0" applyNumberFormat="1" applyBorder="1"/>
    <xf numFmtId="0" fontId="0" fillId="0" borderId="27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8" xfId="0" applyBorder="1" applyProtection="1">
      <protection locked="0"/>
    </xf>
    <xf numFmtId="164" fontId="0" fillId="0" borderId="27" xfId="0" applyNumberFormat="1" applyBorder="1"/>
    <xf numFmtId="0" fontId="0" fillId="0" borderId="26" xfId="0" applyBorder="1" applyProtection="1">
      <protection locked="0"/>
    </xf>
    <xf numFmtId="0" fontId="4" fillId="0" borderId="0" xfId="0" applyFont="1" applyAlignment="1">
      <alignment wrapText="1"/>
    </xf>
    <xf numFmtId="166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7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8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8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6" fontId="0" fillId="0" borderId="27" xfId="0" applyNumberFormat="1" applyBorder="1"/>
    <xf numFmtId="169" fontId="4" fillId="0" borderId="0" xfId="2" applyNumberFormat="1" applyFont="1"/>
    <xf numFmtId="0" fontId="2" fillId="0" borderId="0" xfId="1" applyProtection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B6" sqref="B6"/>
    </sheetView>
  </sheetViews>
  <sheetFormatPr defaultRowHeight="15" x14ac:dyDescent="0.25"/>
  <cols>
    <col min="1" max="1" width="13.5703125" style="5" customWidth="1"/>
    <col min="2" max="2" width="12.140625" style="5" customWidth="1"/>
    <col min="3" max="3" width="6.7109375" style="5" customWidth="1"/>
    <col min="4" max="4" width="1.7109375" style="5" customWidth="1"/>
    <col min="5" max="5" width="9.7109375" style="5" customWidth="1"/>
    <col min="6" max="6" width="3.42578125" style="5" customWidth="1"/>
    <col min="7" max="1025" width="8.7109375" style="5" customWidth="1"/>
  </cols>
  <sheetData>
    <row r="1" spans="1:3" ht="18.75" x14ac:dyDescent="0.3">
      <c r="A1" s="6" t="s">
        <v>0</v>
      </c>
    </row>
    <row r="3" spans="1:3" x14ac:dyDescent="0.25">
      <c r="A3" s="5" t="s">
        <v>1</v>
      </c>
      <c r="B3" s="7" t="s">
        <v>28</v>
      </c>
    </row>
    <row r="4" spans="1:3" x14ac:dyDescent="0.25">
      <c r="A4" s="5" t="s">
        <v>3</v>
      </c>
      <c r="B4" s="8">
        <v>35</v>
      </c>
      <c r="C4" s="5" t="s">
        <v>4</v>
      </c>
    </row>
    <row r="5" spans="1:3" x14ac:dyDescent="0.25">
      <c r="A5" s="5" t="s">
        <v>5</v>
      </c>
      <c r="B5" s="8">
        <v>172.5</v>
      </c>
      <c r="C5" s="5" t="s">
        <v>6</v>
      </c>
    </row>
    <row r="6" spans="1:3" x14ac:dyDescent="0.25">
      <c r="A6" s="5" t="s">
        <v>7</v>
      </c>
      <c r="B6" s="8">
        <v>63.7</v>
      </c>
      <c r="C6" s="5" t="s">
        <v>8</v>
      </c>
    </row>
    <row r="7" spans="1:3" x14ac:dyDescent="0.25">
      <c r="A7" s="5" t="s">
        <v>9</v>
      </c>
      <c r="B7" s="8">
        <v>13</v>
      </c>
      <c r="C7" s="9" t="s">
        <v>8</v>
      </c>
    </row>
    <row r="8" spans="1:3" x14ac:dyDescent="0.25">
      <c r="A8" s="5" t="s">
        <v>10</v>
      </c>
      <c r="B8" s="8">
        <v>38.1</v>
      </c>
      <c r="C8" s="9" t="s">
        <v>8</v>
      </c>
    </row>
    <row r="9" spans="1:3" x14ac:dyDescent="0.25">
      <c r="A9" s="5" t="s">
        <v>11</v>
      </c>
      <c r="B9" s="8">
        <v>10</v>
      </c>
      <c r="C9" s="9" t="s">
        <v>8</v>
      </c>
    </row>
    <row r="10" spans="1:3" x14ac:dyDescent="0.25">
      <c r="A10" s="5" t="s">
        <v>12</v>
      </c>
      <c r="B10" s="8">
        <v>7</v>
      </c>
      <c r="C10" s="9" t="s">
        <v>8</v>
      </c>
    </row>
    <row r="11" spans="1:3" x14ac:dyDescent="0.25">
      <c r="A11" s="5" t="s">
        <v>13</v>
      </c>
      <c r="B11" s="8">
        <v>50</v>
      </c>
      <c r="C11" s="9" t="s">
        <v>8</v>
      </c>
    </row>
    <row r="12" spans="1:3" x14ac:dyDescent="0.25">
      <c r="A12" s="5" t="s">
        <v>14</v>
      </c>
      <c r="B12" s="7" t="s">
        <v>31</v>
      </c>
    </row>
    <row r="14" spans="1:3" ht="18.75" x14ac:dyDescent="0.3">
      <c r="A14" s="6" t="s">
        <v>16</v>
      </c>
    </row>
    <row r="16" spans="1:3" x14ac:dyDescent="0.25">
      <c r="A16" s="5" t="s">
        <v>17</v>
      </c>
      <c r="B16" s="8">
        <v>25</v>
      </c>
      <c r="C16" s="5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60" zoomScaleNormal="160" workbookViewId="0">
      <selection activeCell="B10" sqref="B10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0" t="s">
        <v>19</v>
      </c>
    </row>
    <row r="2" spans="1:9" x14ac:dyDescent="0.25">
      <c r="A2" s="11" t="s">
        <v>20</v>
      </c>
    </row>
    <row r="4" spans="1:9" x14ac:dyDescent="0.25">
      <c r="A4" t="s">
        <v>21</v>
      </c>
      <c r="B4" s="12">
        <f>$B$11*$D$18</f>
        <v>1841.356407272727</v>
      </c>
      <c r="C4" t="s">
        <v>22</v>
      </c>
    </row>
    <row r="5" spans="1:9" x14ac:dyDescent="0.25">
      <c r="A5" t="s">
        <v>23</v>
      </c>
      <c r="B5" s="13">
        <f>$B$4/Measured!B5</f>
        <v>10.674529897233199</v>
      </c>
      <c r="C5" t="s">
        <v>24</v>
      </c>
    </row>
    <row r="7" spans="1:9" x14ac:dyDescent="0.25">
      <c r="A7" s="14" t="s">
        <v>25</v>
      </c>
      <c r="B7" s="15">
        <f>Measured!B6*2.54</f>
        <v>161.798</v>
      </c>
      <c r="C7" s="14" t="s">
        <v>26</v>
      </c>
      <c r="D7" s="14"/>
      <c r="E7" s="14"/>
    </row>
    <row r="8" spans="1:9" x14ac:dyDescent="0.25">
      <c r="A8" s="14" t="s">
        <v>27</v>
      </c>
      <c r="B8" s="15">
        <f>Measured!B5/2.2</f>
        <v>78.409090909090907</v>
      </c>
      <c r="C8" s="14" t="s">
        <v>26</v>
      </c>
      <c r="D8" s="14"/>
      <c r="E8" s="14"/>
    </row>
    <row r="9" spans="1:9" x14ac:dyDescent="0.25">
      <c r="A9" s="16"/>
      <c r="B9" s="16" t="s">
        <v>2</v>
      </c>
      <c r="C9" s="16" t="s">
        <v>28</v>
      </c>
      <c r="D9" s="16"/>
      <c r="E9" s="14"/>
    </row>
    <row r="10" spans="1:9" x14ac:dyDescent="0.25">
      <c r="A10" s="16" t="s">
        <v>29</v>
      </c>
      <c r="B10" s="17">
        <f>66+(13.7*$B$8)+(5*$B$7)-(6.8*Measured!$B$4)</f>
        <v>1711.1945454545453</v>
      </c>
      <c r="C10" s="17">
        <f>655+(9.6*$B$8)+(1.8*$B$7)-(4.7*Measured!$B$4)</f>
        <v>1534.4636727272725</v>
      </c>
      <c r="D10" s="16"/>
      <c r="E10" s="14"/>
    </row>
    <row r="11" spans="1:9" x14ac:dyDescent="0.25">
      <c r="A11" s="16" t="s">
        <v>30</v>
      </c>
      <c r="B11" s="17">
        <f>IF(Measured!$B$3="Male",$B$10,$C$10)</f>
        <v>1534.4636727272725</v>
      </c>
      <c r="C11" s="17"/>
      <c r="D11" s="16"/>
      <c r="E11" s="14"/>
    </row>
    <row r="12" spans="1:9" x14ac:dyDescent="0.25">
      <c r="A12" s="16"/>
      <c r="B12" s="16"/>
      <c r="C12" s="16"/>
      <c r="D12" s="16"/>
      <c r="E12" s="14"/>
    </row>
    <row r="13" spans="1:9" x14ac:dyDescent="0.25">
      <c r="A13" s="16" t="s">
        <v>31</v>
      </c>
      <c r="B13" s="18">
        <f>IF(Measured!$B$12=$A13,1)</f>
        <v>1</v>
      </c>
      <c r="C13" s="16">
        <v>1.2</v>
      </c>
      <c r="D13" s="16">
        <f>IF(B13,C13,0)</f>
        <v>1.2</v>
      </c>
      <c r="E13" s="14"/>
      <c r="I13" s="19"/>
    </row>
    <row r="14" spans="1:9" x14ac:dyDescent="0.25">
      <c r="A14" s="16" t="s">
        <v>15</v>
      </c>
      <c r="B14" s="18" t="b">
        <f>IF(Measured!$B$12=$A14,1)</f>
        <v>0</v>
      </c>
      <c r="C14" s="16">
        <v>1.375</v>
      </c>
      <c r="D14" s="16">
        <f>IF(B14,C14,0)</f>
        <v>0</v>
      </c>
      <c r="E14" s="14"/>
      <c r="I14" s="19"/>
    </row>
    <row r="15" spans="1:9" x14ac:dyDescent="0.25">
      <c r="A15" s="16" t="s">
        <v>32</v>
      </c>
      <c r="B15" s="18" t="b">
        <f>IF(Measured!$B$12=$A15,1)</f>
        <v>0</v>
      </c>
      <c r="C15" s="16">
        <v>1.55</v>
      </c>
      <c r="D15" s="16">
        <f>IF(B15,C15,0)</f>
        <v>0</v>
      </c>
      <c r="E15" s="14"/>
      <c r="I15" s="19"/>
    </row>
    <row r="16" spans="1:9" x14ac:dyDescent="0.25">
      <c r="A16" s="16" t="s">
        <v>33</v>
      </c>
      <c r="B16" s="18" t="b">
        <f>IF(Measured!$B$12=$A16,1)</f>
        <v>0</v>
      </c>
      <c r="C16" s="16">
        <v>1.7250000000000001</v>
      </c>
      <c r="D16" s="16">
        <f>IF(B16,C16,0)</f>
        <v>0</v>
      </c>
      <c r="E16" s="14"/>
      <c r="I16" s="19"/>
    </row>
    <row r="17" spans="1:9" x14ac:dyDescent="0.25">
      <c r="A17" s="16" t="s">
        <v>34</v>
      </c>
      <c r="B17" s="18" t="b">
        <f>IF(Measured!$B$12=$A17,1)</f>
        <v>0</v>
      </c>
      <c r="C17" s="16">
        <v>1.9</v>
      </c>
      <c r="D17" s="16">
        <f>IF(B17,C17,0)</f>
        <v>0</v>
      </c>
      <c r="E17" s="14"/>
      <c r="I17" s="19"/>
    </row>
    <row r="18" spans="1:9" x14ac:dyDescent="0.25">
      <c r="A18" s="16"/>
      <c r="B18" s="16"/>
      <c r="C18" s="16"/>
      <c r="D18" s="16">
        <f>MAX(D13:D17)</f>
        <v>1.2</v>
      </c>
      <c r="E18" s="1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4" zoomScale="160" zoomScaleNormal="160" workbookViewId="0">
      <selection activeCell="G14" sqref="G14"/>
    </sheetView>
  </sheetViews>
  <sheetFormatPr defaultRowHeight="15" x14ac:dyDescent="0.25"/>
  <cols>
    <col min="1" max="1" width="14" style="5" customWidth="1"/>
    <col min="2" max="2" width="5.5703125" style="5" customWidth="1"/>
    <col min="3" max="3" width="7.28515625" style="5" customWidth="1"/>
    <col min="4" max="4" width="12.85546875" style="5" customWidth="1"/>
    <col min="5" max="1025" width="8.7109375" style="5" customWidth="1"/>
  </cols>
  <sheetData>
    <row r="1" spans="1:7" ht="18.75" x14ac:dyDescent="0.3">
      <c r="A1" s="6" t="s">
        <v>35</v>
      </c>
    </row>
    <row r="2" spans="1:7" x14ac:dyDescent="0.25">
      <c r="A2" s="120" t="s">
        <v>120</v>
      </c>
    </row>
    <row r="4" spans="1:7" x14ac:dyDescent="0.25">
      <c r="A4" s="20" t="s">
        <v>36</v>
      </c>
      <c r="B4" s="21">
        <f>IF(Measured!$B$3="Male",$B$13,$B$14)</f>
        <v>51.491259610518995</v>
      </c>
    </row>
    <row r="5" spans="1:7" x14ac:dyDescent="0.25">
      <c r="A5" s="5" t="s">
        <v>37</v>
      </c>
      <c r="B5" s="22">
        <f>Measured!$B$5</f>
        <v>172.5</v>
      </c>
      <c r="C5" s="5" t="s">
        <v>6</v>
      </c>
      <c r="D5" s="5" t="s">
        <v>38</v>
      </c>
    </row>
    <row r="6" spans="1:7" x14ac:dyDescent="0.25">
      <c r="A6" s="5" t="s">
        <v>39</v>
      </c>
      <c r="B6" s="22">
        <f>$B$5*(1-($B$4/100))</f>
        <v>83.677577171854736</v>
      </c>
      <c r="C6" s="5" t="s">
        <v>6</v>
      </c>
      <c r="D6" s="5" t="s">
        <v>40</v>
      </c>
    </row>
    <row r="8" spans="1:7" x14ac:dyDescent="0.25">
      <c r="A8" s="23" t="s">
        <v>7</v>
      </c>
      <c r="B8" s="23">
        <f>Measured!$B$6</f>
        <v>63.7</v>
      </c>
      <c r="C8" s="23" t="s">
        <v>38</v>
      </c>
      <c r="D8" s="23"/>
      <c r="E8" s="23"/>
    </row>
    <row r="9" spans="1:7" x14ac:dyDescent="0.25">
      <c r="A9" s="23" t="s">
        <v>9</v>
      </c>
      <c r="B9" s="23">
        <f>Measured!$B$7</f>
        <v>13</v>
      </c>
      <c r="C9" s="23" t="s">
        <v>38</v>
      </c>
      <c r="D9" s="23"/>
      <c r="E9" s="23"/>
    </row>
    <row r="10" spans="1:7" x14ac:dyDescent="0.25">
      <c r="A10" s="23" t="s">
        <v>10</v>
      </c>
      <c r="B10" s="23">
        <f>Measured!$B$8</f>
        <v>38.1</v>
      </c>
      <c r="C10" s="23" t="s">
        <v>38</v>
      </c>
      <c r="D10" s="23"/>
      <c r="E10" s="23"/>
    </row>
    <row r="11" spans="1:7" x14ac:dyDescent="0.25">
      <c r="A11" s="23" t="s">
        <v>13</v>
      </c>
      <c r="B11" s="23">
        <f>Measured!$B$11</f>
        <v>50</v>
      </c>
      <c r="C11" s="23" t="s">
        <v>38</v>
      </c>
      <c r="D11" s="23"/>
      <c r="E11" s="23"/>
    </row>
    <row r="12" spans="1:7" x14ac:dyDescent="0.25">
      <c r="A12" s="23"/>
      <c r="B12" s="23"/>
      <c r="C12" s="23"/>
      <c r="D12" s="23"/>
      <c r="E12" s="23"/>
    </row>
    <row r="13" spans="1:7" x14ac:dyDescent="0.25">
      <c r="A13" s="23" t="s">
        <v>2</v>
      </c>
      <c r="B13" s="24">
        <f>86.01*(LOG10($B$10-$B$9))-70.041*LOG10($B$8)+37.76</f>
        <v>31.78220680438384</v>
      </c>
      <c r="C13" s="23" t="s">
        <v>41</v>
      </c>
      <c r="D13" s="23"/>
      <c r="E13" s="23"/>
      <c r="G13" s="5">
        <v>-78.387</v>
      </c>
    </row>
    <row r="14" spans="1:7" x14ac:dyDescent="0.25">
      <c r="A14" s="23" t="s">
        <v>28</v>
      </c>
      <c r="B14" s="24">
        <f>(163.205*LOG10($B$11+$B$10-$B$9))-(97.684*LOG10($B$8))-78.387</f>
        <v>51.491259610518995</v>
      </c>
      <c r="C14" s="23" t="s">
        <v>42</v>
      </c>
      <c r="D14" s="23"/>
      <c r="E14" s="23"/>
      <c r="G14" s="5">
        <f>163.205*LOG10($B$11+$B$10-$B$9)</f>
        <v>306.11381591876534</v>
      </c>
    </row>
    <row r="15" spans="1:7" x14ac:dyDescent="0.25">
      <c r="G15" s="5">
        <f>-(97.684*LOG10($B$8))</f>
        <v>-176.23555630824634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7" sqref="A7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5" t="s">
        <v>43</v>
      </c>
    </row>
    <row r="2" spans="1:6" x14ac:dyDescent="0.25">
      <c r="A2" t="s">
        <v>44</v>
      </c>
    </row>
    <row r="4" spans="1:6" x14ac:dyDescent="0.25">
      <c r="A4" t="s">
        <v>45</v>
      </c>
      <c r="B4" s="26">
        <f>MAX(D8:D12)</f>
        <v>0.69</v>
      </c>
      <c r="C4" t="s">
        <v>46</v>
      </c>
    </row>
    <row r="5" spans="1:6" x14ac:dyDescent="0.25">
      <c r="A5" t="s">
        <v>47</v>
      </c>
      <c r="B5" s="27">
        <f>BF_DoD!B6</f>
        <v>83.677577171854736</v>
      </c>
      <c r="C5" t="s">
        <v>48</v>
      </c>
    </row>
    <row r="6" spans="1:6" x14ac:dyDescent="0.25">
      <c r="A6" t="s">
        <v>43</v>
      </c>
      <c r="B6" s="27">
        <f>B5*B4</f>
        <v>57.737528248579764</v>
      </c>
      <c r="C6" t="s">
        <v>49</v>
      </c>
    </row>
    <row r="7" spans="1:6" x14ac:dyDescent="0.25">
      <c r="A7" s="28"/>
      <c r="B7" s="28"/>
      <c r="C7" s="28"/>
      <c r="D7" s="28"/>
      <c r="E7" s="28"/>
      <c r="F7" s="28"/>
    </row>
    <row r="8" spans="1:6" x14ac:dyDescent="0.25">
      <c r="A8" s="28" t="s">
        <v>31</v>
      </c>
      <c r="B8" s="28">
        <v>0.69</v>
      </c>
      <c r="C8" s="29">
        <f>IF(A8=Measured!$B$12,1,0)</f>
        <v>1</v>
      </c>
      <c r="D8" s="28">
        <f>IF(C8=1,B8,0)</f>
        <v>0.69</v>
      </c>
      <c r="E8" s="28"/>
      <c r="F8" s="28"/>
    </row>
    <row r="9" spans="1:6" x14ac:dyDescent="0.25">
      <c r="A9" s="28" t="s">
        <v>15</v>
      </c>
      <c r="B9" s="28">
        <v>0.8</v>
      </c>
      <c r="C9" s="29">
        <f>IF(A9=Measured!$B$12,1,0)</f>
        <v>0</v>
      </c>
      <c r="D9" s="28">
        <f>IF(C9=1,B9,0)</f>
        <v>0</v>
      </c>
      <c r="E9" s="28"/>
      <c r="F9" s="28"/>
    </row>
    <row r="10" spans="1:6" x14ac:dyDescent="0.25">
      <c r="A10" s="28" t="s">
        <v>32</v>
      </c>
      <c r="B10" s="28">
        <v>0.9</v>
      </c>
      <c r="C10" s="29">
        <f>IF(A10=Measured!$B$12,1,0)</f>
        <v>0</v>
      </c>
      <c r="D10" s="28">
        <f>IF(C10=1,B10,0)</f>
        <v>0</v>
      </c>
      <c r="E10" s="28"/>
      <c r="F10" s="28"/>
    </row>
    <row r="11" spans="1:6" x14ac:dyDescent="0.25">
      <c r="A11" s="28" t="s">
        <v>33</v>
      </c>
      <c r="B11" s="28">
        <v>1</v>
      </c>
      <c r="C11" s="29">
        <f>IF(A11=Measured!$B$12,1,0)</f>
        <v>0</v>
      </c>
      <c r="D11" s="28">
        <f>IF(C11=1,B11,0)</f>
        <v>0</v>
      </c>
      <c r="E11" s="28"/>
      <c r="F11" s="28"/>
    </row>
    <row r="12" spans="1:6" x14ac:dyDescent="0.25">
      <c r="A12" s="28" t="s">
        <v>34</v>
      </c>
      <c r="B12" s="28">
        <v>1.2</v>
      </c>
      <c r="C12" s="29">
        <f>IF(A12=Measured!$B$12,1,0)</f>
        <v>0</v>
      </c>
      <c r="D12" s="28">
        <f>IF(C12=1,B12,0)</f>
        <v>0</v>
      </c>
      <c r="E12" s="28"/>
      <c r="F12" s="28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bestFit="1" customWidth="1"/>
    <col min="6" max="1025" width="8.7109375" customWidth="1"/>
  </cols>
  <sheetData>
    <row r="1" spans="1:5" ht="18.75" x14ac:dyDescent="0.3">
      <c r="A1" s="30" t="s">
        <v>50</v>
      </c>
      <c r="B1" s="31"/>
      <c r="C1" s="31"/>
    </row>
    <row r="2" spans="1:5" x14ac:dyDescent="0.25">
      <c r="A2" s="32" t="s">
        <v>51</v>
      </c>
      <c r="B2" s="31"/>
      <c r="C2" s="31"/>
    </row>
    <row r="4" spans="1:5" x14ac:dyDescent="0.25">
      <c r="A4" s="31" t="s">
        <v>52</v>
      </c>
      <c r="B4" s="33">
        <f>($B$7^1.5)*((SQRT($B$9)/22.667) + (SQRT($B$8)/17.0104))*(($B$10/224)+1)</f>
        <v>171.02735591085437</v>
      </c>
      <c r="C4" s="31" t="s">
        <v>6</v>
      </c>
      <c r="E4" s="119"/>
    </row>
    <row r="5" spans="1:5" x14ac:dyDescent="0.25">
      <c r="A5" s="31" t="s">
        <v>53</v>
      </c>
      <c r="B5" s="34">
        <f>(1+(B10/100))*B4</f>
        <v>213.78419488856795</v>
      </c>
      <c r="C5" s="31" t="s">
        <v>6</v>
      </c>
    </row>
    <row r="7" spans="1:5" x14ac:dyDescent="0.25">
      <c r="A7" s="35" t="s">
        <v>54</v>
      </c>
      <c r="B7" s="35">
        <f>Measured!B6</f>
        <v>63.7</v>
      </c>
      <c r="C7" s="35" t="s">
        <v>55</v>
      </c>
    </row>
    <row r="8" spans="1:5" x14ac:dyDescent="0.25">
      <c r="A8" s="35" t="s">
        <v>11</v>
      </c>
      <c r="B8" s="35">
        <f>Measured!B9</f>
        <v>10</v>
      </c>
      <c r="C8" s="35" t="s">
        <v>55</v>
      </c>
    </row>
    <row r="9" spans="1:5" x14ac:dyDescent="0.25">
      <c r="A9" s="35" t="s">
        <v>12</v>
      </c>
      <c r="B9" s="35">
        <f>Measured!B10</f>
        <v>7</v>
      </c>
      <c r="C9" s="35" t="s">
        <v>55</v>
      </c>
    </row>
    <row r="10" spans="1:5" x14ac:dyDescent="0.25">
      <c r="A10" s="35" t="s">
        <v>56</v>
      </c>
      <c r="B10" s="35">
        <f>Measured!B16</f>
        <v>25</v>
      </c>
      <c r="C10" s="35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="160" zoomScaleNormal="160" workbookViewId="0">
      <selection activeCell="A3" sqref="A3"/>
    </sheetView>
  </sheetViews>
  <sheetFormatPr defaultRowHeight="15" x14ac:dyDescent="0.25"/>
  <cols>
    <col min="1" max="1" width="12.14062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4.855468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6" customWidth="1"/>
    <col min="20" max="20" width="5.140625" style="36" customWidth="1"/>
    <col min="21" max="21" width="7.5703125" style="36" customWidth="1"/>
    <col min="22" max="22" width="8.140625" style="36" customWidth="1"/>
    <col min="23" max="23" width="6.5703125" style="36" customWidth="1"/>
    <col min="24" max="24" width="5.5703125" style="36" customWidth="1"/>
    <col min="25" max="25" width="7.5703125" style="36" customWidth="1"/>
    <col min="26" max="26" width="8.140625" style="36" customWidth="1"/>
    <col min="27" max="27" width="7.5703125" customWidth="1"/>
    <col min="28" max="28" width="7" style="36" customWidth="1"/>
    <col min="29" max="29" width="5.140625" style="36" customWidth="1"/>
    <col min="30" max="30" width="5.28515625" style="36" customWidth="1"/>
    <col min="31" max="31" width="6.28515625" style="36" customWidth="1"/>
    <col min="32" max="32" width="7.42578125" style="36" customWidth="1"/>
    <col min="33" max="33" width="8.28515625" style="36" customWidth="1"/>
    <col min="34" max="1025" width="8.7109375" customWidth="1"/>
  </cols>
  <sheetData>
    <row r="1" spans="1:33" x14ac:dyDescent="0.25">
      <c r="A1" s="25" t="s">
        <v>57</v>
      </c>
      <c r="B1" s="27">
        <f>BF_DoD!B6*(1+(Measured!B16/100))</f>
        <v>104.59697146481842</v>
      </c>
      <c r="C1" s="37"/>
      <c r="D1" s="37"/>
      <c r="E1" s="37"/>
      <c r="F1" s="37"/>
      <c r="G1" s="4" t="s">
        <v>58</v>
      </c>
      <c r="H1" s="4"/>
      <c r="I1" s="4"/>
      <c r="J1" s="4"/>
      <c r="K1" s="4"/>
      <c r="L1" s="4"/>
      <c r="M1" s="4"/>
      <c r="N1" s="4"/>
      <c r="O1" s="4"/>
      <c r="P1" s="4"/>
      <c r="Q1" s="4"/>
      <c r="S1" s="3" t="s">
        <v>59</v>
      </c>
      <c r="T1" s="3"/>
      <c r="U1" s="3"/>
      <c r="V1" s="3"/>
      <c r="W1" s="2" t="s">
        <v>60</v>
      </c>
      <c r="X1" s="2"/>
      <c r="Y1" s="2"/>
      <c r="Z1" s="2"/>
      <c r="AB1" s="2" t="s">
        <v>61</v>
      </c>
      <c r="AC1" s="2"/>
      <c r="AD1" s="2"/>
      <c r="AE1" s="2"/>
      <c r="AF1" s="2"/>
      <c r="AG1" s="2"/>
    </row>
    <row r="2" spans="1:33" s="53" customFormat="1" ht="45" x14ac:dyDescent="0.25">
      <c r="A2" s="38" t="s">
        <v>62</v>
      </c>
      <c r="B2" s="39" t="s">
        <v>63</v>
      </c>
      <c r="C2" s="39" t="s">
        <v>5</v>
      </c>
      <c r="D2" s="39" t="s">
        <v>47</v>
      </c>
      <c r="E2" s="40" t="s">
        <v>64</v>
      </c>
      <c r="F2" s="41"/>
      <c r="G2" s="42" t="s">
        <v>65</v>
      </c>
      <c r="H2" s="43" t="s">
        <v>66</v>
      </c>
      <c r="I2" s="43" t="s">
        <v>67</v>
      </c>
      <c r="J2" s="43" t="s">
        <v>68</v>
      </c>
      <c r="K2" s="43" t="s">
        <v>69</v>
      </c>
      <c r="L2" s="43" t="s">
        <v>70</v>
      </c>
      <c r="M2" s="43" t="s">
        <v>71</v>
      </c>
      <c r="N2" s="43" t="s">
        <v>72</v>
      </c>
      <c r="O2" s="43" t="s">
        <v>73</v>
      </c>
      <c r="P2" s="43" t="s">
        <v>74</v>
      </c>
      <c r="Q2" s="44" t="s">
        <v>75</v>
      </c>
      <c r="R2" s="45"/>
      <c r="S2" s="46" t="str">
        <f>FoodLog!$G$1</f>
        <v>Fat
(Cal)</v>
      </c>
      <c r="T2" s="47" t="str">
        <f>FoodLog!$H$1</f>
        <v>Carb
(Cal)</v>
      </c>
      <c r="U2" s="47" t="str">
        <f>FoodLog!$I$1</f>
        <v>Protein
(Cal)</v>
      </c>
      <c r="V2" s="48" t="str">
        <f>FoodLog!$J$1</f>
        <v>Total
Calories</v>
      </c>
      <c r="W2" s="49" t="str">
        <f>FoodLog!$G$1</f>
        <v>Fat
(Cal)</v>
      </c>
      <c r="X2" s="50" t="str">
        <f>FoodLog!$H$1</f>
        <v>Carb
(Cal)</v>
      </c>
      <c r="Y2" s="50" t="str">
        <f>FoodLog!$I$1</f>
        <v>Protein
(Cal)</v>
      </c>
      <c r="Z2" s="51" t="str">
        <f>FoodLog!$J$1</f>
        <v>Total
Calories</v>
      </c>
      <c r="AA2" s="52" t="s">
        <v>76</v>
      </c>
      <c r="AB2" s="49" t="s">
        <v>5</v>
      </c>
      <c r="AC2" s="50" t="s">
        <v>77</v>
      </c>
      <c r="AD2" s="50" t="s">
        <v>78</v>
      </c>
      <c r="AE2" s="50" t="s">
        <v>79</v>
      </c>
      <c r="AF2" s="50" t="s">
        <v>80</v>
      </c>
      <c r="AG2" s="51" t="s">
        <v>81</v>
      </c>
    </row>
    <row r="3" spans="1:33" x14ac:dyDescent="0.25">
      <c r="A3" s="54">
        <v>42992</v>
      </c>
      <c r="B3" s="55">
        <v>1</v>
      </c>
      <c r="C3" s="56">
        <f>Measured!B5</f>
        <v>172.5</v>
      </c>
      <c r="D3" s="56">
        <f>BF_DoD!B6</f>
        <v>83.677577171854736</v>
      </c>
      <c r="E3" s="57">
        <f t="shared" ref="E3:E34" si="0">C3-D3</f>
        <v>88.822422828145264</v>
      </c>
      <c r="F3" s="58"/>
      <c r="G3" s="59">
        <f>C3*TDEE!$B$5</f>
        <v>1841.356407272727</v>
      </c>
      <c r="H3" s="56">
        <f>E3*31</f>
        <v>2753.4951076725033</v>
      </c>
      <c r="I3" s="56">
        <f>G3-H3</f>
        <v>-912.13870039977633</v>
      </c>
      <c r="J3" s="56">
        <f t="shared" ref="J3:J34" si="1">($G3-$Q3)/3500</f>
        <v>0.43725894122240228</v>
      </c>
      <c r="K3" s="56">
        <f t="shared" ref="K3:K34" si="2">N3/9</f>
        <v>0</v>
      </c>
      <c r="L3" s="56">
        <v>20</v>
      </c>
      <c r="M3" s="56">
        <f>Protein_Amt!$B$6</f>
        <v>57.737528248579764</v>
      </c>
      <c r="N3" s="56">
        <f t="shared" ref="N3:N34" si="3">MAX(0,I3-(O3+P3))</f>
        <v>0</v>
      </c>
      <c r="O3" s="56">
        <f t="shared" ref="O3:O34" si="4">4*L3</f>
        <v>80</v>
      </c>
      <c r="P3" s="56">
        <f t="shared" ref="P3:P34" si="5">4*M3</f>
        <v>230.95011299431906</v>
      </c>
      <c r="Q3" s="57">
        <f t="shared" ref="Q3:Q34" si="6">SUM(N3:P3)</f>
        <v>310.95011299431906</v>
      </c>
      <c r="S3" s="60">
        <f>FoodLog!G6</f>
        <v>171</v>
      </c>
      <c r="T3" s="61">
        <f>FoodLog!H6</f>
        <v>52</v>
      </c>
      <c r="U3" s="61">
        <f>FoodLog!I6</f>
        <v>455.6</v>
      </c>
      <c r="V3" s="61">
        <f>FoodLog!J6</f>
        <v>678.6</v>
      </c>
      <c r="W3" s="61">
        <f t="shared" ref="W3:Y6" si="7">-N3+S3</f>
        <v>171</v>
      </c>
      <c r="X3" s="61">
        <f t="shared" si="7"/>
        <v>-28</v>
      </c>
      <c r="Y3" s="61">
        <f t="shared" si="7"/>
        <v>224.64988700568097</v>
      </c>
      <c r="Z3" s="62">
        <f>SUM(W3:Y3)</f>
        <v>367.64988700568097</v>
      </c>
      <c r="AA3" s="63">
        <f t="shared" ref="AA3:AA34" si="8">($H3-Z3)/3500</f>
        <v>0.68167006304766364</v>
      </c>
      <c r="AB3" s="64">
        <v>202.8</v>
      </c>
      <c r="AC3" s="64">
        <v>27.8</v>
      </c>
      <c r="AD3" s="64">
        <v>32</v>
      </c>
      <c r="AE3" s="64">
        <v>36.9</v>
      </c>
      <c r="AF3" s="64">
        <v>27.6</v>
      </c>
      <c r="AG3" s="65">
        <v>2238</v>
      </c>
    </row>
    <row r="4" spans="1:33" x14ac:dyDescent="0.25">
      <c r="A4" s="66">
        <v>42993</v>
      </c>
      <c r="B4" s="67">
        <f t="shared" ref="B4:B35" si="9">B3+1</f>
        <v>2</v>
      </c>
      <c r="C4" s="68">
        <f t="shared" ref="C4:C35" si="10">C3-AA3</f>
        <v>171.81832993695232</v>
      </c>
      <c r="D4" s="68">
        <f t="shared" ref="D4:D35" si="11">$D$3</f>
        <v>83.677577171854736</v>
      </c>
      <c r="E4" s="69">
        <f t="shared" si="0"/>
        <v>88.140752765097588</v>
      </c>
      <c r="F4" s="58"/>
      <c r="G4" s="70">
        <f>C4*TDEE!$B$5</f>
        <v>1834.0798998046757</v>
      </c>
      <c r="H4" s="68">
        <f t="shared" ref="H4:H35" si="12">$E4*31</f>
        <v>2732.3633357180252</v>
      </c>
      <c r="I4" s="68">
        <f t="shared" ref="I4:I35" si="13">$G4-$H4</f>
        <v>-898.28343591334942</v>
      </c>
      <c r="J4" s="56">
        <f t="shared" si="1"/>
        <v>0.43517993908867331</v>
      </c>
      <c r="K4" s="68">
        <f t="shared" si="2"/>
        <v>0</v>
      </c>
      <c r="L4" s="68">
        <v>20</v>
      </c>
      <c r="M4" s="56">
        <f>Protein_Amt!$B$6</f>
        <v>57.737528248579764</v>
      </c>
      <c r="N4" s="68">
        <f t="shared" si="3"/>
        <v>0</v>
      </c>
      <c r="O4" s="68">
        <f t="shared" si="4"/>
        <v>80</v>
      </c>
      <c r="P4" s="68">
        <f t="shared" si="5"/>
        <v>230.95011299431906</v>
      </c>
      <c r="Q4" s="69">
        <f t="shared" si="6"/>
        <v>310.95011299431906</v>
      </c>
      <c r="S4" s="71">
        <f>FoodLog!G11</f>
        <v>173.60999999999999</v>
      </c>
      <c r="T4" s="72">
        <f>FoodLog!H11</f>
        <v>0</v>
      </c>
      <c r="U4" s="72">
        <f>FoodLog!I11</f>
        <v>402.24</v>
      </c>
      <c r="V4" s="72">
        <f>FoodLog!J11</f>
        <v>575.84999999999991</v>
      </c>
      <c r="W4" s="73">
        <f t="shared" si="7"/>
        <v>173.60999999999999</v>
      </c>
      <c r="X4" s="73">
        <f t="shared" si="7"/>
        <v>-80</v>
      </c>
      <c r="Y4" s="73">
        <f t="shared" si="7"/>
        <v>171.28988700568095</v>
      </c>
      <c r="Z4" s="74">
        <f>SUM(W4:Y4)</f>
        <v>264.89988700568097</v>
      </c>
      <c r="AA4" s="70">
        <f t="shared" si="8"/>
        <v>0.70498955677495545</v>
      </c>
      <c r="AB4" s="75">
        <v>200.2</v>
      </c>
      <c r="AC4" s="75"/>
      <c r="AD4" s="75"/>
      <c r="AE4" s="75"/>
      <c r="AF4" s="75"/>
      <c r="AG4" s="76"/>
    </row>
    <row r="5" spans="1:33" x14ac:dyDescent="0.25">
      <c r="A5" s="66">
        <v>42994</v>
      </c>
      <c r="B5" s="67">
        <f t="shared" si="9"/>
        <v>3</v>
      </c>
      <c r="C5" s="68">
        <f t="shared" si="10"/>
        <v>171.11334038017736</v>
      </c>
      <c r="D5" s="68">
        <f t="shared" si="11"/>
        <v>83.677577171854736</v>
      </c>
      <c r="E5" s="69">
        <f t="shared" si="0"/>
        <v>87.435763208322626</v>
      </c>
      <c r="F5" s="58"/>
      <c r="G5" s="70">
        <f>C5*TDEE!$B$5</f>
        <v>1826.5544677036441</v>
      </c>
      <c r="H5" s="68">
        <f t="shared" si="12"/>
        <v>2710.5086594580016</v>
      </c>
      <c r="I5" s="68">
        <f t="shared" si="13"/>
        <v>-883.95419175435745</v>
      </c>
      <c r="J5" s="56">
        <f t="shared" si="1"/>
        <v>0.43302981563123571</v>
      </c>
      <c r="K5" s="68">
        <f t="shared" si="2"/>
        <v>0</v>
      </c>
      <c r="L5" s="68">
        <v>20</v>
      </c>
      <c r="M5" s="56">
        <f>Protein_Amt!$B$6</f>
        <v>57.737528248579764</v>
      </c>
      <c r="N5" s="68">
        <f t="shared" si="3"/>
        <v>0</v>
      </c>
      <c r="O5" s="68">
        <f t="shared" si="4"/>
        <v>80</v>
      </c>
      <c r="P5" s="68">
        <f t="shared" si="5"/>
        <v>230.95011299431906</v>
      </c>
      <c r="Q5" s="69">
        <f t="shared" si="6"/>
        <v>310.95011299431906</v>
      </c>
      <c r="S5" s="71">
        <f>FoodLog!G17</f>
        <v>282.59999999999997</v>
      </c>
      <c r="T5" s="72">
        <f>FoodLog!H17</f>
        <v>28</v>
      </c>
      <c r="U5" s="72">
        <f>FoodLog!I17</f>
        <v>387.2</v>
      </c>
      <c r="V5" s="72">
        <f>FoodLog!J17</f>
        <v>697.8</v>
      </c>
      <c r="W5" s="73">
        <f t="shared" si="7"/>
        <v>282.59999999999997</v>
      </c>
      <c r="X5" s="73">
        <f t="shared" si="7"/>
        <v>-52</v>
      </c>
      <c r="Y5" s="73">
        <f t="shared" si="7"/>
        <v>156.24988700568093</v>
      </c>
      <c r="Z5" s="74">
        <f>SUM(W5:Y5)</f>
        <v>386.8498870056809</v>
      </c>
      <c r="AA5" s="70">
        <f t="shared" si="8"/>
        <v>0.66390250641494875</v>
      </c>
      <c r="AB5" s="75">
        <v>198.4</v>
      </c>
      <c r="AC5" s="75"/>
      <c r="AD5" s="75"/>
      <c r="AE5" s="75"/>
      <c r="AF5" s="75"/>
      <c r="AG5" s="76"/>
    </row>
    <row r="6" spans="1:33" x14ac:dyDescent="0.25">
      <c r="A6" s="66">
        <v>42995</v>
      </c>
      <c r="B6" s="67">
        <f t="shared" si="9"/>
        <v>4</v>
      </c>
      <c r="C6" s="68">
        <f t="shared" si="10"/>
        <v>170.44943787376241</v>
      </c>
      <c r="D6" s="68">
        <f t="shared" si="11"/>
        <v>83.677577171854736</v>
      </c>
      <c r="E6" s="69">
        <f t="shared" si="0"/>
        <v>86.77186070190767</v>
      </c>
      <c r="F6" s="58"/>
      <c r="G6" s="70">
        <f>C6*TDEE!$B$5</f>
        <v>1819.4676205500696</v>
      </c>
      <c r="H6" s="68">
        <f t="shared" si="12"/>
        <v>2689.9276817591376</v>
      </c>
      <c r="I6" s="68">
        <f t="shared" si="13"/>
        <v>-870.46006120906804</v>
      </c>
      <c r="J6" s="56">
        <f t="shared" si="1"/>
        <v>0.43100500215878584</v>
      </c>
      <c r="K6" s="68">
        <f t="shared" si="2"/>
        <v>0</v>
      </c>
      <c r="L6" s="68">
        <v>20</v>
      </c>
      <c r="M6" s="56">
        <f>Protein_Amt!$B$6</f>
        <v>57.737528248579764</v>
      </c>
      <c r="N6" s="68">
        <f t="shared" si="3"/>
        <v>0</v>
      </c>
      <c r="O6" s="68">
        <f t="shared" si="4"/>
        <v>80</v>
      </c>
      <c r="P6" s="68">
        <f t="shared" si="5"/>
        <v>230.95011299431906</v>
      </c>
      <c r="Q6" s="69">
        <f t="shared" si="6"/>
        <v>310.95011299431906</v>
      </c>
      <c r="S6" s="71">
        <f>FoodLog!G24</f>
        <v>175.85999999999999</v>
      </c>
      <c r="T6" s="72">
        <f>FoodLog!H24</f>
        <v>56</v>
      </c>
      <c r="U6" s="72">
        <f>FoodLog!I24</f>
        <v>535.84</v>
      </c>
      <c r="V6" s="72">
        <f>FoodLog!J24</f>
        <v>767.7</v>
      </c>
      <c r="W6" s="73">
        <f t="shared" si="7"/>
        <v>175.85999999999999</v>
      </c>
      <c r="X6" s="73">
        <f t="shared" si="7"/>
        <v>-24</v>
      </c>
      <c r="Y6" s="73">
        <f t="shared" si="7"/>
        <v>304.88988700568098</v>
      </c>
      <c r="Z6" s="74">
        <f>SUM(W6:Y6)</f>
        <v>456.74988700568099</v>
      </c>
      <c r="AA6" s="70">
        <f t="shared" si="8"/>
        <v>0.63805079850098756</v>
      </c>
      <c r="AB6" s="75">
        <v>199.4</v>
      </c>
      <c r="AC6" s="75"/>
      <c r="AD6" s="75"/>
      <c r="AE6" s="75"/>
      <c r="AF6" s="75"/>
      <c r="AG6" s="76"/>
    </row>
    <row r="7" spans="1:33" x14ac:dyDescent="0.25">
      <c r="A7" s="66">
        <v>42996</v>
      </c>
      <c r="B7" s="67">
        <f t="shared" si="9"/>
        <v>5</v>
      </c>
      <c r="C7" s="68">
        <f t="shared" si="10"/>
        <v>169.81138707526142</v>
      </c>
      <c r="D7" s="68">
        <f t="shared" si="11"/>
        <v>83.677577171854736</v>
      </c>
      <c r="E7" s="69">
        <f t="shared" si="0"/>
        <v>86.133809903406686</v>
      </c>
      <c r="F7" s="58"/>
      <c r="G7" s="70">
        <f>C7*TDEE!$B$5</f>
        <v>1812.6567282255173</v>
      </c>
      <c r="H7" s="68">
        <f t="shared" si="12"/>
        <v>2670.1481070056075</v>
      </c>
      <c r="I7" s="68">
        <f t="shared" si="13"/>
        <v>-857.49137878009014</v>
      </c>
      <c r="J7" s="56">
        <f t="shared" si="1"/>
        <v>0.42905903292319947</v>
      </c>
      <c r="K7" s="68">
        <f t="shared" si="2"/>
        <v>0</v>
      </c>
      <c r="L7" s="68">
        <v>20</v>
      </c>
      <c r="M7" s="56">
        <f>Protein_Amt!$B$6</f>
        <v>57.737528248579764</v>
      </c>
      <c r="N7" s="68">
        <f t="shared" si="3"/>
        <v>0</v>
      </c>
      <c r="O7" s="68">
        <f t="shared" si="4"/>
        <v>80</v>
      </c>
      <c r="P7" s="68">
        <f t="shared" si="5"/>
        <v>230.95011299431906</v>
      </c>
      <c r="Q7" s="69">
        <f t="shared" si="6"/>
        <v>310.95011299431906</v>
      </c>
      <c r="S7" s="71">
        <f>FoodLog!G34</f>
        <v>235.62</v>
      </c>
      <c r="T7" s="72">
        <f>FoodLog!H34</f>
        <v>58.857142857142861</v>
      </c>
      <c r="U7" s="72">
        <f>FoodLog!I34</f>
        <v>531.74857142857138</v>
      </c>
      <c r="V7" s="72">
        <f>FoodLog!J34</f>
        <v>826.22571428571428</v>
      </c>
      <c r="W7" s="72">
        <f>FoodLog!G36</f>
        <v>-235.62</v>
      </c>
      <c r="X7" s="72">
        <f>FoodLog!H36</f>
        <v>21.142857142857139</v>
      </c>
      <c r="Y7" s="72">
        <f>FoodLog!I36</f>
        <v>-300.79845843425232</v>
      </c>
      <c r="Z7" s="77">
        <f>FoodLog!J36</f>
        <v>-515.27560129139522</v>
      </c>
      <c r="AA7" s="70">
        <f t="shared" si="8"/>
        <v>0.91012105951342925</v>
      </c>
      <c r="AB7" s="75">
        <v>200.3</v>
      </c>
      <c r="AC7" s="75"/>
      <c r="AD7" s="75"/>
      <c r="AE7" s="75"/>
      <c r="AF7" s="75"/>
      <c r="AG7" s="76"/>
    </row>
    <row r="8" spans="1:33" x14ac:dyDescent="0.25">
      <c r="A8" s="66">
        <v>42997</v>
      </c>
      <c r="B8" s="67">
        <f t="shared" si="9"/>
        <v>6</v>
      </c>
      <c r="C8" s="68">
        <f t="shared" si="10"/>
        <v>168.90126601574798</v>
      </c>
      <c r="D8" s="68">
        <f t="shared" si="11"/>
        <v>83.677577171854736</v>
      </c>
      <c r="E8" s="69">
        <f t="shared" si="0"/>
        <v>85.223688843893243</v>
      </c>
      <c r="F8" s="58"/>
      <c r="G8" s="70">
        <f>C8*TDEE!$B$5</f>
        <v>1802.9416137656397</v>
      </c>
      <c r="H8" s="68">
        <f t="shared" si="12"/>
        <v>2641.9343541606904</v>
      </c>
      <c r="I8" s="68">
        <f t="shared" si="13"/>
        <v>-838.99274039505076</v>
      </c>
      <c r="J8" s="56">
        <f t="shared" si="1"/>
        <v>0.42628328593466308</v>
      </c>
      <c r="K8" s="68">
        <f t="shared" si="2"/>
        <v>0</v>
      </c>
      <c r="L8" s="68">
        <v>20</v>
      </c>
      <c r="M8" s="56">
        <f>Protein_Amt!$B$6</f>
        <v>57.737528248579764</v>
      </c>
      <c r="N8" s="68">
        <f t="shared" si="3"/>
        <v>0</v>
      </c>
      <c r="O8" s="68">
        <f t="shared" si="4"/>
        <v>80</v>
      </c>
      <c r="P8" s="68">
        <f t="shared" si="5"/>
        <v>230.95011299431906</v>
      </c>
      <c r="Q8" s="69">
        <f t="shared" si="6"/>
        <v>310.95011299431906</v>
      </c>
      <c r="S8" s="78">
        <f>FoodLog!G44</f>
        <v>238.5</v>
      </c>
      <c r="T8" s="78">
        <f>FoodLog!H44</f>
        <v>56.8</v>
      </c>
      <c r="U8" s="78">
        <f>FoodLog!I44</f>
        <v>537.91999999999996</v>
      </c>
      <c r="V8" s="78">
        <f>FoodLog!J44</f>
        <v>833.22</v>
      </c>
      <c r="W8" s="78">
        <f>FoodLog!G46</f>
        <v>-238.5</v>
      </c>
      <c r="X8" s="78">
        <f>FoodLog!H46</f>
        <v>23.200000000000003</v>
      </c>
      <c r="Y8" s="78">
        <f>FoodLog!I46</f>
        <v>-306.9698870056809</v>
      </c>
      <c r="Z8" s="78">
        <f>FoodLog!J46</f>
        <v>-522.26988700568097</v>
      </c>
      <c r="AA8" s="70">
        <f t="shared" si="8"/>
        <v>0.90405835461896333</v>
      </c>
      <c r="AB8" s="75">
        <v>200.4</v>
      </c>
      <c r="AC8" s="75"/>
      <c r="AD8" s="75"/>
      <c r="AE8" s="75"/>
      <c r="AF8" s="75"/>
      <c r="AG8" s="76"/>
    </row>
    <row r="9" spans="1:33" x14ac:dyDescent="0.25">
      <c r="A9" s="66">
        <v>42998</v>
      </c>
      <c r="B9" s="67">
        <f t="shared" si="9"/>
        <v>7</v>
      </c>
      <c r="C9" s="68">
        <f t="shared" si="10"/>
        <v>167.99720766112901</v>
      </c>
      <c r="D9" s="68">
        <f t="shared" si="11"/>
        <v>83.677577171854736</v>
      </c>
      <c r="E9" s="69">
        <f t="shared" si="0"/>
        <v>84.319630489274275</v>
      </c>
      <c r="F9" s="58"/>
      <c r="G9" s="70">
        <f>C9*TDEE!$B$5</f>
        <v>1793.2912158304159</v>
      </c>
      <c r="H9" s="68">
        <f t="shared" si="12"/>
        <v>2613.9085451675023</v>
      </c>
      <c r="I9" s="68">
        <f t="shared" si="13"/>
        <v>-820.6173293370864</v>
      </c>
      <c r="J9" s="56">
        <f t="shared" si="1"/>
        <v>0.423526029381742</v>
      </c>
      <c r="K9" s="68">
        <f t="shared" si="2"/>
        <v>0</v>
      </c>
      <c r="L9" s="68">
        <v>20</v>
      </c>
      <c r="M9" s="56">
        <f>Protein_Amt!$B$6</f>
        <v>57.737528248579764</v>
      </c>
      <c r="N9" s="68">
        <f t="shared" si="3"/>
        <v>0</v>
      </c>
      <c r="O9" s="68">
        <f t="shared" si="4"/>
        <v>80</v>
      </c>
      <c r="P9" s="68">
        <f t="shared" si="5"/>
        <v>230.95011299431906</v>
      </c>
      <c r="Q9" s="69">
        <f t="shared" si="6"/>
        <v>310.95011299431906</v>
      </c>
      <c r="S9" s="71">
        <f>FoodLog!G56</f>
        <v>401.4</v>
      </c>
      <c r="T9" s="71">
        <f>FoodLog!H56</f>
        <v>64.571428571428569</v>
      </c>
      <c r="U9" s="71">
        <f>FoodLog!I56</f>
        <v>550.60571428571427</v>
      </c>
      <c r="V9" s="71">
        <f>FoodLog!J56</f>
        <v>1016.5771428571428</v>
      </c>
      <c r="W9" s="78">
        <f>FoodLog!G58</f>
        <v>-401.4</v>
      </c>
      <c r="X9" s="78">
        <f>FoodLog!H58</f>
        <v>15.428571428571431</v>
      </c>
      <c r="Y9" s="78">
        <f>FoodLog!I58</f>
        <v>-319.65560129139521</v>
      </c>
      <c r="Z9" s="78">
        <f>FoodLog!J58</f>
        <v>-705.62702986282375</v>
      </c>
      <c r="AA9" s="70">
        <f t="shared" si="8"/>
        <v>0.94843873572295034</v>
      </c>
      <c r="AB9" s="75">
        <v>199.8</v>
      </c>
      <c r="AC9" s="75">
        <v>27.4</v>
      </c>
      <c r="AD9" s="75"/>
      <c r="AE9" s="75"/>
      <c r="AF9" s="75"/>
      <c r="AG9" s="76"/>
    </row>
    <row r="10" spans="1:33" x14ac:dyDescent="0.25">
      <c r="A10" s="66">
        <v>42999</v>
      </c>
      <c r="B10" s="67">
        <f t="shared" si="9"/>
        <v>8</v>
      </c>
      <c r="C10" s="68">
        <f t="shared" si="10"/>
        <v>167.04876892540605</v>
      </c>
      <c r="D10" s="68">
        <f t="shared" si="11"/>
        <v>83.677577171854736</v>
      </c>
      <c r="E10" s="69">
        <f t="shared" si="0"/>
        <v>83.371191753551315</v>
      </c>
      <c r="F10" s="58"/>
      <c r="G10" s="70">
        <f>C10*TDEE!$B$5</f>
        <v>1783.1670781902471</v>
      </c>
      <c r="H10" s="68">
        <f t="shared" si="12"/>
        <v>2584.506944360091</v>
      </c>
      <c r="I10" s="68">
        <f t="shared" si="13"/>
        <v>-801.33986616984384</v>
      </c>
      <c r="J10" s="56">
        <f t="shared" si="1"/>
        <v>0.420633418627408</v>
      </c>
      <c r="K10" s="68">
        <f t="shared" si="2"/>
        <v>0</v>
      </c>
      <c r="L10" s="68">
        <v>20</v>
      </c>
      <c r="M10" s="56">
        <f>Protein_Amt!$B$6</f>
        <v>57.737528248579764</v>
      </c>
      <c r="N10" s="68">
        <f t="shared" si="3"/>
        <v>0</v>
      </c>
      <c r="O10" s="68">
        <f t="shared" si="4"/>
        <v>80</v>
      </c>
      <c r="P10" s="68">
        <f t="shared" si="5"/>
        <v>230.95011299431906</v>
      </c>
      <c r="Q10" s="69">
        <f t="shared" si="6"/>
        <v>310.95011299431906</v>
      </c>
      <c r="S10" s="78"/>
      <c r="T10" s="75"/>
      <c r="U10" s="75"/>
      <c r="V10" s="75"/>
      <c r="W10" s="75"/>
      <c r="X10" s="75"/>
      <c r="Y10" s="75"/>
      <c r="Z10" s="79"/>
      <c r="AA10" s="70">
        <f t="shared" si="8"/>
        <v>0.73843055553145454</v>
      </c>
      <c r="AB10" s="75"/>
      <c r="AC10" s="75"/>
      <c r="AD10" s="75"/>
      <c r="AE10" s="75"/>
      <c r="AF10" s="75"/>
      <c r="AG10" s="76"/>
    </row>
    <row r="11" spans="1:33" x14ac:dyDescent="0.25">
      <c r="A11" s="66">
        <v>43000</v>
      </c>
      <c r="B11" s="67">
        <f t="shared" si="9"/>
        <v>9</v>
      </c>
      <c r="C11" s="68">
        <f t="shared" si="10"/>
        <v>166.31033836987459</v>
      </c>
      <c r="D11" s="68">
        <f t="shared" si="11"/>
        <v>83.677577171854736</v>
      </c>
      <c r="E11" s="69">
        <f t="shared" si="0"/>
        <v>82.63276119801985</v>
      </c>
      <c r="F11" s="58"/>
      <c r="G11" s="70">
        <f>C11*TDEE!$B$5</f>
        <v>1775.2846791481959</v>
      </c>
      <c r="H11" s="68">
        <f t="shared" si="12"/>
        <v>2561.6155971386152</v>
      </c>
      <c r="I11" s="68">
        <f t="shared" si="13"/>
        <v>-786.33091799041927</v>
      </c>
      <c r="J11" s="56">
        <f t="shared" si="1"/>
        <v>0.41838130461539341</v>
      </c>
      <c r="K11" s="68">
        <f t="shared" si="2"/>
        <v>0</v>
      </c>
      <c r="L11" s="68">
        <v>20</v>
      </c>
      <c r="M11" s="56">
        <f>Protein_Amt!$B$6</f>
        <v>57.737528248579764</v>
      </c>
      <c r="N11" s="68">
        <f t="shared" si="3"/>
        <v>0</v>
      </c>
      <c r="O11" s="68">
        <f t="shared" si="4"/>
        <v>80</v>
      </c>
      <c r="P11" s="68">
        <f t="shared" si="5"/>
        <v>230.95011299431906</v>
      </c>
      <c r="Q11" s="69">
        <f t="shared" si="6"/>
        <v>310.95011299431906</v>
      </c>
      <c r="S11" s="78"/>
      <c r="T11" s="75"/>
      <c r="U11" s="75"/>
      <c r="V11" s="75"/>
      <c r="W11" s="75"/>
      <c r="X11" s="75"/>
      <c r="Y11" s="75"/>
      <c r="Z11" s="79"/>
      <c r="AA11" s="70">
        <f t="shared" si="8"/>
        <v>0.7318901706110329</v>
      </c>
      <c r="AB11" s="75"/>
      <c r="AC11" s="75"/>
      <c r="AD11" s="75"/>
      <c r="AE11" s="75"/>
      <c r="AF11" s="75"/>
      <c r="AG11" s="76"/>
    </row>
    <row r="12" spans="1:33" x14ac:dyDescent="0.25">
      <c r="A12" s="66">
        <v>43001</v>
      </c>
      <c r="B12" s="67">
        <f t="shared" si="9"/>
        <v>10</v>
      </c>
      <c r="C12" s="68">
        <f t="shared" si="10"/>
        <v>165.57844819926356</v>
      </c>
      <c r="D12" s="68">
        <f t="shared" si="11"/>
        <v>83.677577171854736</v>
      </c>
      <c r="E12" s="69">
        <f t="shared" si="0"/>
        <v>81.900871027408826</v>
      </c>
      <c r="F12" s="58"/>
      <c r="G12" s="70">
        <f>C12*TDEE!$B$5</f>
        <v>1767.4720956405174</v>
      </c>
      <c r="H12" s="68">
        <f t="shared" si="12"/>
        <v>2538.9270018496736</v>
      </c>
      <c r="I12" s="68">
        <f t="shared" si="13"/>
        <v>-771.45490620915621</v>
      </c>
      <c r="J12" s="56">
        <f t="shared" si="1"/>
        <v>0.41614913789891383</v>
      </c>
      <c r="K12" s="68">
        <f t="shared" si="2"/>
        <v>0</v>
      </c>
      <c r="L12" s="68">
        <v>20</v>
      </c>
      <c r="M12" s="56">
        <f>Protein_Amt!$B$6</f>
        <v>57.737528248579764</v>
      </c>
      <c r="N12" s="68">
        <f t="shared" si="3"/>
        <v>0</v>
      </c>
      <c r="O12" s="68">
        <f t="shared" si="4"/>
        <v>80</v>
      </c>
      <c r="P12" s="68">
        <f t="shared" si="5"/>
        <v>230.95011299431906</v>
      </c>
      <c r="Q12" s="69">
        <f t="shared" si="6"/>
        <v>310.95011299431906</v>
      </c>
      <c r="S12" s="78"/>
      <c r="T12" s="75"/>
      <c r="U12" s="75"/>
      <c r="V12" s="75"/>
      <c r="W12" s="75"/>
      <c r="X12" s="75"/>
      <c r="Y12" s="75"/>
      <c r="Z12" s="79"/>
      <c r="AA12" s="70">
        <f t="shared" si="8"/>
        <v>0.72540771481419242</v>
      </c>
      <c r="AB12" s="75"/>
      <c r="AC12" s="75"/>
      <c r="AD12" s="75"/>
      <c r="AE12" s="75"/>
      <c r="AF12" s="75"/>
      <c r="AG12" s="76"/>
    </row>
    <row r="13" spans="1:33" x14ac:dyDescent="0.25">
      <c r="A13" s="66">
        <v>43002</v>
      </c>
      <c r="B13" s="67">
        <f t="shared" si="9"/>
        <v>11</v>
      </c>
      <c r="C13" s="68">
        <f t="shared" si="10"/>
        <v>164.85304048444937</v>
      </c>
      <c r="D13" s="68">
        <f t="shared" si="11"/>
        <v>83.677577171854736</v>
      </c>
      <c r="E13" s="69">
        <f t="shared" si="0"/>
        <v>81.17546331259463</v>
      </c>
      <c r="F13" s="58"/>
      <c r="G13" s="70">
        <f>C13*TDEE!$B$5</f>
        <v>1759.7287093010498</v>
      </c>
      <c r="H13" s="68">
        <f t="shared" si="12"/>
        <v>2516.4393626904334</v>
      </c>
      <c r="I13" s="68">
        <f t="shared" si="13"/>
        <v>-756.71065338938365</v>
      </c>
      <c r="J13" s="56">
        <f t="shared" si="1"/>
        <v>0.41393674180192308</v>
      </c>
      <c r="K13" s="68">
        <f t="shared" si="2"/>
        <v>0</v>
      </c>
      <c r="L13" s="68">
        <v>20</v>
      </c>
      <c r="M13" s="56">
        <f>Protein_Amt!$B$6</f>
        <v>57.737528248579764</v>
      </c>
      <c r="N13" s="68">
        <f t="shared" si="3"/>
        <v>0</v>
      </c>
      <c r="O13" s="68">
        <f t="shared" si="4"/>
        <v>80</v>
      </c>
      <c r="P13" s="68">
        <f t="shared" si="5"/>
        <v>230.95011299431906</v>
      </c>
      <c r="Q13" s="69">
        <f t="shared" si="6"/>
        <v>310.95011299431906</v>
      </c>
      <c r="S13" s="78"/>
      <c r="T13" s="75"/>
      <c r="U13" s="75"/>
      <c r="V13" s="75"/>
      <c r="W13" s="75"/>
      <c r="X13" s="75"/>
      <c r="Y13" s="75"/>
      <c r="Z13" s="79"/>
      <c r="AA13" s="70">
        <f t="shared" si="8"/>
        <v>0.7189826750544096</v>
      </c>
      <c r="AB13" s="75"/>
      <c r="AC13" s="75"/>
      <c r="AD13" s="75"/>
      <c r="AE13" s="75"/>
      <c r="AF13" s="75"/>
      <c r="AG13" s="76"/>
    </row>
    <row r="14" spans="1:33" x14ac:dyDescent="0.25">
      <c r="A14" s="66">
        <v>43003</v>
      </c>
      <c r="B14" s="67">
        <f t="shared" si="9"/>
        <v>12</v>
      </c>
      <c r="C14" s="68">
        <f t="shared" si="10"/>
        <v>164.13405780939496</v>
      </c>
      <c r="D14" s="68">
        <f t="shared" si="11"/>
        <v>83.677577171854736</v>
      </c>
      <c r="E14" s="69">
        <f t="shared" si="0"/>
        <v>80.456480637540224</v>
      </c>
      <c r="F14" s="58"/>
      <c r="G14" s="70">
        <f>C14*TDEE!$B$5</f>
        <v>1752.0539072405888</v>
      </c>
      <c r="H14" s="68">
        <f t="shared" si="12"/>
        <v>2494.150899763747</v>
      </c>
      <c r="I14" s="68">
        <f t="shared" si="13"/>
        <v>-742.09699252315818</v>
      </c>
      <c r="J14" s="56">
        <f t="shared" si="1"/>
        <v>0.41174394121321994</v>
      </c>
      <c r="K14" s="68">
        <f t="shared" si="2"/>
        <v>0</v>
      </c>
      <c r="L14" s="68">
        <v>20</v>
      </c>
      <c r="M14" s="56">
        <f>Protein_Amt!$B$6</f>
        <v>57.737528248579764</v>
      </c>
      <c r="N14" s="68">
        <f t="shared" si="3"/>
        <v>0</v>
      </c>
      <c r="O14" s="68">
        <f t="shared" si="4"/>
        <v>80</v>
      </c>
      <c r="P14" s="68">
        <f t="shared" si="5"/>
        <v>230.95011299431906</v>
      </c>
      <c r="Q14" s="69">
        <f t="shared" si="6"/>
        <v>310.95011299431906</v>
      </c>
      <c r="S14" s="78"/>
      <c r="T14" s="75"/>
      <c r="U14" s="75"/>
      <c r="V14" s="75"/>
      <c r="W14" s="75"/>
      <c r="X14" s="75"/>
      <c r="Y14" s="75"/>
      <c r="Z14" s="79"/>
      <c r="AA14" s="70">
        <f t="shared" si="8"/>
        <v>0.71261454278964198</v>
      </c>
      <c r="AB14" s="75"/>
      <c r="AC14" s="75"/>
      <c r="AD14" s="75"/>
      <c r="AE14" s="75"/>
      <c r="AF14" s="75"/>
      <c r="AG14" s="76"/>
    </row>
    <row r="15" spans="1:33" x14ac:dyDescent="0.25">
      <c r="A15" s="66">
        <v>43004</v>
      </c>
      <c r="B15" s="67">
        <f t="shared" si="9"/>
        <v>13</v>
      </c>
      <c r="C15" s="68">
        <f t="shared" si="10"/>
        <v>163.42144326660531</v>
      </c>
      <c r="D15" s="68">
        <f t="shared" si="11"/>
        <v>83.677577171854736</v>
      </c>
      <c r="E15" s="69">
        <f t="shared" si="0"/>
        <v>79.743866094750572</v>
      </c>
      <c r="F15" s="58"/>
      <c r="G15" s="70">
        <f>C15*TDEE!$B$5</f>
        <v>1744.4470819983776</v>
      </c>
      <c r="H15" s="68">
        <f t="shared" si="12"/>
        <v>2472.0598489372678</v>
      </c>
      <c r="I15" s="68">
        <f t="shared" si="13"/>
        <v>-727.61276693889022</v>
      </c>
      <c r="J15" s="56">
        <f t="shared" si="1"/>
        <v>0.40957056257258811</v>
      </c>
      <c r="K15" s="68">
        <f t="shared" si="2"/>
        <v>0</v>
      </c>
      <c r="L15" s="68">
        <v>20</v>
      </c>
      <c r="M15" s="56">
        <f>Protein_Amt!$B$6</f>
        <v>57.737528248579764</v>
      </c>
      <c r="N15" s="68">
        <f t="shared" si="3"/>
        <v>0</v>
      </c>
      <c r="O15" s="68">
        <f t="shared" si="4"/>
        <v>80</v>
      </c>
      <c r="P15" s="68">
        <f t="shared" si="5"/>
        <v>230.95011299431906</v>
      </c>
      <c r="Q15" s="69">
        <f t="shared" si="6"/>
        <v>310.95011299431906</v>
      </c>
      <c r="S15" s="78"/>
      <c r="T15" s="75"/>
      <c r="U15" s="75"/>
      <c r="V15" s="75"/>
      <c r="W15" s="75"/>
      <c r="X15" s="75"/>
      <c r="Y15" s="75"/>
      <c r="Z15" s="79"/>
      <c r="AA15" s="70">
        <f t="shared" si="8"/>
        <v>0.70630281398207651</v>
      </c>
      <c r="AB15" s="75"/>
      <c r="AC15" s="75"/>
      <c r="AD15" s="75"/>
      <c r="AE15" s="75"/>
      <c r="AF15" s="75"/>
      <c r="AG15" s="76"/>
    </row>
    <row r="16" spans="1:33" x14ac:dyDescent="0.25">
      <c r="A16" s="66">
        <v>43005</v>
      </c>
      <c r="B16" s="67">
        <f t="shared" si="9"/>
        <v>14</v>
      </c>
      <c r="C16" s="68">
        <f t="shared" si="10"/>
        <v>162.71514045262325</v>
      </c>
      <c r="D16" s="68">
        <f t="shared" si="11"/>
        <v>83.677577171854736</v>
      </c>
      <c r="E16" s="69">
        <f t="shared" si="0"/>
        <v>79.037563280768509</v>
      </c>
      <c r="F16" s="58"/>
      <c r="G16" s="70">
        <f>C16*TDEE!$B$5</f>
        <v>1736.907631494026</v>
      </c>
      <c r="H16" s="68">
        <f t="shared" si="12"/>
        <v>2450.1644617038237</v>
      </c>
      <c r="I16" s="68">
        <f t="shared" si="13"/>
        <v>-713.25683020979773</v>
      </c>
      <c r="J16" s="56">
        <f t="shared" si="1"/>
        <v>0.40741643385705917</v>
      </c>
      <c r="K16" s="68">
        <f t="shared" si="2"/>
        <v>0</v>
      </c>
      <c r="L16" s="68">
        <v>20</v>
      </c>
      <c r="M16" s="56">
        <f>Protein_Amt!$B$6</f>
        <v>57.737528248579764</v>
      </c>
      <c r="N16" s="68">
        <f t="shared" si="3"/>
        <v>0</v>
      </c>
      <c r="O16" s="68">
        <f t="shared" si="4"/>
        <v>80</v>
      </c>
      <c r="P16" s="68">
        <f t="shared" si="5"/>
        <v>230.95011299431906</v>
      </c>
      <c r="Q16" s="69">
        <f t="shared" si="6"/>
        <v>310.95011299431906</v>
      </c>
      <c r="S16" s="78"/>
      <c r="T16" s="75"/>
      <c r="U16" s="75"/>
      <c r="V16" s="75"/>
      <c r="W16" s="75"/>
      <c r="X16" s="75"/>
      <c r="Y16" s="75"/>
      <c r="Z16" s="79"/>
      <c r="AA16" s="70">
        <f t="shared" si="8"/>
        <v>0.70004698905823537</v>
      </c>
      <c r="AB16" s="75"/>
      <c r="AC16" s="75"/>
      <c r="AD16" s="75"/>
      <c r="AE16" s="75"/>
      <c r="AF16" s="75"/>
      <c r="AG16" s="76"/>
    </row>
    <row r="17" spans="1:33" x14ac:dyDescent="0.25">
      <c r="A17" s="66">
        <v>43006</v>
      </c>
      <c r="B17" s="67">
        <f t="shared" si="9"/>
        <v>15</v>
      </c>
      <c r="C17" s="68">
        <f t="shared" si="10"/>
        <v>162.01509346356502</v>
      </c>
      <c r="D17" s="68">
        <f t="shared" si="11"/>
        <v>83.677577171854736</v>
      </c>
      <c r="E17" s="69">
        <f t="shared" si="0"/>
        <v>78.337516291710287</v>
      </c>
      <c r="F17" s="58"/>
      <c r="G17" s="70">
        <f>C17*TDEE!$B$5</f>
        <v>1729.434958979856</v>
      </c>
      <c r="H17" s="68">
        <f t="shared" si="12"/>
        <v>2428.4630050430187</v>
      </c>
      <c r="I17" s="68">
        <f t="shared" si="13"/>
        <v>-699.02804606316272</v>
      </c>
      <c r="J17" s="56">
        <f t="shared" si="1"/>
        <v>0.40528138456729629</v>
      </c>
      <c r="K17" s="68">
        <f t="shared" si="2"/>
        <v>0</v>
      </c>
      <c r="L17" s="68">
        <v>20</v>
      </c>
      <c r="M17" s="56">
        <f>Protein_Amt!$B$6</f>
        <v>57.737528248579764</v>
      </c>
      <c r="N17" s="68">
        <f t="shared" si="3"/>
        <v>0</v>
      </c>
      <c r="O17" s="68">
        <f t="shared" si="4"/>
        <v>80</v>
      </c>
      <c r="P17" s="68">
        <f t="shared" si="5"/>
        <v>230.95011299431906</v>
      </c>
      <c r="Q17" s="69">
        <f t="shared" si="6"/>
        <v>310.95011299431906</v>
      </c>
      <c r="S17" s="78"/>
      <c r="T17" s="75"/>
      <c r="U17" s="75"/>
      <c r="V17" s="75"/>
      <c r="W17" s="75"/>
      <c r="X17" s="75"/>
      <c r="Y17" s="75"/>
      <c r="Z17" s="79"/>
      <c r="AA17" s="70">
        <f t="shared" si="8"/>
        <v>0.69384657286943396</v>
      </c>
      <c r="AB17" s="75"/>
      <c r="AC17" s="75"/>
      <c r="AD17" s="75"/>
      <c r="AE17" s="75"/>
      <c r="AF17" s="75"/>
      <c r="AG17" s="76"/>
    </row>
    <row r="18" spans="1:33" x14ac:dyDescent="0.25">
      <c r="A18" s="66">
        <v>43007</v>
      </c>
      <c r="B18" s="67">
        <f t="shared" si="9"/>
        <v>16</v>
      </c>
      <c r="C18" s="68">
        <f t="shared" si="10"/>
        <v>161.32124689069559</v>
      </c>
      <c r="D18" s="68">
        <f t="shared" si="11"/>
        <v>83.677577171854736</v>
      </c>
      <c r="E18" s="69">
        <f t="shared" si="0"/>
        <v>77.643669718840854</v>
      </c>
      <c r="F18" s="58"/>
      <c r="G18" s="70">
        <f>C18*TDEE!$B$5</f>
        <v>1722.0284729936684</v>
      </c>
      <c r="H18" s="68">
        <f t="shared" si="12"/>
        <v>2406.9537612840663</v>
      </c>
      <c r="I18" s="68">
        <f t="shared" si="13"/>
        <v>-684.92528829039793</v>
      </c>
      <c r="J18" s="56">
        <f t="shared" si="1"/>
        <v>0.40316524571409978</v>
      </c>
      <c r="K18" s="68">
        <f t="shared" si="2"/>
        <v>0</v>
      </c>
      <c r="L18" s="68">
        <v>20</v>
      </c>
      <c r="M18" s="56">
        <f>Protein_Amt!$B$6</f>
        <v>57.737528248579764</v>
      </c>
      <c r="N18" s="68">
        <f t="shared" si="3"/>
        <v>0</v>
      </c>
      <c r="O18" s="68">
        <f t="shared" si="4"/>
        <v>80</v>
      </c>
      <c r="P18" s="68">
        <f t="shared" si="5"/>
        <v>230.95011299431906</v>
      </c>
      <c r="Q18" s="69">
        <f t="shared" si="6"/>
        <v>310.95011299431906</v>
      </c>
      <c r="S18" s="78"/>
      <c r="T18" s="75"/>
      <c r="U18" s="75"/>
      <c r="V18" s="75"/>
      <c r="W18" s="75"/>
      <c r="X18" s="75"/>
      <c r="Y18" s="75"/>
      <c r="Z18" s="79"/>
      <c r="AA18" s="70">
        <f t="shared" si="8"/>
        <v>0.68770107465259034</v>
      </c>
      <c r="AB18" s="75"/>
      <c r="AC18" s="75"/>
      <c r="AD18" s="75"/>
      <c r="AE18" s="75"/>
      <c r="AF18" s="75"/>
      <c r="AG18" s="76"/>
    </row>
    <row r="19" spans="1:33" x14ac:dyDescent="0.25">
      <c r="A19" s="66">
        <v>43008</v>
      </c>
      <c r="B19" s="67">
        <f t="shared" si="9"/>
        <v>17</v>
      </c>
      <c r="C19" s="68">
        <f t="shared" si="10"/>
        <v>160.63354581604301</v>
      </c>
      <c r="D19" s="68">
        <f t="shared" si="11"/>
        <v>83.677577171854736</v>
      </c>
      <c r="E19" s="69">
        <f t="shared" si="0"/>
        <v>76.955968644188275</v>
      </c>
      <c r="F19" s="58"/>
      <c r="G19" s="70">
        <f>C19*TDEE!$B$5</f>
        <v>1714.68758731193</v>
      </c>
      <c r="H19" s="68">
        <f t="shared" si="12"/>
        <v>2385.6350279698363</v>
      </c>
      <c r="I19" s="68">
        <f t="shared" si="13"/>
        <v>-670.94744065790633</v>
      </c>
      <c r="J19" s="56">
        <f t="shared" si="1"/>
        <v>0.40106784980503174</v>
      </c>
      <c r="K19" s="68">
        <f t="shared" si="2"/>
        <v>0</v>
      </c>
      <c r="L19" s="68">
        <v>20</v>
      </c>
      <c r="M19" s="56">
        <f>Protein_Amt!$B$6</f>
        <v>57.737528248579764</v>
      </c>
      <c r="N19" s="68">
        <f t="shared" si="3"/>
        <v>0</v>
      </c>
      <c r="O19" s="68">
        <f t="shared" si="4"/>
        <v>80</v>
      </c>
      <c r="P19" s="68">
        <f t="shared" si="5"/>
        <v>230.95011299431906</v>
      </c>
      <c r="Q19" s="69">
        <f t="shared" si="6"/>
        <v>310.95011299431906</v>
      </c>
      <c r="S19" s="78"/>
      <c r="T19" s="75"/>
      <c r="U19" s="75"/>
      <c r="V19" s="75"/>
      <c r="W19" s="75"/>
      <c r="X19" s="75"/>
      <c r="Y19" s="75"/>
      <c r="Z19" s="79"/>
      <c r="AA19" s="70">
        <f t="shared" si="8"/>
        <v>0.68161000799138183</v>
      </c>
      <c r="AB19" s="75"/>
      <c r="AC19" s="75"/>
      <c r="AD19" s="75"/>
      <c r="AE19" s="75"/>
      <c r="AF19" s="75"/>
      <c r="AG19" s="76"/>
    </row>
    <row r="20" spans="1:33" x14ac:dyDescent="0.25">
      <c r="A20" s="66">
        <v>43009</v>
      </c>
      <c r="B20" s="67">
        <f t="shared" si="9"/>
        <v>18</v>
      </c>
      <c r="C20" s="68">
        <f t="shared" si="10"/>
        <v>159.95193580805162</v>
      </c>
      <c r="D20" s="68">
        <f t="shared" si="11"/>
        <v>83.677577171854736</v>
      </c>
      <c r="E20" s="69">
        <f t="shared" si="0"/>
        <v>76.27435863619688</v>
      </c>
      <c r="F20" s="58"/>
      <c r="G20" s="70">
        <f>C20*TDEE!$B$5</f>
        <v>1707.4117209033725</v>
      </c>
      <c r="H20" s="68">
        <f t="shared" si="12"/>
        <v>2364.5051177221035</v>
      </c>
      <c r="I20" s="68">
        <f t="shared" si="13"/>
        <v>-657.09339681873098</v>
      </c>
      <c r="J20" s="56">
        <f t="shared" si="1"/>
        <v>0.39898903083115811</v>
      </c>
      <c r="K20" s="68">
        <f t="shared" si="2"/>
        <v>0</v>
      </c>
      <c r="L20" s="68">
        <v>20</v>
      </c>
      <c r="M20" s="56">
        <f>Protein_Amt!$B$6</f>
        <v>57.737528248579764</v>
      </c>
      <c r="N20" s="68">
        <f t="shared" si="3"/>
        <v>0</v>
      </c>
      <c r="O20" s="68">
        <f t="shared" si="4"/>
        <v>80</v>
      </c>
      <c r="P20" s="68">
        <f t="shared" si="5"/>
        <v>230.95011299431906</v>
      </c>
      <c r="Q20" s="69">
        <f t="shared" si="6"/>
        <v>310.95011299431906</v>
      </c>
      <c r="S20" s="78"/>
      <c r="T20" s="75"/>
      <c r="U20" s="75"/>
      <c r="V20" s="75"/>
      <c r="W20" s="75"/>
      <c r="X20" s="75"/>
      <c r="Y20" s="75"/>
      <c r="Z20" s="79"/>
      <c r="AA20" s="70">
        <f t="shared" si="8"/>
        <v>0.67557289077774385</v>
      </c>
      <c r="AB20" s="75"/>
      <c r="AC20" s="75"/>
      <c r="AD20" s="75"/>
      <c r="AE20" s="75"/>
      <c r="AF20" s="75"/>
      <c r="AG20" s="76"/>
    </row>
    <row r="21" spans="1:33" x14ac:dyDescent="0.25">
      <c r="A21" s="66">
        <v>43010</v>
      </c>
      <c r="B21" s="67">
        <f t="shared" si="9"/>
        <v>19</v>
      </c>
      <c r="C21" s="68">
        <f t="shared" si="10"/>
        <v>159.27636291727387</v>
      </c>
      <c r="D21" s="68">
        <f t="shared" si="11"/>
        <v>83.677577171854736</v>
      </c>
      <c r="E21" s="69">
        <f t="shared" si="0"/>
        <v>75.598785745419136</v>
      </c>
      <c r="F21" s="58"/>
      <c r="G21" s="70">
        <f>C21*TDEE!$B$5</f>
        <v>1700.2002978830053</v>
      </c>
      <c r="H21" s="68">
        <f t="shared" si="12"/>
        <v>2343.5623581079931</v>
      </c>
      <c r="I21" s="68">
        <f t="shared" si="13"/>
        <v>-643.36206022498777</v>
      </c>
      <c r="J21" s="56">
        <f t="shared" si="1"/>
        <v>0.3969286242539104</v>
      </c>
      <c r="K21" s="68">
        <f t="shared" si="2"/>
        <v>0</v>
      </c>
      <c r="L21" s="68">
        <v>20</v>
      </c>
      <c r="M21" s="56">
        <f>Protein_Amt!$B$6</f>
        <v>57.737528248579764</v>
      </c>
      <c r="N21" s="68">
        <f t="shared" si="3"/>
        <v>0</v>
      </c>
      <c r="O21" s="68">
        <f t="shared" si="4"/>
        <v>80</v>
      </c>
      <c r="P21" s="68">
        <f t="shared" si="5"/>
        <v>230.95011299431906</v>
      </c>
      <c r="Q21" s="69">
        <f t="shared" si="6"/>
        <v>310.95011299431906</v>
      </c>
      <c r="S21" s="78"/>
      <c r="T21" s="75"/>
      <c r="U21" s="75"/>
      <c r="V21" s="75"/>
      <c r="W21" s="75"/>
      <c r="X21" s="75"/>
      <c r="Y21" s="75"/>
      <c r="Z21" s="79"/>
      <c r="AA21" s="70">
        <f t="shared" si="8"/>
        <v>0.66958924517371232</v>
      </c>
      <c r="AB21" s="75"/>
      <c r="AC21" s="75"/>
      <c r="AD21" s="75"/>
      <c r="AE21" s="75"/>
      <c r="AF21" s="75"/>
      <c r="AG21" s="76"/>
    </row>
    <row r="22" spans="1:33" x14ac:dyDescent="0.25">
      <c r="A22" s="66">
        <v>43011</v>
      </c>
      <c r="B22" s="67">
        <f t="shared" si="9"/>
        <v>20</v>
      </c>
      <c r="C22" s="68">
        <f t="shared" si="10"/>
        <v>158.60677367210016</v>
      </c>
      <c r="D22" s="68">
        <f t="shared" si="11"/>
        <v>83.677577171854736</v>
      </c>
      <c r="E22" s="69">
        <f t="shared" si="0"/>
        <v>74.929196500245425</v>
      </c>
      <c r="F22" s="58"/>
      <c r="G22" s="70">
        <f>C22*TDEE!$B$5</f>
        <v>1693.0527474665328</v>
      </c>
      <c r="H22" s="68">
        <f t="shared" si="12"/>
        <v>2322.8050915076083</v>
      </c>
      <c r="I22" s="68">
        <f t="shared" si="13"/>
        <v>-629.7523440410755</v>
      </c>
      <c r="J22" s="56">
        <f t="shared" si="1"/>
        <v>0.39488646699206104</v>
      </c>
      <c r="K22" s="68">
        <f t="shared" si="2"/>
        <v>0</v>
      </c>
      <c r="L22" s="68">
        <v>20</v>
      </c>
      <c r="M22" s="56">
        <f>Protein_Amt!$B$6</f>
        <v>57.737528248579764</v>
      </c>
      <c r="N22" s="68">
        <f t="shared" si="3"/>
        <v>0</v>
      </c>
      <c r="O22" s="68">
        <f t="shared" si="4"/>
        <v>80</v>
      </c>
      <c r="P22" s="68">
        <f t="shared" si="5"/>
        <v>230.95011299431906</v>
      </c>
      <c r="Q22" s="69">
        <f t="shared" si="6"/>
        <v>310.95011299431906</v>
      </c>
      <c r="S22" s="78"/>
      <c r="T22" s="75"/>
      <c r="U22" s="75"/>
      <c r="V22" s="75"/>
      <c r="W22" s="75"/>
      <c r="X22" s="75"/>
      <c r="Y22" s="75"/>
      <c r="Z22" s="79"/>
      <c r="AA22" s="70">
        <f t="shared" si="8"/>
        <v>0.66365859757360235</v>
      </c>
      <c r="AB22" s="75"/>
      <c r="AC22" s="75"/>
      <c r="AD22" s="75"/>
      <c r="AE22" s="75"/>
      <c r="AF22" s="75"/>
      <c r="AG22" s="76"/>
    </row>
    <row r="23" spans="1:33" x14ac:dyDescent="0.25">
      <c r="A23" s="66">
        <v>43012</v>
      </c>
      <c r="B23" s="67">
        <f t="shared" si="9"/>
        <v>21</v>
      </c>
      <c r="C23" s="68">
        <f t="shared" si="10"/>
        <v>157.94311507452656</v>
      </c>
      <c r="D23" s="68">
        <f t="shared" si="11"/>
        <v>83.677577171854736</v>
      </c>
      <c r="E23" s="69">
        <f t="shared" si="0"/>
        <v>74.265537902671824</v>
      </c>
      <c r="F23" s="58"/>
      <c r="G23" s="70">
        <f>C23*TDEE!$B$5</f>
        <v>1685.9685039251774</v>
      </c>
      <c r="H23" s="68">
        <f t="shared" si="12"/>
        <v>2302.2316749828265</v>
      </c>
      <c r="I23" s="68">
        <f t="shared" si="13"/>
        <v>-616.26317105764906</v>
      </c>
      <c r="J23" s="56">
        <f t="shared" si="1"/>
        <v>0.39286239740881668</v>
      </c>
      <c r="K23" s="68">
        <f t="shared" si="2"/>
        <v>0</v>
      </c>
      <c r="L23" s="68">
        <v>20</v>
      </c>
      <c r="M23" s="56">
        <f>Protein_Amt!$B$6</f>
        <v>57.737528248579764</v>
      </c>
      <c r="N23" s="68">
        <f t="shared" si="3"/>
        <v>0</v>
      </c>
      <c r="O23" s="68">
        <f t="shared" si="4"/>
        <v>80</v>
      </c>
      <c r="P23" s="68">
        <f t="shared" si="5"/>
        <v>230.95011299431906</v>
      </c>
      <c r="Q23" s="69">
        <f t="shared" si="6"/>
        <v>310.95011299431906</v>
      </c>
      <c r="S23" s="78"/>
      <c r="T23" s="75"/>
      <c r="U23" s="75"/>
      <c r="V23" s="75"/>
      <c r="W23" s="75"/>
      <c r="X23" s="75"/>
      <c r="Y23" s="75"/>
      <c r="Z23" s="79"/>
      <c r="AA23" s="70">
        <f t="shared" si="8"/>
        <v>0.65778047856652189</v>
      </c>
      <c r="AB23" s="75"/>
      <c r="AC23" s="75"/>
      <c r="AD23" s="75"/>
      <c r="AE23" s="75"/>
      <c r="AF23" s="75"/>
      <c r="AG23" s="76"/>
    </row>
    <row r="24" spans="1:33" x14ac:dyDescent="0.25">
      <c r="A24" s="66">
        <v>43013</v>
      </c>
      <c r="B24" s="67">
        <f t="shared" si="9"/>
        <v>22</v>
      </c>
      <c r="C24" s="68">
        <f t="shared" si="10"/>
        <v>157.28533459596005</v>
      </c>
      <c r="D24" s="68">
        <f t="shared" si="11"/>
        <v>83.677577171854736</v>
      </c>
      <c r="E24" s="69">
        <f t="shared" si="0"/>
        <v>73.607757424105316</v>
      </c>
      <c r="F24" s="58"/>
      <c r="G24" s="70">
        <f>C24*TDEE!$B$5</f>
        <v>1678.9470065409027</v>
      </c>
      <c r="H24" s="68">
        <f t="shared" si="12"/>
        <v>2281.8404801472648</v>
      </c>
      <c r="I24" s="68">
        <f t="shared" si="13"/>
        <v>-602.89347360636202</v>
      </c>
      <c r="J24" s="56">
        <f t="shared" si="1"/>
        <v>0.3908562552990239</v>
      </c>
      <c r="K24" s="68">
        <f t="shared" si="2"/>
        <v>0</v>
      </c>
      <c r="L24" s="68">
        <v>20</v>
      </c>
      <c r="M24" s="56">
        <f>Protein_Amt!$B$6</f>
        <v>57.737528248579764</v>
      </c>
      <c r="N24" s="68">
        <f t="shared" si="3"/>
        <v>0</v>
      </c>
      <c r="O24" s="68">
        <f t="shared" si="4"/>
        <v>80</v>
      </c>
      <c r="P24" s="68">
        <f t="shared" si="5"/>
        <v>230.95011299431906</v>
      </c>
      <c r="Q24" s="69">
        <f t="shared" si="6"/>
        <v>310.95011299431906</v>
      </c>
      <c r="S24" s="78"/>
      <c r="T24" s="75"/>
      <c r="U24" s="75"/>
      <c r="V24" s="75"/>
      <c r="W24" s="75"/>
      <c r="X24" s="75"/>
      <c r="Y24" s="75"/>
      <c r="Z24" s="79"/>
      <c r="AA24" s="70">
        <f t="shared" si="8"/>
        <v>0.65195442289921846</v>
      </c>
      <c r="AB24" s="75"/>
      <c r="AC24" s="75"/>
      <c r="AD24" s="75"/>
      <c r="AE24" s="75"/>
      <c r="AF24" s="75"/>
      <c r="AG24" s="76"/>
    </row>
    <row r="25" spans="1:33" x14ac:dyDescent="0.25">
      <c r="A25" s="66">
        <v>43014</v>
      </c>
      <c r="B25" s="67">
        <f t="shared" si="9"/>
        <v>23</v>
      </c>
      <c r="C25" s="68">
        <f t="shared" si="10"/>
        <v>156.63338017306083</v>
      </c>
      <c r="D25" s="68">
        <f t="shared" si="11"/>
        <v>83.677577171854736</v>
      </c>
      <c r="E25" s="69">
        <f t="shared" si="0"/>
        <v>72.955803001206093</v>
      </c>
      <c r="F25" s="58"/>
      <c r="G25" s="70">
        <f>C25*TDEE!$B$5</f>
        <v>1671.9876995620316</v>
      </c>
      <c r="H25" s="68">
        <f t="shared" si="12"/>
        <v>2261.6298930373887</v>
      </c>
      <c r="I25" s="68">
        <f t="shared" si="13"/>
        <v>-589.64219347535709</v>
      </c>
      <c r="J25" s="56">
        <f t="shared" si="1"/>
        <v>0.38886788187648924</v>
      </c>
      <c r="K25" s="68">
        <f t="shared" si="2"/>
        <v>0</v>
      </c>
      <c r="L25" s="68">
        <v>20</v>
      </c>
      <c r="M25" s="56">
        <f>Protein_Amt!$B$6</f>
        <v>57.737528248579764</v>
      </c>
      <c r="N25" s="68">
        <f t="shared" si="3"/>
        <v>0</v>
      </c>
      <c r="O25" s="68">
        <f t="shared" si="4"/>
        <v>80</v>
      </c>
      <c r="P25" s="68">
        <f t="shared" si="5"/>
        <v>230.95011299431906</v>
      </c>
      <c r="Q25" s="69">
        <f t="shared" si="6"/>
        <v>310.95011299431906</v>
      </c>
      <c r="S25" s="78"/>
      <c r="T25" s="75"/>
      <c r="U25" s="75"/>
      <c r="V25" s="75"/>
      <c r="W25" s="75"/>
      <c r="X25" s="75"/>
      <c r="Y25" s="75"/>
      <c r="Z25" s="79"/>
      <c r="AA25" s="70">
        <f t="shared" si="8"/>
        <v>0.64617996943925393</v>
      </c>
      <c r="AB25" s="75"/>
      <c r="AC25" s="75"/>
      <c r="AD25" s="75"/>
      <c r="AE25" s="75"/>
      <c r="AF25" s="75"/>
      <c r="AG25" s="76"/>
    </row>
    <row r="26" spans="1:33" x14ac:dyDescent="0.25">
      <c r="A26" s="66">
        <v>43015</v>
      </c>
      <c r="B26" s="67">
        <f t="shared" si="9"/>
        <v>24</v>
      </c>
      <c r="C26" s="68">
        <f t="shared" si="10"/>
        <v>155.98720020362157</v>
      </c>
      <c r="D26" s="68">
        <f t="shared" si="11"/>
        <v>83.677577171854736</v>
      </c>
      <c r="E26" s="69">
        <f t="shared" si="0"/>
        <v>72.309623031766833</v>
      </c>
      <c r="F26" s="58"/>
      <c r="G26" s="70">
        <f>C26*TDEE!$B$5</f>
        <v>1665.090032159259</v>
      </c>
      <c r="H26" s="68">
        <f t="shared" si="12"/>
        <v>2241.5983139847717</v>
      </c>
      <c r="I26" s="68">
        <f t="shared" si="13"/>
        <v>-576.50828182551277</v>
      </c>
      <c r="J26" s="56">
        <f t="shared" si="1"/>
        <v>0.38689711976141139</v>
      </c>
      <c r="K26" s="68">
        <f t="shared" si="2"/>
        <v>0</v>
      </c>
      <c r="L26" s="68">
        <v>20</v>
      </c>
      <c r="M26" s="56">
        <f>Protein_Amt!$B$6</f>
        <v>57.737528248579764</v>
      </c>
      <c r="N26" s="68">
        <f t="shared" si="3"/>
        <v>0</v>
      </c>
      <c r="O26" s="68">
        <f t="shared" si="4"/>
        <v>80</v>
      </c>
      <c r="P26" s="68">
        <f t="shared" si="5"/>
        <v>230.95011299431906</v>
      </c>
      <c r="Q26" s="69">
        <f t="shared" si="6"/>
        <v>310.95011299431906</v>
      </c>
      <c r="S26" s="78"/>
      <c r="T26" s="75"/>
      <c r="U26" s="75"/>
      <c r="V26" s="75"/>
      <c r="W26" s="75"/>
      <c r="X26" s="75"/>
      <c r="Y26" s="75"/>
      <c r="Z26" s="79"/>
      <c r="AA26" s="70">
        <f t="shared" si="8"/>
        <v>0.64045666113850619</v>
      </c>
      <c r="AB26" s="75"/>
      <c r="AC26" s="75"/>
      <c r="AD26" s="75"/>
      <c r="AE26" s="75"/>
      <c r="AF26" s="75"/>
      <c r="AG26" s="76"/>
    </row>
    <row r="27" spans="1:33" x14ac:dyDescent="0.25">
      <c r="A27" s="66">
        <v>43016</v>
      </c>
      <c r="B27" s="67">
        <f t="shared" si="9"/>
        <v>25</v>
      </c>
      <c r="C27" s="68">
        <f t="shared" si="10"/>
        <v>155.34674354248307</v>
      </c>
      <c r="D27" s="68">
        <f t="shared" si="11"/>
        <v>83.677577171854736</v>
      </c>
      <c r="E27" s="69">
        <f t="shared" si="0"/>
        <v>71.669166370628332</v>
      </c>
      <c r="F27" s="58"/>
      <c r="G27" s="70">
        <f>C27*TDEE!$B$5</f>
        <v>1658.2534583820541</v>
      </c>
      <c r="H27" s="68">
        <f t="shared" si="12"/>
        <v>2221.7441574894783</v>
      </c>
      <c r="I27" s="68">
        <f t="shared" si="13"/>
        <v>-563.49069910742423</v>
      </c>
      <c r="J27" s="56">
        <f t="shared" si="1"/>
        <v>0.38494381296792435</v>
      </c>
      <c r="K27" s="68">
        <f t="shared" si="2"/>
        <v>0</v>
      </c>
      <c r="L27" s="68">
        <v>20</v>
      </c>
      <c r="M27" s="56">
        <f>Protein_Amt!$B$6</f>
        <v>57.737528248579764</v>
      </c>
      <c r="N27" s="68">
        <f t="shared" si="3"/>
        <v>0</v>
      </c>
      <c r="O27" s="68">
        <f t="shared" si="4"/>
        <v>80</v>
      </c>
      <c r="P27" s="68">
        <f t="shared" si="5"/>
        <v>230.95011299431906</v>
      </c>
      <c r="Q27" s="69">
        <f t="shared" si="6"/>
        <v>310.95011299431906</v>
      </c>
      <c r="S27" s="78"/>
      <c r="T27" s="75"/>
      <c r="U27" s="75"/>
      <c r="V27" s="75"/>
      <c r="W27" s="75"/>
      <c r="X27" s="75"/>
      <c r="Y27" s="75"/>
      <c r="Z27" s="79"/>
      <c r="AA27" s="70">
        <f t="shared" si="8"/>
        <v>0.63478404499699381</v>
      </c>
      <c r="AB27" s="75"/>
      <c r="AC27" s="75"/>
      <c r="AD27" s="75"/>
      <c r="AE27" s="75"/>
      <c r="AF27" s="75"/>
      <c r="AG27" s="76"/>
    </row>
    <row r="28" spans="1:33" x14ac:dyDescent="0.25">
      <c r="A28" s="66">
        <v>43017</v>
      </c>
      <c r="B28" s="67">
        <f t="shared" si="9"/>
        <v>26</v>
      </c>
      <c r="C28" s="68">
        <f t="shared" si="10"/>
        <v>154.71195949748608</v>
      </c>
      <c r="D28" s="68">
        <f t="shared" si="11"/>
        <v>83.677577171854736</v>
      </c>
      <c r="E28" s="69">
        <f t="shared" si="0"/>
        <v>71.034382325631341</v>
      </c>
      <c r="F28" s="58"/>
      <c r="G28" s="70">
        <f>C28*TDEE!$B$5</f>
        <v>1651.4774371154469</v>
      </c>
      <c r="H28" s="68">
        <f t="shared" si="12"/>
        <v>2202.0658520945717</v>
      </c>
      <c r="I28" s="68">
        <f t="shared" si="13"/>
        <v>-550.58841497912476</v>
      </c>
      <c r="J28" s="56">
        <f t="shared" si="1"/>
        <v>0.38300780689175085</v>
      </c>
      <c r="K28" s="68">
        <f t="shared" si="2"/>
        <v>0</v>
      </c>
      <c r="L28" s="68">
        <v>20</v>
      </c>
      <c r="M28" s="56">
        <f>Protein_Amt!$B$6</f>
        <v>57.737528248579764</v>
      </c>
      <c r="N28" s="68">
        <f t="shared" si="3"/>
        <v>0</v>
      </c>
      <c r="O28" s="68">
        <f t="shared" si="4"/>
        <v>80</v>
      </c>
      <c r="P28" s="68">
        <f t="shared" si="5"/>
        <v>230.95011299431906</v>
      </c>
      <c r="Q28" s="69">
        <f t="shared" si="6"/>
        <v>310.95011299431906</v>
      </c>
      <c r="S28" s="78"/>
      <c r="T28" s="75"/>
      <c r="U28" s="75"/>
      <c r="V28" s="75"/>
      <c r="W28" s="75"/>
      <c r="X28" s="75"/>
      <c r="Y28" s="75"/>
      <c r="Z28" s="79"/>
      <c r="AA28" s="70">
        <f t="shared" si="8"/>
        <v>0.62916167202702045</v>
      </c>
      <c r="AB28" s="75"/>
      <c r="AC28" s="75"/>
      <c r="AD28" s="75"/>
      <c r="AE28" s="75"/>
      <c r="AF28" s="75"/>
      <c r="AG28" s="76"/>
    </row>
    <row r="29" spans="1:33" x14ac:dyDescent="0.25">
      <c r="A29" s="66">
        <v>43018</v>
      </c>
      <c r="B29" s="67">
        <f t="shared" si="9"/>
        <v>27</v>
      </c>
      <c r="C29" s="68">
        <f t="shared" si="10"/>
        <v>154.08279782545907</v>
      </c>
      <c r="D29" s="68">
        <f t="shared" si="11"/>
        <v>83.677577171854736</v>
      </c>
      <c r="E29" s="69">
        <f t="shared" si="0"/>
        <v>70.405220653604331</v>
      </c>
      <c r="F29" s="58"/>
      <c r="G29" s="70">
        <f>C29*TDEE!$B$5</f>
        <v>1644.7614320372015</v>
      </c>
      <c r="H29" s="68">
        <f t="shared" si="12"/>
        <v>2182.5618402617342</v>
      </c>
      <c r="I29" s="68">
        <f t="shared" si="13"/>
        <v>-537.8004082245327</v>
      </c>
      <c r="J29" s="56">
        <f t="shared" si="1"/>
        <v>0.38108894829796647</v>
      </c>
      <c r="K29" s="68">
        <f t="shared" si="2"/>
        <v>0</v>
      </c>
      <c r="L29" s="68">
        <v>20</v>
      </c>
      <c r="M29" s="56">
        <f>Protein_Amt!$B$6</f>
        <v>57.737528248579764</v>
      </c>
      <c r="N29" s="68">
        <f t="shared" si="3"/>
        <v>0</v>
      </c>
      <c r="O29" s="68">
        <f t="shared" si="4"/>
        <v>80</v>
      </c>
      <c r="P29" s="68">
        <f t="shared" si="5"/>
        <v>230.95011299431906</v>
      </c>
      <c r="Q29" s="69">
        <f t="shared" si="6"/>
        <v>310.95011299431906</v>
      </c>
      <c r="S29" s="78"/>
      <c r="T29" s="75"/>
      <c r="U29" s="75"/>
      <c r="V29" s="75"/>
      <c r="W29" s="75"/>
      <c r="X29" s="75"/>
      <c r="Y29" s="75"/>
      <c r="Z29" s="79"/>
      <c r="AA29" s="70">
        <f t="shared" si="8"/>
        <v>0.62358909721763833</v>
      </c>
      <c r="AB29" s="75"/>
      <c r="AC29" s="75"/>
      <c r="AD29" s="75"/>
      <c r="AE29" s="75"/>
      <c r="AF29" s="75"/>
      <c r="AG29" s="76"/>
    </row>
    <row r="30" spans="1:33" x14ac:dyDescent="0.25">
      <c r="A30" s="66">
        <v>43019</v>
      </c>
      <c r="B30" s="67">
        <f t="shared" si="9"/>
        <v>28</v>
      </c>
      <c r="C30" s="68">
        <f t="shared" si="10"/>
        <v>153.45920872824144</v>
      </c>
      <c r="D30" s="68">
        <f t="shared" si="11"/>
        <v>83.677577171854736</v>
      </c>
      <c r="E30" s="69">
        <f t="shared" si="0"/>
        <v>69.781631556386699</v>
      </c>
      <c r="F30" s="58"/>
      <c r="G30" s="70">
        <f>C30*TDEE!$B$5</f>
        <v>1638.1049115753631</v>
      </c>
      <c r="H30" s="68">
        <f t="shared" si="12"/>
        <v>2163.2305782479875</v>
      </c>
      <c r="I30" s="68">
        <f t="shared" si="13"/>
        <v>-525.12566667262445</v>
      </c>
      <c r="J30" s="56">
        <f t="shared" si="1"/>
        <v>0.37918708530886969</v>
      </c>
      <c r="K30" s="68">
        <f t="shared" si="2"/>
        <v>0</v>
      </c>
      <c r="L30" s="68">
        <v>20</v>
      </c>
      <c r="M30" s="56">
        <f>Protein_Amt!$B$6</f>
        <v>57.737528248579764</v>
      </c>
      <c r="N30" s="68">
        <f t="shared" si="3"/>
        <v>0</v>
      </c>
      <c r="O30" s="68">
        <f t="shared" si="4"/>
        <v>80</v>
      </c>
      <c r="P30" s="68">
        <f t="shared" si="5"/>
        <v>230.95011299431906</v>
      </c>
      <c r="Q30" s="69">
        <f t="shared" si="6"/>
        <v>310.95011299431906</v>
      </c>
      <c r="S30" s="78"/>
      <c r="T30" s="75"/>
      <c r="U30" s="75"/>
      <c r="V30" s="75"/>
      <c r="W30" s="75"/>
      <c r="X30" s="75"/>
      <c r="Y30" s="75"/>
      <c r="Z30" s="79"/>
      <c r="AA30" s="70">
        <f t="shared" si="8"/>
        <v>0.61806587949942504</v>
      </c>
      <c r="AB30" s="75"/>
      <c r="AC30" s="75"/>
      <c r="AD30" s="75"/>
      <c r="AE30" s="75"/>
      <c r="AF30" s="75"/>
      <c r="AG30" s="76"/>
    </row>
    <row r="31" spans="1:33" x14ac:dyDescent="0.25">
      <c r="A31" s="66">
        <v>43020</v>
      </c>
      <c r="B31" s="67">
        <f t="shared" si="9"/>
        <v>29</v>
      </c>
      <c r="C31" s="68">
        <f t="shared" si="10"/>
        <v>152.84114284874201</v>
      </c>
      <c r="D31" s="68">
        <f t="shared" si="11"/>
        <v>83.677577171854736</v>
      </c>
      <c r="E31" s="69">
        <f t="shared" si="0"/>
        <v>69.163565676887274</v>
      </c>
      <c r="F31" s="58"/>
      <c r="G31" s="70">
        <f>C31*TDEE!$B$5</f>
        <v>1631.5073488661867</v>
      </c>
      <c r="H31" s="68">
        <f t="shared" si="12"/>
        <v>2144.0705359835056</v>
      </c>
      <c r="I31" s="68">
        <f t="shared" si="13"/>
        <v>-512.56318711731888</v>
      </c>
      <c r="J31" s="56">
        <f t="shared" si="1"/>
        <v>0.3773020673919622</v>
      </c>
      <c r="K31" s="68">
        <f t="shared" si="2"/>
        <v>0</v>
      </c>
      <c r="L31" s="68">
        <v>20</v>
      </c>
      <c r="M31" s="56">
        <f>Protein_Amt!$B$6</f>
        <v>57.737528248579764</v>
      </c>
      <c r="N31" s="68">
        <f t="shared" si="3"/>
        <v>0</v>
      </c>
      <c r="O31" s="68">
        <f t="shared" si="4"/>
        <v>80</v>
      </c>
      <c r="P31" s="68">
        <f t="shared" si="5"/>
        <v>230.95011299431906</v>
      </c>
      <c r="Q31" s="69">
        <f t="shared" si="6"/>
        <v>310.95011299431906</v>
      </c>
      <c r="S31" s="78"/>
      <c r="T31" s="75"/>
      <c r="U31" s="75"/>
      <c r="V31" s="75"/>
      <c r="W31" s="75"/>
      <c r="X31" s="75"/>
      <c r="Y31" s="75"/>
      <c r="Z31" s="79"/>
      <c r="AA31" s="70">
        <f t="shared" si="8"/>
        <v>0.61259158170957306</v>
      </c>
      <c r="AB31" s="75"/>
      <c r="AC31" s="75"/>
      <c r="AD31" s="75"/>
      <c r="AE31" s="75"/>
      <c r="AF31" s="75"/>
      <c r="AG31" s="76"/>
    </row>
    <row r="32" spans="1:33" x14ac:dyDescent="0.25">
      <c r="A32" s="66">
        <v>43021</v>
      </c>
      <c r="B32" s="67">
        <f t="shared" si="9"/>
        <v>30</v>
      </c>
      <c r="C32" s="68">
        <f t="shared" si="10"/>
        <v>152.22855126703243</v>
      </c>
      <c r="D32" s="68">
        <f t="shared" si="11"/>
        <v>83.677577171854736</v>
      </c>
      <c r="E32" s="69">
        <f t="shared" si="0"/>
        <v>68.550974095177693</v>
      </c>
      <c r="F32" s="58"/>
      <c r="G32" s="70">
        <f>C32*TDEE!$B$5</f>
        <v>1624.9682217124346</v>
      </c>
      <c r="H32" s="68">
        <f t="shared" si="12"/>
        <v>2125.0801969505087</v>
      </c>
      <c r="I32" s="68">
        <f t="shared" si="13"/>
        <v>-500.11197523807414</v>
      </c>
      <c r="J32" s="56">
        <f t="shared" si="1"/>
        <v>0.37543374534803298</v>
      </c>
      <c r="K32" s="68">
        <f t="shared" si="2"/>
        <v>0</v>
      </c>
      <c r="L32" s="68">
        <v>20</v>
      </c>
      <c r="M32" s="56">
        <f>Protein_Amt!$B$6</f>
        <v>57.737528248579764</v>
      </c>
      <c r="N32" s="68">
        <f t="shared" si="3"/>
        <v>0</v>
      </c>
      <c r="O32" s="68">
        <f t="shared" si="4"/>
        <v>80</v>
      </c>
      <c r="P32" s="68">
        <f t="shared" si="5"/>
        <v>230.95011299431906</v>
      </c>
      <c r="Q32" s="69">
        <f t="shared" si="6"/>
        <v>310.95011299431906</v>
      </c>
      <c r="S32" s="78"/>
      <c r="T32" s="75"/>
      <c r="U32" s="75"/>
      <c r="V32" s="75"/>
      <c r="W32" s="75"/>
      <c r="X32" s="75"/>
      <c r="Y32" s="75"/>
      <c r="Z32" s="79"/>
      <c r="AA32" s="70">
        <f t="shared" si="8"/>
        <v>0.60716577055728815</v>
      </c>
      <c r="AB32" s="75"/>
      <c r="AC32" s="75"/>
      <c r="AD32" s="75"/>
      <c r="AE32" s="75"/>
      <c r="AF32" s="75"/>
      <c r="AG32" s="76"/>
    </row>
    <row r="33" spans="1:33" x14ac:dyDescent="0.25">
      <c r="A33" s="66">
        <v>43022</v>
      </c>
      <c r="B33" s="67">
        <f t="shared" si="9"/>
        <v>31</v>
      </c>
      <c r="C33" s="68">
        <f t="shared" si="10"/>
        <v>151.62138549647514</v>
      </c>
      <c r="D33" s="68">
        <f t="shared" si="11"/>
        <v>83.677577171854736</v>
      </c>
      <c r="E33" s="69">
        <f t="shared" si="0"/>
        <v>67.943808324620406</v>
      </c>
      <c r="F33" s="58"/>
      <c r="G33" s="70">
        <f>C33*TDEE!$B$5</f>
        <v>1618.4870125420441</v>
      </c>
      <c r="H33" s="68">
        <f t="shared" si="12"/>
        <v>2106.2580580632325</v>
      </c>
      <c r="I33" s="68">
        <f t="shared" si="13"/>
        <v>-487.7710455211884</v>
      </c>
      <c r="J33" s="56">
        <f t="shared" si="1"/>
        <v>0.37358197129935006</v>
      </c>
      <c r="K33" s="68">
        <f t="shared" si="2"/>
        <v>0</v>
      </c>
      <c r="L33" s="68">
        <v>20</v>
      </c>
      <c r="M33" s="56">
        <f>Protein_Amt!$B$6</f>
        <v>57.737528248579764</v>
      </c>
      <c r="N33" s="68">
        <f t="shared" si="3"/>
        <v>0</v>
      </c>
      <c r="O33" s="68">
        <f t="shared" si="4"/>
        <v>80</v>
      </c>
      <c r="P33" s="68">
        <f t="shared" si="5"/>
        <v>230.95011299431906</v>
      </c>
      <c r="Q33" s="69">
        <f t="shared" si="6"/>
        <v>310.95011299431906</v>
      </c>
      <c r="S33" s="78"/>
      <c r="T33" s="75"/>
      <c r="U33" s="75"/>
      <c r="V33" s="75"/>
      <c r="W33" s="75"/>
      <c r="X33" s="75"/>
      <c r="Y33" s="75"/>
      <c r="Z33" s="79"/>
      <c r="AA33" s="70">
        <f t="shared" si="8"/>
        <v>0.60178801658949499</v>
      </c>
      <c r="AB33" s="75"/>
      <c r="AC33" s="75"/>
      <c r="AD33" s="75"/>
      <c r="AE33" s="75"/>
      <c r="AF33" s="75"/>
      <c r="AG33" s="76"/>
    </row>
    <row r="34" spans="1:33" x14ac:dyDescent="0.25">
      <c r="A34" s="66">
        <v>43023</v>
      </c>
      <c r="B34" s="67">
        <f t="shared" si="9"/>
        <v>32</v>
      </c>
      <c r="C34" s="68">
        <f t="shared" si="10"/>
        <v>151.01959747988565</v>
      </c>
      <c r="D34" s="68">
        <f t="shared" si="11"/>
        <v>83.677577171854736</v>
      </c>
      <c r="E34" s="69">
        <f t="shared" si="0"/>
        <v>67.342020308030911</v>
      </c>
      <c r="F34" s="58"/>
      <c r="G34" s="70">
        <f>C34*TDEE!$B$5</f>
        <v>1612.0632083671628</v>
      </c>
      <c r="H34" s="68">
        <f t="shared" si="12"/>
        <v>2087.6026295489582</v>
      </c>
      <c r="I34" s="68">
        <f t="shared" si="13"/>
        <v>-475.53942118179543</v>
      </c>
      <c r="J34" s="56">
        <f t="shared" si="1"/>
        <v>0.3717465986779554</v>
      </c>
      <c r="K34" s="68">
        <f t="shared" si="2"/>
        <v>0</v>
      </c>
      <c r="L34" s="68">
        <v>20</v>
      </c>
      <c r="M34" s="56">
        <f>Protein_Amt!$B$6</f>
        <v>57.737528248579764</v>
      </c>
      <c r="N34" s="68">
        <f t="shared" si="3"/>
        <v>0</v>
      </c>
      <c r="O34" s="68">
        <f t="shared" si="4"/>
        <v>80</v>
      </c>
      <c r="P34" s="68">
        <f t="shared" si="5"/>
        <v>230.95011299431906</v>
      </c>
      <c r="Q34" s="69">
        <f t="shared" si="6"/>
        <v>310.95011299431906</v>
      </c>
      <c r="S34" s="78"/>
      <c r="T34" s="75"/>
      <c r="U34" s="75"/>
      <c r="V34" s="75"/>
      <c r="W34" s="75"/>
      <c r="X34" s="75"/>
      <c r="Y34" s="75"/>
      <c r="Z34" s="79"/>
      <c r="AA34" s="70">
        <f t="shared" si="8"/>
        <v>0.59645789415684525</v>
      </c>
      <c r="AB34" s="75"/>
      <c r="AC34" s="75"/>
      <c r="AD34" s="75"/>
      <c r="AE34" s="75"/>
      <c r="AF34" s="75"/>
      <c r="AG34" s="76"/>
    </row>
    <row r="35" spans="1:33" x14ac:dyDescent="0.25">
      <c r="A35" s="66">
        <v>43024</v>
      </c>
      <c r="B35" s="67">
        <f t="shared" si="9"/>
        <v>33</v>
      </c>
      <c r="C35" s="68">
        <f t="shared" si="10"/>
        <v>150.42313958572879</v>
      </c>
      <c r="D35" s="68">
        <f t="shared" si="11"/>
        <v>83.677577171854736</v>
      </c>
      <c r="E35" s="69">
        <f t="shared" ref="E35:E66" si="14">C35-D35</f>
        <v>66.745562413874055</v>
      </c>
      <c r="F35" s="58"/>
      <c r="G35" s="70">
        <f>C35*TDEE!$B$5</f>
        <v>1605.6963007435447</v>
      </c>
      <c r="H35" s="68">
        <f t="shared" si="12"/>
        <v>2069.1124348300955</v>
      </c>
      <c r="I35" s="68">
        <f t="shared" si="13"/>
        <v>-463.41613408655076</v>
      </c>
      <c r="J35" s="56">
        <f t="shared" ref="J35:J66" si="15">($G35-$Q35)/3500</f>
        <v>0.36992748221406446</v>
      </c>
      <c r="K35" s="68">
        <f t="shared" ref="K35:K66" si="16">N35/9</f>
        <v>0</v>
      </c>
      <c r="L35" s="68">
        <v>20</v>
      </c>
      <c r="M35" s="56">
        <f>Protein_Amt!$B$6</f>
        <v>57.737528248579764</v>
      </c>
      <c r="N35" s="68">
        <f t="shared" ref="N35:N66" si="17">MAX(0,I35-(O35+P35))</f>
        <v>0</v>
      </c>
      <c r="O35" s="68">
        <f t="shared" ref="O35:O66" si="18">4*L35</f>
        <v>80</v>
      </c>
      <c r="P35" s="68">
        <f t="shared" ref="P35:P66" si="19">4*M35</f>
        <v>230.95011299431906</v>
      </c>
      <c r="Q35" s="69">
        <f t="shared" ref="Q35:Q66" si="20">SUM(N35:P35)</f>
        <v>310.95011299431906</v>
      </c>
      <c r="S35" s="78"/>
      <c r="T35" s="75"/>
      <c r="U35" s="75"/>
      <c r="V35" s="75"/>
      <c r="W35" s="75"/>
      <c r="X35" s="75"/>
      <c r="Y35" s="75"/>
      <c r="Z35" s="79"/>
      <c r="AA35" s="70">
        <f t="shared" ref="AA35:AA66" si="21">($H35-Z35)/3500</f>
        <v>0.59117498138002733</v>
      </c>
      <c r="AB35" s="75"/>
      <c r="AC35" s="75"/>
      <c r="AD35" s="75"/>
      <c r="AE35" s="75"/>
      <c r="AF35" s="75"/>
      <c r="AG35" s="76"/>
    </row>
    <row r="36" spans="1:33" x14ac:dyDescent="0.25">
      <c r="A36" s="66">
        <v>43025</v>
      </c>
      <c r="B36" s="67">
        <f t="shared" ref="B36:B67" si="22">B35+1</f>
        <v>34</v>
      </c>
      <c r="C36" s="68">
        <f t="shared" ref="C36:C67" si="23">C35-AA35</f>
        <v>149.83196460434877</v>
      </c>
      <c r="D36" s="68">
        <f t="shared" ref="D36:D67" si="24">$D$3</f>
        <v>83.677577171854736</v>
      </c>
      <c r="E36" s="69">
        <f t="shared" si="14"/>
        <v>66.154387432494033</v>
      </c>
      <c r="F36" s="58"/>
      <c r="G36" s="70">
        <f>C36*TDEE!$B$5</f>
        <v>1599.3857857303074</v>
      </c>
      <c r="H36" s="68">
        <f t="shared" ref="H36:H67" si="25">$E36*31</f>
        <v>2050.7860104073152</v>
      </c>
      <c r="I36" s="68">
        <f t="shared" ref="I36:I67" si="26">$G36-$H36</f>
        <v>-451.40022467700783</v>
      </c>
      <c r="J36" s="56">
        <f t="shared" si="15"/>
        <v>0.36812447792456804</v>
      </c>
      <c r="K36" s="68">
        <f t="shared" si="16"/>
        <v>0</v>
      </c>
      <c r="L36" s="68">
        <v>20</v>
      </c>
      <c r="M36" s="56">
        <f>Protein_Amt!$B$6</f>
        <v>57.737528248579764</v>
      </c>
      <c r="N36" s="68">
        <f t="shared" si="17"/>
        <v>0</v>
      </c>
      <c r="O36" s="68">
        <f t="shared" si="18"/>
        <v>80</v>
      </c>
      <c r="P36" s="68">
        <f t="shared" si="19"/>
        <v>230.95011299431906</v>
      </c>
      <c r="Q36" s="69">
        <f t="shared" si="20"/>
        <v>310.95011299431906</v>
      </c>
      <c r="S36" s="78"/>
      <c r="T36" s="75"/>
      <c r="U36" s="75"/>
      <c r="V36" s="75"/>
      <c r="W36" s="75"/>
      <c r="X36" s="75"/>
      <c r="Y36" s="75"/>
      <c r="Z36" s="79"/>
      <c r="AA36" s="70">
        <f t="shared" si="21"/>
        <v>0.58593886011637575</v>
      </c>
      <c r="AB36" s="75"/>
      <c r="AC36" s="75"/>
      <c r="AD36" s="75"/>
      <c r="AE36" s="75"/>
      <c r="AF36" s="75"/>
      <c r="AG36" s="76"/>
    </row>
    <row r="37" spans="1:33" x14ac:dyDescent="0.25">
      <c r="A37" s="66">
        <v>43026</v>
      </c>
      <c r="B37" s="67">
        <f t="shared" si="22"/>
        <v>35</v>
      </c>
      <c r="C37" s="68">
        <f t="shared" si="23"/>
        <v>149.24602574423238</v>
      </c>
      <c r="D37" s="68">
        <f t="shared" si="24"/>
        <v>83.677577171854736</v>
      </c>
      <c r="E37" s="69">
        <f t="shared" si="14"/>
        <v>65.568448572377648</v>
      </c>
      <c r="F37" s="58"/>
      <c r="G37" s="70">
        <f>C37*TDEE!$B$5</f>
        <v>1593.1311638500445</v>
      </c>
      <c r="H37" s="68">
        <f t="shared" si="25"/>
        <v>2032.621905743707</v>
      </c>
      <c r="I37" s="68">
        <f t="shared" si="26"/>
        <v>-439.49074189366252</v>
      </c>
      <c r="J37" s="56">
        <f t="shared" si="15"/>
        <v>0.36633744310163585</v>
      </c>
      <c r="K37" s="68">
        <f t="shared" si="16"/>
        <v>0</v>
      </c>
      <c r="L37" s="68">
        <v>20</v>
      </c>
      <c r="M37" s="56">
        <f>Protein_Amt!$B$6</f>
        <v>57.737528248579764</v>
      </c>
      <c r="N37" s="68">
        <f t="shared" si="17"/>
        <v>0</v>
      </c>
      <c r="O37" s="68">
        <f t="shared" si="18"/>
        <v>80</v>
      </c>
      <c r="P37" s="68">
        <f t="shared" si="19"/>
        <v>230.95011299431906</v>
      </c>
      <c r="Q37" s="69">
        <f t="shared" si="20"/>
        <v>310.95011299431906</v>
      </c>
      <c r="S37" s="78"/>
      <c r="T37" s="75"/>
      <c r="U37" s="75"/>
      <c r="V37" s="75"/>
      <c r="W37" s="75"/>
      <c r="X37" s="75"/>
      <c r="Y37" s="75"/>
      <c r="Z37" s="79"/>
      <c r="AA37" s="70">
        <f t="shared" si="21"/>
        <v>0.58074911592677347</v>
      </c>
      <c r="AB37" s="75"/>
      <c r="AC37" s="75"/>
      <c r="AD37" s="75"/>
      <c r="AE37" s="75"/>
      <c r="AF37" s="75"/>
      <c r="AG37" s="76"/>
    </row>
    <row r="38" spans="1:33" x14ac:dyDescent="0.25">
      <c r="A38" s="66">
        <v>43027</v>
      </c>
      <c r="B38" s="67">
        <f t="shared" si="22"/>
        <v>36</v>
      </c>
      <c r="C38" s="68">
        <f t="shared" si="23"/>
        <v>148.66527662830561</v>
      </c>
      <c r="D38" s="68">
        <f t="shared" si="24"/>
        <v>83.677577171854736</v>
      </c>
      <c r="E38" s="69">
        <f t="shared" si="14"/>
        <v>64.987699456450869</v>
      </c>
      <c r="F38" s="58"/>
      <c r="G38" s="70">
        <f>C38*TDEE!$B$5</f>
        <v>1586.9319400492923</v>
      </c>
      <c r="H38" s="68">
        <f t="shared" si="25"/>
        <v>2014.618683149977</v>
      </c>
      <c r="I38" s="68">
        <f t="shared" si="26"/>
        <v>-427.68674310068468</v>
      </c>
      <c r="J38" s="56">
        <f t="shared" si="15"/>
        <v>0.36456623630142088</v>
      </c>
      <c r="K38" s="68">
        <f t="shared" si="16"/>
        <v>0</v>
      </c>
      <c r="L38" s="68">
        <v>20</v>
      </c>
      <c r="M38" s="56">
        <f>Protein_Amt!$B$6</f>
        <v>57.737528248579764</v>
      </c>
      <c r="N38" s="68">
        <f t="shared" si="17"/>
        <v>0</v>
      </c>
      <c r="O38" s="68">
        <f t="shared" si="18"/>
        <v>80</v>
      </c>
      <c r="P38" s="68">
        <f t="shared" si="19"/>
        <v>230.95011299431906</v>
      </c>
      <c r="Q38" s="69">
        <f t="shared" si="20"/>
        <v>310.95011299431906</v>
      </c>
      <c r="S38" s="78"/>
      <c r="T38" s="75"/>
      <c r="U38" s="75"/>
      <c r="V38" s="75"/>
      <c r="W38" s="75"/>
      <c r="X38" s="75"/>
      <c r="Y38" s="75"/>
      <c r="Z38" s="79"/>
      <c r="AA38" s="70">
        <f t="shared" si="21"/>
        <v>0.57560533804285052</v>
      </c>
      <c r="AB38" s="75"/>
      <c r="AC38" s="75"/>
      <c r="AD38" s="75"/>
      <c r="AE38" s="75"/>
      <c r="AF38" s="75"/>
      <c r="AG38" s="76"/>
    </row>
    <row r="39" spans="1:33" x14ac:dyDescent="0.25">
      <c r="A39" s="66">
        <v>43028</v>
      </c>
      <c r="B39" s="67">
        <f t="shared" si="22"/>
        <v>37</v>
      </c>
      <c r="C39" s="68">
        <f t="shared" si="23"/>
        <v>148.08967129026274</v>
      </c>
      <c r="D39" s="68">
        <f t="shared" si="24"/>
        <v>83.677577171854736</v>
      </c>
      <c r="E39" s="69">
        <f t="shared" si="14"/>
        <v>64.412094118408007</v>
      </c>
      <c r="F39" s="58"/>
      <c r="G39" s="70">
        <f>C39*TDEE!$B$5</f>
        <v>1580.7876236593465</v>
      </c>
      <c r="H39" s="68">
        <f t="shared" si="25"/>
        <v>1996.7749176706482</v>
      </c>
      <c r="I39" s="68">
        <f t="shared" si="26"/>
        <v>-415.98729401130163</v>
      </c>
      <c r="J39" s="56">
        <f t="shared" si="15"/>
        <v>0.36281071733286496</v>
      </c>
      <c r="K39" s="68">
        <f t="shared" si="16"/>
        <v>0</v>
      </c>
      <c r="L39" s="68">
        <v>20</v>
      </c>
      <c r="M39" s="56">
        <f>Protein_Amt!$B$6</f>
        <v>57.737528248579764</v>
      </c>
      <c r="N39" s="68">
        <f t="shared" si="17"/>
        <v>0</v>
      </c>
      <c r="O39" s="68">
        <f t="shared" si="18"/>
        <v>80</v>
      </c>
      <c r="P39" s="68">
        <f t="shared" si="19"/>
        <v>230.95011299431906</v>
      </c>
      <c r="Q39" s="69">
        <f t="shared" si="20"/>
        <v>310.95011299431906</v>
      </c>
      <c r="S39" s="78"/>
      <c r="T39" s="75"/>
      <c r="U39" s="75"/>
      <c r="V39" s="75"/>
      <c r="W39" s="75"/>
      <c r="X39" s="75"/>
      <c r="Y39" s="75"/>
      <c r="Z39" s="79"/>
      <c r="AA39" s="70">
        <f t="shared" si="21"/>
        <v>0.57050711933447096</v>
      </c>
      <c r="AB39" s="75"/>
      <c r="AC39" s="75"/>
      <c r="AD39" s="75"/>
      <c r="AE39" s="75"/>
      <c r="AF39" s="75"/>
      <c r="AG39" s="76"/>
    </row>
    <row r="40" spans="1:33" x14ac:dyDescent="0.25">
      <c r="A40" s="66">
        <v>43029</v>
      </c>
      <c r="B40" s="67">
        <f t="shared" si="22"/>
        <v>38</v>
      </c>
      <c r="C40" s="68">
        <f t="shared" si="23"/>
        <v>147.51916417092826</v>
      </c>
      <c r="D40" s="68">
        <f t="shared" si="24"/>
        <v>83.677577171854736</v>
      </c>
      <c r="E40" s="69">
        <f t="shared" si="14"/>
        <v>63.841586999073527</v>
      </c>
      <c r="F40" s="58"/>
      <c r="G40" s="70">
        <f>C40*TDEE!$B$5</f>
        <v>1574.6977283574263</v>
      </c>
      <c r="H40" s="68">
        <f t="shared" si="25"/>
        <v>1979.0891969712793</v>
      </c>
      <c r="I40" s="68">
        <f t="shared" si="26"/>
        <v>-404.39146861385302</v>
      </c>
      <c r="J40" s="56">
        <f t="shared" si="15"/>
        <v>0.3610707472466021</v>
      </c>
      <c r="K40" s="68">
        <f t="shared" si="16"/>
        <v>0</v>
      </c>
      <c r="L40" s="68">
        <v>20</v>
      </c>
      <c r="M40" s="56">
        <f>Protein_Amt!$B$6</f>
        <v>57.737528248579764</v>
      </c>
      <c r="N40" s="68">
        <f t="shared" si="17"/>
        <v>0</v>
      </c>
      <c r="O40" s="68">
        <f t="shared" si="18"/>
        <v>80</v>
      </c>
      <c r="P40" s="68">
        <f t="shared" si="19"/>
        <v>230.95011299431906</v>
      </c>
      <c r="Q40" s="69">
        <f t="shared" si="20"/>
        <v>310.95011299431906</v>
      </c>
      <c r="S40" s="78"/>
      <c r="T40" s="75"/>
      <c r="U40" s="75"/>
      <c r="V40" s="75"/>
      <c r="W40" s="75"/>
      <c r="X40" s="75"/>
      <c r="Y40" s="75"/>
      <c r="Z40" s="79"/>
      <c r="AA40" s="70">
        <f t="shared" si="21"/>
        <v>0.56545405627750833</v>
      </c>
      <c r="AB40" s="75"/>
      <c r="AC40" s="75"/>
      <c r="AD40" s="75"/>
      <c r="AE40" s="75"/>
      <c r="AF40" s="75"/>
      <c r="AG40" s="76"/>
    </row>
    <row r="41" spans="1:33" x14ac:dyDescent="0.25">
      <c r="A41" s="66">
        <v>43030</v>
      </c>
      <c r="B41" s="67">
        <f t="shared" si="22"/>
        <v>39</v>
      </c>
      <c r="C41" s="68">
        <f t="shared" si="23"/>
        <v>146.95371011465076</v>
      </c>
      <c r="D41" s="68">
        <f t="shared" si="24"/>
        <v>83.677577171854736</v>
      </c>
      <c r="E41" s="69">
        <f t="shared" si="14"/>
        <v>63.276132942796025</v>
      </c>
      <c r="F41" s="58"/>
      <c r="G41" s="70">
        <f>C41*TDEE!$B$5</f>
        <v>1568.6617721281805</v>
      </c>
      <c r="H41" s="68">
        <f t="shared" si="25"/>
        <v>1961.5601212266768</v>
      </c>
      <c r="I41" s="68">
        <f t="shared" si="26"/>
        <v>-392.89834909849628</v>
      </c>
      <c r="J41" s="56">
        <f t="shared" si="15"/>
        <v>0.35934618832396037</v>
      </c>
      <c r="K41" s="68">
        <f t="shared" si="16"/>
        <v>0</v>
      </c>
      <c r="L41" s="68">
        <v>20</v>
      </c>
      <c r="M41" s="56">
        <f>Protein_Amt!$B$6</f>
        <v>57.737528248579764</v>
      </c>
      <c r="N41" s="68">
        <f t="shared" si="17"/>
        <v>0</v>
      </c>
      <c r="O41" s="68">
        <f t="shared" si="18"/>
        <v>80</v>
      </c>
      <c r="P41" s="68">
        <f t="shared" si="19"/>
        <v>230.95011299431906</v>
      </c>
      <c r="Q41" s="69">
        <f t="shared" si="20"/>
        <v>310.95011299431906</v>
      </c>
      <c r="S41" s="78"/>
      <c r="T41" s="75"/>
      <c r="U41" s="75"/>
      <c r="V41" s="75"/>
      <c r="W41" s="75"/>
      <c r="X41" s="75"/>
      <c r="Y41" s="75"/>
      <c r="Z41" s="79"/>
      <c r="AA41" s="70">
        <f t="shared" si="21"/>
        <v>0.56044574892190768</v>
      </c>
      <c r="AB41" s="75"/>
      <c r="AC41" s="75"/>
      <c r="AD41" s="75"/>
      <c r="AE41" s="75"/>
      <c r="AF41" s="75"/>
      <c r="AG41" s="76"/>
    </row>
    <row r="42" spans="1:33" x14ac:dyDescent="0.25">
      <c r="A42" s="66">
        <v>43031</v>
      </c>
      <c r="B42" s="67">
        <f t="shared" si="22"/>
        <v>40</v>
      </c>
      <c r="C42" s="68">
        <f t="shared" si="23"/>
        <v>146.39326436572884</v>
      </c>
      <c r="D42" s="68">
        <f t="shared" si="24"/>
        <v>83.677577171854736</v>
      </c>
      <c r="E42" s="69">
        <f t="shared" si="14"/>
        <v>62.715687193874103</v>
      </c>
      <c r="F42" s="58"/>
      <c r="G42" s="70">
        <f>C42*TDEE!$B$5</f>
        <v>1562.679277225536</v>
      </c>
      <c r="H42" s="68">
        <f t="shared" si="25"/>
        <v>1944.1863030100972</v>
      </c>
      <c r="I42" s="68">
        <f t="shared" si="26"/>
        <v>-381.50702578456116</v>
      </c>
      <c r="J42" s="56">
        <f t="shared" si="15"/>
        <v>0.35763690406606202</v>
      </c>
      <c r="K42" s="68">
        <f t="shared" si="16"/>
        <v>0</v>
      </c>
      <c r="L42" s="68">
        <v>20</v>
      </c>
      <c r="M42" s="56">
        <f>Protein_Amt!$B$6</f>
        <v>57.737528248579764</v>
      </c>
      <c r="N42" s="68">
        <f t="shared" si="17"/>
        <v>0</v>
      </c>
      <c r="O42" s="68">
        <f t="shared" si="18"/>
        <v>80</v>
      </c>
      <c r="P42" s="68">
        <f t="shared" si="19"/>
        <v>230.95011299431906</v>
      </c>
      <c r="Q42" s="69">
        <f t="shared" si="20"/>
        <v>310.95011299431906</v>
      </c>
      <c r="S42" s="78"/>
      <c r="T42" s="75"/>
      <c r="U42" s="75"/>
      <c r="V42" s="75"/>
      <c r="W42" s="75"/>
      <c r="X42" s="75"/>
      <c r="Y42" s="75"/>
      <c r="Z42" s="79"/>
      <c r="AA42" s="70">
        <f t="shared" si="21"/>
        <v>0.55548180086002774</v>
      </c>
      <c r="AB42" s="75"/>
      <c r="AC42" s="75"/>
      <c r="AD42" s="75"/>
      <c r="AE42" s="75"/>
      <c r="AF42" s="75"/>
      <c r="AG42" s="76"/>
    </row>
    <row r="43" spans="1:33" x14ac:dyDescent="0.25">
      <c r="A43" s="66">
        <v>43032</v>
      </c>
      <c r="B43" s="67">
        <f t="shared" si="22"/>
        <v>41</v>
      </c>
      <c r="C43" s="68">
        <f t="shared" si="23"/>
        <v>145.8377825648688</v>
      </c>
      <c r="D43" s="68">
        <f t="shared" si="24"/>
        <v>83.677577171854736</v>
      </c>
      <c r="E43" s="69">
        <f t="shared" si="14"/>
        <v>62.160205393014067</v>
      </c>
      <c r="F43" s="58"/>
      <c r="G43" s="70">
        <f>C43*TDEE!$B$5</f>
        <v>1556.7497701348866</v>
      </c>
      <c r="H43" s="68">
        <f t="shared" si="25"/>
        <v>1926.966367183436</v>
      </c>
      <c r="I43" s="68">
        <f t="shared" si="26"/>
        <v>-370.21659704854937</v>
      </c>
      <c r="J43" s="56">
        <f t="shared" si="15"/>
        <v>0.35594275918301926</v>
      </c>
      <c r="K43" s="68">
        <f t="shared" si="16"/>
        <v>0</v>
      </c>
      <c r="L43" s="68">
        <v>20</v>
      </c>
      <c r="M43" s="56">
        <f>Protein_Amt!$B$6</f>
        <v>57.737528248579764</v>
      </c>
      <c r="N43" s="68">
        <f t="shared" si="17"/>
        <v>0</v>
      </c>
      <c r="O43" s="68">
        <f t="shared" si="18"/>
        <v>80</v>
      </c>
      <c r="P43" s="68">
        <f t="shared" si="19"/>
        <v>230.95011299431906</v>
      </c>
      <c r="Q43" s="69">
        <f t="shared" si="20"/>
        <v>310.95011299431906</v>
      </c>
      <c r="S43" s="78"/>
      <c r="T43" s="75"/>
      <c r="U43" s="75"/>
      <c r="V43" s="75"/>
      <c r="W43" s="75"/>
      <c r="X43" s="75"/>
      <c r="Y43" s="75"/>
      <c r="Z43" s="79"/>
      <c r="AA43" s="70">
        <f t="shared" si="21"/>
        <v>0.55056181919526748</v>
      </c>
      <c r="AB43" s="75"/>
      <c r="AC43" s="75"/>
      <c r="AD43" s="75"/>
      <c r="AE43" s="75"/>
      <c r="AF43" s="75"/>
      <c r="AG43" s="76"/>
    </row>
    <row r="44" spans="1:33" x14ac:dyDescent="0.25">
      <c r="A44" s="66">
        <v>43033</v>
      </c>
      <c r="B44" s="67">
        <f t="shared" si="22"/>
        <v>42</v>
      </c>
      <c r="C44" s="68">
        <f t="shared" si="23"/>
        <v>145.28722074567352</v>
      </c>
      <c r="D44" s="68">
        <f t="shared" si="24"/>
        <v>83.677577171854736</v>
      </c>
      <c r="E44" s="69">
        <f t="shared" si="14"/>
        <v>61.609643573818786</v>
      </c>
      <c r="F44" s="58"/>
      <c r="G44" s="70">
        <f>C44*TDEE!$B$5</f>
        <v>1550.8727815356115</v>
      </c>
      <c r="H44" s="68">
        <f t="shared" si="25"/>
        <v>1909.8989507883823</v>
      </c>
      <c r="I44" s="68">
        <f t="shared" si="26"/>
        <v>-359.02616925277084</v>
      </c>
      <c r="J44" s="56">
        <f t="shared" si="15"/>
        <v>0.35426361958322639</v>
      </c>
      <c r="K44" s="68">
        <f t="shared" si="16"/>
        <v>0</v>
      </c>
      <c r="L44" s="68">
        <v>20</v>
      </c>
      <c r="M44" s="56">
        <f>Protein_Amt!$B$6</f>
        <v>57.737528248579764</v>
      </c>
      <c r="N44" s="68">
        <f t="shared" si="17"/>
        <v>0</v>
      </c>
      <c r="O44" s="68">
        <f t="shared" si="18"/>
        <v>80</v>
      </c>
      <c r="P44" s="68">
        <f t="shared" si="19"/>
        <v>230.95011299431906</v>
      </c>
      <c r="Q44" s="69">
        <f t="shared" si="20"/>
        <v>310.95011299431906</v>
      </c>
      <c r="S44" s="78"/>
      <c r="T44" s="75"/>
      <c r="U44" s="75"/>
      <c r="V44" s="75"/>
      <c r="W44" s="75"/>
      <c r="X44" s="75"/>
      <c r="Y44" s="75"/>
      <c r="Z44" s="79"/>
      <c r="AA44" s="70">
        <f t="shared" si="21"/>
        <v>0.54568541451096642</v>
      </c>
      <c r="AB44" s="75"/>
      <c r="AC44" s="75"/>
      <c r="AD44" s="75"/>
      <c r="AE44" s="75"/>
      <c r="AF44" s="75"/>
      <c r="AG44" s="76"/>
    </row>
    <row r="45" spans="1:33" x14ac:dyDescent="0.25">
      <c r="A45" s="66">
        <v>43034</v>
      </c>
      <c r="B45" s="67">
        <f t="shared" si="22"/>
        <v>43</v>
      </c>
      <c r="C45" s="68">
        <f t="shared" si="23"/>
        <v>144.74153533116257</v>
      </c>
      <c r="D45" s="68">
        <f t="shared" si="24"/>
        <v>83.677577171854736</v>
      </c>
      <c r="E45" s="69">
        <f t="shared" si="14"/>
        <v>61.06395815930783</v>
      </c>
      <c r="F45" s="58"/>
      <c r="G45" s="70">
        <f>C45*TDEE!$B$5</f>
        <v>1545.0478462639303</v>
      </c>
      <c r="H45" s="68">
        <f t="shared" si="25"/>
        <v>1892.9827029385428</v>
      </c>
      <c r="I45" s="68">
        <f t="shared" si="26"/>
        <v>-347.93485667461255</v>
      </c>
      <c r="J45" s="56">
        <f t="shared" si="15"/>
        <v>0.35259935236274603</v>
      </c>
      <c r="K45" s="68">
        <f t="shared" si="16"/>
        <v>0</v>
      </c>
      <c r="L45" s="68">
        <v>20</v>
      </c>
      <c r="M45" s="56">
        <f>Protein_Amt!$B$6</f>
        <v>57.737528248579764</v>
      </c>
      <c r="N45" s="68">
        <f t="shared" si="17"/>
        <v>0</v>
      </c>
      <c r="O45" s="68">
        <f t="shared" si="18"/>
        <v>80</v>
      </c>
      <c r="P45" s="68">
        <f t="shared" si="19"/>
        <v>230.95011299431906</v>
      </c>
      <c r="Q45" s="69">
        <f t="shared" si="20"/>
        <v>310.95011299431906</v>
      </c>
      <c r="S45" s="78"/>
      <c r="T45" s="75"/>
      <c r="U45" s="75"/>
      <c r="V45" s="75"/>
      <c r="W45" s="75"/>
      <c r="X45" s="75"/>
      <c r="Y45" s="75"/>
      <c r="Z45" s="79"/>
      <c r="AA45" s="70">
        <f t="shared" si="21"/>
        <v>0.54085220083958363</v>
      </c>
      <c r="AB45" s="75"/>
      <c r="AC45" s="75"/>
      <c r="AD45" s="75"/>
      <c r="AE45" s="75"/>
      <c r="AF45" s="75"/>
      <c r="AG45" s="76"/>
    </row>
    <row r="46" spans="1:33" x14ac:dyDescent="0.25">
      <c r="A46" s="66">
        <v>43035</v>
      </c>
      <c r="B46" s="67">
        <f t="shared" si="22"/>
        <v>44</v>
      </c>
      <c r="C46" s="68">
        <f t="shared" si="23"/>
        <v>144.20068313032297</v>
      </c>
      <c r="D46" s="68">
        <f t="shared" si="24"/>
        <v>83.677577171854736</v>
      </c>
      <c r="E46" s="69">
        <f t="shared" si="14"/>
        <v>60.523105958468236</v>
      </c>
      <c r="F46" s="58"/>
      <c r="G46" s="70">
        <f>C46*TDEE!$B$5</f>
        <v>1539.2745032760836</v>
      </c>
      <c r="H46" s="68">
        <f t="shared" si="25"/>
        <v>1876.2162847125153</v>
      </c>
      <c r="I46" s="68">
        <f t="shared" si="26"/>
        <v>-336.94178143643171</v>
      </c>
      <c r="J46" s="56">
        <f t="shared" si="15"/>
        <v>0.35094982579478984</v>
      </c>
      <c r="K46" s="68">
        <f t="shared" si="16"/>
        <v>0</v>
      </c>
      <c r="L46" s="68">
        <v>20</v>
      </c>
      <c r="M46" s="56">
        <f>Protein_Amt!$B$6</f>
        <v>57.737528248579764</v>
      </c>
      <c r="N46" s="68">
        <f t="shared" si="17"/>
        <v>0</v>
      </c>
      <c r="O46" s="68">
        <f t="shared" si="18"/>
        <v>80</v>
      </c>
      <c r="P46" s="68">
        <f t="shared" si="19"/>
        <v>230.95011299431906</v>
      </c>
      <c r="Q46" s="69">
        <f t="shared" si="20"/>
        <v>310.95011299431906</v>
      </c>
      <c r="S46" s="78"/>
      <c r="T46" s="75"/>
      <c r="U46" s="75"/>
      <c r="V46" s="75"/>
      <c r="W46" s="75"/>
      <c r="X46" s="75"/>
      <c r="Y46" s="75"/>
      <c r="Z46" s="79"/>
      <c r="AA46" s="70">
        <f t="shared" si="21"/>
        <v>0.53606179563214718</v>
      </c>
      <c r="AB46" s="75"/>
      <c r="AC46" s="75"/>
      <c r="AD46" s="75"/>
      <c r="AE46" s="75"/>
      <c r="AF46" s="75"/>
      <c r="AG46" s="76"/>
    </row>
    <row r="47" spans="1:33" x14ac:dyDescent="0.25">
      <c r="A47" s="66">
        <v>43036</v>
      </c>
      <c r="B47" s="67">
        <f t="shared" si="22"/>
        <v>45</v>
      </c>
      <c r="C47" s="68">
        <f t="shared" si="23"/>
        <v>143.66462133469082</v>
      </c>
      <c r="D47" s="68">
        <f t="shared" si="24"/>
        <v>83.677577171854736</v>
      </c>
      <c r="E47" s="69">
        <f t="shared" si="14"/>
        <v>59.987044162836085</v>
      </c>
      <c r="F47" s="58"/>
      <c r="G47" s="70">
        <f>C47*TDEE!$B$5</f>
        <v>1533.5522956118436</v>
      </c>
      <c r="H47" s="68">
        <f t="shared" si="25"/>
        <v>1859.5983690479186</v>
      </c>
      <c r="I47" s="68">
        <f t="shared" si="26"/>
        <v>-326.04607343607495</v>
      </c>
      <c r="J47" s="56">
        <f t="shared" si="15"/>
        <v>0.34931490931929277</v>
      </c>
      <c r="K47" s="68">
        <f t="shared" si="16"/>
        <v>0</v>
      </c>
      <c r="L47" s="68">
        <v>20</v>
      </c>
      <c r="M47" s="56">
        <f>Protein_Amt!$B$6</f>
        <v>57.737528248579764</v>
      </c>
      <c r="N47" s="68">
        <f t="shared" si="17"/>
        <v>0</v>
      </c>
      <c r="O47" s="68">
        <f t="shared" si="18"/>
        <v>80</v>
      </c>
      <c r="P47" s="68">
        <f t="shared" si="19"/>
        <v>230.95011299431906</v>
      </c>
      <c r="Q47" s="69">
        <f t="shared" si="20"/>
        <v>310.95011299431906</v>
      </c>
      <c r="S47" s="78"/>
      <c r="T47" s="75"/>
      <c r="U47" s="75"/>
      <c r="V47" s="75"/>
      <c r="W47" s="75"/>
      <c r="X47" s="75"/>
      <c r="Y47" s="75"/>
      <c r="Z47" s="79"/>
      <c r="AA47" s="70">
        <f t="shared" si="21"/>
        <v>0.53131381972797675</v>
      </c>
      <c r="AB47" s="75"/>
      <c r="AC47" s="75"/>
      <c r="AD47" s="75"/>
      <c r="AE47" s="75"/>
      <c r="AF47" s="75"/>
      <c r="AG47" s="76"/>
    </row>
    <row r="48" spans="1:33" x14ac:dyDescent="0.25">
      <c r="A48" s="66">
        <v>43037</v>
      </c>
      <c r="B48" s="67">
        <f t="shared" si="22"/>
        <v>46</v>
      </c>
      <c r="C48" s="68">
        <f t="shared" si="23"/>
        <v>143.13330751496284</v>
      </c>
      <c r="D48" s="68">
        <f t="shared" si="24"/>
        <v>83.677577171854736</v>
      </c>
      <c r="E48" s="69">
        <f t="shared" si="14"/>
        <v>59.455730343108101</v>
      </c>
      <c r="F48" s="58"/>
      <c r="G48" s="70">
        <f>C48*TDEE!$B$5</f>
        <v>1527.8807703583441</v>
      </c>
      <c r="H48" s="68">
        <f t="shared" si="25"/>
        <v>1843.1276406363511</v>
      </c>
      <c r="I48" s="68">
        <f t="shared" si="26"/>
        <v>-315.24687027800701</v>
      </c>
      <c r="J48" s="56">
        <f t="shared" si="15"/>
        <v>0.3476944735325786</v>
      </c>
      <c r="K48" s="68">
        <f t="shared" si="16"/>
        <v>0</v>
      </c>
      <c r="L48" s="68">
        <v>20</v>
      </c>
      <c r="M48" s="56">
        <f>Protein_Amt!$B$6</f>
        <v>57.737528248579764</v>
      </c>
      <c r="N48" s="68">
        <f t="shared" si="17"/>
        <v>0</v>
      </c>
      <c r="O48" s="68">
        <f t="shared" si="18"/>
        <v>80</v>
      </c>
      <c r="P48" s="68">
        <f t="shared" si="19"/>
        <v>230.95011299431906</v>
      </c>
      <c r="Q48" s="69">
        <f t="shared" si="20"/>
        <v>310.95011299431906</v>
      </c>
      <c r="S48" s="78"/>
      <c r="T48" s="75"/>
      <c r="U48" s="75"/>
      <c r="V48" s="75"/>
      <c r="W48" s="75"/>
      <c r="X48" s="75"/>
      <c r="Y48" s="75"/>
      <c r="Z48" s="79"/>
      <c r="AA48" s="70">
        <f t="shared" si="21"/>
        <v>0.52660789732467173</v>
      </c>
      <c r="AB48" s="75"/>
      <c r="AC48" s="75"/>
      <c r="AD48" s="75"/>
      <c r="AE48" s="75"/>
      <c r="AF48" s="75"/>
      <c r="AG48" s="76"/>
    </row>
    <row r="49" spans="1:33" x14ac:dyDescent="0.25">
      <c r="A49" s="66">
        <v>43038</v>
      </c>
      <c r="B49" s="67">
        <f t="shared" si="22"/>
        <v>47</v>
      </c>
      <c r="C49" s="68">
        <f t="shared" si="23"/>
        <v>142.60669961763816</v>
      </c>
      <c r="D49" s="68">
        <f t="shared" si="24"/>
        <v>83.677577171854736</v>
      </c>
      <c r="E49" s="69">
        <f t="shared" si="14"/>
        <v>58.92912244578342</v>
      </c>
      <c r="F49" s="58"/>
      <c r="G49" s="70">
        <f>C49*TDEE!$B$5</f>
        <v>1522.2594786142329</v>
      </c>
      <c r="H49" s="68">
        <f t="shared" si="25"/>
        <v>1826.8027958192861</v>
      </c>
      <c r="I49" s="68">
        <f t="shared" si="26"/>
        <v>-304.5433172050532</v>
      </c>
      <c r="J49" s="56">
        <f t="shared" si="15"/>
        <v>0.34608839017711829</v>
      </c>
      <c r="K49" s="68">
        <f t="shared" si="16"/>
        <v>0</v>
      </c>
      <c r="L49" s="68">
        <v>20</v>
      </c>
      <c r="M49" s="56">
        <f>Protein_Amt!$B$6</f>
        <v>57.737528248579764</v>
      </c>
      <c r="N49" s="68">
        <f t="shared" si="17"/>
        <v>0</v>
      </c>
      <c r="O49" s="68">
        <f t="shared" si="18"/>
        <v>80</v>
      </c>
      <c r="P49" s="68">
        <f t="shared" si="19"/>
        <v>230.95011299431906</v>
      </c>
      <c r="Q49" s="69">
        <f t="shared" si="20"/>
        <v>310.95011299431906</v>
      </c>
      <c r="S49" s="78"/>
      <c r="T49" s="75"/>
      <c r="U49" s="75"/>
      <c r="V49" s="75"/>
      <c r="W49" s="75"/>
      <c r="X49" s="75"/>
      <c r="Y49" s="75"/>
      <c r="Z49" s="79"/>
      <c r="AA49" s="70">
        <f t="shared" si="21"/>
        <v>0.52194365594836745</v>
      </c>
      <c r="AB49" s="75"/>
      <c r="AC49" s="75"/>
      <c r="AD49" s="75"/>
      <c r="AE49" s="75"/>
      <c r="AF49" s="75"/>
      <c r="AG49" s="76"/>
    </row>
    <row r="50" spans="1:33" x14ac:dyDescent="0.25">
      <c r="A50" s="66">
        <v>43039</v>
      </c>
      <c r="B50" s="67">
        <f t="shared" si="22"/>
        <v>48</v>
      </c>
      <c r="C50" s="68">
        <f t="shared" si="23"/>
        <v>142.08475596168978</v>
      </c>
      <c r="D50" s="68">
        <f t="shared" si="24"/>
        <v>83.677577171854736</v>
      </c>
      <c r="E50" s="69">
        <f t="shared" si="14"/>
        <v>58.407178789835044</v>
      </c>
      <c r="F50" s="58"/>
      <c r="G50" s="70">
        <f>C50*TDEE!$B$5</f>
        <v>1516.6879754541405</v>
      </c>
      <c r="H50" s="68">
        <f t="shared" si="25"/>
        <v>1810.6225424848863</v>
      </c>
      <c r="I50" s="68">
        <f t="shared" si="26"/>
        <v>-293.93456703074571</v>
      </c>
      <c r="J50" s="56">
        <f t="shared" si="15"/>
        <v>0.34449653213137754</v>
      </c>
      <c r="K50" s="68">
        <f t="shared" si="16"/>
        <v>0</v>
      </c>
      <c r="L50" s="68">
        <v>20</v>
      </c>
      <c r="M50" s="56">
        <f>Protein_Amt!$B$6</f>
        <v>57.737528248579764</v>
      </c>
      <c r="N50" s="68">
        <f t="shared" si="17"/>
        <v>0</v>
      </c>
      <c r="O50" s="68">
        <f t="shared" si="18"/>
        <v>80</v>
      </c>
      <c r="P50" s="68">
        <f t="shared" si="19"/>
        <v>230.95011299431906</v>
      </c>
      <c r="Q50" s="69">
        <f t="shared" si="20"/>
        <v>310.95011299431906</v>
      </c>
      <c r="S50" s="78"/>
      <c r="T50" s="75"/>
      <c r="U50" s="75"/>
      <c r="V50" s="75"/>
      <c r="W50" s="75"/>
      <c r="X50" s="75"/>
      <c r="Y50" s="75"/>
      <c r="Z50" s="79"/>
      <c r="AA50" s="70">
        <f t="shared" si="21"/>
        <v>0.5173207264242532</v>
      </c>
      <c r="AB50" s="75"/>
      <c r="AC50" s="75"/>
      <c r="AD50" s="75"/>
      <c r="AE50" s="75"/>
      <c r="AF50" s="75"/>
      <c r="AG50" s="76"/>
    </row>
    <row r="51" spans="1:33" x14ac:dyDescent="0.25">
      <c r="A51" s="66">
        <v>43040</v>
      </c>
      <c r="B51" s="67">
        <f t="shared" si="22"/>
        <v>49</v>
      </c>
      <c r="C51" s="68">
        <f t="shared" si="23"/>
        <v>141.56743523526552</v>
      </c>
      <c r="D51" s="68">
        <f t="shared" si="24"/>
        <v>83.677577171854736</v>
      </c>
      <c r="E51" s="69">
        <f t="shared" si="14"/>
        <v>57.889858063410784</v>
      </c>
      <c r="F51" s="58"/>
      <c r="G51" s="70">
        <f>C51*TDEE!$B$5</f>
        <v>1511.1658198934665</v>
      </c>
      <c r="H51" s="68">
        <f t="shared" si="25"/>
        <v>1794.5855999657342</v>
      </c>
      <c r="I51" s="68">
        <f t="shared" si="26"/>
        <v>-283.41978007226771</v>
      </c>
      <c r="J51" s="56">
        <f t="shared" si="15"/>
        <v>0.3429187733997564</v>
      </c>
      <c r="K51" s="68">
        <f t="shared" si="16"/>
        <v>0</v>
      </c>
      <c r="L51" s="68">
        <v>20</v>
      </c>
      <c r="M51" s="56">
        <f>Protein_Amt!$B$6</f>
        <v>57.737528248579764</v>
      </c>
      <c r="N51" s="68">
        <f t="shared" si="17"/>
        <v>0</v>
      </c>
      <c r="O51" s="68">
        <f t="shared" si="18"/>
        <v>80</v>
      </c>
      <c r="P51" s="68">
        <f t="shared" si="19"/>
        <v>230.95011299431906</v>
      </c>
      <c r="Q51" s="69">
        <f t="shared" si="20"/>
        <v>310.95011299431906</v>
      </c>
      <c r="S51" s="78"/>
      <c r="T51" s="75"/>
      <c r="U51" s="75"/>
      <c r="V51" s="75"/>
      <c r="W51" s="75"/>
      <c r="X51" s="75"/>
      <c r="Y51" s="75"/>
      <c r="Z51" s="79"/>
      <c r="AA51" s="70">
        <f t="shared" si="21"/>
        <v>0.51273874284735266</v>
      </c>
      <c r="AB51" s="75"/>
      <c r="AC51" s="75"/>
      <c r="AD51" s="75"/>
      <c r="AE51" s="75"/>
      <c r="AF51" s="75"/>
      <c r="AG51" s="76"/>
    </row>
    <row r="52" spans="1:33" x14ac:dyDescent="0.25">
      <c r="A52" s="66">
        <v>43041</v>
      </c>
      <c r="B52" s="67">
        <f t="shared" si="22"/>
        <v>50</v>
      </c>
      <c r="C52" s="68">
        <f t="shared" si="23"/>
        <v>141.05469649241817</v>
      </c>
      <c r="D52" s="68">
        <f t="shared" si="24"/>
        <v>83.677577171854736</v>
      </c>
      <c r="E52" s="69">
        <f t="shared" si="14"/>
        <v>57.377119320563438</v>
      </c>
      <c r="F52" s="58"/>
      <c r="G52" s="70">
        <f>C52*TDEE!$B$5</f>
        <v>1505.6925748534727</v>
      </c>
      <c r="H52" s="68">
        <f t="shared" si="25"/>
        <v>1778.6906989374665</v>
      </c>
      <c r="I52" s="68">
        <f t="shared" si="26"/>
        <v>-272.99812408399384</v>
      </c>
      <c r="J52" s="56">
        <f t="shared" si="15"/>
        <v>0.3413549891026153</v>
      </c>
      <c r="K52" s="68">
        <f t="shared" si="16"/>
        <v>0</v>
      </c>
      <c r="L52" s="68">
        <v>20</v>
      </c>
      <c r="M52" s="56">
        <f>Protein_Amt!$B$6</f>
        <v>57.737528248579764</v>
      </c>
      <c r="N52" s="68">
        <f t="shared" si="17"/>
        <v>0</v>
      </c>
      <c r="O52" s="68">
        <f t="shared" si="18"/>
        <v>80</v>
      </c>
      <c r="P52" s="68">
        <f t="shared" si="19"/>
        <v>230.95011299431906</v>
      </c>
      <c r="Q52" s="69">
        <f t="shared" si="20"/>
        <v>310.95011299431906</v>
      </c>
      <c r="S52" s="78"/>
      <c r="T52" s="75"/>
      <c r="U52" s="75"/>
      <c r="V52" s="75"/>
      <c r="W52" s="75"/>
      <c r="X52" s="75"/>
      <c r="Y52" s="75"/>
      <c r="Z52" s="79"/>
      <c r="AA52" s="70">
        <f t="shared" si="21"/>
        <v>0.50819734255356186</v>
      </c>
      <c r="AB52" s="75"/>
      <c r="AC52" s="75"/>
      <c r="AD52" s="75"/>
      <c r="AE52" s="75"/>
      <c r="AF52" s="75"/>
      <c r="AG52" s="76"/>
    </row>
    <row r="53" spans="1:33" x14ac:dyDescent="0.25">
      <c r="A53" s="66">
        <v>43042</v>
      </c>
      <c r="B53" s="67">
        <f t="shared" si="22"/>
        <v>51</v>
      </c>
      <c r="C53" s="68">
        <f t="shared" si="23"/>
        <v>140.54649914986462</v>
      </c>
      <c r="D53" s="68">
        <f t="shared" si="24"/>
        <v>83.677577171854736</v>
      </c>
      <c r="E53" s="69">
        <f t="shared" si="14"/>
        <v>56.86892197800988</v>
      </c>
      <c r="F53" s="58"/>
      <c r="G53" s="70">
        <f>C53*TDEE!$B$5</f>
        <v>1500.2678071266903</v>
      </c>
      <c r="H53" s="68">
        <f t="shared" si="25"/>
        <v>1762.9365813183063</v>
      </c>
      <c r="I53" s="68">
        <f t="shared" si="26"/>
        <v>-262.66877419161597</v>
      </c>
      <c r="J53" s="56">
        <f t="shared" si="15"/>
        <v>0.33980505546639184</v>
      </c>
      <c r="K53" s="68">
        <f t="shared" si="16"/>
        <v>0</v>
      </c>
      <c r="L53" s="68">
        <v>20</v>
      </c>
      <c r="M53" s="56">
        <f>Protein_Amt!$B$6</f>
        <v>57.737528248579764</v>
      </c>
      <c r="N53" s="68">
        <f t="shared" si="17"/>
        <v>0</v>
      </c>
      <c r="O53" s="68">
        <f t="shared" si="18"/>
        <v>80</v>
      </c>
      <c r="P53" s="68">
        <f t="shared" si="19"/>
        <v>230.95011299431906</v>
      </c>
      <c r="Q53" s="69">
        <f t="shared" si="20"/>
        <v>310.95011299431906</v>
      </c>
      <c r="S53" s="78"/>
      <c r="T53" s="75"/>
      <c r="U53" s="75"/>
      <c r="V53" s="75"/>
      <c r="W53" s="75"/>
      <c r="X53" s="75"/>
      <c r="Y53" s="75"/>
      <c r="Z53" s="79"/>
      <c r="AA53" s="70">
        <f t="shared" si="21"/>
        <v>0.5036961660909447</v>
      </c>
      <c r="AB53" s="75"/>
      <c r="AC53" s="75"/>
      <c r="AD53" s="75"/>
      <c r="AE53" s="75"/>
      <c r="AF53" s="75"/>
      <c r="AG53" s="76"/>
    </row>
    <row r="54" spans="1:33" x14ac:dyDescent="0.25">
      <c r="A54" s="66">
        <v>43043</v>
      </c>
      <c r="B54" s="67">
        <f t="shared" si="22"/>
        <v>52</v>
      </c>
      <c r="C54" s="68">
        <f t="shared" si="23"/>
        <v>140.04280298377367</v>
      </c>
      <c r="D54" s="68">
        <f t="shared" si="24"/>
        <v>83.677577171854736</v>
      </c>
      <c r="E54" s="69">
        <f t="shared" si="14"/>
        <v>56.365225811918933</v>
      </c>
      <c r="F54" s="58"/>
      <c r="G54" s="70">
        <f>C54*TDEE!$B$5</f>
        <v>1494.8910873426307</v>
      </c>
      <c r="H54" s="68">
        <f t="shared" si="25"/>
        <v>1747.322000169487</v>
      </c>
      <c r="I54" s="68">
        <f t="shared" si="26"/>
        <v>-252.43091282685623</v>
      </c>
      <c r="J54" s="56">
        <f t="shared" si="15"/>
        <v>0.33826884981380329</v>
      </c>
      <c r="K54" s="68">
        <f t="shared" si="16"/>
        <v>0</v>
      </c>
      <c r="L54" s="68">
        <v>20</v>
      </c>
      <c r="M54" s="56">
        <f>Protein_Amt!$B$6</f>
        <v>57.737528248579764</v>
      </c>
      <c r="N54" s="68">
        <f t="shared" si="17"/>
        <v>0</v>
      </c>
      <c r="O54" s="68">
        <f t="shared" si="18"/>
        <v>80</v>
      </c>
      <c r="P54" s="68">
        <f t="shared" si="19"/>
        <v>230.95011299431906</v>
      </c>
      <c r="Q54" s="69">
        <f t="shared" si="20"/>
        <v>310.95011299431906</v>
      </c>
      <c r="S54" s="78"/>
      <c r="T54" s="75"/>
      <c r="U54" s="75"/>
      <c r="V54" s="75"/>
      <c r="W54" s="75"/>
      <c r="X54" s="75"/>
      <c r="Y54" s="75"/>
      <c r="Z54" s="79"/>
      <c r="AA54" s="70">
        <f t="shared" si="21"/>
        <v>0.49923485719128197</v>
      </c>
      <c r="AB54" s="75"/>
      <c r="AC54" s="75"/>
      <c r="AD54" s="75"/>
      <c r="AE54" s="75"/>
      <c r="AF54" s="75"/>
      <c r="AG54" s="76"/>
    </row>
    <row r="55" spans="1:33" x14ac:dyDescent="0.25">
      <c r="A55" s="66">
        <v>43044</v>
      </c>
      <c r="B55" s="67">
        <f t="shared" si="22"/>
        <v>53</v>
      </c>
      <c r="C55" s="68">
        <f t="shared" si="23"/>
        <v>139.54356812658239</v>
      </c>
      <c r="D55" s="68">
        <f t="shared" si="24"/>
        <v>83.677577171854736</v>
      </c>
      <c r="E55" s="69">
        <f t="shared" si="14"/>
        <v>55.86599095472765</v>
      </c>
      <c r="F55" s="58"/>
      <c r="G55" s="70">
        <f>C55*TDEE!$B$5</f>
        <v>1489.5619899338014</v>
      </c>
      <c r="H55" s="68">
        <f t="shared" si="25"/>
        <v>1731.845719596557</v>
      </c>
      <c r="I55" s="68">
        <f t="shared" si="26"/>
        <v>-242.2837296627556</v>
      </c>
      <c r="J55" s="56">
        <f t="shared" si="15"/>
        <v>0.33674625055413787</v>
      </c>
      <c r="K55" s="68">
        <f t="shared" si="16"/>
        <v>0</v>
      </c>
      <c r="L55" s="68">
        <v>20</v>
      </c>
      <c r="M55" s="56">
        <f>Protein_Amt!$B$6</f>
        <v>57.737528248579764</v>
      </c>
      <c r="N55" s="68">
        <f t="shared" si="17"/>
        <v>0</v>
      </c>
      <c r="O55" s="68">
        <f t="shared" si="18"/>
        <v>80</v>
      </c>
      <c r="P55" s="68">
        <f t="shared" si="19"/>
        <v>230.95011299431906</v>
      </c>
      <c r="Q55" s="69">
        <f t="shared" si="20"/>
        <v>310.95011299431906</v>
      </c>
      <c r="S55" s="78"/>
      <c r="T55" s="75"/>
      <c r="U55" s="75"/>
      <c r="V55" s="75"/>
      <c r="W55" s="75"/>
      <c r="X55" s="75"/>
      <c r="Y55" s="75"/>
      <c r="Z55" s="79"/>
      <c r="AA55" s="70">
        <f t="shared" si="21"/>
        <v>0.49481306274187342</v>
      </c>
      <c r="AB55" s="75"/>
      <c r="AC55" s="75"/>
      <c r="AD55" s="75"/>
      <c r="AE55" s="75"/>
      <c r="AF55" s="75"/>
      <c r="AG55" s="76"/>
    </row>
    <row r="56" spans="1:33" x14ac:dyDescent="0.25">
      <c r="A56" s="66">
        <v>43045</v>
      </c>
      <c r="B56" s="67">
        <f t="shared" si="22"/>
        <v>54</v>
      </c>
      <c r="C56" s="68">
        <f t="shared" si="23"/>
        <v>139.0487550638405</v>
      </c>
      <c r="D56" s="68">
        <f t="shared" si="24"/>
        <v>83.677577171854736</v>
      </c>
      <c r="E56" s="69">
        <f t="shared" si="14"/>
        <v>55.371177891985766</v>
      </c>
      <c r="F56" s="58"/>
      <c r="G56" s="70">
        <f>C56*TDEE!$B$5</f>
        <v>1484.2800931020217</v>
      </c>
      <c r="H56" s="68">
        <f t="shared" si="25"/>
        <v>1716.5065146515587</v>
      </c>
      <c r="I56" s="68">
        <f t="shared" si="26"/>
        <v>-232.22642154953701</v>
      </c>
      <c r="J56" s="56">
        <f t="shared" si="15"/>
        <v>0.33523713717362935</v>
      </c>
      <c r="K56" s="68">
        <f t="shared" si="16"/>
        <v>0</v>
      </c>
      <c r="L56" s="68">
        <v>20</v>
      </c>
      <c r="M56" s="56">
        <f>Protein_Amt!$B$6</f>
        <v>57.737528248579764</v>
      </c>
      <c r="N56" s="68">
        <f t="shared" si="17"/>
        <v>0</v>
      </c>
      <c r="O56" s="68">
        <f t="shared" si="18"/>
        <v>80</v>
      </c>
      <c r="P56" s="68">
        <f t="shared" si="19"/>
        <v>230.95011299431906</v>
      </c>
      <c r="Q56" s="69">
        <f t="shared" si="20"/>
        <v>310.95011299431906</v>
      </c>
      <c r="S56" s="78"/>
      <c r="T56" s="75"/>
      <c r="U56" s="75"/>
      <c r="V56" s="75"/>
      <c r="W56" s="75"/>
      <c r="X56" s="75"/>
      <c r="Y56" s="75"/>
      <c r="Z56" s="79"/>
      <c r="AA56" s="70">
        <f t="shared" si="21"/>
        <v>0.49043043275758819</v>
      </c>
      <c r="AB56" s="75"/>
      <c r="AC56" s="75"/>
      <c r="AD56" s="75"/>
      <c r="AE56" s="75"/>
      <c r="AF56" s="75"/>
      <c r="AG56" s="76"/>
    </row>
    <row r="57" spans="1:33" x14ac:dyDescent="0.25">
      <c r="A57" s="66">
        <v>43046</v>
      </c>
      <c r="B57" s="67">
        <f t="shared" si="22"/>
        <v>55</v>
      </c>
      <c r="C57" s="68">
        <f t="shared" si="23"/>
        <v>138.55832463108291</v>
      </c>
      <c r="D57" s="68">
        <f t="shared" si="24"/>
        <v>83.677577171854736</v>
      </c>
      <c r="E57" s="69">
        <f t="shared" si="14"/>
        <v>54.880747459228175</v>
      </c>
      <c r="F57" s="58"/>
      <c r="G57" s="70">
        <f>C57*TDEE!$B$5</f>
        <v>1479.0449787850378</v>
      </c>
      <c r="H57" s="68">
        <f t="shared" si="25"/>
        <v>1701.3031712360735</v>
      </c>
      <c r="I57" s="68">
        <f t="shared" si="26"/>
        <v>-222.25819245103571</v>
      </c>
      <c r="J57" s="56">
        <f t="shared" si="15"/>
        <v>0.33374139022591964</v>
      </c>
      <c r="K57" s="68">
        <f t="shared" si="16"/>
        <v>0</v>
      </c>
      <c r="L57" s="68">
        <v>20</v>
      </c>
      <c r="M57" s="56">
        <f>Protein_Amt!$B$6</f>
        <v>57.737528248579764</v>
      </c>
      <c r="N57" s="68">
        <f t="shared" si="17"/>
        <v>0</v>
      </c>
      <c r="O57" s="68">
        <f t="shared" si="18"/>
        <v>80</v>
      </c>
      <c r="P57" s="68">
        <f t="shared" si="19"/>
        <v>230.95011299431906</v>
      </c>
      <c r="Q57" s="69">
        <f t="shared" si="20"/>
        <v>310.95011299431906</v>
      </c>
      <c r="S57" s="78"/>
      <c r="T57" s="75"/>
      <c r="U57" s="75"/>
      <c r="V57" s="75"/>
      <c r="W57" s="75"/>
      <c r="X57" s="75"/>
      <c r="Y57" s="75"/>
      <c r="Z57" s="79"/>
      <c r="AA57" s="70">
        <f t="shared" si="21"/>
        <v>0.48608662035316386</v>
      </c>
      <c r="AB57" s="75"/>
      <c r="AC57" s="75"/>
      <c r="AD57" s="75"/>
      <c r="AE57" s="75"/>
      <c r="AF57" s="75"/>
      <c r="AG57" s="76"/>
    </row>
    <row r="58" spans="1:33" x14ac:dyDescent="0.25">
      <c r="A58" s="66">
        <v>43047</v>
      </c>
      <c r="B58" s="67">
        <f t="shared" si="22"/>
        <v>56</v>
      </c>
      <c r="C58" s="68">
        <f t="shared" si="23"/>
        <v>138.07223801072973</v>
      </c>
      <c r="D58" s="68">
        <f t="shared" si="24"/>
        <v>83.677577171854736</v>
      </c>
      <c r="E58" s="69">
        <f t="shared" si="14"/>
        <v>54.394660838874998</v>
      </c>
      <c r="F58" s="58"/>
      <c r="G58" s="70">
        <f>C58*TDEE!$B$5</f>
        <v>1473.8562326234328</v>
      </c>
      <c r="H58" s="68">
        <f t="shared" si="25"/>
        <v>1686.2344860051248</v>
      </c>
      <c r="I58" s="68">
        <f t="shared" si="26"/>
        <v>-212.37825338169205</v>
      </c>
      <c r="J58" s="56">
        <f t="shared" si="15"/>
        <v>0.33225889132260389</v>
      </c>
      <c r="K58" s="68">
        <f t="shared" si="16"/>
        <v>0</v>
      </c>
      <c r="L58" s="68">
        <v>20</v>
      </c>
      <c r="M58" s="56">
        <f>Protein_Amt!$B$6</f>
        <v>57.737528248579764</v>
      </c>
      <c r="N58" s="68">
        <f t="shared" si="17"/>
        <v>0</v>
      </c>
      <c r="O58" s="68">
        <f t="shared" si="18"/>
        <v>80</v>
      </c>
      <c r="P58" s="68">
        <f t="shared" si="19"/>
        <v>230.95011299431906</v>
      </c>
      <c r="Q58" s="69">
        <f t="shared" si="20"/>
        <v>310.95011299431906</v>
      </c>
      <c r="S58" s="78"/>
      <c r="T58" s="75"/>
      <c r="U58" s="75"/>
      <c r="V58" s="75"/>
      <c r="W58" s="75"/>
      <c r="X58" s="75"/>
      <c r="Y58" s="75"/>
      <c r="Z58" s="79"/>
      <c r="AA58" s="70">
        <f t="shared" si="21"/>
        <v>0.48178128171574996</v>
      </c>
      <c r="AB58" s="75"/>
      <c r="AC58" s="75"/>
      <c r="AD58" s="75"/>
      <c r="AE58" s="75"/>
      <c r="AF58" s="75"/>
      <c r="AG58" s="76"/>
    </row>
    <row r="59" spans="1:33" x14ac:dyDescent="0.25">
      <c r="A59" s="66">
        <v>43048</v>
      </c>
      <c r="B59" s="67">
        <f t="shared" si="22"/>
        <v>57</v>
      </c>
      <c r="C59" s="68">
        <f t="shared" si="23"/>
        <v>137.59045672901399</v>
      </c>
      <c r="D59" s="68">
        <f t="shared" si="24"/>
        <v>83.677577171854736</v>
      </c>
      <c r="E59" s="69">
        <f t="shared" si="14"/>
        <v>53.912879557159258</v>
      </c>
      <c r="F59" s="58"/>
      <c r="G59" s="70">
        <f>C59*TDEE!$B$5</f>
        <v>1468.7134439278307</v>
      </c>
      <c r="H59" s="68">
        <f t="shared" si="25"/>
        <v>1671.2992662719371</v>
      </c>
      <c r="I59" s="68">
        <f t="shared" si="26"/>
        <v>-202.58582234410642</v>
      </c>
      <c r="J59" s="56">
        <f t="shared" si="15"/>
        <v>0.33078952312386045</v>
      </c>
      <c r="K59" s="68">
        <f t="shared" si="16"/>
        <v>0</v>
      </c>
      <c r="L59" s="68">
        <v>20</v>
      </c>
      <c r="M59" s="56">
        <f>Protein_Amt!$B$6</f>
        <v>57.737528248579764</v>
      </c>
      <c r="N59" s="68">
        <f t="shared" si="17"/>
        <v>0</v>
      </c>
      <c r="O59" s="68">
        <f t="shared" si="18"/>
        <v>80</v>
      </c>
      <c r="P59" s="68">
        <f t="shared" si="19"/>
        <v>230.95011299431906</v>
      </c>
      <c r="Q59" s="69">
        <f t="shared" si="20"/>
        <v>310.95011299431906</v>
      </c>
      <c r="S59" s="78"/>
      <c r="T59" s="75"/>
      <c r="U59" s="75"/>
      <c r="V59" s="75"/>
      <c r="W59" s="75"/>
      <c r="X59" s="75"/>
      <c r="Y59" s="75"/>
      <c r="Z59" s="79"/>
      <c r="AA59" s="70">
        <f t="shared" si="21"/>
        <v>0.4775140760776963</v>
      </c>
      <c r="AB59" s="75"/>
      <c r="AC59" s="75"/>
      <c r="AD59" s="75"/>
      <c r="AE59" s="75"/>
      <c r="AF59" s="75"/>
      <c r="AG59" s="76"/>
    </row>
    <row r="60" spans="1:33" x14ac:dyDescent="0.25">
      <c r="A60" s="66">
        <v>43049</v>
      </c>
      <c r="B60" s="67">
        <f t="shared" si="22"/>
        <v>58</v>
      </c>
      <c r="C60" s="68">
        <f t="shared" si="23"/>
        <v>137.11294265293631</v>
      </c>
      <c r="D60" s="68">
        <f t="shared" si="24"/>
        <v>83.677577171854736</v>
      </c>
      <c r="E60" s="69">
        <f t="shared" si="14"/>
        <v>53.435365481081575</v>
      </c>
      <c r="F60" s="58"/>
      <c r="G60" s="70">
        <f>C60*TDEE!$B$5</f>
        <v>1463.6162056463897</v>
      </c>
      <c r="H60" s="68">
        <f t="shared" si="25"/>
        <v>1656.4963299135288</v>
      </c>
      <c r="I60" s="68">
        <f t="shared" si="26"/>
        <v>-192.88012426713908</v>
      </c>
      <c r="J60" s="56">
        <f t="shared" si="15"/>
        <v>0.32933316932916307</v>
      </c>
      <c r="K60" s="68">
        <f t="shared" si="16"/>
        <v>0</v>
      </c>
      <c r="L60" s="68">
        <v>20</v>
      </c>
      <c r="M60" s="56">
        <f>Protein_Amt!$B$6</f>
        <v>57.737528248579764</v>
      </c>
      <c r="N60" s="68">
        <f t="shared" si="17"/>
        <v>0</v>
      </c>
      <c r="O60" s="68">
        <f t="shared" si="18"/>
        <v>80</v>
      </c>
      <c r="P60" s="68">
        <f t="shared" si="19"/>
        <v>230.95011299431906</v>
      </c>
      <c r="Q60" s="69">
        <f t="shared" si="20"/>
        <v>310.95011299431906</v>
      </c>
      <c r="S60" s="78"/>
      <c r="T60" s="75"/>
      <c r="U60" s="75"/>
      <c r="V60" s="75"/>
      <c r="W60" s="75"/>
      <c r="X60" s="75"/>
      <c r="Y60" s="75"/>
      <c r="Z60" s="79"/>
      <c r="AA60" s="70">
        <f t="shared" si="21"/>
        <v>0.47328466568957966</v>
      </c>
      <c r="AB60" s="75"/>
      <c r="AC60" s="75"/>
      <c r="AD60" s="75"/>
      <c r="AE60" s="75"/>
      <c r="AF60" s="75"/>
      <c r="AG60" s="76"/>
    </row>
    <row r="61" spans="1:33" x14ac:dyDescent="0.25">
      <c r="A61" s="66">
        <v>43050</v>
      </c>
      <c r="B61" s="67">
        <f t="shared" si="22"/>
        <v>59</v>
      </c>
      <c r="C61" s="68">
        <f t="shared" si="23"/>
        <v>136.63965798724672</v>
      </c>
      <c r="D61" s="68">
        <f t="shared" si="24"/>
        <v>83.677577171854736</v>
      </c>
      <c r="E61" s="69">
        <f t="shared" si="14"/>
        <v>52.962080815391985</v>
      </c>
      <c r="F61" s="58"/>
      <c r="G61" s="70">
        <f>C61*TDEE!$B$5</f>
        <v>1458.5641143325843</v>
      </c>
      <c r="H61" s="68">
        <f t="shared" si="25"/>
        <v>1641.8245052771515</v>
      </c>
      <c r="I61" s="68">
        <f t="shared" si="26"/>
        <v>-183.26039094456723</v>
      </c>
      <c r="J61" s="56">
        <f t="shared" si="15"/>
        <v>0.32788971466807576</v>
      </c>
      <c r="K61" s="68">
        <f t="shared" si="16"/>
        <v>0</v>
      </c>
      <c r="L61" s="68">
        <v>20</v>
      </c>
      <c r="M61" s="56">
        <f>Protein_Amt!$B$6</f>
        <v>57.737528248579764</v>
      </c>
      <c r="N61" s="68">
        <f t="shared" si="17"/>
        <v>0</v>
      </c>
      <c r="O61" s="68">
        <f t="shared" si="18"/>
        <v>80</v>
      </c>
      <c r="P61" s="68">
        <f t="shared" si="19"/>
        <v>230.95011299431906</v>
      </c>
      <c r="Q61" s="69">
        <f t="shared" si="20"/>
        <v>310.95011299431906</v>
      </c>
      <c r="S61" s="78"/>
      <c r="T61" s="75"/>
      <c r="U61" s="75"/>
      <c r="V61" s="75"/>
      <c r="W61" s="75"/>
      <c r="X61" s="75"/>
      <c r="Y61" s="75"/>
      <c r="Z61" s="79"/>
      <c r="AA61" s="70">
        <f t="shared" si="21"/>
        <v>0.46909271579347184</v>
      </c>
      <c r="AB61" s="75"/>
      <c r="AC61" s="75"/>
      <c r="AD61" s="75"/>
      <c r="AE61" s="75"/>
      <c r="AF61" s="75"/>
      <c r="AG61" s="76"/>
    </row>
    <row r="62" spans="1:33" x14ac:dyDescent="0.25">
      <c r="A62" s="66">
        <v>43051</v>
      </c>
      <c r="B62" s="67">
        <f t="shared" si="22"/>
        <v>60</v>
      </c>
      <c r="C62" s="68">
        <f t="shared" si="23"/>
        <v>136.17056527145326</v>
      </c>
      <c r="D62" s="68">
        <f t="shared" si="24"/>
        <v>83.677577171854736</v>
      </c>
      <c r="E62" s="69">
        <f t="shared" si="14"/>
        <v>52.49298809959852</v>
      </c>
      <c r="F62" s="58"/>
      <c r="G62" s="70">
        <f>C62*TDEE!$B$5</f>
        <v>1453.5567701132727</v>
      </c>
      <c r="H62" s="68">
        <f t="shared" si="25"/>
        <v>1627.2826310875541</v>
      </c>
      <c r="I62" s="68">
        <f t="shared" si="26"/>
        <v>-173.72586097428143</v>
      </c>
      <c r="J62" s="56">
        <f t="shared" si="15"/>
        <v>0.32645904489112959</v>
      </c>
      <c r="K62" s="68">
        <f t="shared" si="16"/>
        <v>0</v>
      </c>
      <c r="L62" s="68">
        <v>20</v>
      </c>
      <c r="M62" s="56">
        <f>Protein_Amt!$B$6</f>
        <v>57.737528248579764</v>
      </c>
      <c r="N62" s="68">
        <f t="shared" si="17"/>
        <v>0</v>
      </c>
      <c r="O62" s="68">
        <f t="shared" si="18"/>
        <v>80</v>
      </c>
      <c r="P62" s="68">
        <f t="shared" si="19"/>
        <v>230.95011299431906</v>
      </c>
      <c r="Q62" s="69">
        <f t="shared" si="20"/>
        <v>310.95011299431906</v>
      </c>
      <c r="S62" s="78"/>
      <c r="T62" s="75"/>
      <c r="U62" s="75"/>
      <c r="V62" s="75"/>
      <c r="W62" s="75"/>
      <c r="X62" s="75"/>
      <c r="Y62" s="75"/>
      <c r="Z62" s="79"/>
      <c r="AA62" s="70">
        <f t="shared" si="21"/>
        <v>0.46493789459644402</v>
      </c>
      <c r="AB62" s="75"/>
      <c r="AC62" s="75"/>
      <c r="AD62" s="75"/>
      <c r="AE62" s="75"/>
      <c r="AF62" s="75"/>
      <c r="AG62" s="76"/>
    </row>
    <row r="63" spans="1:33" x14ac:dyDescent="0.25">
      <c r="A63" s="66">
        <v>43052</v>
      </c>
      <c r="B63" s="67">
        <f t="shared" si="22"/>
        <v>61</v>
      </c>
      <c r="C63" s="68">
        <f t="shared" si="23"/>
        <v>135.70562737685682</v>
      </c>
      <c r="D63" s="68">
        <f t="shared" si="24"/>
        <v>83.677577171854736</v>
      </c>
      <c r="E63" s="69">
        <f t="shared" si="14"/>
        <v>52.028050205002089</v>
      </c>
      <c r="F63" s="58"/>
      <c r="G63" s="70">
        <f>C63*TDEE!$B$5</f>
        <v>1448.5937766570464</v>
      </c>
      <c r="H63" s="68">
        <f t="shared" si="25"/>
        <v>1612.8695563550648</v>
      </c>
      <c r="I63" s="68">
        <f t="shared" si="26"/>
        <v>-164.27577969801837</v>
      </c>
      <c r="J63" s="56">
        <f t="shared" si="15"/>
        <v>0.32504104676077922</v>
      </c>
      <c r="K63" s="68">
        <f t="shared" si="16"/>
        <v>0</v>
      </c>
      <c r="L63" s="68">
        <v>20</v>
      </c>
      <c r="M63" s="56">
        <f>Protein_Amt!$B$6</f>
        <v>57.737528248579764</v>
      </c>
      <c r="N63" s="68">
        <f t="shared" si="17"/>
        <v>0</v>
      </c>
      <c r="O63" s="68">
        <f t="shared" si="18"/>
        <v>80</v>
      </c>
      <c r="P63" s="68">
        <f t="shared" si="19"/>
        <v>230.95011299431906</v>
      </c>
      <c r="Q63" s="69">
        <f t="shared" si="20"/>
        <v>310.95011299431906</v>
      </c>
      <c r="S63" s="78"/>
      <c r="T63" s="75"/>
      <c r="U63" s="75"/>
      <c r="V63" s="75"/>
      <c r="W63" s="75"/>
      <c r="X63" s="75"/>
      <c r="Y63" s="75"/>
      <c r="Z63" s="79"/>
      <c r="AA63" s="70">
        <f t="shared" si="21"/>
        <v>0.46081987324430423</v>
      </c>
      <c r="AB63" s="75"/>
      <c r="AC63" s="75"/>
      <c r="AD63" s="75"/>
      <c r="AE63" s="75"/>
      <c r="AF63" s="75"/>
      <c r="AG63" s="76"/>
    </row>
    <row r="64" spans="1:33" x14ac:dyDescent="0.25">
      <c r="A64" s="66">
        <v>43053</v>
      </c>
      <c r="B64" s="67">
        <f t="shared" si="22"/>
        <v>62</v>
      </c>
      <c r="C64" s="68">
        <f t="shared" si="23"/>
        <v>135.24480750361252</v>
      </c>
      <c r="D64" s="68">
        <f t="shared" si="24"/>
        <v>83.677577171854736</v>
      </c>
      <c r="E64" s="69">
        <f t="shared" si="14"/>
        <v>51.567230331757784</v>
      </c>
      <c r="F64" s="58"/>
      <c r="G64" s="70">
        <f>C64*TDEE!$B$5</f>
        <v>1443.6747411428607</v>
      </c>
      <c r="H64" s="68">
        <f t="shared" si="25"/>
        <v>1598.5841402844912</v>
      </c>
      <c r="I64" s="68">
        <f t="shared" si="26"/>
        <v>-154.9093991416305</v>
      </c>
      <c r="J64" s="56">
        <f t="shared" si="15"/>
        <v>0.32363560804244051</v>
      </c>
      <c r="K64" s="68">
        <f t="shared" si="16"/>
        <v>0</v>
      </c>
      <c r="L64" s="68">
        <v>20</v>
      </c>
      <c r="M64" s="56">
        <f>Protein_Amt!$B$6</f>
        <v>57.737528248579764</v>
      </c>
      <c r="N64" s="68">
        <f t="shared" si="17"/>
        <v>0</v>
      </c>
      <c r="O64" s="68">
        <f t="shared" si="18"/>
        <v>80</v>
      </c>
      <c r="P64" s="68">
        <f t="shared" si="19"/>
        <v>230.95011299431906</v>
      </c>
      <c r="Q64" s="69">
        <f t="shared" si="20"/>
        <v>310.95011299431906</v>
      </c>
      <c r="S64" s="78"/>
      <c r="T64" s="75"/>
      <c r="U64" s="75"/>
      <c r="V64" s="75"/>
      <c r="W64" s="75"/>
      <c r="X64" s="75"/>
      <c r="Y64" s="75"/>
      <c r="Z64" s="79"/>
      <c r="AA64" s="70">
        <f t="shared" si="21"/>
        <v>0.45673832579556894</v>
      </c>
      <c r="AB64" s="75"/>
      <c r="AC64" s="75"/>
      <c r="AD64" s="75"/>
      <c r="AE64" s="75"/>
      <c r="AF64" s="75"/>
      <c r="AG64" s="76"/>
    </row>
    <row r="65" spans="1:33" x14ac:dyDescent="0.25">
      <c r="A65" s="66">
        <v>43054</v>
      </c>
      <c r="B65" s="67">
        <f t="shared" si="22"/>
        <v>63</v>
      </c>
      <c r="C65" s="68">
        <f t="shared" si="23"/>
        <v>134.78806917781696</v>
      </c>
      <c r="D65" s="68">
        <f t="shared" si="24"/>
        <v>83.677577171854736</v>
      </c>
      <c r="E65" s="69">
        <f t="shared" si="14"/>
        <v>51.110492005962229</v>
      </c>
      <c r="F65" s="58"/>
      <c r="G65" s="70">
        <f>C65*TDEE!$B$5</f>
        <v>1438.7992742289439</v>
      </c>
      <c r="H65" s="68">
        <f t="shared" si="25"/>
        <v>1584.4252521848291</v>
      </c>
      <c r="I65" s="68">
        <f t="shared" si="26"/>
        <v>-145.62597795588522</v>
      </c>
      <c r="J65" s="56">
        <f t="shared" si="15"/>
        <v>0.32224261749560706</v>
      </c>
      <c r="K65" s="68">
        <f t="shared" si="16"/>
        <v>0</v>
      </c>
      <c r="L65" s="68">
        <v>20</v>
      </c>
      <c r="M65" s="56">
        <f>Protein_Amt!$B$6</f>
        <v>57.737528248579764</v>
      </c>
      <c r="N65" s="68">
        <f t="shared" si="17"/>
        <v>0</v>
      </c>
      <c r="O65" s="68">
        <f t="shared" si="18"/>
        <v>80</v>
      </c>
      <c r="P65" s="68">
        <f t="shared" si="19"/>
        <v>230.95011299431906</v>
      </c>
      <c r="Q65" s="69">
        <f t="shared" si="20"/>
        <v>310.95011299431906</v>
      </c>
      <c r="S65" s="78"/>
      <c r="T65" s="75"/>
      <c r="U65" s="75"/>
      <c r="V65" s="75"/>
      <c r="W65" s="75"/>
      <c r="X65" s="75"/>
      <c r="Y65" s="75"/>
      <c r="Z65" s="79"/>
      <c r="AA65" s="70">
        <f t="shared" si="21"/>
        <v>0.45269292919566545</v>
      </c>
      <c r="AB65" s="75"/>
      <c r="AC65" s="75"/>
      <c r="AD65" s="75"/>
      <c r="AE65" s="75"/>
      <c r="AF65" s="75"/>
      <c r="AG65" s="76"/>
    </row>
    <row r="66" spans="1:33" x14ac:dyDescent="0.25">
      <c r="A66" s="66">
        <v>43055</v>
      </c>
      <c r="B66" s="67">
        <f t="shared" si="22"/>
        <v>64</v>
      </c>
      <c r="C66" s="68">
        <f t="shared" si="23"/>
        <v>134.33537624862129</v>
      </c>
      <c r="D66" s="68">
        <f t="shared" si="24"/>
        <v>83.677577171854736</v>
      </c>
      <c r="E66" s="69">
        <f t="shared" si="14"/>
        <v>50.657799076766551</v>
      </c>
      <c r="F66" s="58"/>
      <c r="G66" s="70">
        <f>C66*TDEE!$B$5</f>
        <v>1433.9669900219785</v>
      </c>
      <c r="H66" s="68">
        <f t="shared" si="25"/>
        <v>1570.391771379763</v>
      </c>
      <c r="I66" s="68">
        <f t="shared" si="26"/>
        <v>-136.42478135778447</v>
      </c>
      <c r="J66" s="56">
        <f t="shared" si="15"/>
        <v>0.32086196486504559</v>
      </c>
      <c r="K66" s="68">
        <f t="shared" si="16"/>
        <v>0</v>
      </c>
      <c r="L66" s="68">
        <v>20</v>
      </c>
      <c r="M66" s="56">
        <f>Protein_Amt!$B$6</f>
        <v>57.737528248579764</v>
      </c>
      <c r="N66" s="68">
        <f t="shared" si="17"/>
        <v>0</v>
      </c>
      <c r="O66" s="68">
        <f t="shared" si="18"/>
        <v>80</v>
      </c>
      <c r="P66" s="68">
        <f t="shared" si="19"/>
        <v>230.95011299431906</v>
      </c>
      <c r="Q66" s="69">
        <f t="shared" si="20"/>
        <v>310.95011299431906</v>
      </c>
      <c r="S66" s="78"/>
      <c r="T66" s="75"/>
      <c r="U66" s="75"/>
      <c r="V66" s="75"/>
      <c r="W66" s="75"/>
      <c r="X66" s="75"/>
      <c r="Y66" s="75"/>
      <c r="Z66" s="79"/>
      <c r="AA66" s="70">
        <f t="shared" si="21"/>
        <v>0.44868336325136088</v>
      </c>
      <c r="AB66" s="75"/>
      <c r="AC66" s="75"/>
      <c r="AD66" s="75"/>
      <c r="AE66" s="75"/>
      <c r="AF66" s="75"/>
      <c r="AG66" s="76"/>
    </row>
    <row r="67" spans="1:33" x14ac:dyDescent="0.25">
      <c r="A67" s="66">
        <v>43056</v>
      </c>
      <c r="B67" s="67">
        <f t="shared" si="22"/>
        <v>65</v>
      </c>
      <c r="C67" s="68">
        <f t="shared" si="23"/>
        <v>133.88669288536994</v>
      </c>
      <c r="D67" s="68">
        <f t="shared" si="24"/>
        <v>83.677577171854736</v>
      </c>
      <c r="E67" s="69">
        <f t="shared" ref="E67:E98" si="27">C67-D67</f>
        <v>50.209115713515203</v>
      </c>
      <c r="F67" s="58"/>
      <c r="G67" s="70">
        <f>C67*TDEE!$B$5</f>
        <v>1429.1775060465609</v>
      </c>
      <c r="H67" s="68">
        <f t="shared" si="25"/>
        <v>1556.4825871189712</v>
      </c>
      <c r="I67" s="68">
        <f t="shared" si="26"/>
        <v>-127.3050810724103</v>
      </c>
      <c r="J67" s="56">
        <f t="shared" ref="J67:J98" si="28">($G67-$Q67)/3500</f>
        <v>0.3194935408720691</v>
      </c>
      <c r="K67" s="68">
        <f t="shared" ref="K67:K98" si="29">N67/9</f>
        <v>0</v>
      </c>
      <c r="L67" s="68">
        <v>20</v>
      </c>
      <c r="M67" s="56">
        <f>Protein_Amt!$B$6</f>
        <v>57.737528248579764</v>
      </c>
      <c r="N67" s="68">
        <f t="shared" ref="N67:N98" si="30">MAX(0,I67-(O67+P67))</f>
        <v>0</v>
      </c>
      <c r="O67" s="68">
        <f t="shared" ref="O67:O98" si="31">4*L67</f>
        <v>80</v>
      </c>
      <c r="P67" s="68">
        <f t="shared" ref="P67:P98" si="32">4*M67</f>
        <v>230.95011299431906</v>
      </c>
      <c r="Q67" s="69">
        <f t="shared" ref="Q67:Q98" si="33">SUM(N67:P67)</f>
        <v>310.95011299431906</v>
      </c>
      <c r="S67" s="78"/>
      <c r="T67" s="75"/>
      <c r="U67" s="75"/>
      <c r="V67" s="75"/>
      <c r="W67" s="75"/>
      <c r="X67" s="75"/>
      <c r="Y67" s="75"/>
      <c r="Z67" s="79"/>
      <c r="AA67" s="70">
        <f t="shared" ref="AA67:AA98" si="34">($H67-Z67)/3500</f>
        <v>0.44470931060542035</v>
      </c>
      <c r="AB67" s="75"/>
      <c r="AC67" s="75"/>
      <c r="AD67" s="75"/>
      <c r="AE67" s="75"/>
      <c r="AF67" s="75"/>
      <c r="AG67" s="76"/>
    </row>
    <row r="68" spans="1:33" x14ac:dyDescent="0.25">
      <c r="A68" s="66">
        <v>43057</v>
      </c>
      <c r="B68" s="67">
        <f t="shared" ref="B68:B99" si="35">B67+1</f>
        <v>66</v>
      </c>
      <c r="C68" s="68">
        <f t="shared" ref="C68:C99" si="36">C67-AA67</f>
        <v>133.44198357476452</v>
      </c>
      <c r="D68" s="68">
        <f t="shared" ref="D68:D99" si="37">$D$3</f>
        <v>83.677577171854736</v>
      </c>
      <c r="E68" s="69">
        <f t="shared" si="27"/>
        <v>49.764406402909785</v>
      </c>
      <c r="F68" s="58"/>
      <c r="G68" s="70">
        <f>C68*TDEE!$B$5</f>
        <v>1424.4304432149254</v>
      </c>
      <c r="H68" s="68">
        <f t="shared" ref="H68:H104" si="38">$E68*31</f>
        <v>1542.6965984902033</v>
      </c>
      <c r="I68" s="68">
        <f t="shared" ref="I68:I104" si="39">$G68-$H68</f>
        <v>-118.26615527527792</v>
      </c>
      <c r="J68" s="56">
        <f t="shared" si="28"/>
        <v>0.31813723720588755</v>
      </c>
      <c r="K68" s="68">
        <f t="shared" si="29"/>
        <v>0</v>
      </c>
      <c r="L68" s="68">
        <v>20</v>
      </c>
      <c r="M68" s="56">
        <f>Protein_Amt!$B$6</f>
        <v>57.737528248579764</v>
      </c>
      <c r="N68" s="68">
        <f t="shared" si="30"/>
        <v>0</v>
      </c>
      <c r="O68" s="68">
        <f t="shared" si="31"/>
        <v>80</v>
      </c>
      <c r="P68" s="68">
        <f t="shared" si="32"/>
        <v>230.95011299431906</v>
      </c>
      <c r="Q68" s="69">
        <f t="shared" si="33"/>
        <v>310.95011299431906</v>
      </c>
      <c r="S68" s="78"/>
      <c r="T68" s="75"/>
      <c r="U68" s="75"/>
      <c r="V68" s="75"/>
      <c r="W68" s="75"/>
      <c r="X68" s="75"/>
      <c r="Y68" s="75"/>
      <c r="Z68" s="79"/>
      <c r="AA68" s="70">
        <f t="shared" si="34"/>
        <v>0.44077045671148668</v>
      </c>
      <c r="AB68" s="75"/>
      <c r="AC68" s="75"/>
      <c r="AD68" s="75"/>
      <c r="AE68" s="75"/>
      <c r="AF68" s="75"/>
      <c r="AG68" s="76"/>
    </row>
    <row r="69" spans="1:33" x14ac:dyDescent="0.25">
      <c r="A69" s="66">
        <v>43058</v>
      </c>
      <c r="B69" s="67">
        <f t="shared" si="35"/>
        <v>67</v>
      </c>
      <c r="C69" s="68">
        <f t="shared" si="36"/>
        <v>133.00121311805304</v>
      </c>
      <c r="D69" s="68">
        <f t="shared" si="37"/>
        <v>83.677577171854736</v>
      </c>
      <c r="E69" s="69">
        <f t="shared" si="27"/>
        <v>49.323635946198308</v>
      </c>
      <c r="F69" s="58"/>
      <c r="G69" s="70">
        <f>C69*TDEE!$B$5</f>
        <v>1419.7254257969416</v>
      </c>
      <c r="H69" s="68">
        <f t="shared" si="38"/>
        <v>1529.0327143321476</v>
      </c>
      <c r="I69" s="68">
        <f t="shared" si="39"/>
        <v>-109.307288535206</v>
      </c>
      <c r="J69" s="56">
        <f t="shared" si="28"/>
        <v>0.31679294651503498</v>
      </c>
      <c r="K69" s="68">
        <f t="shared" si="29"/>
        <v>0</v>
      </c>
      <c r="L69" s="68">
        <v>20</v>
      </c>
      <c r="M69" s="56">
        <f>Protein_Amt!$B$6</f>
        <v>57.737528248579764</v>
      </c>
      <c r="N69" s="68">
        <f t="shared" si="30"/>
        <v>0</v>
      </c>
      <c r="O69" s="68">
        <f t="shared" si="31"/>
        <v>80</v>
      </c>
      <c r="P69" s="68">
        <f t="shared" si="32"/>
        <v>230.95011299431906</v>
      </c>
      <c r="Q69" s="69">
        <f t="shared" si="33"/>
        <v>310.95011299431906</v>
      </c>
      <c r="S69" s="78"/>
      <c r="T69" s="75"/>
      <c r="U69" s="75"/>
      <c r="V69" s="75"/>
      <c r="W69" s="75"/>
      <c r="X69" s="75"/>
      <c r="Y69" s="75"/>
      <c r="Z69" s="79"/>
      <c r="AA69" s="70">
        <f t="shared" si="34"/>
        <v>0.43686648980918502</v>
      </c>
      <c r="AB69" s="75"/>
      <c r="AC69" s="75"/>
      <c r="AD69" s="75"/>
      <c r="AE69" s="75"/>
      <c r="AF69" s="75"/>
      <c r="AG69" s="76"/>
    </row>
    <row r="70" spans="1:33" x14ac:dyDescent="0.25">
      <c r="A70" s="66">
        <v>43059</v>
      </c>
      <c r="B70" s="67">
        <f t="shared" si="35"/>
        <v>68</v>
      </c>
      <c r="C70" s="68">
        <f t="shared" si="36"/>
        <v>132.56434662824387</v>
      </c>
      <c r="D70" s="68">
        <f t="shared" si="37"/>
        <v>83.677577171854736</v>
      </c>
      <c r="E70" s="69">
        <f t="shared" si="27"/>
        <v>48.886769456389132</v>
      </c>
      <c r="F70" s="58"/>
      <c r="G70" s="70">
        <f>C70*TDEE!$B$5</f>
        <v>1415.0620813903743</v>
      </c>
      <c r="H70" s="68">
        <f t="shared" si="38"/>
        <v>1515.489853148063</v>
      </c>
      <c r="I70" s="68">
        <f t="shared" si="39"/>
        <v>-100.42777175768879</v>
      </c>
      <c r="J70" s="56">
        <f t="shared" si="28"/>
        <v>0.31546056239887288</v>
      </c>
      <c r="K70" s="68">
        <f t="shared" si="29"/>
        <v>0</v>
      </c>
      <c r="L70" s="68">
        <v>20</v>
      </c>
      <c r="M70" s="56">
        <f>Protein_Amt!$B$6</f>
        <v>57.737528248579764</v>
      </c>
      <c r="N70" s="68">
        <f t="shared" si="30"/>
        <v>0</v>
      </c>
      <c r="O70" s="68">
        <f t="shared" si="31"/>
        <v>80</v>
      </c>
      <c r="P70" s="68">
        <f t="shared" si="32"/>
        <v>230.95011299431906</v>
      </c>
      <c r="Q70" s="69">
        <f t="shared" si="33"/>
        <v>310.95011299431906</v>
      </c>
      <c r="S70" s="78"/>
      <c r="T70" s="75"/>
      <c r="U70" s="75"/>
      <c r="V70" s="75"/>
      <c r="W70" s="75"/>
      <c r="X70" s="75"/>
      <c r="Y70" s="75"/>
      <c r="Z70" s="79"/>
      <c r="AA70" s="70">
        <f t="shared" si="34"/>
        <v>0.4329971008994466</v>
      </c>
      <c r="AB70" s="75"/>
      <c r="AC70" s="75"/>
      <c r="AD70" s="75"/>
      <c r="AE70" s="75"/>
      <c r="AF70" s="75"/>
      <c r="AG70" s="76"/>
    </row>
    <row r="71" spans="1:33" x14ac:dyDescent="0.25">
      <c r="A71" s="66">
        <v>43060</v>
      </c>
      <c r="B71" s="67">
        <f t="shared" si="35"/>
        <v>69</v>
      </c>
      <c r="C71" s="68">
        <f t="shared" si="36"/>
        <v>132.13134952734441</v>
      </c>
      <c r="D71" s="68">
        <f t="shared" si="37"/>
        <v>83.677577171854736</v>
      </c>
      <c r="E71" s="69">
        <f t="shared" si="27"/>
        <v>48.453772355489676</v>
      </c>
      <c r="F71" s="58"/>
      <c r="G71" s="70">
        <f>C71*TDEE!$B$5</f>
        <v>1410.4400408914078</v>
      </c>
      <c r="H71" s="68">
        <f t="shared" si="38"/>
        <v>1502.0669430201799</v>
      </c>
      <c r="I71" s="68">
        <f t="shared" si="39"/>
        <v>-91.626902128772144</v>
      </c>
      <c r="J71" s="56">
        <f t="shared" si="28"/>
        <v>0.31413997939916821</v>
      </c>
      <c r="K71" s="68">
        <f t="shared" si="29"/>
        <v>0</v>
      </c>
      <c r="L71" s="68">
        <v>20</v>
      </c>
      <c r="M71" s="56">
        <f>Protein_Amt!$B$6</f>
        <v>57.737528248579764</v>
      </c>
      <c r="N71" s="68">
        <f t="shared" si="30"/>
        <v>0</v>
      </c>
      <c r="O71" s="68">
        <f t="shared" si="31"/>
        <v>80</v>
      </c>
      <c r="P71" s="68">
        <f t="shared" si="32"/>
        <v>230.95011299431906</v>
      </c>
      <c r="Q71" s="69">
        <f t="shared" si="33"/>
        <v>310.95011299431906</v>
      </c>
      <c r="S71" s="78"/>
      <c r="T71" s="75"/>
      <c r="U71" s="75"/>
      <c r="V71" s="75"/>
      <c r="W71" s="75"/>
      <c r="X71" s="75"/>
      <c r="Y71" s="75"/>
      <c r="Z71" s="79"/>
      <c r="AA71" s="70">
        <f t="shared" si="34"/>
        <v>0.42916198372005138</v>
      </c>
      <c r="AB71" s="75"/>
      <c r="AC71" s="75"/>
      <c r="AD71" s="75"/>
      <c r="AE71" s="75"/>
      <c r="AF71" s="75"/>
      <c r="AG71" s="76"/>
    </row>
    <row r="72" spans="1:33" x14ac:dyDescent="0.25">
      <c r="A72" s="66">
        <v>43061</v>
      </c>
      <c r="B72" s="67">
        <f t="shared" si="35"/>
        <v>70</v>
      </c>
      <c r="C72" s="68">
        <f t="shared" si="36"/>
        <v>131.70218754362435</v>
      </c>
      <c r="D72" s="68">
        <f t="shared" si="37"/>
        <v>83.677577171854736</v>
      </c>
      <c r="E72" s="69">
        <f t="shared" si="27"/>
        <v>48.024610371769612</v>
      </c>
      <c r="F72" s="58"/>
      <c r="G72" s="70">
        <f>C72*TDEE!$B$5</f>
        <v>1405.8589384654319</v>
      </c>
      <c r="H72" s="68">
        <f t="shared" si="38"/>
        <v>1488.762921524858</v>
      </c>
      <c r="I72" s="68">
        <f t="shared" si="39"/>
        <v>-82.903983059426082</v>
      </c>
      <c r="J72" s="56">
        <f t="shared" si="28"/>
        <v>0.3128310929917465</v>
      </c>
      <c r="K72" s="68">
        <f t="shared" si="29"/>
        <v>0</v>
      </c>
      <c r="L72" s="68">
        <v>20</v>
      </c>
      <c r="M72" s="56">
        <f>Protein_Amt!$B$6</f>
        <v>57.737528248579764</v>
      </c>
      <c r="N72" s="68">
        <f t="shared" si="30"/>
        <v>0</v>
      </c>
      <c r="O72" s="68">
        <f t="shared" si="31"/>
        <v>80</v>
      </c>
      <c r="P72" s="68">
        <f t="shared" si="32"/>
        <v>230.95011299431906</v>
      </c>
      <c r="Q72" s="69">
        <f t="shared" si="33"/>
        <v>310.95011299431906</v>
      </c>
      <c r="S72" s="78"/>
      <c r="T72" s="75"/>
      <c r="U72" s="75"/>
      <c r="V72" s="75"/>
      <c r="W72" s="75"/>
      <c r="X72" s="75"/>
      <c r="Y72" s="75"/>
      <c r="Z72" s="79"/>
      <c r="AA72" s="70">
        <f t="shared" si="34"/>
        <v>0.42536083472138803</v>
      </c>
      <c r="AB72" s="75"/>
      <c r="AC72" s="75"/>
      <c r="AD72" s="75"/>
      <c r="AE72" s="75"/>
      <c r="AF72" s="75"/>
      <c r="AG72" s="76"/>
    </row>
    <row r="73" spans="1:33" x14ac:dyDescent="0.25">
      <c r="A73" s="66">
        <v>43062</v>
      </c>
      <c r="B73" s="67">
        <f t="shared" si="35"/>
        <v>71</v>
      </c>
      <c r="C73" s="68">
        <f t="shared" si="36"/>
        <v>131.27682670890297</v>
      </c>
      <c r="D73" s="68">
        <f t="shared" si="37"/>
        <v>83.677577171854736</v>
      </c>
      <c r="E73" s="69">
        <f t="shared" si="27"/>
        <v>47.599249537048237</v>
      </c>
      <c r="F73" s="58"/>
      <c r="G73" s="70">
        <f>C73*TDEE!$B$5</f>
        <v>1401.3184115180866</v>
      </c>
      <c r="H73" s="68">
        <f t="shared" si="38"/>
        <v>1475.5767356484953</v>
      </c>
      <c r="I73" s="68">
        <f t="shared" si="39"/>
        <v>-74.25832413040871</v>
      </c>
      <c r="J73" s="56">
        <f t="shared" si="28"/>
        <v>0.31153379957821925</v>
      </c>
      <c r="K73" s="68">
        <f t="shared" si="29"/>
        <v>0</v>
      </c>
      <c r="L73" s="68">
        <v>20</v>
      </c>
      <c r="M73" s="56">
        <f>Protein_Amt!$B$6</f>
        <v>57.737528248579764</v>
      </c>
      <c r="N73" s="68">
        <f t="shared" si="30"/>
        <v>0</v>
      </c>
      <c r="O73" s="68">
        <f t="shared" si="31"/>
        <v>80</v>
      </c>
      <c r="P73" s="68">
        <f t="shared" si="32"/>
        <v>230.95011299431906</v>
      </c>
      <c r="Q73" s="69">
        <f t="shared" si="33"/>
        <v>310.95011299431906</v>
      </c>
      <c r="S73" s="78"/>
      <c r="T73" s="75"/>
      <c r="U73" s="75"/>
      <c r="V73" s="75"/>
      <c r="W73" s="75"/>
      <c r="X73" s="75"/>
      <c r="Y73" s="75"/>
      <c r="Z73" s="79"/>
      <c r="AA73" s="70">
        <f t="shared" si="34"/>
        <v>0.42159335304242723</v>
      </c>
      <c r="AB73" s="75"/>
      <c r="AC73" s="75"/>
      <c r="AD73" s="75"/>
      <c r="AE73" s="75"/>
      <c r="AF73" s="75"/>
      <c r="AG73" s="76"/>
    </row>
    <row r="74" spans="1:33" x14ac:dyDescent="0.25">
      <c r="A74" s="66">
        <v>43063</v>
      </c>
      <c r="B74" s="67">
        <f t="shared" si="35"/>
        <v>72</v>
      </c>
      <c r="C74" s="68">
        <f t="shared" si="36"/>
        <v>130.85523335586055</v>
      </c>
      <c r="D74" s="68">
        <f t="shared" si="37"/>
        <v>83.677577171854736</v>
      </c>
      <c r="E74" s="69">
        <f t="shared" si="27"/>
        <v>47.177656184005812</v>
      </c>
      <c r="F74" s="58"/>
      <c r="G74" s="70">
        <f>C74*TDEE!$B$5</f>
        <v>1396.8181006665604</v>
      </c>
      <c r="H74" s="68">
        <f t="shared" si="38"/>
        <v>1462.5073417041801</v>
      </c>
      <c r="I74" s="68">
        <f t="shared" si="39"/>
        <v>-65.689241037619695</v>
      </c>
      <c r="J74" s="56">
        <f t="shared" si="28"/>
        <v>0.31024799647778323</v>
      </c>
      <c r="K74" s="68">
        <f t="shared" si="29"/>
        <v>0</v>
      </c>
      <c r="L74" s="68">
        <v>20</v>
      </c>
      <c r="M74" s="56">
        <f>Protein_Amt!$B$6</f>
        <v>57.737528248579764</v>
      </c>
      <c r="N74" s="68">
        <f t="shared" si="30"/>
        <v>0</v>
      </c>
      <c r="O74" s="68">
        <f t="shared" si="31"/>
        <v>80</v>
      </c>
      <c r="P74" s="68">
        <f t="shared" si="32"/>
        <v>230.95011299431906</v>
      </c>
      <c r="Q74" s="69">
        <f t="shared" si="33"/>
        <v>310.95011299431906</v>
      </c>
      <c r="S74" s="78"/>
      <c r="T74" s="75"/>
      <c r="U74" s="75"/>
      <c r="V74" s="75"/>
      <c r="W74" s="75"/>
      <c r="X74" s="75"/>
      <c r="Y74" s="75"/>
      <c r="Z74" s="79"/>
      <c r="AA74" s="70">
        <f t="shared" si="34"/>
        <v>0.41785924048690859</v>
      </c>
      <c r="AB74" s="75"/>
      <c r="AC74" s="75"/>
      <c r="AD74" s="75"/>
      <c r="AE74" s="75"/>
      <c r="AF74" s="75"/>
      <c r="AG74" s="76"/>
    </row>
    <row r="75" spans="1:33" x14ac:dyDescent="0.25">
      <c r="A75" s="66">
        <v>43064</v>
      </c>
      <c r="B75" s="67">
        <f t="shared" si="35"/>
        <v>73</v>
      </c>
      <c r="C75" s="68">
        <f t="shared" si="36"/>
        <v>130.43737411537364</v>
      </c>
      <c r="D75" s="68">
        <f t="shared" si="37"/>
        <v>83.677577171854736</v>
      </c>
      <c r="E75" s="69">
        <f t="shared" si="27"/>
        <v>46.759796943518907</v>
      </c>
      <c r="F75" s="58"/>
      <c r="G75" s="70">
        <f>C75*TDEE!$B$5</f>
        <v>1392.3576497111478</v>
      </c>
      <c r="H75" s="68">
        <f t="shared" si="38"/>
        <v>1449.5537052490861</v>
      </c>
      <c r="I75" s="68">
        <f t="shared" si="39"/>
        <v>-57.196055537938264</v>
      </c>
      <c r="J75" s="56">
        <f t="shared" si="28"/>
        <v>0.30897358191909396</v>
      </c>
      <c r="K75" s="68">
        <f t="shared" si="29"/>
        <v>0</v>
      </c>
      <c r="L75" s="68">
        <v>20</v>
      </c>
      <c r="M75" s="56">
        <f>Protein_Amt!$B$6</f>
        <v>57.737528248579764</v>
      </c>
      <c r="N75" s="68">
        <f t="shared" si="30"/>
        <v>0</v>
      </c>
      <c r="O75" s="68">
        <f t="shared" si="31"/>
        <v>80</v>
      </c>
      <c r="P75" s="68">
        <f t="shared" si="32"/>
        <v>230.95011299431906</v>
      </c>
      <c r="Q75" s="69">
        <f t="shared" si="33"/>
        <v>310.95011299431906</v>
      </c>
      <c r="S75" s="78"/>
      <c r="T75" s="75"/>
      <c r="U75" s="75"/>
      <c r="V75" s="75"/>
      <c r="W75" s="75"/>
      <c r="X75" s="75"/>
      <c r="Y75" s="75"/>
      <c r="Z75" s="79"/>
      <c r="AA75" s="70">
        <f t="shared" si="34"/>
        <v>0.41415820149973886</v>
      </c>
      <c r="AB75" s="75"/>
      <c r="AC75" s="75"/>
      <c r="AD75" s="75"/>
      <c r="AE75" s="75"/>
      <c r="AF75" s="75"/>
      <c r="AG75" s="76"/>
    </row>
    <row r="76" spans="1:33" x14ac:dyDescent="0.25">
      <c r="A76" s="66">
        <v>43065</v>
      </c>
      <c r="B76" s="67">
        <f t="shared" si="35"/>
        <v>74</v>
      </c>
      <c r="C76" s="68">
        <f t="shared" si="36"/>
        <v>130.02321591387391</v>
      </c>
      <c r="D76" s="68">
        <f t="shared" si="37"/>
        <v>83.677577171854736</v>
      </c>
      <c r="E76" s="69">
        <f t="shared" si="27"/>
        <v>46.345638742019176</v>
      </c>
      <c r="F76" s="58"/>
      <c r="G76" s="70">
        <f>C76*TDEE!$B$5</f>
        <v>1387.9367056070546</v>
      </c>
      <c r="H76" s="68">
        <f t="shared" si="38"/>
        <v>1436.7148010025944</v>
      </c>
      <c r="I76" s="68">
        <f t="shared" si="39"/>
        <v>-48.778095395539822</v>
      </c>
      <c r="J76" s="56">
        <f t="shared" si="28"/>
        <v>0.30771045503221012</v>
      </c>
      <c r="K76" s="68">
        <f t="shared" si="29"/>
        <v>0</v>
      </c>
      <c r="L76" s="68">
        <v>20</v>
      </c>
      <c r="M76" s="56">
        <f>Protein_Amt!$B$6</f>
        <v>57.737528248579764</v>
      </c>
      <c r="N76" s="68">
        <f t="shared" si="30"/>
        <v>0</v>
      </c>
      <c r="O76" s="68">
        <f t="shared" si="31"/>
        <v>80</v>
      </c>
      <c r="P76" s="68">
        <f t="shared" si="32"/>
        <v>230.95011299431906</v>
      </c>
      <c r="Q76" s="69">
        <f t="shared" si="33"/>
        <v>310.95011299431906</v>
      </c>
      <c r="S76" s="78"/>
      <c r="T76" s="75"/>
      <c r="U76" s="75"/>
      <c r="V76" s="75"/>
      <c r="W76" s="75"/>
      <c r="X76" s="75"/>
      <c r="Y76" s="75"/>
      <c r="Z76" s="79"/>
      <c r="AA76" s="70">
        <f t="shared" si="34"/>
        <v>0.41048994314359838</v>
      </c>
      <c r="AB76" s="75"/>
      <c r="AC76" s="75"/>
      <c r="AD76" s="75"/>
      <c r="AE76" s="75"/>
      <c r="AF76" s="75"/>
      <c r="AG76" s="76"/>
    </row>
    <row r="77" spans="1:33" x14ac:dyDescent="0.25">
      <c r="A77" s="66">
        <v>43066</v>
      </c>
      <c r="B77" s="67">
        <f t="shared" si="35"/>
        <v>75</v>
      </c>
      <c r="C77" s="68">
        <f t="shared" si="36"/>
        <v>129.61272597073031</v>
      </c>
      <c r="D77" s="68">
        <f t="shared" si="37"/>
        <v>83.677577171854736</v>
      </c>
      <c r="E77" s="69">
        <f t="shared" si="27"/>
        <v>45.935148798875574</v>
      </c>
      <c r="F77" s="58"/>
      <c r="G77" s="70">
        <f>C77*TDEE!$B$5</f>
        <v>1383.5549184364547</v>
      </c>
      <c r="H77" s="68">
        <f t="shared" si="38"/>
        <v>1423.9896127651427</v>
      </c>
      <c r="I77" s="68">
        <f t="shared" si="39"/>
        <v>-40.434694328688011</v>
      </c>
      <c r="J77" s="56">
        <f t="shared" si="28"/>
        <v>0.30645851584061023</v>
      </c>
      <c r="K77" s="68">
        <f t="shared" si="29"/>
        <v>0</v>
      </c>
      <c r="L77" s="68">
        <v>20</v>
      </c>
      <c r="M77" s="56">
        <f>Protein_Amt!$B$6</f>
        <v>57.737528248579764</v>
      </c>
      <c r="N77" s="68">
        <f t="shared" si="30"/>
        <v>0</v>
      </c>
      <c r="O77" s="68">
        <f t="shared" si="31"/>
        <v>80</v>
      </c>
      <c r="P77" s="68">
        <f t="shared" si="32"/>
        <v>230.95011299431906</v>
      </c>
      <c r="Q77" s="69">
        <f t="shared" si="33"/>
        <v>310.95011299431906</v>
      </c>
      <c r="S77" s="78"/>
      <c r="T77" s="75"/>
      <c r="U77" s="75"/>
      <c r="V77" s="75"/>
      <c r="W77" s="75"/>
      <c r="X77" s="75"/>
      <c r="Y77" s="75"/>
      <c r="Z77" s="79"/>
      <c r="AA77" s="70">
        <f t="shared" si="34"/>
        <v>0.40685417507575505</v>
      </c>
      <c r="AB77" s="75"/>
      <c r="AC77" s="75"/>
      <c r="AD77" s="75"/>
      <c r="AE77" s="75"/>
      <c r="AF77" s="75"/>
      <c r="AG77" s="76"/>
    </row>
    <row r="78" spans="1:33" x14ac:dyDescent="0.25">
      <c r="A78" s="66">
        <v>43067</v>
      </c>
      <c r="B78" s="67">
        <f t="shared" si="35"/>
        <v>76</v>
      </c>
      <c r="C78" s="68">
        <f t="shared" si="36"/>
        <v>129.20587179565456</v>
      </c>
      <c r="D78" s="68">
        <f t="shared" si="37"/>
        <v>83.677577171854736</v>
      </c>
      <c r="E78" s="69">
        <f t="shared" si="27"/>
        <v>45.528294623799823</v>
      </c>
      <c r="F78" s="58"/>
      <c r="G78" s="70">
        <f>C78*TDEE!$B$5</f>
        <v>1379.2119413807943</v>
      </c>
      <c r="H78" s="68">
        <f t="shared" si="38"/>
        <v>1411.3771333377945</v>
      </c>
      <c r="I78" s="68">
        <f t="shared" si="39"/>
        <v>-32.165191957000161</v>
      </c>
      <c r="J78" s="56">
        <f t="shared" si="28"/>
        <v>0.3052176652532787</v>
      </c>
      <c r="K78" s="68">
        <f t="shared" si="29"/>
        <v>0</v>
      </c>
      <c r="L78" s="68">
        <v>20</v>
      </c>
      <c r="M78" s="56">
        <f>Protein_Amt!$B$6</f>
        <v>57.737528248579764</v>
      </c>
      <c r="N78" s="68">
        <f t="shared" si="30"/>
        <v>0</v>
      </c>
      <c r="O78" s="68">
        <f t="shared" si="31"/>
        <v>80</v>
      </c>
      <c r="P78" s="68">
        <f t="shared" si="32"/>
        <v>230.95011299431906</v>
      </c>
      <c r="Q78" s="69">
        <f t="shared" si="33"/>
        <v>310.95011299431906</v>
      </c>
      <c r="S78" s="78"/>
      <c r="T78" s="75"/>
      <c r="U78" s="75"/>
      <c r="V78" s="75"/>
      <c r="W78" s="75"/>
      <c r="X78" s="75"/>
      <c r="Y78" s="75"/>
      <c r="Z78" s="79"/>
      <c r="AA78" s="70">
        <f t="shared" si="34"/>
        <v>0.40325060952508412</v>
      </c>
      <c r="AB78" s="75"/>
      <c r="AC78" s="75"/>
      <c r="AD78" s="75"/>
      <c r="AE78" s="75"/>
      <c r="AF78" s="75"/>
      <c r="AG78" s="76"/>
    </row>
    <row r="79" spans="1:33" x14ac:dyDescent="0.25">
      <c r="A79" s="66">
        <v>43068</v>
      </c>
      <c r="B79" s="67">
        <f t="shared" si="35"/>
        <v>77</v>
      </c>
      <c r="C79" s="68">
        <f t="shared" si="36"/>
        <v>128.80262118612947</v>
      </c>
      <c r="D79" s="68">
        <f t="shared" si="37"/>
        <v>83.677577171854736</v>
      </c>
      <c r="E79" s="69">
        <f t="shared" si="27"/>
        <v>45.125044014274735</v>
      </c>
      <c r="F79" s="58"/>
      <c r="G79" s="70">
        <f>C79*TDEE!$B$5</f>
        <v>1374.9074306933414</v>
      </c>
      <c r="H79" s="68">
        <f t="shared" si="38"/>
        <v>1398.8763644425169</v>
      </c>
      <c r="I79" s="68">
        <f t="shared" si="39"/>
        <v>-23.968933749175449</v>
      </c>
      <c r="J79" s="56">
        <f t="shared" si="28"/>
        <v>0.30398780505686357</v>
      </c>
      <c r="K79" s="68">
        <f t="shared" si="29"/>
        <v>0</v>
      </c>
      <c r="L79" s="68">
        <v>20</v>
      </c>
      <c r="M79" s="56">
        <f>Protein_Amt!$B$6</f>
        <v>57.737528248579764</v>
      </c>
      <c r="N79" s="68">
        <f t="shared" si="30"/>
        <v>0</v>
      </c>
      <c r="O79" s="68">
        <f t="shared" si="31"/>
        <v>80</v>
      </c>
      <c r="P79" s="68">
        <f t="shared" si="32"/>
        <v>230.95011299431906</v>
      </c>
      <c r="Q79" s="69">
        <f t="shared" si="33"/>
        <v>310.95011299431906</v>
      </c>
      <c r="S79" s="78"/>
      <c r="T79" s="75"/>
      <c r="U79" s="75"/>
      <c r="V79" s="75"/>
      <c r="W79" s="75"/>
      <c r="X79" s="75"/>
      <c r="Y79" s="75"/>
      <c r="Z79" s="79"/>
      <c r="AA79" s="70">
        <f t="shared" si="34"/>
        <v>0.39967896126929053</v>
      </c>
      <c r="AB79" s="75"/>
      <c r="AC79" s="75"/>
      <c r="AD79" s="75"/>
      <c r="AE79" s="75"/>
      <c r="AF79" s="75"/>
      <c r="AG79" s="76"/>
    </row>
    <row r="80" spans="1:33" x14ac:dyDescent="0.25">
      <c r="A80" s="66">
        <v>43069</v>
      </c>
      <c r="B80" s="67">
        <f t="shared" si="35"/>
        <v>78</v>
      </c>
      <c r="C80" s="68">
        <f t="shared" si="36"/>
        <v>128.40294222486017</v>
      </c>
      <c r="D80" s="68">
        <f t="shared" si="37"/>
        <v>83.677577171854736</v>
      </c>
      <c r="E80" s="69">
        <f t="shared" si="27"/>
        <v>44.725365053005433</v>
      </c>
      <c r="F80" s="58"/>
      <c r="G80" s="70">
        <f>C80*TDEE!$B$5</f>
        <v>1370.6410456719771</v>
      </c>
      <c r="H80" s="68">
        <f t="shared" si="38"/>
        <v>1386.4863166431685</v>
      </c>
      <c r="I80" s="68">
        <f t="shared" si="39"/>
        <v>-15.845270971191439</v>
      </c>
      <c r="J80" s="56">
        <f t="shared" si="28"/>
        <v>0.30276883790790232</v>
      </c>
      <c r="K80" s="68">
        <f t="shared" si="29"/>
        <v>0</v>
      </c>
      <c r="L80" s="68">
        <v>20</v>
      </c>
      <c r="M80" s="56">
        <f>Protein_Amt!$B$6</f>
        <v>57.737528248579764</v>
      </c>
      <c r="N80" s="68">
        <f t="shared" si="30"/>
        <v>0</v>
      </c>
      <c r="O80" s="68">
        <f t="shared" si="31"/>
        <v>80</v>
      </c>
      <c r="P80" s="68">
        <f t="shared" si="32"/>
        <v>230.95011299431906</v>
      </c>
      <c r="Q80" s="69">
        <f t="shared" si="33"/>
        <v>310.95011299431906</v>
      </c>
      <c r="S80" s="78"/>
      <c r="T80" s="75"/>
      <c r="U80" s="75"/>
      <c r="V80" s="75"/>
      <c r="W80" s="75"/>
      <c r="X80" s="75"/>
      <c r="Y80" s="75"/>
      <c r="Z80" s="79"/>
      <c r="AA80" s="70">
        <f t="shared" si="34"/>
        <v>0.39613894761233387</v>
      </c>
      <c r="AB80" s="75"/>
      <c r="AC80" s="75"/>
      <c r="AD80" s="75"/>
      <c r="AE80" s="75"/>
      <c r="AF80" s="75"/>
      <c r="AG80" s="76"/>
    </row>
    <row r="81" spans="1:33" x14ac:dyDescent="0.25">
      <c r="A81" s="66">
        <v>43070</v>
      </c>
      <c r="B81" s="67">
        <f t="shared" si="35"/>
        <v>79</v>
      </c>
      <c r="C81" s="68">
        <f t="shared" si="36"/>
        <v>128.00680327724783</v>
      </c>
      <c r="D81" s="68">
        <f t="shared" si="37"/>
        <v>83.677577171854736</v>
      </c>
      <c r="E81" s="69">
        <f t="shared" si="27"/>
        <v>44.32922610539309</v>
      </c>
      <c r="F81" s="58"/>
      <c r="G81" s="70">
        <f>C81*TDEE!$B$5</f>
        <v>1366.4124486322305</v>
      </c>
      <c r="H81" s="68">
        <f t="shared" si="38"/>
        <v>1374.2060092671859</v>
      </c>
      <c r="I81" s="68">
        <f t="shared" si="39"/>
        <v>-7.7935606349553836</v>
      </c>
      <c r="J81" s="56">
        <f t="shared" si="28"/>
        <v>0.3015606673251176</v>
      </c>
      <c r="K81" s="68">
        <f t="shared" si="29"/>
        <v>0</v>
      </c>
      <c r="L81" s="68">
        <v>20</v>
      </c>
      <c r="M81" s="56">
        <f>Protein_Amt!$B$6</f>
        <v>57.737528248579764</v>
      </c>
      <c r="N81" s="68">
        <f t="shared" si="30"/>
        <v>0</v>
      </c>
      <c r="O81" s="68">
        <f t="shared" si="31"/>
        <v>80</v>
      </c>
      <c r="P81" s="68">
        <f t="shared" si="32"/>
        <v>230.95011299431906</v>
      </c>
      <c r="Q81" s="69">
        <f t="shared" si="33"/>
        <v>310.95011299431906</v>
      </c>
      <c r="S81" s="78"/>
      <c r="T81" s="75"/>
      <c r="U81" s="75"/>
      <c r="V81" s="75"/>
      <c r="W81" s="75"/>
      <c r="X81" s="75"/>
      <c r="Y81" s="75"/>
      <c r="Z81" s="79"/>
      <c r="AA81" s="70">
        <f t="shared" si="34"/>
        <v>0.3926302883620531</v>
      </c>
      <c r="AB81" s="75"/>
      <c r="AC81" s="75"/>
      <c r="AD81" s="75"/>
      <c r="AE81" s="75"/>
      <c r="AF81" s="75"/>
      <c r="AG81" s="76"/>
    </row>
    <row r="82" spans="1:33" x14ac:dyDescent="0.25">
      <c r="A82" s="66">
        <v>43071</v>
      </c>
      <c r="B82" s="67">
        <f t="shared" si="35"/>
        <v>80</v>
      </c>
      <c r="C82" s="68">
        <f t="shared" si="36"/>
        <v>127.61417298888577</v>
      </c>
      <c r="D82" s="68">
        <f t="shared" si="37"/>
        <v>83.677577171854736</v>
      </c>
      <c r="E82" s="69">
        <f t="shared" si="27"/>
        <v>43.936595817031034</v>
      </c>
      <c r="F82" s="58"/>
      <c r="G82" s="70">
        <f>C82*TDEE!$B$5</f>
        <v>1362.2213048805506</v>
      </c>
      <c r="H82" s="68">
        <f t="shared" si="38"/>
        <v>1362.034470327962</v>
      </c>
      <c r="I82" s="68">
        <f t="shared" si="39"/>
        <v>0.18683455258860704</v>
      </c>
      <c r="J82" s="56">
        <f t="shared" si="28"/>
        <v>0.30036319768178044</v>
      </c>
      <c r="K82" s="68">
        <f t="shared" si="29"/>
        <v>0</v>
      </c>
      <c r="L82" s="68">
        <v>20</v>
      </c>
      <c r="M82" s="56">
        <f>Protein_Amt!$B$6</f>
        <v>57.737528248579764</v>
      </c>
      <c r="N82" s="68">
        <f t="shared" si="30"/>
        <v>0</v>
      </c>
      <c r="O82" s="68">
        <f t="shared" si="31"/>
        <v>80</v>
      </c>
      <c r="P82" s="68">
        <f t="shared" si="32"/>
        <v>230.95011299431906</v>
      </c>
      <c r="Q82" s="69">
        <f t="shared" si="33"/>
        <v>310.95011299431906</v>
      </c>
      <c r="S82" s="78"/>
      <c r="T82" s="75"/>
      <c r="U82" s="75"/>
      <c r="V82" s="75"/>
      <c r="W82" s="75"/>
      <c r="X82" s="75"/>
      <c r="Y82" s="75"/>
      <c r="Z82" s="79"/>
      <c r="AA82" s="70">
        <f t="shared" si="34"/>
        <v>0.38915270580798916</v>
      </c>
      <c r="AB82" s="75"/>
      <c r="AC82" s="75"/>
      <c r="AD82" s="75"/>
      <c r="AE82" s="75"/>
      <c r="AF82" s="75"/>
      <c r="AG82" s="76"/>
    </row>
    <row r="83" spans="1:33" x14ac:dyDescent="0.25">
      <c r="A83" s="66">
        <v>43072</v>
      </c>
      <c r="B83" s="67">
        <f t="shared" si="35"/>
        <v>81</v>
      </c>
      <c r="C83" s="68">
        <f t="shared" si="36"/>
        <v>127.22502028307778</v>
      </c>
      <c r="D83" s="68">
        <f t="shared" si="37"/>
        <v>83.677577171854736</v>
      </c>
      <c r="E83" s="69">
        <f t="shared" si="27"/>
        <v>43.547443111223046</v>
      </c>
      <c r="F83" s="58"/>
      <c r="G83" s="70">
        <f>C83*TDEE!$B$5</f>
        <v>1358.067282687814</v>
      </c>
      <c r="H83" s="68">
        <f t="shared" si="38"/>
        <v>1349.9707364479145</v>
      </c>
      <c r="I83" s="68">
        <f t="shared" si="39"/>
        <v>8.0965462398994532</v>
      </c>
      <c r="J83" s="56">
        <f t="shared" si="28"/>
        <v>0.29917633419814138</v>
      </c>
      <c r="K83" s="68">
        <f t="shared" si="29"/>
        <v>0</v>
      </c>
      <c r="L83" s="68">
        <v>20</v>
      </c>
      <c r="M83" s="56">
        <f>Protein_Amt!$B$6</f>
        <v>57.737528248579764</v>
      </c>
      <c r="N83" s="68">
        <f t="shared" si="30"/>
        <v>0</v>
      </c>
      <c r="O83" s="68">
        <f t="shared" si="31"/>
        <v>80</v>
      </c>
      <c r="P83" s="68">
        <f t="shared" si="32"/>
        <v>230.95011299431906</v>
      </c>
      <c r="Q83" s="69">
        <f t="shared" si="33"/>
        <v>310.95011299431906</v>
      </c>
      <c r="S83" s="78"/>
      <c r="T83" s="75"/>
      <c r="U83" s="75"/>
      <c r="V83" s="75"/>
      <c r="W83" s="75"/>
      <c r="X83" s="75"/>
      <c r="Y83" s="75"/>
      <c r="Z83" s="79"/>
      <c r="AA83" s="70">
        <f t="shared" si="34"/>
        <v>0.38570592469940418</v>
      </c>
      <c r="AB83" s="75"/>
      <c r="AC83" s="75"/>
      <c r="AD83" s="75"/>
      <c r="AE83" s="75"/>
      <c r="AF83" s="75"/>
      <c r="AG83" s="76"/>
    </row>
    <row r="84" spans="1:33" x14ac:dyDescent="0.25">
      <c r="A84" s="66">
        <v>43073</v>
      </c>
      <c r="B84" s="67">
        <f t="shared" si="35"/>
        <v>82</v>
      </c>
      <c r="C84" s="68">
        <f t="shared" si="36"/>
        <v>126.83931435837837</v>
      </c>
      <c r="D84" s="68">
        <f t="shared" si="37"/>
        <v>83.677577171854736</v>
      </c>
      <c r="E84" s="69">
        <f t="shared" si="27"/>
        <v>43.161737186523638</v>
      </c>
      <c r="F84" s="58"/>
      <c r="G84" s="70">
        <f>C84*TDEE!$B$5</f>
        <v>1353.9500532630702</v>
      </c>
      <c r="H84" s="68">
        <f t="shared" si="38"/>
        <v>1338.0138527822328</v>
      </c>
      <c r="I84" s="68">
        <f t="shared" si="39"/>
        <v>15.936200480837442</v>
      </c>
      <c r="J84" s="56">
        <f t="shared" si="28"/>
        <v>0.29799998293392893</v>
      </c>
      <c r="K84" s="68">
        <f t="shared" si="29"/>
        <v>0</v>
      </c>
      <c r="L84" s="68">
        <v>20</v>
      </c>
      <c r="M84" s="56">
        <f>Protein_Amt!$B$6</f>
        <v>57.737528248579764</v>
      </c>
      <c r="N84" s="68">
        <f t="shared" si="30"/>
        <v>0</v>
      </c>
      <c r="O84" s="68">
        <f t="shared" si="31"/>
        <v>80</v>
      </c>
      <c r="P84" s="68">
        <f t="shared" si="32"/>
        <v>230.95011299431906</v>
      </c>
      <c r="Q84" s="69">
        <f t="shared" si="33"/>
        <v>310.95011299431906</v>
      </c>
      <c r="S84" s="78"/>
      <c r="T84" s="75"/>
      <c r="U84" s="75"/>
      <c r="V84" s="75"/>
      <c r="W84" s="75"/>
      <c r="X84" s="75"/>
      <c r="Y84" s="75"/>
      <c r="Z84" s="79"/>
      <c r="AA84" s="70">
        <f t="shared" si="34"/>
        <v>0.38228967222349508</v>
      </c>
      <c r="AB84" s="75"/>
      <c r="AC84" s="75"/>
      <c r="AD84" s="75"/>
      <c r="AE84" s="75"/>
      <c r="AF84" s="75"/>
      <c r="AG84" s="76"/>
    </row>
    <row r="85" spans="1:33" x14ac:dyDescent="0.25">
      <c r="A85" s="66">
        <v>43074</v>
      </c>
      <c r="B85" s="67">
        <f t="shared" si="35"/>
        <v>83</v>
      </c>
      <c r="C85" s="68">
        <f t="shared" si="36"/>
        <v>126.45702468615488</v>
      </c>
      <c r="D85" s="68">
        <f t="shared" si="37"/>
        <v>83.677577171854736</v>
      </c>
      <c r="E85" s="69">
        <f t="shared" si="27"/>
        <v>42.779447514300145</v>
      </c>
      <c r="F85" s="58"/>
      <c r="G85" s="70">
        <f>C85*TDEE!$B$5</f>
        <v>1349.869290727517</v>
      </c>
      <c r="H85" s="68">
        <f t="shared" si="38"/>
        <v>1326.1628729433046</v>
      </c>
      <c r="I85" s="68">
        <f t="shared" si="39"/>
        <v>23.706417784212363</v>
      </c>
      <c r="J85" s="56">
        <f t="shared" si="28"/>
        <v>0.29683405078091374</v>
      </c>
      <c r="K85" s="68">
        <f t="shared" si="29"/>
        <v>0</v>
      </c>
      <c r="L85" s="68">
        <v>20</v>
      </c>
      <c r="M85" s="56">
        <f>Protein_Amt!$B$6</f>
        <v>57.737528248579764</v>
      </c>
      <c r="N85" s="68">
        <f t="shared" si="30"/>
        <v>0</v>
      </c>
      <c r="O85" s="68">
        <f t="shared" si="31"/>
        <v>80</v>
      </c>
      <c r="P85" s="68">
        <f t="shared" si="32"/>
        <v>230.95011299431906</v>
      </c>
      <c r="Q85" s="69">
        <f t="shared" si="33"/>
        <v>310.95011299431906</v>
      </c>
      <c r="S85" s="78"/>
      <c r="T85" s="75"/>
      <c r="U85" s="75"/>
      <c r="V85" s="75"/>
      <c r="W85" s="75"/>
      <c r="X85" s="75"/>
      <c r="Y85" s="75"/>
      <c r="Z85" s="79"/>
      <c r="AA85" s="70">
        <f t="shared" si="34"/>
        <v>0.37890367798380131</v>
      </c>
      <c r="AB85" s="75"/>
      <c r="AC85" s="75"/>
      <c r="AD85" s="75"/>
      <c r="AE85" s="75"/>
      <c r="AF85" s="75"/>
      <c r="AG85" s="76"/>
    </row>
    <row r="86" spans="1:33" x14ac:dyDescent="0.25">
      <c r="A86" s="66">
        <v>43075</v>
      </c>
      <c r="B86" s="67">
        <f t="shared" si="35"/>
        <v>84</v>
      </c>
      <c r="C86" s="68">
        <f t="shared" si="36"/>
        <v>126.07812100817108</v>
      </c>
      <c r="D86" s="80">
        <f t="shared" si="37"/>
        <v>83.677577171854736</v>
      </c>
      <c r="E86" s="81">
        <f t="shared" si="27"/>
        <v>42.400543836316345</v>
      </c>
      <c r="F86" s="82"/>
      <c r="G86" s="83">
        <f>C86*TDEE!$B$5</f>
        <v>1345.8246720887073</v>
      </c>
      <c r="H86" s="68">
        <f t="shared" si="38"/>
        <v>1314.4168589258068</v>
      </c>
      <c r="I86" s="68">
        <f t="shared" si="39"/>
        <v>31.407813162900538</v>
      </c>
      <c r="J86" s="56">
        <f t="shared" si="28"/>
        <v>0.29567844545553945</v>
      </c>
      <c r="K86" s="80">
        <f t="shared" si="29"/>
        <v>0</v>
      </c>
      <c r="L86" s="80">
        <v>20</v>
      </c>
      <c r="M86" s="56">
        <f>Protein_Amt!$B$6</f>
        <v>57.737528248579764</v>
      </c>
      <c r="N86" s="68">
        <f t="shared" si="30"/>
        <v>0</v>
      </c>
      <c r="O86" s="80">
        <f t="shared" si="31"/>
        <v>80</v>
      </c>
      <c r="P86" s="80">
        <f t="shared" si="32"/>
        <v>230.95011299431906</v>
      </c>
      <c r="Q86" s="69">
        <f t="shared" si="33"/>
        <v>310.95011299431906</v>
      </c>
      <c r="S86" s="78"/>
      <c r="T86" s="75"/>
      <c r="U86" s="75"/>
      <c r="V86" s="75"/>
      <c r="W86" s="75"/>
      <c r="X86" s="75"/>
      <c r="Y86" s="75"/>
      <c r="Z86" s="79"/>
      <c r="AA86" s="70">
        <f t="shared" si="34"/>
        <v>0.37554767397880195</v>
      </c>
      <c r="AB86" s="75"/>
      <c r="AC86" s="75"/>
      <c r="AD86" s="75"/>
      <c r="AE86" s="75"/>
      <c r="AF86" s="75"/>
      <c r="AG86" s="76"/>
    </row>
    <row r="87" spans="1:33" x14ac:dyDescent="0.25">
      <c r="A87" s="66">
        <v>43076</v>
      </c>
      <c r="B87" s="67">
        <f t="shared" si="35"/>
        <v>85</v>
      </c>
      <c r="C87" s="68">
        <f t="shared" si="36"/>
        <v>125.70257333419228</v>
      </c>
      <c r="D87" s="80">
        <f t="shared" si="37"/>
        <v>83.677577171854736</v>
      </c>
      <c r="E87" s="81">
        <f t="shared" si="27"/>
        <v>42.024996162337544</v>
      </c>
      <c r="F87" s="82"/>
      <c r="G87" s="83">
        <f>C87*TDEE!$B$5</f>
        <v>1341.8158772149843</v>
      </c>
      <c r="H87" s="68">
        <f t="shared" si="38"/>
        <v>1302.7748810324638</v>
      </c>
      <c r="I87" s="68">
        <f t="shared" si="39"/>
        <v>39.04099618252053</v>
      </c>
      <c r="J87" s="56">
        <f t="shared" si="28"/>
        <v>0.29339021834876156</v>
      </c>
      <c r="K87" s="80">
        <f t="shared" si="29"/>
        <v>0</v>
      </c>
      <c r="L87" s="80">
        <v>21</v>
      </c>
      <c r="M87" s="56">
        <f>Protein_Amt!$B$6</f>
        <v>57.737528248579764</v>
      </c>
      <c r="N87" s="68">
        <f t="shared" si="30"/>
        <v>0</v>
      </c>
      <c r="O87" s="80">
        <f t="shared" si="31"/>
        <v>84</v>
      </c>
      <c r="P87" s="80">
        <f t="shared" si="32"/>
        <v>230.95011299431906</v>
      </c>
      <c r="Q87" s="69">
        <f t="shared" si="33"/>
        <v>314.95011299431906</v>
      </c>
      <c r="S87" s="78"/>
      <c r="T87" s="75"/>
      <c r="U87" s="75"/>
      <c r="V87" s="75"/>
      <c r="W87" s="75"/>
      <c r="X87" s="75"/>
      <c r="Y87" s="75"/>
      <c r="Z87" s="79"/>
      <c r="AA87" s="70">
        <f t="shared" si="34"/>
        <v>0.37222139458070391</v>
      </c>
      <c r="AB87" s="75"/>
      <c r="AC87" s="75"/>
      <c r="AD87" s="75"/>
      <c r="AE87" s="75"/>
      <c r="AF87" s="75"/>
      <c r="AG87" s="76"/>
    </row>
    <row r="88" spans="1:33" x14ac:dyDescent="0.25">
      <c r="A88" s="66">
        <v>43077</v>
      </c>
      <c r="B88" s="67">
        <f t="shared" si="35"/>
        <v>86</v>
      </c>
      <c r="C88" s="68">
        <f t="shared" si="36"/>
        <v>125.33035193961157</v>
      </c>
      <c r="D88" s="80">
        <f t="shared" si="37"/>
        <v>83.677577171854736</v>
      </c>
      <c r="E88" s="81">
        <f t="shared" si="27"/>
        <v>41.652774767756839</v>
      </c>
      <c r="F88" s="82"/>
      <c r="G88" s="83">
        <f>C88*TDEE!$B$5</f>
        <v>1337.8425888101426</v>
      </c>
      <c r="H88" s="68">
        <f t="shared" si="38"/>
        <v>1291.2360178004619</v>
      </c>
      <c r="I88" s="68">
        <f t="shared" si="39"/>
        <v>46.606571009680692</v>
      </c>
      <c r="J88" s="56">
        <f t="shared" si="28"/>
        <v>0.29111213594737817</v>
      </c>
      <c r="K88" s="80">
        <f t="shared" si="29"/>
        <v>0</v>
      </c>
      <c r="L88" s="80">
        <v>22</v>
      </c>
      <c r="M88" s="56">
        <f>Protein_Amt!$B$6</f>
        <v>57.737528248579764</v>
      </c>
      <c r="N88" s="68">
        <f t="shared" si="30"/>
        <v>0</v>
      </c>
      <c r="O88" s="80">
        <f t="shared" si="31"/>
        <v>88</v>
      </c>
      <c r="P88" s="80">
        <f t="shared" si="32"/>
        <v>230.95011299431906</v>
      </c>
      <c r="Q88" s="69">
        <f t="shared" si="33"/>
        <v>318.95011299431906</v>
      </c>
      <c r="S88" s="78"/>
      <c r="T88" s="75"/>
      <c r="U88" s="75"/>
      <c r="V88" s="75"/>
      <c r="W88" s="75"/>
      <c r="X88" s="75"/>
      <c r="Y88" s="75"/>
      <c r="Z88" s="79"/>
      <c r="AA88" s="70">
        <f t="shared" si="34"/>
        <v>0.36892457651441768</v>
      </c>
      <c r="AB88" s="75"/>
      <c r="AC88" s="75"/>
      <c r="AD88" s="75"/>
      <c r="AE88" s="75"/>
      <c r="AF88" s="75"/>
      <c r="AG88" s="76"/>
    </row>
    <row r="89" spans="1:33" x14ac:dyDescent="0.25">
      <c r="A89" s="66">
        <v>43078</v>
      </c>
      <c r="B89" s="67">
        <f t="shared" si="35"/>
        <v>87</v>
      </c>
      <c r="C89" s="68">
        <f t="shared" si="36"/>
        <v>124.96142736309716</v>
      </c>
      <c r="D89" s="80">
        <f t="shared" si="37"/>
        <v>83.677577171854736</v>
      </c>
      <c r="E89" s="81">
        <f t="shared" si="27"/>
        <v>41.283850191242422</v>
      </c>
      <c r="F89" s="82"/>
      <c r="G89" s="83">
        <f>C89*TDEE!$B$5</f>
        <v>1333.9044923883155</v>
      </c>
      <c r="H89" s="68">
        <f t="shared" si="38"/>
        <v>1279.7993559285151</v>
      </c>
      <c r="I89" s="68">
        <f t="shared" si="39"/>
        <v>54.105136459800406</v>
      </c>
      <c r="J89" s="56">
        <f t="shared" si="28"/>
        <v>0.28884410839828467</v>
      </c>
      <c r="K89" s="80">
        <f t="shared" si="29"/>
        <v>0</v>
      </c>
      <c r="L89" s="80">
        <v>23</v>
      </c>
      <c r="M89" s="56">
        <f>Protein_Amt!$B$6</f>
        <v>57.737528248579764</v>
      </c>
      <c r="N89" s="68">
        <f t="shared" si="30"/>
        <v>0</v>
      </c>
      <c r="O89" s="80">
        <f t="shared" si="31"/>
        <v>92</v>
      </c>
      <c r="P89" s="80">
        <f t="shared" si="32"/>
        <v>230.95011299431906</v>
      </c>
      <c r="Q89" s="69">
        <f t="shared" si="33"/>
        <v>322.95011299431906</v>
      </c>
      <c r="S89" s="78"/>
      <c r="T89" s="75"/>
      <c r="U89" s="75"/>
      <c r="V89" s="75"/>
      <c r="W89" s="75"/>
      <c r="X89" s="75"/>
      <c r="Y89" s="75"/>
      <c r="Z89" s="79"/>
      <c r="AA89" s="70">
        <f t="shared" si="34"/>
        <v>0.36565695883671862</v>
      </c>
      <c r="AB89" s="75"/>
      <c r="AC89" s="75"/>
      <c r="AD89" s="75"/>
      <c r="AE89" s="75"/>
      <c r="AF89" s="75"/>
      <c r="AG89" s="76"/>
    </row>
    <row r="90" spans="1:33" x14ac:dyDescent="0.25">
      <c r="A90" s="66">
        <v>43079</v>
      </c>
      <c r="B90" s="67">
        <f t="shared" si="35"/>
        <v>88</v>
      </c>
      <c r="C90" s="68">
        <f t="shared" si="36"/>
        <v>124.59577040426043</v>
      </c>
      <c r="D90" s="80">
        <f t="shared" si="37"/>
        <v>83.677577171854736</v>
      </c>
      <c r="E90" s="81">
        <f t="shared" si="27"/>
        <v>40.918193232405699</v>
      </c>
      <c r="F90" s="82"/>
      <c r="G90" s="83">
        <f>C90*TDEE!$B$5</f>
        <v>1330.0012762490815</v>
      </c>
      <c r="H90" s="68">
        <f t="shared" si="38"/>
        <v>1268.4639902045767</v>
      </c>
      <c r="I90" s="68">
        <f t="shared" si="39"/>
        <v>61.537286044504754</v>
      </c>
      <c r="J90" s="56">
        <f t="shared" si="28"/>
        <v>0.28658604664421783</v>
      </c>
      <c r="K90" s="80">
        <f t="shared" si="29"/>
        <v>0</v>
      </c>
      <c r="L90" s="80">
        <v>24</v>
      </c>
      <c r="M90" s="56">
        <f>Protein_Amt!$B$6</f>
        <v>57.737528248579764</v>
      </c>
      <c r="N90" s="68">
        <f t="shared" si="30"/>
        <v>0</v>
      </c>
      <c r="O90" s="80">
        <f t="shared" si="31"/>
        <v>96</v>
      </c>
      <c r="P90" s="80">
        <f t="shared" si="32"/>
        <v>230.95011299431906</v>
      </c>
      <c r="Q90" s="69">
        <f t="shared" si="33"/>
        <v>326.95011299431906</v>
      </c>
      <c r="S90" s="78"/>
      <c r="T90" s="75"/>
      <c r="U90" s="75"/>
      <c r="V90" s="75"/>
      <c r="W90" s="75"/>
      <c r="X90" s="75"/>
      <c r="Y90" s="75"/>
      <c r="Z90" s="79"/>
      <c r="AA90" s="70">
        <f t="shared" si="34"/>
        <v>0.36241828291559336</v>
      </c>
      <c r="AB90" s="75"/>
      <c r="AC90" s="75"/>
      <c r="AD90" s="75"/>
      <c r="AE90" s="75"/>
      <c r="AF90" s="75"/>
      <c r="AG90" s="76"/>
    </row>
    <row r="91" spans="1:33" x14ac:dyDescent="0.25">
      <c r="A91" s="66">
        <v>43080</v>
      </c>
      <c r="B91" s="67">
        <f t="shared" si="35"/>
        <v>89</v>
      </c>
      <c r="C91" s="68">
        <f t="shared" si="36"/>
        <v>124.23335212134484</v>
      </c>
      <c r="D91" s="80">
        <f t="shared" si="37"/>
        <v>83.677577171854736</v>
      </c>
      <c r="E91" s="81">
        <f t="shared" si="27"/>
        <v>40.5557749494901</v>
      </c>
      <c r="F91" s="82"/>
      <c r="G91" s="83">
        <f>C91*TDEE!$B$5</f>
        <v>1326.1326314527951</v>
      </c>
      <c r="H91" s="68">
        <f t="shared" si="38"/>
        <v>1257.2290234341931</v>
      </c>
      <c r="I91" s="68">
        <f t="shared" si="39"/>
        <v>68.903608018601972</v>
      </c>
      <c r="J91" s="56">
        <f t="shared" si="28"/>
        <v>0.28433786241670744</v>
      </c>
      <c r="K91" s="80">
        <f t="shared" si="29"/>
        <v>0</v>
      </c>
      <c r="L91" s="80">
        <v>25</v>
      </c>
      <c r="M91" s="56">
        <f>Protein_Amt!$B$6</f>
        <v>57.737528248579764</v>
      </c>
      <c r="N91" s="68">
        <f t="shared" si="30"/>
        <v>0</v>
      </c>
      <c r="O91" s="80">
        <f t="shared" si="31"/>
        <v>100</v>
      </c>
      <c r="P91" s="80">
        <f t="shared" si="32"/>
        <v>230.95011299431906</v>
      </c>
      <c r="Q91" s="69">
        <f t="shared" si="33"/>
        <v>330.95011299431906</v>
      </c>
      <c r="S91" s="78"/>
      <c r="T91" s="75"/>
      <c r="U91" s="75"/>
      <c r="V91" s="75"/>
      <c r="W91" s="75"/>
      <c r="X91" s="75"/>
      <c r="Y91" s="75"/>
      <c r="Z91" s="79"/>
      <c r="AA91" s="70">
        <f t="shared" si="34"/>
        <v>0.35920829240976948</v>
      </c>
      <c r="AB91" s="75"/>
      <c r="AC91" s="75"/>
      <c r="AD91" s="75"/>
      <c r="AE91" s="75"/>
      <c r="AF91" s="75"/>
      <c r="AG91" s="76"/>
    </row>
    <row r="92" spans="1:33" x14ac:dyDescent="0.25">
      <c r="A92" s="66">
        <v>43081</v>
      </c>
      <c r="B92" s="67">
        <f t="shared" si="35"/>
        <v>90</v>
      </c>
      <c r="C92" s="68">
        <f t="shared" si="36"/>
        <v>123.87414382893506</v>
      </c>
      <c r="D92" s="80">
        <f t="shared" si="37"/>
        <v>83.677577171854736</v>
      </c>
      <c r="E92" s="81">
        <f t="shared" si="27"/>
        <v>40.196566657080325</v>
      </c>
      <c r="F92" s="82"/>
      <c r="G92" s="83">
        <f>C92*TDEE!$B$5</f>
        <v>1322.2982517961327</v>
      </c>
      <c r="H92" s="68">
        <f t="shared" si="38"/>
        <v>1246.09356636949</v>
      </c>
      <c r="I92" s="68">
        <f t="shared" si="39"/>
        <v>76.204685426642754</v>
      </c>
      <c r="J92" s="56">
        <f t="shared" si="28"/>
        <v>0.2820994682290896</v>
      </c>
      <c r="K92" s="80">
        <f t="shared" si="29"/>
        <v>0</v>
      </c>
      <c r="L92" s="80">
        <v>26</v>
      </c>
      <c r="M92" s="56">
        <f>Protein_Amt!$B$6</f>
        <v>57.737528248579764</v>
      </c>
      <c r="N92" s="68">
        <f t="shared" si="30"/>
        <v>0</v>
      </c>
      <c r="O92" s="80">
        <f t="shared" si="31"/>
        <v>104</v>
      </c>
      <c r="P92" s="80">
        <f t="shared" si="32"/>
        <v>230.95011299431906</v>
      </c>
      <c r="Q92" s="69">
        <f t="shared" si="33"/>
        <v>334.95011299431906</v>
      </c>
      <c r="S92" s="78"/>
      <c r="T92" s="75"/>
      <c r="U92" s="75"/>
      <c r="V92" s="75"/>
      <c r="W92" s="75"/>
      <c r="X92" s="75"/>
      <c r="Y92" s="75"/>
      <c r="Z92" s="79"/>
      <c r="AA92" s="70">
        <f t="shared" si="34"/>
        <v>0.35602673324842571</v>
      </c>
      <c r="AB92" s="75"/>
      <c r="AC92" s="75"/>
      <c r="AD92" s="75"/>
      <c r="AE92" s="75"/>
      <c r="AF92" s="75"/>
      <c r="AG92" s="76"/>
    </row>
    <row r="93" spans="1:33" x14ac:dyDescent="0.25">
      <c r="A93" s="66">
        <v>43082</v>
      </c>
      <c r="B93" s="67">
        <f t="shared" si="35"/>
        <v>91</v>
      </c>
      <c r="C93" s="68">
        <f t="shared" si="36"/>
        <v>123.51811709568663</v>
      </c>
      <c r="D93" s="80">
        <f t="shared" si="37"/>
        <v>83.677577171854736</v>
      </c>
      <c r="E93" s="81">
        <f t="shared" si="27"/>
        <v>39.840539923831898</v>
      </c>
      <c r="F93" s="82"/>
      <c r="G93" s="83">
        <f>C93*TDEE!$B$5</f>
        <v>1318.4978337878581</v>
      </c>
      <c r="H93" s="68">
        <f t="shared" si="38"/>
        <v>1235.0567376387889</v>
      </c>
      <c r="I93" s="68">
        <f t="shared" si="39"/>
        <v>83.441096149069153</v>
      </c>
      <c r="J93" s="56">
        <f t="shared" si="28"/>
        <v>0.2798707773695826</v>
      </c>
      <c r="K93" s="80">
        <f t="shared" si="29"/>
        <v>0</v>
      </c>
      <c r="L93" s="80">
        <v>27</v>
      </c>
      <c r="M93" s="56">
        <f>Protein_Amt!$B$6</f>
        <v>57.737528248579764</v>
      </c>
      <c r="N93" s="68">
        <f t="shared" si="30"/>
        <v>0</v>
      </c>
      <c r="O93" s="80">
        <f t="shared" si="31"/>
        <v>108</v>
      </c>
      <c r="P93" s="80">
        <f t="shared" si="32"/>
        <v>230.95011299431906</v>
      </c>
      <c r="Q93" s="69">
        <f t="shared" si="33"/>
        <v>338.95011299431906</v>
      </c>
      <c r="S93" s="78"/>
      <c r="T93" s="75"/>
      <c r="U93" s="75"/>
      <c r="V93" s="75"/>
      <c r="W93" s="75"/>
      <c r="X93" s="75"/>
      <c r="Y93" s="75"/>
      <c r="Z93" s="79"/>
      <c r="AA93" s="70">
        <f t="shared" si="34"/>
        <v>0.35287335361108257</v>
      </c>
      <c r="AB93" s="75"/>
      <c r="AC93" s="75"/>
      <c r="AD93" s="75"/>
      <c r="AE93" s="75"/>
      <c r="AF93" s="75"/>
      <c r="AG93" s="76"/>
    </row>
    <row r="94" spans="1:33" x14ac:dyDescent="0.25">
      <c r="A94" s="66">
        <v>43083</v>
      </c>
      <c r="B94" s="67">
        <f t="shared" si="35"/>
        <v>92</v>
      </c>
      <c r="C94" s="68">
        <f t="shared" si="36"/>
        <v>123.16524374207555</v>
      </c>
      <c r="D94" s="80">
        <f t="shared" si="37"/>
        <v>83.677577171854736</v>
      </c>
      <c r="E94" s="81">
        <f t="shared" si="27"/>
        <v>39.48766657022081</v>
      </c>
      <c r="F94" s="82"/>
      <c r="G94" s="83">
        <f>C94*TDEE!$B$5</f>
        <v>1314.7310766247997</v>
      </c>
      <c r="H94" s="68">
        <f t="shared" si="38"/>
        <v>1224.117663676845</v>
      </c>
      <c r="I94" s="68">
        <f t="shared" si="39"/>
        <v>90.613412947954657</v>
      </c>
      <c r="J94" s="56">
        <f t="shared" si="28"/>
        <v>0.27765170389442306</v>
      </c>
      <c r="K94" s="80">
        <f t="shared" si="29"/>
        <v>0</v>
      </c>
      <c r="L94" s="80">
        <v>28</v>
      </c>
      <c r="M94" s="56">
        <f>Protein_Amt!$B$6</f>
        <v>57.737528248579764</v>
      </c>
      <c r="N94" s="68">
        <f t="shared" si="30"/>
        <v>0</v>
      </c>
      <c r="O94" s="80">
        <f t="shared" si="31"/>
        <v>112</v>
      </c>
      <c r="P94" s="80">
        <f t="shared" si="32"/>
        <v>230.95011299431906</v>
      </c>
      <c r="Q94" s="69">
        <f t="shared" si="33"/>
        <v>342.95011299431906</v>
      </c>
      <c r="S94" s="78"/>
      <c r="T94" s="75"/>
      <c r="U94" s="75"/>
      <c r="V94" s="75"/>
      <c r="W94" s="75"/>
      <c r="X94" s="75"/>
      <c r="Y94" s="75"/>
      <c r="Z94" s="79"/>
      <c r="AA94" s="70">
        <f t="shared" si="34"/>
        <v>0.34974790390767002</v>
      </c>
      <c r="AB94" s="75"/>
      <c r="AC94" s="75"/>
      <c r="AD94" s="75"/>
      <c r="AE94" s="75"/>
      <c r="AF94" s="75"/>
      <c r="AG94" s="76"/>
    </row>
    <row r="95" spans="1:33" x14ac:dyDescent="0.25">
      <c r="A95" s="66">
        <v>43084</v>
      </c>
      <c r="B95" s="67">
        <f t="shared" si="35"/>
        <v>93</v>
      </c>
      <c r="C95" s="68">
        <f t="shared" si="36"/>
        <v>122.81549583816788</v>
      </c>
      <c r="D95" s="80">
        <f t="shared" si="37"/>
        <v>83.677577171854736</v>
      </c>
      <c r="E95" s="81">
        <f t="shared" si="27"/>
        <v>39.137918666313141</v>
      </c>
      <c r="F95" s="82"/>
      <c r="G95" s="83">
        <f>C95*TDEE!$B$5</f>
        <v>1310.9976821680425</v>
      </c>
      <c r="H95" s="68">
        <f t="shared" si="38"/>
        <v>1213.2754786557073</v>
      </c>
      <c r="I95" s="68">
        <f t="shared" si="39"/>
        <v>97.722203512335227</v>
      </c>
      <c r="J95" s="56">
        <f t="shared" si="28"/>
        <v>0.27544216262106386</v>
      </c>
      <c r="K95" s="80">
        <f t="shared" si="29"/>
        <v>0</v>
      </c>
      <c r="L95" s="80">
        <v>29</v>
      </c>
      <c r="M95" s="56">
        <f>Protein_Amt!$B$6</f>
        <v>57.737528248579764</v>
      </c>
      <c r="N95" s="68">
        <f t="shared" si="30"/>
        <v>0</v>
      </c>
      <c r="O95" s="80">
        <f t="shared" si="31"/>
        <v>116</v>
      </c>
      <c r="P95" s="80">
        <f t="shared" si="32"/>
        <v>230.95011299431906</v>
      </c>
      <c r="Q95" s="69">
        <f t="shared" si="33"/>
        <v>346.95011299431906</v>
      </c>
      <c r="S95" s="78"/>
      <c r="T95" s="75"/>
      <c r="U95" s="75"/>
      <c r="V95" s="75"/>
      <c r="W95" s="75"/>
      <c r="X95" s="75"/>
      <c r="Y95" s="75"/>
      <c r="Z95" s="79"/>
      <c r="AA95" s="70">
        <f t="shared" si="34"/>
        <v>0.34665013675877349</v>
      </c>
      <c r="AB95" s="75"/>
      <c r="AC95" s="75"/>
      <c r="AD95" s="75"/>
      <c r="AE95" s="75"/>
      <c r="AF95" s="75"/>
      <c r="AG95" s="76"/>
    </row>
    <row r="96" spans="1:33" x14ac:dyDescent="0.25">
      <c r="A96" s="66">
        <v>43085</v>
      </c>
      <c r="B96" s="67">
        <f t="shared" si="35"/>
        <v>94</v>
      </c>
      <c r="C96" s="68">
        <f t="shared" si="36"/>
        <v>122.46884570140911</v>
      </c>
      <c r="D96" s="80">
        <f t="shared" si="37"/>
        <v>83.677577171854736</v>
      </c>
      <c r="E96" s="81">
        <f t="shared" si="27"/>
        <v>38.791268529554372</v>
      </c>
      <c r="F96" s="82"/>
      <c r="G96" s="83">
        <f>C96*TDEE!$B$5</f>
        <v>1307.2973549193312</v>
      </c>
      <c r="H96" s="68">
        <f t="shared" si="38"/>
        <v>1202.5293244161855</v>
      </c>
      <c r="I96" s="68">
        <f t="shared" si="39"/>
        <v>104.76803050314561</v>
      </c>
      <c r="J96" s="56">
        <f t="shared" si="28"/>
        <v>0.27438492626428918</v>
      </c>
      <c r="K96" s="80">
        <f t="shared" si="29"/>
        <v>0</v>
      </c>
      <c r="L96" s="80">
        <v>29</v>
      </c>
      <c r="M96" s="56">
        <f>Protein_Amt!$B$6</f>
        <v>57.737528248579764</v>
      </c>
      <c r="N96" s="68">
        <f t="shared" si="30"/>
        <v>0</v>
      </c>
      <c r="O96" s="80">
        <f t="shared" si="31"/>
        <v>116</v>
      </c>
      <c r="P96" s="80">
        <f t="shared" si="32"/>
        <v>230.95011299431906</v>
      </c>
      <c r="Q96" s="69">
        <f t="shared" si="33"/>
        <v>346.95011299431906</v>
      </c>
      <c r="S96" s="78"/>
      <c r="T96" s="75"/>
      <c r="U96" s="75"/>
      <c r="V96" s="75"/>
      <c r="W96" s="75"/>
      <c r="X96" s="75"/>
      <c r="Y96" s="75"/>
      <c r="Z96" s="79"/>
      <c r="AA96" s="70">
        <f t="shared" si="34"/>
        <v>0.343579806976053</v>
      </c>
      <c r="AB96" s="75"/>
      <c r="AC96" s="75"/>
      <c r="AD96" s="75"/>
      <c r="AE96" s="75"/>
      <c r="AF96" s="75"/>
      <c r="AG96" s="76"/>
    </row>
    <row r="97" spans="1:33" x14ac:dyDescent="0.25">
      <c r="A97" s="66">
        <v>43086</v>
      </c>
      <c r="B97" s="67">
        <f t="shared" si="35"/>
        <v>95</v>
      </c>
      <c r="C97" s="68">
        <f t="shared" si="36"/>
        <v>122.12526589443306</v>
      </c>
      <c r="D97" s="80">
        <f t="shared" si="37"/>
        <v>83.677577171854736</v>
      </c>
      <c r="E97" s="81">
        <f t="shared" si="27"/>
        <v>38.44768872257832</v>
      </c>
      <c r="F97" s="82"/>
      <c r="G97" s="83">
        <f>C97*TDEE!$B$5</f>
        <v>1303.6298019976796</v>
      </c>
      <c r="H97" s="68">
        <f t="shared" si="38"/>
        <v>1191.878350399928</v>
      </c>
      <c r="I97" s="68">
        <f t="shared" si="39"/>
        <v>111.75145159775161</v>
      </c>
      <c r="J97" s="56">
        <f t="shared" si="28"/>
        <v>0.27333705400096014</v>
      </c>
      <c r="K97" s="80">
        <f t="shared" si="29"/>
        <v>0</v>
      </c>
      <c r="L97" s="80">
        <v>29</v>
      </c>
      <c r="M97" s="56">
        <f>Protein_Amt!$B$6</f>
        <v>57.737528248579764</v>
      </c>
      <c r="N97" s="68">
        <f t="shared" si="30"/>
        <v>0</v>
      </c>
      <c r="O97" s="80">
        <f t="shared" si="31"/>
        <v>116</v>
      </c>
      <c r="P97" s="80">
        <f t="shared" si="32"/>
        <v>230.95011299431906</v>
      </c>
      <c r="Q97" s="69">
        <f t="shared" si="33"/>
        <v>346.95011299431906</v>
      </c>
      <c r="S97" s="78"/>
      <c r="T97" s="75"/>
      <c r="U97" s="75"/>
      <c r="V97" s="75"/>
      <c r="W97" s="75"/>
      <c r="X97" s="75"/>
      <c r="Y97" s="75"/>
      <c r="Z97" s="79"/>
      <c r="AA97" s="70">
        <f t="shared" si="34"/>
        <v>0.34053667154283657</v>
      </c>
      <c r="AB97" s="75"/>
      <c r="AC97" s="75"/>
      <c r="AD97" s="75"/>
      <c r="AE97" s="75"/>
      <c r="AF97" s="75"/>
      <c r="AG97" s="76"/>
    </row>
    <row r="98" spans="1:33" x14ac:dyDescent="0.25">
      <c r="A98" s="66">
        <v>43087</v>
      </c>
      <c r="B98" s="67">
        <f t="shared" si="35"/>
        <v>96</v>
      </c>
      <c r="C98" s="68">
        <f t="shared" si="36"/>
        <v>121.78472922289022</v>
      </c>
      <c r="D98" s="80">
        <f t="shared" si="37"/>
        <v>83.677577171854736</v>
      </c>
      <c r="E98" s="81">
        <f t="shared" si="27"/>
        <v>38.107152051035484</v>
      </c>
      <c r="F98" s="82"/>
      <c r="G98" s="83">
        <f>C98*TDEE!$B$5</f>
        <v>1299.9947331161914</v>
      </c>
      <c r="H98" s="68">
        <f t="shared" si="38"/>
        <v>1181.3217135821001</v>
      </c>
      <c r="I98" s="68">
        <f t="shared" si="39"/>
        <v>118.67301953409128</v>
      </c>
      <c r="J98" s="56">
        <f t="shared" si="28"/>
        <v>0.27229846289196352</v>
      </c>
      <c r="K98" s="80">
        <f t="shared" si="29"/>
        <v>0</v>
      </c>
      <c r="L98" s="80">
        <v>29</v>
      </c>
      <c r="M98" s="56">
        <f>Protein_Amt!$B$6</f>
        <v>57.737528248579764</v>
      </c>
      <c r="N98" s="68">
        <f t="shared" si="30"/>
        <v>0</v>
      </c>
      <c r="O98" s="80">
        <f t="shared" si="31"/>
        <v>116</v>
      </c>
      <c r="P98" s="80">
        <f t="shared" si="32"/>
        <v>230.95011299431906</v>
      </c>
      <c r="Q98" s="69">
        <f t="shared" si="33"/>
        <v>346.95011299431906</v>
      </c>
      <c r="S98" s="78"/>
      <c r="T98" s="75"/>
      <c r="U98" s="75"/>
      <c r="V98" s="75"/>
      <c r="W98" s="75"/>
      <c r="X98" s="75"/>
      <c r="Y98" s="75"/>
      <c r="Z98" s="79"/>
      <c r="AA98" s="70">
        <f t="shared" si="34"/>
        <v>0.33752048959488573</v>
      </c>
      <c r="AB98" s="75"/>
      <c r="AC98" s="75"/>
      <c r="AD98" s="75"/>
      <c r="AE98" s="75"/>
      <c r="AF98" s="75"/>
      <c r="AG98" s="76"/>
    </row>
    <row r="99" spans="1:33" x14ac:dyDescent="0.25">
      <c r="A99" s="66">
        <v>43088</v>
      </c>
      <c r="B99" s="67">
        <f t="shared" si="35"/>
        <v>97</v>
      </c>
      <c r="C99" s="68">
        <f t="shared" si="36"/>
        <v>121.44720873329534</v>
      </c>
      <c r="D99" s="80">
        <f t="shared" si="37"/>
        <v>83.677577171854736</v>
      </c>
      <c r="E99" s="81">
        <f t="shared" ref="E99:E130" si="40">C99-D99</f>
        <v>37.769631561440605</v>
      </c>
      <c r="F99" s="82"/>
      <c r="G99" s="83">
        <f>C99*TDEE!$B$5</f>
        <v>1296.391860559082</v>
      </c>
      <c r="H99" s="68">
        <f t="shared" si="38"/>
        <v>1170.8585784046588</v>
      </c>
      <c r="I99" s="68">
        <f t="shared" si="39"/>
        <v>125.5332821544232</v>
      </c>
      <c r="J99" s="56">
        <f t="shared" ref="J99:J105" si="41">($G99-$Q99)/3500</f>
        <v>0.27126907073278944</v>
      </c>
      <c r="K99" s="80">
        <f t="shared" ref="K99:K105" si="42">N99/9</f>
        <v>0</v>
      </c>
      <c r="L99" s="80">
        <v>29</v>
      </c>
      <c r="M99" s="56">
        <f>Protein_Amt!$B$6</f>
        <v>57.737528248579764</v>
      </c>
      <c r="N99" s="68">
        <f t="shared" ref="N99:N130" si="43">MAX(0,I99-(O99+P99))</f>
        <v>0</v>
      </c>
      <c r="O99" s="80">
        <f t="shared" ref="O99:O105" si="44">4*L99</f>
        <v>116</v>
      </c>
      <c r="P99" s="80">
        <f t="shared" ref="P99:P105" si="45">4*M99</f>
        <v>230.95011299431906</v>
      </c>
      <c r="Q99" s="69">
        <f t="shared" ref="Q99:Q130" si="46">SUM(N99:P99)</f>
        <v>346.95011299431906</v>
      </c>
      <c r="S99" s="78"/>
      <c r="T99" s="75"/>
      <c r="U99" s="75"/>
      <c r="V99" s="75"/>
      <c r="W99" s="75"/>
      <c r="X99" s="75"/>
      <c r="Y99" s="75"/>
      <c r="Z99" s="79"/>
      <c r="AA99" s="70">
        <f t="shared" ref="AA99:AA130" si="47">($H99-Z99)/3500</f>
        <v>0.33453102240133109</v>
      </c>
      <c r="AB99" s="75"/>
      <c r="AC99" s="75"/>
      <c r="AD99" s="75"/>
      <c r="AE99" s="75"/>
      <c r="AF99" s="75"/>
      <c r="AG99" s="76"/>
    </row>
    <row r="100" spans="1:33" x14ac:dyDescent="0.25">
      <c r="A100" s="66">
        <v>43089</v>
      </c>
      <c r="B100" s="67">
        <f t="shared" ref="B100:B105" si="48">B99+1</f>
        <v>98</v>
      </c>
      <c r="C100" s="68">
        <f t="shared" ref="C100:C105" si="49">C99-AA99</f>
        <v>121.112677710894</v>
      </c>
      <c r="D100" s="80">
        <f t="shared" ref="D100:D105" si="50">$D$3</f>
        <v>83.677577171854736</v>
      </c>
      <c r="E100" s="81">
        <f t="shared" si="40"/>
        <v>37.435100539039269</v>
      </c>
      <c r="F100" s="82"/>
      <c r="G100" s="83">
        <f>C100*TDEE!$B$5</f>
        <v>1292.820899158907</v>
      </c>
      <c r="H100" s="68">
        <f t="shared" si="38"/>
        <v>1160.4881167102174</v>
      </c>
      <c r="I100" s="68">
        <f t="shared" si="39"/>
        <v>132.33278244868961</v>
      </c>
      <c r="J100" s="56">
        <f t="shared" si="41"/>
        <v>0.27024879604702512</v>
      </c>
      <c r="K100" s="80">
        <f t="shared" si="42"/>
        <v>0</v>
      </c>
      <c r="L100" s="80">
        <v>29</v>
      </c>
      <c r="M100" s="56">
        <f>Protein_Amt!$B$6</f>
        <v>57.737528248579764</v>
      </c>
      <c r="N100" s="68">
        <f t="shared" si="43"/>
        <v>0</v>
      </c>
      <c r="O100" s="80">
        <f t="shared" si="44"/>
        <v>116</v>
      </c>
      <c r="P100" s="80">
        <f t="shared" si="45"/>
        <v>230.95011299431906</v>
      </c>
      <c r="Q100" s="69">
        <f t="shared" si="46"/>
        <v>346.95011299431906</v>
      </c>
      <c r="S100" s="78"/>
      <c r="T100" s="75"/>
      <c r="U100" s="75"/>
      <c r="V100" s="75"/>
      <c r="W100" s="75"/>
      <c r="X100" s="75"/>
      <c r="Y100" s="75"/>
      <c r="Z100" s="79"/>
      <c r="AA100" s="70">
        <f t="shared" si="47"/>
        <v>0.33156803334577639</v>
      </c>
      <c r="AB100" s="75"/>
      <c r="AC100" s="75"/>
      <c r="AD100" s="75"/>
      <c r="AE100" s="75"/>
      <c r="AF100" s="75"/>
      <c r="AG100" s="76"/>
    </row>
    <row r="101" spans="1:33" x14ac:dyDescent="0.25">
      <c r="A101" s="66">
        <v>43090</v>
      </c>
      <c r="B101" s="67">
        <f t="shared" si="48"/>
        <v>99</v>
      </c>
      <c r="C101" s="68">
        <f t="shared" si="49"/>
        <v>120.78110967754823</v>
      </c>
      <c r="D101" s="80">
        <f t="shared" si="50"/>
        <v>83.677577171854736</v>
      </c>
      <c r="E101" s="81">
        <f t="shared" si="40"/>
        <v>37.103532505693494</v>
      </c>
      <c r="F101" s="82"/>
      <c r="G101" s="83">
        <f>C101*TDEE!$B$5</f>
        <v>1289.2815662739906</v>
      </c>
      <c r="H101" s="68">
        <f t="shared" si="38"/>
        <v>1150.2095076764983</v>
      </c>
      <c r="I101" s="68">
        <f t="shared" si="39"/>
        <v>139.07205859749229</v>
      </c>
      <c r="J101" s="56">
        <f t="shared" si="41"/>
        <v>0.26923755807990618</v>
      </c>
      <c r="K101" s="80">
        <f t="shared" si="42"/>
        <v>0</v>
      </c>
      <c r="L101" s="80">
        <v>29</v>
      </c>
      <c r="M101" s="56">
        <f>Protein_Amt!$B$6</f>
        <v>57.737528248579764</v>
      </c>
      <c r="N101" s="68">
        <f t="shared" si="43"/>
        <v>0</v>
      </c>
      <c r="O101" s="80">
        <f t="shared" si="44"/>
        <v>116</v>
      </c>
      <c r="P101" s="80">
        <f t="shared" si="45"/>
        <v>230.95011299431906</v>
      </c>
      <c r="Q101" s="69">
        <f t="shared" si="46"/>
        <v>346.95011299431906</v>
      </c>
      <c r="S101" s="78"/>
      <c r="T101" s="75"/>
      <c r="U101" s="75"/>
      <c r="V101" s="75"/>
      <c r="W101" s="75"/>
      <c r="X101" s="75"/>
      <c r="Y101" s="75"/>
      <c r="Z101" s="79"/>
      <c r="AA101" s="70">
        <f t="shared" si="47"/>
        <v>0.32863128790757096</v>
      </c>
      <c r="AB101" s="75"/>
      <c r="AC101" s="75"/>
      <c r="AD101" s="75"/>
      <c r="AE101" s="75"/>
      <c r="AF101" s="75"/>
      <c r="AG101" s="76"/>
    </row>
    <row r="102" spans="1:33" x14ac:dyDescent="0.25">
      <c r="A102" s="66">
        <v>43091</v>
      </c>
      <c r="B102" s="67">
        <f t="shared" si="48"/>
        <v>100</v>
      </c>
      <c r="C102" s="68">
        <f t="shared" si="49"/>
        <v>120.45247838964066</v>
      </c>
      <c r="D102" s="80">
        <f t="shared" si="50"/>
        <v>83.677577171854736</v>
      </c>
      <c r="E102" s="81">
        <f t="shared" si="40"/>
        <v>36.774901217785924</v>
      </c>
      <c r="F102" s="82"/>
      <c r="G102" s="83">
        <f>C102*TDEE!$B$5</f>
        <v>1285.773581766055</v>
      </c>
      <c r="H102" s="68">
        <f t="shared" si="38"/>
        <v>1140.0219377513636</v>
      </c>
      <c r="I102" s="68">
        <f t="shared" si="39"/>
        <v>145.75164401469146</v>
      </c>
      <c r="J102" s="56">
        <f t="shared" si="41"/>
        <v>0.26823527679192455</v>
      </c>
      <c r="K102" s="80">
        <f t="shared" si="42"/>
        <v>0</v>
      </c>
      <c r="L102" s="80">
        <v>29</v>
      </c>
      <c r="M102" s="56">
        <f>Protein_Amt!$B$6</f>
        <v>57.737528248579764</v>
      </c>
      <c r="N102" s="68">
        <f t="shared" si="43"/>
        <v>0</v>
      </c>
      <c r="O102" s="80">
        <f t="shared" si="44"/>
        <v>116</v>
      </c>
      <c r="P102" s="80">
        <f t="shared" si="45"/>
        <v>230.95011299431906</v>
      </c>
      <c r="Q102" s="69">
        <f t="shared" si="46"/>
        <v>346.95011299431906</v>
      </c>
      <c r="S102" s="78"/>
      <c r="T102" s="75"/>
      <c r="U102" s="75"/>
      <c r="V102" s="75"/>
      <c r="W102" s="75"/>
      <c r="X102" s="75"/>
      <c r="Y102" s="75"/>
      <c r="Z102" s="79"/>
      <c r="AA102" s="70">
        <f t="shared" si="47"/>
        <v>0.32572055364324676</v>
      </c>
      <c r="AB102" s="75"/>
      <c r="AC102" s="75"/>
      <c r="AD102" s="75"/>
      <c r="AE102" s="75"/>
      <c r="AF102" s="75"/>
      <c r="AG102" s="76"/>
    </row>
    <row r="103" spans="1:33" x14ac:dyDescent="0.25">
      <c r="A103" s="66">
        <v>43092</v>
      </c>
      <c r="B103" s="67">
        <f t="shared" si="48"/>
        <v>101</v>
      </c>
      <c r="C103" s="68">
        <f t="shared" si="49"/>
        <v>120.12675783599741</v>
      </c>
      <c r="D103" s="80">
        <f t="shared" si="50"/>
        <v>83.677577171854736</v>
      </c>
      <c r="E103" s="81">
        <f t="shared" si="40"/>
        <v>36.449180664142673</v>
      </c>
      <c r="F103" s="82"/>
      <c r="G103" s="83">
        <f>C103*TDEE!$B$5</f>
        <v>1282.2966679780468</v>
      </c>
      <c r="H103" s="68">
        <f t="shared" si="38"/>
        <v>1129.9246005884229</v>
      </c>
      <c r="I103" s="68">
        <f t="shared" si="39"/>
        <v>152.37206738962391</v>
      </c>
      <c r="J103" s="56">
        <f t="shared" si="41"/>
        <v>0.26724187285249362</v>
      </c>
      <c r="K103" s="80">
        <f t="shared" si="42"/>
        <v>0</v>
      </c>
      <c r="L103" s="80">
        <v>29</v>
      </c>
      <c r="M103" s="56">
        <f>Protein_Amt!$B$6</f>
        <v>57.737528248579764</v>
      </c>
      <c r="N103" s="68">
        <f t="shared" si="43"/>
        <v>0</v>
      </c>
      <c r="O103" s="80">
        <f t="shared" si="44"/>
        <v>116</v>
      </c>
      <c r="P103" s="80">
        <f t="shared" si="45"/>
        <v>230.95011299431906</v>
      </c>
      <c r="Q103" s="69">
        <f t="shared" si="46"/>
        <v>346.95011299431906</v>
      </c>
      <c r="S103" s="78"/>
      <c r="T103" s="75"/>
      <c r="U103" s="75"/>
      <c r="V103" s="75"/>
      <c r="W103" s="75"/>
      <c r="X103" s="75"/>
      <c r="Y103" s="75"/>
      <c r="Z103" s="79"/>
      <c r="AA103" s="70">
        <f t="shared" si="47"/>
        <v>0.32283560016812085</v>
      </c>
      <c r="AB103" s="75"/>
      <c r="AC103" s="75"/>
      <c r="AD103" s="75"/>
      <c r="AE103" s="75"/>
      <c r="AF103" s="75"/>
      <c r="AG103" s="76"/>
    </row>
    <row r="104" spans="1:33" x14ac:dyDescent="0.25">
      <c r="A104" s="66">
        <v>43093</v>
      </c>
      <c r="B104" s="67">
        <f t="shared" si="48"/>
        <v>102</v>
      </c>
      <c r="C104" s="68">
        <f t="shared" si="49"/>
        <v>119.80392223582929</v>
      </c>
      <c r="D104" s="80">
        <f t="shared" si="50"/>
        <v>83.677577171854736</v>
      </c>
      <c r="E104" s="81">
        <f t="shared" si="40"/>
        <v>36.126345063974554</v>
      </c>
      <c r="F104" s="82"/>
      <c r="G104" s="83">
        <f>C104*TDEE!$B$5</f>
        <v>1278.850549712161</v>
      </c>
      <c r="H104" s="68">
        <f t="shared" si="38"/>
        <v>1119.9166969832113</v>
      </c>
      <c r="I104" s="68">
        <f t="shared" si="39"/>
        <v>158.93385272894966</v>
      </c>
      <c r="J104" s="56">
        <f t="shared" si="41"/>
        <v>0.26625726763366914</v>
      </c>
      <c r="K104" s="80">
        <f t="shared" si="42"/>
        <v>0</v>
      </c>
      <c r="L104" s="80">
        <v>29</v>
      </c>
      <c r="M104" s="56">
        <f>Protein_Amt!$B$6</f>
        <v>57.737528248579764</v>
      </c>
      <c r="N104" s="68">
        <f t="shared" si="43"/>
        <v>0</v>
      </c>
      <c r="O104" s="80">
        <f t="shared" si="44"/>
        <v>116</v>
      </c>
      <c r="P104" s="80">
        <f t="shared" si="45"/>
        <v>230.95011299431906</v>
      </c>
      <c r="Q104" s="69">
        <f t="shared" si="46"/>
        <v>346.95011299431906</v>
      </c>
      <c r="S104" s="78"/>
      <c r="T104" s="75"/>
      <c r="U104" s="75"/>
      <c r="V104" s="75"/>
      <c r="W104" s="75"/>
      <c r="X104" s="75"/>
      <c r="Y104" s="75"/>
      <c r="Z104" s="79"/>
      <c r="AA104" s="70">
        <f t="shared" si="47"/>
        <v>0.31997619913806036</v>
      </c>
      <c r="AB104" s="75"/>
      <c r="AC104" s="75"/>
      <c r="AD104" s="75"/>
      <c r="AE104" s="75"/>
      <c r="AF104" s="75"/>
      <c r="AG104" s="76"/>
    </row>
    <row r="105" spans="1:33" x14ac:dyDescent="0.25">
      <c r="A105" s="66">
        <v>43094</v>
      </c>
      <c r="B105" s="84">
        <f t="shared" si="48"/>
        <v>103</v>
      </c>
      <c r="C105" s="85">
        <f t="shared" si="49"/>
        <v>119.48394603669124</v>
      </c>
      <c r="D105" s="86">
        <f t="shared" si="50"/>
        <v>83.677577171854736</v>
      </c>
      <c r="E105" s="87">
        <f t="shared" si="40"/>
        <v>35.8063688648365</v>
      </c>
      <c r="F105" s="82"/>
      <c r="G105" s="88">
        <f>C105*TDEE!$B$5</f>
        <v>1275.4349542080588</v>
      </c>
      <c r="H105" s="86">
        <f>E105*31</f>
        <v>1109.9974348099315</v>
      </c>
      <c r="I105" s="86">
        <f>G105-H105</f>
        <v>165.43751939812728</v>
      </c>
      <c r="J105" s="56">
        <f t="shared" si="41"/>
        <v>0.26528138320392564</v>
      </c>
      <c r="K105" s="86">
        <f t="shared" si="42"/>
        <v>0</v>
      </c>
      <c r="L105" s="86">
        <v>29</v>
      </c>
      <c r="M105" s="56">
        <f>Protein_Amt!$B$6</f>
        <v>57.737528248579764</v>
      </c>
      <c r="N105" s="85">
        <f t="shared" si="43"/>
        <v>0</v>
      </c>
      <c r="O105" s="86">
        <f t="shared" si="44"/>
        <v>116</v>
      </c>
      <c r="P105" s="86">
        <f t="shared" si="45"/>
        <v>230.95011299431906</v>
      </c>
      <c r="Q105" s="89">
        <f t="shared" si="46"/>
        <v>346.95011299431906</v>
      </c>
      <c r="S105" s="90"/>
      <c r="T105" s="91"/>
      <c r="U105" s="91"/>
      <c r="V105" s="91"/>
      <c r="W105" s="91"/>
      <c r="X105" s="91"/>
      <c r="Y105" s="91"/>
      <c r="Z105" s="92"/>
      <c r="AA105" s="93">
        <f t="shared" si="47"/>
        <v>0.31714212423140903</v>
      </c>
      <c r="AB105" s="91"/>
      <c r="AC105" s="91"/>
      <c r="AD105" s="91"/>
      <c r="AE105" s="91"/>
      <c r="AF105" s="91"/>
      <c r="AG105" s="94"/>
    </row>
  </sheetData>
  <mergeCells count="4">
    <mergeCell ref="G1:Q1"/>
    <mergeCell ref="S1:V1"/>
    <mergeCell ref="W1:Z1"/>
    <mergeCell ref="AB1:A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49" zoomScale="160" zoomScaleNormal="160" workbookViewId="0">
      <selection activeCell="I48" sqref="I48"/>
    </sheetView>
  </sheetViews>
  <sheetFormatPr defaultRowHeight="15" x14ac:dyDescent="0.25"/>
  <cols>
    <col min="1" max="1" width="10.710937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7" customWidth="1"/>
    <col min="8" max="8" width="5.28515625" customWidth="1"/>
    <col min="9" max="9" width="7.5703125" customWidth="1"/>
    <col min="10" max="10" width="8" customWidth="1"/>
    <col min="11" max="11" width="8.5703125" customWidth="1"/>
    <col min="12" max="12" width="9.85546875" customWidth="1"/>
    <col min="13" max="13" width="12" customWidth="1"/>
    <col min="14" max="1025" width="8.7109375" customWidth="1"/>
  </cols>
  <sheetData>
    <row r="1" spans="1:15" ht="45" x14ac:dyDescent="0.25">
      <c r="A1" s="25" t="s">
        <v>62</v>
      </c>
      <c r="B1" s="25" t="s">
        <v>82</v>
      </c>
      <c r="C1" s="25" t="s">
        <v>83</v>
      </c>
      <c r="D1" s="95" t="str">
        <f>FoodDB!$C$1</f>
        <v>Fat
(g)</v>
      </c>
      <c r="E1" s="95" t="str">
        <f>FoodDB!$D$1</f>
        <v xml:space="preserve"> Carbs
(g)</v>
      </c>
      <c r="F1" s="95" t="str">
        <f>FoodDB!$E$1</f>
        <v>Protein
(g)</v>
      </c>
      <c r="G1" s="95" t="str">
        <f>FoodDB!$F$1</f>
        <v>Fat
(Cal)</v>
      </c>
      <c r="H1" s="95" t="str">
        <f>FoodDB!$G$1</f>
        <v>Carb
(Cal)</v>
      </c>
      <c r="I1" s="95" t="str">
        <f>FoodDB!$H$1</f>
        <v>Protein
(Cal)</v>
      </c>
      <c r="J1" s="95" t="str">
        <f>FoodDB!$I$1</f>
        <v>Total
Calories</v>
      </c>
      <c r="K1" s="25"/>
      <c r="L1" s="25"/>
      <c r="M1" s="25"/>
      <c r="O1" s="25"/>
    </row>
    <row r="2" spans="1:15" x14ac:dyDescent="0.25">
      <c r="A2" s="96">
        <v>42992</v>
      </c>
      <c r="B2" s="97" t="s">
        <v>84</v>
      </c>
      <c r="C2" s="98">
        <v>1</v>
      </c>
      <c r="D2">
        <f>$C2*VLOOKUP($B2,FoodDB!$A$2:$I$1001,3,0)</f>
        <v>0.5</v>
      </c>
      <c r="E2">
        <f>$C2*VLOOKUP($B2,FoodDB!$A$2:$I$1001,4,0)</f>
        <v>0</v>
      </c>
      <c r="F2">
        <f>$C2*VLOOKUP($B2,FoodDB!$A$2:$I$1001,5,0)</f>
        <v>50</v>
      </c>
      <c r="G2">
        <f>$C2*VLOOKUP($B2,FoodDB!$A$2:$I$1001,6,0)</f>
        <v>4.5</v>
      </c>
      <c r="H2">
        <f>$C2*VLOOKUP($B2,FoodDB!$A$2:$I$1001,7,0)</f>
        <v>0</v>
      </c>
      <c r="I2">
        <f>$C2*VLOOKUP($B2,FoodDB!$A$2:$I$1001,8,0)</f>
        <v>200</v>
      </c>
      <c r="J2">
        <f>$C2*VLOOKUP($B2,FoodDB!$A$2:$I$1001,9,0)</f>
        <v>204.5</v>
      </c>
      <c r="K2" s="99"/>
      <c r="L2" s="99"/>
      <c r="M2" s="99"/>
    </row>
    <row r="3" spans="1:15" x14ac:dyDescent="0.25">
      <c r="B3" s="97" t="s">
        <v>85</v>
      </c>
      <c r="C3" s="98">
        <v>14</v>
      </c>
      <c r="D3">
        <f>$C3*VLOOKUP($B3,FoodDB!$A$2:$I$1001,3,0)</f>
        <v>0</v>
      </c>
      <c r="E3">
        <f>$C3*VLOOKUP($B3,FoodDB!$A$2:$I$1001,4,0)</f>
        <v>9</v>
      </c>
      <c r="F3">
        <f>$C3*VLOOKUP($B3,FoodDB!$A$2:$I$1001,5,0)</f>
        <v>4.5</v>
      </c>
      <c r="G3">
        <f>$C3*VLOOKUP($B3,FoodDB!$A$2:$I$1001,6,0)</f>
        <v>0</v>
      </c>
      <c r="H3">
        <f>$C3*VLOOKUP($B3,FoodDB!$A$2:$I$1001,7,0)</f>
        <v>36</v>
      </c>
      <c r="I3">
        <f>$C3*VLOOKUP($B3,FoodDB!$A$2:$I$1001,8,0)</f>
        <v>18</v>
      </c>
      <c r="J3">
        <f>$C3*VLOOKUP($B3,FoodDB!$A$2:$I$1001,9,0)</f>
        <v>54.000000000000007</v>
      </c>
      <c r="K3" s="99"/>
      <c r="L3" s="99"/>
      <c r="M3" s="99"/>
    </row>
    <row r="4" spans="1:15" x14ac:dyDescent="0.25">
      <c r="B4" s="97" t="s">
        <v>84</v>
      </c>
      <c r="C4" s="98">
        <v>1</v>
      </c>
      <c r="D4">
        <f>$C4*VLOOKUP($B4,FoodDB!$A$2:$I$1001,3,0)</f>
        <v>0.5</v>
      </c>
      <c r="E4">
        <f>$C4*VLOOKUP($B4,FoodDB!$A$2:$I$1001,4,0)</f>
        <v>0</v>
      </c>
      <c r="F4">
        <f>$C4*VLOOKUP($B4,FoodDB!$A$2:$I$1001,5,0)</f>
        <v>50</v>
      </c>
      <c r="G4">
        <f>$C4*VLOOKUP($B4,FoodDB!$A$2:$I$1001,6,0)</f>
        <v>4.5</v>
      </c>
      <c r="H4">
        <f>$C4*VLOOKUP($B4,FoodDB!$A$2:$I$1001,7,0)</f>
        <v>0</v>
      </c>
      <c r="I4">
        <f>$C4*VLOOKUP($B4,FoodDB!$A$2:$I$1001,8,0)</f>
        <v>200</v>
      </c>
      <c r="J4">
        <f>$C4*VLOOKUP($B4,FoodDB!$A$2:$I$1001,9,0)</f>
        <v>204.5</v>
      </c>
      <c r="K4" s="99"/>
      <c r="L4" s="99"/>
      <c r="M4" s="99"/>
    </row>
    <row r="5" spans="1:15" x14ac:dyDescent="0.25">
      <c r="B5" s="97" t="s">
        <v>86</v>
      </c>
      <c r="C5" s="98">
        <v>2</v>
      </c>
      <c r="D5">
        <f>$C5*VLOOKUP($B5,FoodDB!$A$2:$I$1001,3,0)</f>
        <v>18</v>
      </c>
      <c r="E5">
        <f>$C5*VLOOKUP($B5,FoodDB!$A$2:$I$1001,4,0)</f>
        <v>4</v>
      </c>
      <c r="F5">
        <f>$C5*VLOOKUP($B5,FoodDB!$A$2:$I$1001,5,0)</f>
        <v>9.4</v>
      </c>
      <c r="G5">
        <f>$C5*VLOOKUP($B5,FoodDB!$A$2:$I$1001,6,0)</f>
        <v>162</v>
      </c>
      <c r="H5">
        <f>$C5*VLOOKUP($B5,FoodDB!$A$2:$I$1001,7,0)</f>
        <v>16</v>
      </c>
      <c r="I5">
        <f>$C5*VLOOKUP($B5,FoodDB!$A$2:$I$1001,8,0)</f>
        <v>37.6</v>
      </c>
      <c r="J5">
        <f>$C5*VLOOKUP($B5,FoodDB!$A$2:$I$1001,9,0)</f>
        <v>215.6</v>
      </c>
      <c r="K5" s="99"/>
      <c r="L5" s="99"/>
      <c r="M5" s="99"/>
    </row>
    <row r="6" spans="1:15" x14ac:dyDescent="0.25">
      <c r="A6" t="s">
        <v>87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K6" s="100"/>
      <c r="L6" s="100"/>
      <c r="M6" s="100"/>
    </row>
    <row r="8" spans="1:15" ht="45" x14ac:dyDescent="0.25">
      <c r="A8" s="25" t="s">
        <v>62</v>
      </c>
      <c r="B8" s="25" t="s">
        <v>82</v>
      </c>
      <c r="C8" s="25" t="s">
        <v>83</v>
      </c>
      <c r="D8" s="95" t="str">
        <f>FoodDB!$C$1</f>
        <v>Fat
(g)</v>
      </c>
      <c r="E8" s="95" t="str">
        <f>FoodDB!$D$1</f>
        <v xml:space="preserve"> Carbs
(g)</v>
      </c>
      <c r="F8" s="95" t="str">
        <f>FoodDB!$E$1</f>
        <v>Protein
(g)</v>
      </c>
      <c r="G8" s="95" t="str">
        <f>FoodDB!$F$1</f>
        <v>Fat
(Cal)</v>
      </c>
      <c r="H8" s="95" t="str">
        <f>FoodDB!$G$1</f>
        <v>Carb
(Cal)</v>
      </c>
      <c r="I8" s="95" t="str">
        <f>FoodDB!$H$1</f>
        <v>Protein
(Cal)</v>
      </c>
      <c r="J8" s="95" t="str">
        <f>FoodDB!$I$1</f>
        <v>Total
Calories</v>
      </c>
      <c r="K8" s="25"/>
      <c r="L8" s="25"/>
      <c r="M8" s="25"/>
      <c r="O8" s="25"/>
    </row>
    <row r="9" spans="1:15" x14ac:dyDescent="0.25">
      <c r="A9" s="96">
        <v>42993</v>
      </c>
      <c r="B9" s="97" t="s">
        <v>84</v>
      </c>
      <c r="C9" s="98">
        <v>1.5</v>
      </c>
      <c r="D9">
        <f>$C9*VLOOKUP($B9,FoodDB!$A$2:$I$1001,3,0)</f>
        <v>0.75</v>
      </c>
      <c r="E9">
        <f>$C9*VLOOKUP($B9,FoodDB!$A$2:$I$1001,4,0)</f>
        <v>0</v>
      </c>
      <c r="F9">
        <f>$C9*VLOOKUP($B9,FoodDB!$A$2:$I$1001,5,0)</f>
        <v>75</v>
      </c>
      <c r="G9">
        <f>$C9*VLOOKUP($B9,FoodDB!$A$2:$I$1001,6,0)</f>
        <v>6.75</v>
      </c>
      <c r="H9">
        <f>$C9*VLOOKUP($B9,FoodDB!$A$2:$I$1001,7,0)</f>
        <v>0</v>
      </c>
      <c r="I9">
        <f>$C9*VLOOKUP($B9,FoodDB!$A$2:$I$1001,8,0)</f>
        <v>300</v>
      </c>
      <c r="J9">
        <f>$C9*VLOOKUP($B9,FoodDB!$A$2:$I$1001,9,0)</f>
        <v>306.75</v>
      </c>
    </row>
    <row r="10" spans="1:15" x14ac:dyDescent="0.25">
      <c r="B10" s="97" t="s">
        <v>88</v>
      </c>
      <c r="C10" s="98">
        <v>3</v>
      </c>
      <c r="D10">
        <f>$C10*VLOOKUP($B10,FoodDB!$A$2:$I$1001,3,0)</f>
        <v>18.54</v>
      </c>
      <c r="E10">
        <f>$C10*VLOOKUP($B10,FoodDB!$A$2:$I$1001,4,0)</f>
        <v>0</v>
      </c>
      <c r="F10">
        <f>$C10*VLOOKUP($B10,FoodDB!$A$2:$I$1001,5,0)</f>
        <v>25.56</v>
      </c>
      <c r="G10">
        <f>$C10*VLOOKUP($B10,FoodDB!$A$2:$I$1001,6,0)</f>
        <v>166.85999999999999</v>
      </c>
      <c r="H10">
        <f>$C10*VLOOKUP($B10,FoodDB!$A$2:$I$1001,7,0)</f>
        <v>0</v>
      </c>
      <c r="I10">
        <f>$C10*VLOOKUP($B10,FoodDB!$A$2:$I$1001,8,0)</f>
        <v>102.24</v>
      </c>
      <c r="J10">
        <f>$C10*VLOOKUP($B10,FoodDB!$A$2:$I$1001,9,0)</f>
        <v>269.09999999999997</v>
      </c>
    </row>
    <row r="11" spans="1:15" x14ac:dyDescent="0.25">
      <c r="A11" t="s">
        <v>87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K11" s="100"/>
      <c r="L11" s="100"/>
      <c r="M11" s="100"/>
    </row>
    <row r="13" spans="1:15" ht="45" x14ac:dyDescent="0.25">
      <c r="A13" s="25" t="s">
        <v>62</v>
      </c>
      <c r="B13" s="25" t="s">
        <v>82</v>
      </c>
      <c r="C13" s="25" t="s">
        <v>83</v>
      </c>
      <c r="D13" s="95" t="str">
        <f>FoodDB!$C$1</f>
        <v>Fat
(g)</v>
      </c>
      <c r="E13" s="95" t="str">
        <f>FoodDB!$D$1</f>
        <v xml:space="preserve"> Carbs
(g)</v>
      </c>
      <c r="F13" s="95" t="str">
        <f>FoodDB!$E$1</f>
        <v>Protein
(g)</v>
      </c>
      <c r="G13" s="95" t="str">
        <f>FoodDB!$F$1</f>
        <v>Fat
(Cal)</v>
      </c>
      <c r="H13" s="95" t="str">
        <f>FoodDB!$G$1</f>
        <v>Carb
(Cal)</v>
      </c>
      <c r="I13" s="95" t="str">
        <f>FoodDB!$H$1</f>
        <v>Protein
(Cal)</v>
      </c>
      <c r="J13" s="95" t="str">
        <f>FoodDB!$I$1</f>
        <v>Total
Calories</v>
      </c>
      <c r="K13" s="25"/>
      <c r="L13" s="25"/>
      <c r="M13" s="25"/>
    </row>
    <row r="14" spans="1:15" x14ac:dyDescent="0.25">
      <c r="A14" s="96">
        <v>42994</v>
      </c>
      <c r="B14" s="97" t="s">
        <v>84</v>
      </c>
      <c r="C14" s="98">
        <v>1</v>
      </c>
      <c r="D14">
        <f>$C14*VLOOKUP($B14,FoodDB!$A$2:$I$1001,3,0)</f>
        <v>0.5</v>
      </c>
      <c r="E14">
        <f>$C14*VLOOKUP($B14,FoodDB!$A$2:$I$1001,4,0)</f>
        <v>0</v>
      </c>
      <c r="F14">
        <f>$C14*VLOOKUP($B14,FoodDB!$A$2:$I$1001,5,0)</f>
        <v>50</v>
      </c>
      <c r="G14">
        <f>$C14*VLOOKUP($B14,FoodDB!$A$2:$I$1001,6,0)</f>
        <v>4.5</v>
      </c>
      <c r="H14">
        <f>$C14*VLOOKUP($B14,FoodDB!$A$2:$I$1001,7,0)</f>
        <v>0</v>
      </c>
      <c r="I14">
        <f>$C14*VLOOKUP($B14,FoodDB!$A$2:$I$1001,8,0)</f>
        <v>200</v>
      </c>
      <c r="J14">
        <f>$C14*VLOOKUP($B14,FoodDB!$A$2:$I$1001,9,0)</f>
        <v>204.5</v>
      </c>
    </row>
    <row r="15" spans="1:15" x14ac:dyDescent="0.25">
      <c r="B15" s="97" t="s">
        <v>89</v>
      </c>
      <c r="C15" s="98">
        <v>7</v>
      </c>
      <c r="D15">
        <f>$C15*VLOOKUP($B15,FoodDB!$A$2:$I$1001,3,0)</f>
        <v>0</v>
      </c>
      <c r="E15">
        <f>$C15*VLOOKUP($B15,FoodDB!$A$2:$I$1001,4,0)</f>
        <v>7</v>
      </c>
      <c r="F15">
        <f>$C15*VLOOKUP($B15,FoodDB!$A$2:$I$1001,5,0)</f>
        <v>4.2</v>
      </c>
      <c r="G15">
        <f>$C15*VLOOKUP($B15,FoodDB!$A$2:$I$1001,6,0)</f>
        <v>0</v>
      </c>
      <c r="H15">
        <f>$C15*VLOOKUP($B15,FoodDB!$A$2:$I$1001,7,0)</f>
        <v>28</v>
      </c>
      <c r="I15">
        <f>$C15*VLOOKUP($B15,FoodDB!$A$2:$I$1001,8,0)</f>
        <v>16.8</v>
      </c>
      <c r="J15">
        <f>$C15*VLOOKUP($B15,FoodDB!$A$2:$I$1001,9,0)</f>
        <v>44.800000000000004</v>
      </c>
    </row>
    <row r="16" spans="1:15" x14ac:dyDescent="0.25">
      <c r="B16" s="97" t="s">
        <v>88</v>
      </c>
      <c r="C16">
        <v>5</v>
      </c>
      <c r="D16">
        <f>$C16*VLOOKUP($B16,FoodDB!$A$2:$I$1001,3,0)</f>
        <v>30.9</v>
      </c>
      <c r="E16">
        <f>$C16*VLOOKUP($B16,FoodDB!$A$2:$I$1001,4,0)</f>
        <v>0</v>
      </c>
      <c r="F16">
        <f>$C16*VLOOKUP($B16,FoodDB!$A$2:$I$1001,5,0)</f>
        <v>42.599999999999994</v>
      </c>
      <c r="G16">
        <f>$C16*VLOOKUP($B16,FoodDB!$A$2:$I$1001,6,0)</f>
        <v>278.09999999999997</v>
      </c>
      <c r="H16">
        <f>$C16*VLOOKUP($B16,FoodDB!$A$2:$I$1001,7,0)</f>
        <v>0</v>
      </c>
      <c r="I16">
        <f>$C16*VLOOKUP($B16,FoodDB!$A$2:$I$1001,8,0)</f>
        <v>170.39999999999998</v>
      </c>
      <c r="J16">
        <f>$C16*VLOOKUP($B16,FoodDB!$A$2:$I$1001,9,0)</f>
        <v>448.49999999999994</v>
      </c>
    </row>
    <row r="17" spans="1:13" x14ac:dyDescent="0.25">
      <c r="A17" t="s">
        <v>87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K17" s="100"/>
      <c r="L17" s="100"/>
      <c r="M17" s="100"/>
    </row>
    <row r="19" spans="1:13" ht="45" x14ac:dyDescent="0.25">
      <c r="A19" s="25" t="s">
        <v>62</v>
      </c>
      <c r="B19" s="25" t="s">
        <v>82</v>
      </c>
      <c r="C19" s="25" t="s">
        <v>83</v>
      </c>
      <c r="D19" s="95" t="str">
        <f>FoodDB!$C$1</f>
        <v>Fat
(g)</v>
      </c>
      <c r="E19" s="95" t="str">
        <f>FoodDB!$D$1</f>
        <v xml:space="preserve"> Carbs
(g)</v>
      </c>
      <c r="F19" s="95" t="str">
        <f>FoodDB!$E$1</f>
        <v>Protein
(g)</v>
      </c>
      <c r="G19" s="95" t="str">
        <f>FoodDB!$F$1</f>
        <v>Fat
(Cal)</v>
      </c>
      <c r="H19" s="95" t="str">
        <f>FoodDB!$G$1</f>
        <v>Carb
(Cal)</v>
      </c>
      <c r="I19" s="95" t="str">
        <f>FoodDB!$H$1</f>
        <v>Protein
(Cal)</v>
      </c>
      <c r="J19" s="95" t="str">
        <f>FoodDB!$I$1</f>
        <v>Total
Calories</v>
      </c>
    </row>
    <row r="20" spans="1:13" x14ac:dyDescent="0.25">
      <c r="A20" s="96">
        <f>A14+1</f>
        <v>42995</v>
      </c>
      <c r="B20" s="97" t="s">
        <v>84</v>
      </c>
      <c r="C20" s="98">
        <v>2</v>
      </c>
      <c r="D20">
        <f>$C20*VLOOKUP($B20,FoodDB!$A$2:$I$1001,3,0)</f>
        <v>1</v>
      </c>
      <c r="E20">
        <f>$C20*VLOOKUP($B20,FoodDB!$A$2:$I$1001,4,0)</f>
        <v>0</v>
      </c>
      <c r="F20">
        <f>$C20*VLOOKUP($B20,FoodDB!$A$2:$I$1001,5,0)</f>
        <v>100</v>
      </c>
      <c r="G20">
        <f>$C20*VLOOKUP($B20,FoodDB!$A$2:$I$1001,6,0)</f>
        <v>9</v>
      </c>
      <c r="H20">
        <f>$C20*VLOOKUP($B20,FoodDB!$A$2:$I$1001,7,0)</f>
        <v>0</v>
      </c>
      <c r="I20">
        <f>$C20*VLOOKUP($B20,FoodDB!$A$2:$I$1001,8,0)</f>
        <v>400</v>
      </c>
      <c r="J20">
        <f>$C20*VLOOKUP($B20,FoodDB!$A$2:$I$1001,9,0)</f>
        <v>409</v>
      </c>
    </row>
    <row r="21" spans="1:13" x14ac:dyDescent="0.25">
      <c r="B21" s="97" t="s">
        <v>89</v>
      </c>
      <c r="C21" s="98">
        <v>14</v>
      </c>
      <c r="D21">
        <f>$C21*VLOOKUP($B21,FoodDB!$A$2:$I$1001,3,0)</f>
        <v>0</v>
      </c>
      <c r="E21">
        <f>$C21*VLOOKUP($B21,FoodDB!$A$2:$I$1001,4,0)</f>
        <v>14</v>
      </c>
      <c r="F21">
        <f>$C21*VLOOKUP($B21,FoodDB!$A$2:$I$1001,5,0)</f>
        <v>8.4</v>
      </c>
      <c r="G21">
        <f>$C21*VLOOKUP($B21,FoodDB!$A$2:$I$1001,6,0)</f>
        <v>0</v>
      </c>
      <c r="H21">
        <f>$C21*VLOOKUP($B21,FoodDB!$A$2:$I$1001,7,0)</f>
        <v>56</v>
      </c>
      <c r="I21">
        <f>$C21*VLOOKUP($B21,FoodDB!$A$2:$I$1001,8,0)</f>
        <v>33.6</v>
      </c>
      <c r="J21">
        <f>$C21*VLOOKUP($B21,FoodDB!$A$2:$I$1001,9,0)</f>
        <v>89.600000000000009</v>
      </c>
    </row>
    <row r="22" spans="1:13" x14ac:dyDescent="0.25">
      <c r="B22" s="97" t="s">
        <v>90</v>
      </c>
      <c r="C22" s="98">
        <v>0</v>
      </c>
      <c r="D22">
        <f>$C22*VLOOKUP($B22,FoodDB!$A$2:$I$1001,3,0)</f>
        <v>0</v>
      </c>
      <c r="E22">
        <f>$C22*VLOOKUP($B22,FoodDB!$A$2:$I$1001,4,0)</f>
        <v>0</v>
      </c>
      <c r="F22">
        <f>$C22*VLOOKUP($B22,FoodDB!$A$2:$I$1001,5,0)</f>
        <v>0</v>
      </c>
      <c r="G22">
        <f>$C22*VLOOKUP($B22,FoodDB!$A$2:$I$1001,6,0)</f>
        <v>0</v>
      </c>
      <c r="H22">
        <f>$C22*VLOOKUP($B22,FoodDB!$A$2:$I$1001,7,0)</f>
        <v>0</v>
      </c>
      <c r="I22">
        <f>$C22*VLOOKUP($B22,FoodDB!$A$2:$I$1001,8,0)</f>
        <v>0</v>
      </c>
      <c r="J22">
        <f>$C22*VLOOKUP($B22,FoodDB!$A$2:$I$1001,9,0)</f>
        <v>0</v>
      </c>
    </row>
    <row r="23" spans="1:13" x14ac:dyDescent="0.25">
      <c r="B23" s="97" t="s">
        <v>88</v>
      </c>
      <c r="C23">
        <v>3</v>
      </c>
      <c r="D23">
        <f>$C23*VLOOKUP($B23,FoodDB!$A$2:$I$1001,3,0)</f>
        <v>18.54</v>
      </c>
      <c r="E23">
        <f>$C23*VLOOKUP($B23,FoodDB!$A$2:$I$1001,4,0)</f>
        <v>0</v>
      </c>
      <c r="F23">
        <f>$C23*VLOOKUP($B23,FoodDB!$A$2:$I$1001,5,0)</f>
        <v>25.56</v>
      </c>
      <c r="G23">
        <f>$C23*VLOOKUP($B23,FoodDB!$A$2:$I$1001,6,0)</f>
        <v>166.85999999999999</v>
      </c>
      <c r="H23">
        <f>$C23*VLOOKUP($B23,FoodDB!$A$2:$I$1001,7,0)</f>
        <v>0</v>
      </c>
      <c r="I23">
        <f>$C23*VLOOKUP($B23,FoodDB!$A$2:$I$1001,8,0)</f>
        <v>102.24</v>
      </c>
      <c r="J23">
        <f>$C23*VLOOKUP($B23,FoodDB!$A$2:$I$1001,9,0)</f>
        <v>269.09999999999997</v>
      </c>
    </row>
    <row r="24" spans="1:13" x14ac:dyDescent="0.25">
      <c r="A24" t="s">
        <v>87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3" x14ac:dyDescent="0.25">
      <c r="A25" t="s">
        <v>91</v>
      </c>
      <c r="B25" t="s">
        <v>92</v>
      </c>
      <c r="E25" s="101"/>
      <c r="F25" s="101"/>
      <c r="G25" s="101">
        <f>LossChart!N5</f>
        <v>0</v>
      </c>
      <c r="H25" s="101">
        <f>LossChart!O5</f>
        <v>80</v>
      </c>
      <c r="I25" s="101">
        <f>LossChart!P5</f>
        <v>230.95011299431906</v>
      </c>
      <c r="J25" s="101">
        <f>LossChart!Q5</f>
        <v>310.95011299431906</v>
      </c>
    </row>
    <row r="26" spans="1:13" x14ac:dyDescent="0.25">
      <c r="A26" t="s">
        <v>93</v>
      </c>
      <c r="G26">
        <f>G25-G24</f>
        <v>-175.85999999999999</v>
      </c>
      <c r="H26">
        <f>H25-H24</f>
        <v>24</v>
      </c>
      <c r="I26">
        <f>I25-I24</f>
        <v>-304.88988700568098</v>
      </c>
      <c r="J26">
        <f>J25-J24</f>
        <v>-456.74988700568099</v>
      </c>
    </row>
    <row r="28" spans="1:13" ht="45" x14ac:dyDescent="0.25">
      <c r="A28" s="25" t="s">
        <v>62</v>
      </c>
      <c r="B28" s="25" t="s">
        <v>82</v>
      </c>
      <c r="C28" s="25" t="s">
        <v>83</v>
      </c>
      <c r="D28" s="95" t="str">
        <f>FoodDB!$C$1</f>
        <v>Fat
(g)</v>
      </c>
      <c r="E28" s="95" t="str">
        <f>FoodDB!$D$1</f>
        <v xml:space="preserve"> Carbs
(g)</v>
      </c>
      <c r="F28" s="95" t="str">
        <f>FoodDB!$E$1</f>
        <v>Protein
(g)</v>
      </c>
      <c r="G28" s="95" t="str">
        <f>FoodDB!$F$1</f>
        <v>Fat
(Cal)</v>
      </c>
      <c r="H28" s="95" t="str">
        <f>FoodDB!$G$1</f>
        <v>Carb
(Cal)</v>
      </c>
      <c r="I28" s="95" t="str">
        <f>FoodDB!$H$1</f>
        <v>Protein
(Cal)</v>
      </c>
      <c r="J28" s="95" t="str">
        <f>FoodDB!$I$1</f>
        <v>Total
Calories</v>
      </c>
    </row>
    <row r="29" spans="1:13" x14ac:dyDescent="0.25">
      <c r="A29" s="96">
        <f>A20+1</f>
        <v>42996</v>
      </c>
      <c r="B29" s="97" t="s">
        <v>94</v>
      </c>
      <c r="C29" s="98">
        <v>1.2</v>
      </c>
      <c r="D29">
        <f>$C29*VLOOKUP($B29,FoodDB!$A$2:$I$1001,3,0)</f>
        <v>0.96</v>
      </c>
      <c r="E29">
        <f>$C29*VLOOKUP($B29,FoodDB!$A$2:$I$1001,4,0)</f>
        <v>0</v>
      </c>
      <c r="F29">
        <f>$C29*VLOOKUP($B29,FoodDB!$A$2:$I$1001,5,0)</f>
        <v>40.799999999999997</v>
      </c>
      <c r="G29">
        <f>$C29*VLOOKUP($B29,FoodDB!$A$2:$I$1001,6,0)</f>
        <v>8.64</v>
      </c>
      <c r="H29">
        <f>$C29*VLOOKUP($B29,FoodDB!$A$2:$I$1001,7,0)</f>
        <v>0</v>
      </c>
      <c r="I29">
        <f>$C29*VLOOKUP($B29,FoodDB!$A$2:$I$1001,8,0)</f>
        <v>163.19999999999999</v>
      </c>
      <c r="J29">
        <f>$C29*VLOOKUP($B29,FoodDB!$A$2:$I$1001,9,0)</f>
        <v>171.83999999999997</v>
      </c>
    </row>
    <row r="30" spans="1:13" x14ac:dyDescent="0.25">
      <c r="B30" s="97" t="s">
        <v>84</v>
      </c>
      <c r="C30" s="98">
        <v>1</v>
      </c>
      <c r="D30">
        <f>$C30*VLOOKUP($B30,FoodDB!$A$2:$I$1001,3,0)</f>
        <v>0.5</v>
      </c>
      <c r="E30">
        <f>$C30*VLOOKUP($B30,FoodDB!$A$2:$I$1001,4,0)</f>
        <v>0</v>
      </c>
      <c r="F30">
        <f>$C30*VLOOKUP($B30,FoodDB!$A$2:$I$1001,5,0)</f>
        <v>50</v>
      </c>
      <c r="G30">
        <f>$C30*VLOOKUP($B30,FoodDB!$A$2:$I$1001,6,0)</f>
        <v>4.5</v>
      </c>
      <c r="H30">
        <f>$C30*VLOOKUP($B30,FoodDB!$A$2:$I$1001,7,0)</f>
        <v>0</v>
      </c>
      <c r="I30">
        <f>$C30*VLOOKUP($B30,FoodDB!$A$2:$I$1001,8,0)</f>
        <v>200</v>
      </c>
      <c r="J30">
        <f>$C30*VLOOKUP($B30,FoodDB!$A$2:$I$1001,9,0)</f>
        <v>204.5</v>
      </c>
    </row>
    <row r="31" spans="1:13" x14ac:dyDescent="0.25">
      <c r="B31" s="97" t="s">
        <v>85</v>
      </c>
      <c r="C31" s="98">
        <v>12</v>
      </c>
      <c r="D31">
        <f>$C31*VLOOKUP($B31,FoodDB!$A$2:$I$1001,3,0)</f>
        <v>0</v>
      </c>
      <c r="E31">
        <f>$C31*VLOOKUP($B31,FoodDB!$A$2:$I$1001,4,0)</f>
        <v>7.7142857142857153</v>
      </c>
      <c r="F31">
        <f>$C31*VLOOKUP($B31,FoodDB!$A$2:$I$1001,5,0)</f>
        <v>3.8571428571428577</v>
      </c>
      <c r="G31">
        <f>$C31*VLOOKUP($B31,FoodDB!$A$2:$I$1001,6,0)</f>
        <v>0</v>
      </c>
      <c r="H31">
        <f>$C31*VLOOKUP($B31,FoodDB!$A$2:$I$1001,7,0)</f>
        <v>30.857142857142861</v>
      </c>
      <c r="I31">
        <f>$C31*VLOOKUP($B31,FoodDB!$A$2:$I$1001,8,0)</f>
        <v>15.428571428571431</v>
      </c>
      <c r="J31">
        <f>$C31*VLOOKUP($B31,FoodDB!$A$2:$I$1001,9,0)</f>
        <v>46.285714285714292</v>
      </c>
    </row>
    <row r="32" spans="1:13" x14ac:dyDescent="0.25">
      <c r="B32" s="97" t="s">
        <v>88</v>
      </c>
      <c r="C32" s="98">
        <v>4</v>
      </c>
      <c r="D32">
        <f>$C32*VLOOKUP($B32,FoodDB!$A$2:$I$1001,3,0)</f>
        <v>24.72</v>
      </c>
      <c r="E32">
        <f>$C32*VLOOKUP($B32,FoodDB!$A$2:$I$1001,4,0)</f>
        <v>0</v>
      </c>
      <c r="F32">
        <f>$C32*VLOOKUP($B32,FoodDB!$A$2:$I$1001,5,0)</f>
        <v>34.08</v>
      </c>
      <c r="G32">
        <f>$C32*VLOOKUP($B32,FoodDB!$A$2:$I$1001,6,0)</f>
        <v>222.48</v>
      </c>
      <c r="H32">
        <f>$C32*VLOOKUP($B32,FoodDB!$A$2:$I$1001,7,0)</f>
        <v>0</v>
      </c>
      <c r="I32">
        <f>$C32*VLOOKUP($B32,FoodDB!$A$2:$I$1001,8,0)</f>
        <v>136.32</v>
      </c>
      <c r="J32">
        <f>$C32*VLOOKUP($B32,FoodDB!$A$2:$I$1001,9,0)</f>
        <v>358.79999999999995</v>
      </c>
    </row>
    <row r="33" spans="1:10" x14ac:dyDescent="0.25">
      <c r="B33" s="97" t="s">
        <v>89</v>
      </c>
      <c r="C33">
        <v>7</v>
      </c>
      <c r="D33">
        <f>$C33*VLOOKUP($B33,FoodDB!$A$2:$I$1001,3,0)</f>
        <v>0</v>
      </c>
      <c r="E33">
        <f>$C33*VLOOKUP($B33,FoodDB!$A$2:$I$1001,4,0)</f>
        <v>7</v>
      </c>
      <c r="F33">
        <f>$C33*VLOOKUP($B33,FoodDB!$A$2:$I$1001,5,0)</f>
        <v>4.2</v>
      </c>
      <c r="G33">
        <f>$C33*VLOOKUP($B33,FoodDB!$A$2:$I$1001,6,0)</f>
        <v>0</v>
      </c>
      <c r="H33">
        <f>$C33*VLOOKUP($B33,FoodDB!$A$2:$I$1001,7,0)</f>
        <v>28</v>
      </c>
      <c r="I33">
        <f>$C33*VLOOKUP($B33,FoodDB!$A$2:$I$1001,8,0)</f>
        <v>16.8</v>
      </c>
      <c r="J33">
        <f>$C33*VLOOKUP($B33,FoodDB!$A$2:$I$1001,9,0)</f>
        <v>44.800000000000004</v>
      </c>
    </row>
    <row r="34" spans="1:10" x14ac:dyDescent="0.25">
      <c r="A34" t="s">
        <v>87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0" x14ac:dyDescent="0.25">
      <c r="A35" t="s">
        <v>91</v>
      </c>
      <c r="B35" t="s">
        <v>92</v>
      </c>
      <c r="E35" s="101"/>
      <c r="F35" s="101"/>
      <c r="G35" s="101">
        <f>LossChart!N7</f>
        <v>0</v>
      </c>
      <c r="H35" s="101">
        <f>LossChart!O7</f>
        <v>80</v>
      </c>
      <c r="I35" s="101">
        <f>LossChart!P7</f>
        <v>230.95011299431906</v>
      </c>
      <c r="J35" s="101">
        <f>LossChart!Q7</f>
        <v>310.95011299431906</v>
      </c>
    </row>
    <row r="36" spans="1:10" x14ac:dyDescent="0.25">
      <c r="A36" t="s">
        <v>93</v>
      </c>
      <c r="G36">
        <f>G35-G34</f>
        <v>-235.62</v>
      </c>
      <c r="H36">
        <f>H35-H34</f>
        <v>21.142857142857139</v>
      </c>
      <c r="I36">
        <f>I35-I34</f>
        <v>-300.79845843425232</v>
      </c>
      <c r="J36">
        <f>J35-J34</f>
        <v>-515.27560129139522</v>
      </c>
    </row>
    <row r="38" spans="1:10" ht="45" x14ac:dyDescent="0.25">
      <c r="A38" s="25" t="s">
        <v>62</v>
      </c>
      <c r="B38" s="25" t="s">
        <v>82</v>
      </c>
      <c r="C38" s="25" t="s">
        <v>83</v>
      </c>
      <c r="D38" s="95" t="str">
        <f>FoodDB!$C$1</f>
        <v>Fat
(g)</v>
      </c>
      <c r="E38" s="95" t="str">
        <f>FoodDB!$D$1</f>
        <v xml:space="preserve"> Carbs
(g)</v>
      </c>
      <c r="F38" s="95" t="str">
        <f>FoodDB!$E$1</f>
        <v>Protein
(g)</v>
      </c>
      <c r="G38" s="95" t="str">
        <f>FoodDB!$F$1</f>
        <v>Fat
(Cal)</v>
      </c>
      <c r="H38" s="95" t="str">
        <f>FoodDB!$G$1</f>
        <v>Carb
(Cal)</v>
      </c>
      <c r="I38" s="95" t="str">
        <f>FoodDB!$H$1</f>
        <v>Protein
(Cal)</v>
      </c>
      <c r="J38" s="95" t="str">
        <f>FoodDB!$I$1</f>
        <v>Total
Calories</v>
      </c>
    </row>
    <row r="39" spans="1:10" x14ac:dyDescent="0.25">
      <c r="A39" s="96">
        <f>A29+1</f>
        <v>42997</v>
      </c>
      <c r="B39" s="97" t="s">
        <v>94</v>
      </c>
      <c r="C39" s="98">
        <v>1.1000000000000001</v>
      </c>
      <c r="D39">
        <f>$C39*VLOOKUP($B39,FoodDB!$A$2:$I$1001,3,0)</f>
        <v>0.88000000000000012</v>
      </c>
      <c r="E39">
        <f>$C39*VLOOKUP($B39,FoodDB!$A$2:$I$1001,4,0)</f>
        <v>0</v>
      </c>
      <c r="F39">
        <f>$C39*VLOOKUP($B39,FoodDB!$A$2:$I$1001,5,0)</f>
        <v>37.400000000000006</v>
      </c>
      <c r="G39">
        <f>$C39*VLOOKUP($B39,FoodDB!$A$2:$I$1001,6,0)</f>
        <v>7.9200000000000008</v>
      </c>
      <c r="H39">
        <f>$C39*VLOOKUP($B39,FoodDB!$A$2:$I$1001,7,0)</f>
        <v>0</v>
      </c>
      <c r="I39">
        <f>$C39*VLOOKUP($B39,FoodDB!$A$2:$I$1001,8,0)</f>
        <v>149.60000000000002</v>
      </c>
      <c r="J39">
        <f>$C39*VLOOKUP($B39,FoodDB!$A$2:$I$1001,9,0)</f>
        <v>157.52000000000001</v>
      </c>
    </row>
    <row r="40" spans="1:10" x14ac:dyDescent="0.25">
      <c r="B40" s="97" t="s">
        <v>84</v>
      </c>
      <c r="C40" s="98">
        <v>1</v>
      </c>
      <c r="D40">
        <f>$C40*VLOOKUP($B40,FoodDB!$A$2:$I$1001,3,0)</f>
        <v>0.5</v>
      </c>
      <c r="E40">
        <f>$C40*VLOOKUP($B40,FoodDB!$A$2:$I$1001,4,0)</f>
        <v>0</v>
      </c>
      <c r="F40">
        <f>$C40*VLOOKUP($B40,FoodDB!$A$2:$I$1001,5,0)</f>
        <v>50</v>
      </c>
      <c r="G40">
        <f>$C40*VLOOKUP($B40,FoodDB!$A$2:$I$1001,6,0)</f>
        <v>4.5</v>
      </c>
      <c r="H40">
        <f>$C40*VLOOKUP($B40,FoodDB!$A$2:$I$1001,7,0)</f>
        <v>0</v>
      </c>
      <c r="I40">
        <f>$C40*VLOOKUP($B40,FoodDB!$A$2:$I$1001,8,0)</f>
        <v>200</v>
      </c>
      <c r="J40">
        <f>$C40*VLOOKUP($B40,FoodDB!$A$2:$I$1001,9,0)</f>
        <v>204.5</v>
      </c>
    </row>
    <row r="41" spans="1:10" x14ac:dyDescent="0.25">
      <c r="B41" s="97" t="s">
        <v>95</v>
      </c>
      <c r="C41" s="98">
        <v>4</v>
      </c>
      <c r="D41">
        <f>$C41*VLOOKUP($B41,FoodDB!$A$2:$I$1001,3,0)</f>
        <v>0.4</v>
      </c>
      <c r="E41">
        <f>$C41*VLOOKUP($B41,FoodDB!$A$2:$I$1001,4,0)</f>
        <v>7.2</v>
      </c>
      <c r="F41">
        <f>$C41*VLOOKUP($B41,FoodDB!$A$2:$I$1001,5,0)</f>
        <v>8.8000000000000007</v>
      </c>
      <c r="G41">
        <f>$C41*VLOOKUP($B41,FoodDB!$A$2:$I$1001,6,0)</f>
        <v>3.6</v>
      </c>
      <c r="H41">
        <f>$C41*VLOOKUP($B41,FoodDB!$A$2:$I$1001,7,0)</f>
        <v>28.8</v>
      </c>
      <c r="I41">
        <f>$C41*VLOOKUP($B41,FoodDB!$A$2:$I$1001,8,0)</f>
        <v>35.200000000000003</v>
      </c>
      <c r="J41">
        <f>$C41*VLOOKUP($B41,FoodDB!$A$2:$I$1001,9,0)</f>
        <v>67.599999999999994</v>
      </c>
    </row>
    <row r="42" spans="1:10" x14ac:dyDescent="0.25">
      <c r="B42" s="97" t="s">
        <v>88</v>
      </c>
      <c r="C42" s="98">
        <v>4</v>
      </c>
      <c r="D42">
        <f>$C42*VLOOKUP($B42,FoodDB!$A$2:$I$1001,3,0)</f>
        <v>24.72</v>
      </c>
      <c r="E42">
        <f>$C42*VLOOKUP($B42,FoodDB!$A$2:$I$1001,4,0)</f>
        <v>0</v>
      </c>
      <c r="F42">
        <f>$C42*VLOOKUP($B42,FoodDB!$A$2:$I$1001,5,0)</f>
        <v>34.08</v>
      </c>
      <c r="G42">
        <f>$C42*VLOOKUP($B42,FoodDB!$A$2:$I$1001,6,0)</f>
        <v>222.48</v>
      </c>
      <c r="H42">
        <f>$C42*VLOOKUP($B42,FoodDB!$A$2:$I$1001,7,0)</f>
        <v>0</v>
      </c>
      <c r="I42">
        <f>$C42*VLOOKUP($B42,FoodDB!$A$2:$I$1001,8,0)</f>
        <v>136.32</v>
      </c>
      <c r="J42">
        <f>$C42*VLOOKUP($B42,FoodDB!$A$2:$I$1001,9,0)</f>
        <v>358.79999999999995</v>
      </c>
    </row>
    <row r="43" spans="1:10" x14ac:dyDescent="0.25">
      <c r="B43" s="97" t="s">
        <v>89</v>
      </c>
      <c r="C43">
        <v>7</v>
      </c>
      <c r="D43">
        <f>$C43*VLOOKUP($B43,FoodDB!$A$2:$I$1001,3,0)</f>
        <v>0</v>
      </c>
      <c r="E43">
        <f>$C43*VLOOKUP($B43,FoodDB!$A$2:$I$1001,4,0)</f>
        <v>7</v>
      </c>
      <c r="F43">
        <f>$C43*VLOOKUP($B43,FoodDB!$A$2:$I$1001,5,0)</f>
        <v>4.2</v>
      </c>
      <c r="G43">
        <f>$C43*VLOOKUP($B43,FoodDB!$A$2:$I$1001,6,0)</f>
        <v>0</v>
      </c>
      <c r="H43">
        <f>$C43*VLOOKUP($B43,FoodDB!$A$2:$I$1001,7,0)</f>
        <v>28</v>
      </c>
      <c r="I43">
        <f>$C43*VLOOKUP($B43,FoodDB!$A$2:$I$1001,8,0)</f>
        <v>16.8</v>
      </c>
      <c r="J43">
        <f>$C43*VLOOKUP($B43,FoodDB!$A$2:$I$1001,9,0)</f>
        <v>44.800000000000004</v>
      </c>
    </row>
    <row r="44" spans="1:10" x14ac:dyDescent="0.25">
      <c r="A44" t="s">
        <v>87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0" x14ac:dyDescent="0.25">
      <c r="A45" t="s">
        <v>91</v>
      </c>
      <c r="B45" t="s">
        <v>92</v>
      </c>
      <c r="E45" s="101"/>
      <c r="F45" s="101"/>
      <c r="G45" s="101">
        <f>LossChart!N8</f>
        <v>0</v>
      </c>
      <c r="H45" s="101">
        <f>LossChart!O8</f>
        <v>80</v>
      </c>
      <c r="I45" s="101">
        <f>LossChart!P8</f>
        <v>230.95011299431906</v>
      </c>
      <c r="J45" s="101">
        <f>LossChart!Q8</f>
        <v>310.95011299431906</v>
      </c>
    </row>
    <row r="46" spans="1:10" x14ac:dyDescent="0.25">
      <c r="A46" t="s">
        <v>93</v>
      </c>
      <c r="G46">
        <f>G45-G44</f>
        <v>-238.5</v>
      </c>
      <c r="H46">
        <f>H45-H44</f>
        <v>23.200000000000003</v>
      </c>
      <c r="I46">
        <f>I45-I44</f>
        <v>-306.9698870056809</v>
      </c>
      <c r="J46">
        <f>J45-J44</f>
        <v>-522.26988700568097</v>
      </c>
    </row>
    <row r="48" spans="1:10" ht="45" x14ac:dyDescent="0.25">
      <c r="A48" s="25" t="s">
        <v>62</v>
      </c>
      <c r="B48" s="25" t="s">
        <v>82</v>
      </c>
      <c r="C48" s="25" t="s">
        <v>83</v>
      </c>
      <c r="D48" s="95" t="str">
        <f>FoodDB!$C$1</f>
        <v>Fat
(g)</v>
      </c>
      <c r="E48" s="95" t="str">
        <f>FoodDB!$D$1</f>
        <v xml:space="preserve"> Carbs
(g)</v>
      </c>
      <c r="F48" s="95" t="str">
        <f>FoodDB!$E$1</f>
        <v>Protein
(g)</v>
      </c>
      <c r="G48" s="95" t="str">
        <f>FoodDB!$F$1</f>
        <v>Fat
(Cal)</v>
      </c>
      <c r="H48" s="95" t="str">
        <f>FoodDB!$G$1</f>
        <v>Carb
(Cal)</v>
      </c>
      <c r="I48" s="95" t="str">
        <f>FoodDB!$H$1</f>
        <v>Protein
(Cal)</v>
      </c>
      <c r="J48" s="95" t="str">
        <f>FoodDB!$I$1</f>
        <v>Total
Calories</v>
      </c>
    </row>
    <row r="49" spans="1:10" x14ac:dyDescent="0.25">
      <c r="A49" s="96">
        <f>A39+1</f>
        <v>42998</v>
      </c>
      <c r="B49" s="97" t="s">
        <v>94</v>
      </c>
      <c r="C49" s="98">
        <v>1.1000000000000001</v>
      </c>
      <c r="D49">
        <f>$C49*VLOOKUP($B49,FoodDB!$A$2:$I$1001,3,0)</f>
        <v>0.88000000000000012</v>
      </c>
      <c r="E49">
        <f>$C49*VLOOKUP($B49,FoodDB!$A$2:$I$1001,4,0)</f>
        <v>0</v>
      </c>
      <c r="F49">
        <f>$C49*VLOOKUP($B49,FoodDB!$A$2:$I$1001,5,0)</f>
        <v>37.400000000000006</v>
      </c>
      <c r="G49">
        <f>$C49*VLOOKUP($B49,FoodDB!$A$2:$I$1001,6,0)</f>
        <v>7.9200000000000008</v>
      </c>
      <c r="H49">
        <f>$C49*VLOOKUP($B49,FoodDB!$A$2:$I$1001,7,0)</f>
        <v>0</v>
      </c>
      <c r="I49">
        <f>$C49*VLOOKUP($B49,FoodDB!$A$2:$I$1001,8,0)</f>
        <v>149.60000000000002</v>
      </c>
      <c r="J49">
        <f>$C49*VLOOKUP($B49,FoodDB!$A$2:$I$1001,9,0)</f>
        <v>157.52000000000001</v>
      </c>
    </row>
    <row r="50" spans="1:10" x14ac:dyDescent="0.25">
      <c r="B50" s="97" t="s">
        <v>84</v>
      </c>
      <c r="C50" s="98">
        <v>1</v>
      </c>
      <c r="D50">
        <f>$C50*VLOOKUP($B50,FoodDB!$A$2:$I$1001,3,0)</f>
        <v>0.5</v>
      </c>
      <c r="E50">
        <f>$C50*VLOOKUP($B50,FoodDB!$A$2:$I$1001,4,0)</f>
        <v>0</v>
      </c>
      <c r="F50">
        <f>$C50*VLOOKUP($B50,FoodDB!$A$2:$I$1001,5,0)</f>
        <v>50</v>
      </c>
      <c r="G50">
        <f>$C50*VLOOKUP($B50,FoodDB!$A$2:$I$1001,6,0)</f>
        <v>4.5</v>
      </c>
      <c r="H50">
        <f>$C50*VLOOKUP($B50,FoodDB!$A$2:$I$1001,7,0)</f>
        <v>0</v>
      </c>
      <c r="I50">
        <f>$C50*VLOOKUP($B50,FoodDB!$A$2:$I$1001,8,0)</f>
        <v>200</v>
      </c>
      <c r="J50">
        <f>$C50*VLOOKUP($B50,FoodDB!$A$2:$I$1001,9,0)</f>
        <v>204.5</v>
      </c>
    </row>
    <row r="51" spans="1:10" x14ac:dyDescent="0.25">
      <c r="B51" s="97" t="s">
        <v>85</v>
      </c>
      <c r="C51" s="98">
        <v>8</v>
      </c>
      <c r="D51">
        <f>$C51*VLOOKUP($B51,FoodDB!$A$2:$I$1001,3,0)</f>
        <v>0</v>
      </c>
      <c r="E51">
        <f>$C51*VLOOKUP($B51,FoodDB!$A$2:$I$1001,4,0)</f>
        <v>5.1428571428571432</v>
      </c>
      <c r="F51">
        <f>$C51*VLOOKUP($B51,FoodDB!$A$2:$I$1001,5,0)</f>
        <v>2.5714285714285716</v>
      </c>
      <c r="G51">
        <f>$C51*VLOOKUP($B51,FoodDB!$A$2:$I$1001,6,0)</f>
        <v>0</v>
      </c>
      <c r="H51">
        <f>$C51*VLOOKUP($B51,FoodDB!$A$2:$I$1001,7,0)</f>
        <v>20.571428571428573</v>
      </c>
      <c r="I51">
        <f>$C51*VLOOKUP($B51,FoodDB!$A$2:$I$1001,8,0)</f>
        <v>10.285714285714286</v>
      </c>
      <c r="J51">
        <f>$C51*VLOOKUP($B51,FoodDB!$A$2:$I$1001,9,0)</f>
        <v>30.857142857142861</v>
      </c>
    </row>
    <row r="52" spans="1:10" x14ac:dyDescent="0.25">
      <c r="B52" s="97" t="s">
        <v>88</v>
      </c>
      <c r="C52" s="98">
        <v>4</v>
      </c>
      <c r="D52">
        <f>$C52*VLOOKUP($B52,FoodDB!$A$2:$I$1001,3,0)</f>
        <v>24.72</v>
      </c>
      <c r="E52">
        <f>$C52*VLOOKUP($B52,FoodDB!$A$2:$I$1001,4,0)</f>
        <v>0</v>
      </c>
      <c r="F52">
        <f>$C52*VLOOKUP($B52,FoodDB!$A$2:$I$1001,5,0)</f>
        <v>34.08</v>
      </c>
      <c r="G52">
        <f>$C52*VLOOKUP($B52,FoodDB!$A$2:$I$1001,6,0)</f>
        <v>222.48</v>
      </c>
      <c r="H52">
        <f>$C52*VLOOKUP($B52,FoodDB!$A$2:$I$1001,7,0)</f>
        <v>0</v>
      </c>
      <c r="I52">
        <f>$C52*VLOOKUP($B52,FoodDB!$A$2:$I$1001,8,0)</f>
        <v>136.32</v>
      </c>
      <c r="J52">
        <f>$C52*VLOOKUP($B52,FoodDB!$A$2:$I$1001,9,0)</f>
        <v>358.79999999999995</v>
      </c>
    </row>
    <row r="53" spans="1:10" x14ac:dyDescent="0.25">
      <c r="B53" s="97" t="s">
        <v>86</v>
      </c>
      <c r="C53" s="98">
        <v>2</v>
      </c>
      <c r="D53">
        <f>$C53*VLOOKUP($B53,FoodDB!$A$2:$I$1001,3,0)</f>
        <v>18</v>
      </c>
      <c r="E53">
        <f>$C53*VLOOKUP($B53,FoodDB!$A$2:$I$1001,4,0)</f>
        <v>4</v>
      </c>
      <c r="F53">
        <f>$C53*VLOOKUP($B53,FoodDB!$A$2:$I$1001,5,0)</f>
        <v>9.4</v>
      </c>
      <c r="G53">
        <f>$C53*VLOOKUP($B53,FoodDB!$A$2:$I$1001,6,0)</f>
        <v>162</v>
      </c>
      <c r="H53">
        <f>$C53*VLOOKUP($B53,FoodDB!$A$2:$I$1001,7,0)</f>
        <v>16</v>
      </c>
      <c r="I53">
        <f>$C53*VLOOKUP($B53,FoodDB!$A$2:$I$1001,8,0)</f>
        <v>37.6</v>
      </c>
      <c r="J53">
        <f>$C53*VLOOKUP($B53,FoodDB!$A$2:$I$1001,9,0)</f>
        <v>215.6</v>
      </c>
    </row>
    <row r="54" spans="1:10" x14ac:dyDescent="0.25">
      <c r="B54" s="97" t="s">
        <v>96</v>
      </c>
      <c r="C54" s="98">
        <v>1</v>
      </c>
      <c r="D54">
        <f>$C54*VLOOKUP($B54,FoodDB!$A$2:$I$1001,3,0)</f>
        <v>0.5</v>
      </c>
      <c r="E54">
        <f>$C54*VLOOKUP($B54,FoodDB!$A$2:$I$1001,4,0)</f>
        <v>0</v>
      </c>
      <c r="F54">
        <f>$C54*VLOOKUP($B54,FoodDB!$A$2:$I$1001,5,0)</f>
        <v>0</v>
      </c>
      <c r="G54">
        <f>$C54*VLOOKUP($B54,FoodDB!$A$2:$I$1001,6,0)</f>
        <v>4.5</v>
      </c>
      <c r="H54">
        <f>$C54*VLOOKUP($B54,FoodDB!$A$2:$I$1001,7,0)</f>
        <v>0</v>
      </c>
      <c r="I54">
        <f>$C54*VLOOKUP($B54,FoodDB!$A$2:$I$1001,8,0)</f>
        <v>0</v>
      </c>
      <c r="J54">
        <f>$C54*VLOOKUP($B54,FoodDB!$A$2:$I$1001,9,0)</f>
        <v>4.5</v>
      </c>
    </row>
    <row r="55" spans="1:10" x14ac:dyDescent="0.25">
      <c r="B55" s="97" t="s">
        <v>89</v>
      </c>
      <c r="C55">
        <v>7</v>
      </c>
      <c r="D55">
        <f>$C55*VLOOKUP($B55,FoodDB!$A$2:$I$1001,3,0)</f>
        <v>0</v>
      </c>
      <c r="E55">
        <f>$C55*VLOOKUP($B55,FoodDB!$A$2:$I$1001,4,0)</f>
        <v>7</v>
      </c>
      <c r="F55">
        <f>$C55*VLOOKUP($B55,FoodDB!$A$2:$I$1001,5,0)</f>
        <v>4.2</v>
      </c>
      <c r="G55">
        <f>$C55*VLOOKUP($B55,FoodDB!$A$2:$I$1001,6,0)</f>
        <v>0</v>
      </c>
      <c r="H55">
        <f>$C55*VLOOKUP($B55,FoodDB!$A$2:$I$1001,7,0)</f>
        <v>28</v>
      </c>
      <c r="I55">
        <f>$C55*VLOOKUP($B55,FoodDB!$A$2:$I$1001,8,0)</f>
        <v>16.8</v>
      </c>
      <c r="J55">
        <f>$C55*VLOOKUP($B55,FoodDB!$A$2:$I$1001,9,0)</f>
        <v>44.800000000000004</v>
      </c>
    </row>
    <row r="56" spans="1:10" x14ac:dyDescent="0.25">
      <c r="A56" t="s">
        <v>87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0" x14ac:dyDescent="0.25">
      <c r="A57" t="s">
        <v>91</v>
      </c>
      <c r="B57" t="s">
        <v>92</v>
      </c>
      <c r="E57" s="101"/>
      <c r="F57" s="101"/>
      <c r="G57" s="101">
        <f>LossChart!N9</f>
        <v>0</v>
      </c>
      <c r="H57" s="101">
        <f>LossChart!O9</f>
        <v>80</v>
      </c>
      <c r="I57" s="101">
        <f>LossChart!P9</f>
        <v>230.95011299431906</v>
      </c>
      <c r="J57" s="101">
        <f>LossChart!Q9</f>
        <v>310.95011299431906</v>
      </c>
    </row>
    <row r="58" spans="1:10" x14ac:dyDescent="0.25">
      <c r="A58" t="s">
        <v>93</v>
      </c>
      <c r="G58">
        <f>G57-G56</f>
        <v>-401.4</v>
      </c>
      <c r="H58">
        <f>H57-H56</f>
        <v>15.428571428571431</v>
      </c>
      <c r="I58">
        <f>I57-I56</f>
        <v>-319.65560129139521</v>
      </c>
      <c r="J58">
        <f>J57-J56</f>
        <v>-705.62702986282375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FoodDB!$A$2:$A$31</xm:f>
          </x14:formula1>
          <x14:formula2>
            <xm:f>0</xm:f>
          </x14:formula2>
          <xm:sqref>B2:B5 B9:B10 B14:B16 B20:B23 B29:B33 B39:B43 B49:B55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160" zoomScaleNormal="160" workbookViewId="0">
      <selection activeCell="C18" sqref="C18"/>
    </sheetView>
  </sheetViews>
  <sheetFormatPr defaultRowHeight="15" x14ac:dyDescent="0.25"/>
  <cols>
    <col min="1" max="1" width="21.28515625" style="36" customWidth="1"/>
    <col min="2" max="2" width="11.140625" style="102" customWidth="1"/>
    <col min="3" max="3" width="6" style="36" customWidth="1"/>
    <col min="4" max="4" width="6.5703125" style="36" customWidth="1"/>
    <col min="5" max="5" width="7.5703125" style="36" customWidth="1"/>
    <col min="6" max="6" width="7" style="36" customWidth="1"/>
    <col min="7" max="7" width="6" style="36" customWidth="1"/>
    <col min="8" max="8" width="7.5703125" style="36" customWidth="1"/>
    <col min="9" max="9" width="8" style="36" customWidth="1"/>
    <col min="10" max="1025" width="8.7109375" style="36" customWidth="1"/>
  </cols>
  <sheetData>
    <row r="1" spans="1:9" ht="45" x14ac:dyDescent="0.25">
      <c r="A1" s="103" t="s">
        <v>82</v>
      </c>
      <c r="B1" s="104" t="s">
        <v>97</v>
      </c>
      <c r="C1" s="105" t="s">
        <v>69</v>
      </c>
      <c r="D1" s="105" t="s">
        <v>98</v>
      </c>
      <c r="E1" s="105" t="s">
        <v>71</v>
      </c>
      <c r="F1" s="105" t="s">
        <v>99</v>
      </c>
      <c r="G1" s="105" t="s">
        <v>100</v>
      </c>
      <c r="H1" s="105" t="s">
        <v>101</v>
      </c>
      <c r="I1" s="106" t="s">
        <v>102</v>
      </c>
    </row>
    <row r="2" spans="1:9" x14ac:dyDescent="0.25">
      <c r="A2" s="36" t="s">
        <v>103</v>
      </c>
      <c r="B2" s="102">
        <v>1</v>
      </c>
      <c r="C2" s="107">
        <v>0</v>
      </c>
      <c r="D2" s="107">
        <v>0</v>
      </c>
      <c r="E2" s="107">
        <v>0</v>
      </c>
      <c r="F2" s="107">
        <v>0</v>
      </c>
      <c r="G2" s="107">
        <v>0</v>
      </c>
      <c r="H2" s="107">
        <v>0</v>
      </c>
      <c r="I2" s="107">
        <v>0</v>
      </c>
    </row>
    <row r="3" spans="1:9" x14ac:dyDescent="0.25">
      <c r="A3" s="36" t="s">
        <v>95</v>
      </c>
      <c r="B3" s="102" t="s">
        <v>104</v>
      </c>
      <c r="C3" s="36">
        <v>0.1</v>
      </c>
      <c r="D3" s="36">
        <v>1.8</v>
      </c>
      <c r="E3" s="36">
        <v>2.2000000000000002</v>
      </c>
      <c r="F3" s="107">
        <f t="shared" ref="F3:F17" si="0">9*C3</f>
        <v>0.9</v>
      </c>
      <c r="G3" s="107">
        <f t="shared" ref="G3:G17" si="1">4*D3</f>
        <v>7.2</v>
      </c>
      <c r="H3" s="107">
        <f t="shared" ref="H3:H17" si="2">4*E3</f>
        <v>8.8000000000000007</v>
      </c>
      <c r="I3" s="107">
        <f t="shared" ref="I3:I17" si="3">SUM(F3:H3)</f>
        <v>16.899999999999999</v>
      </c>
    </row>
    <row r="4" spans="1:9" x14ac:dyDescent="0.25">
      <c r="A4" s="36" t="s">
        <v>85</v>
      </c>
      <c r="B4" s="102" t="s">
        <v>105</v>
      </c>
      <c r="C4" s="107">
        <f>4.5*0/14</f>
        <v>0</v>
      </c>
      <c r="D4" s="107">
        <f>4.5*2/14</f>
        <v>0.6428571428571429</v>
      </c>
      <c r="E4" s="107">
        <f>4.5*1/14</f>
        <v>0.32142857142857145</v>
      </c>
      <c r="F4" s="107">
        <f t="shared" si="0"/>
        <v>0</v>
      </c>
      <c r="G4" s="107">
        <f t="shared" si="1"/>
        <v>2.5714285714285716</v>
      </c>
      <c r="H4" s="107">
        <f t="shared" si="2"/>
        <v>1.2857142857142858</v>
      </c>
      <c r="I4" s="107">
        <f t="shared" si="3"/>
        <v>3.8571428571428577</v>
      </c>
    </row>
    <row r="5" spans="1:9" x14ac:dyDescent="0.25">
      <c r="A5" s="36" t="s">
        <v>106</v>
      </c>
      <c r="B5" s="102" t="s">
        <v>107</v>
      </c>
      <c r="C5" s="107">
        <v>1.6</v>
      </c>
      <c r="D5" s="107">
        <f>29-12</f>
        <v>17</v>
      </c>
      <c r="E5" s="107">
        <v>11</v>
      </c>
      <c r="F5" s="107">
        <f t="shared" si="0"/>
        <v>14.4</v>
      </c>
      <c r="G5" s="107">
        <f t="shared" si="1"/>
        <v>68</v>
      </c>
      <c r="H5" s="107">
        <f t="shared" si="2"/>
        <v>44</v>
      </c>
      <c r="I5" s="107">
        <f t="shared" si="3"/>
        <v>126.4</v>
      </c>
    </row>
    <row r="6" spans="1:9" x14ac:dyDescent="0.25">
      <c r="A6" s="108" t="s">
        <v>86</v>
      </c>
      <c r="B6" s="109" t="s">
        <v>108</v>
      </c>
      <c r="C6" s="107">
        <v>9</v>
      </c>
      <c r="D6" s="107">
        <v>2</v>
      </c>
      <c r="E6" s="110">
        <v>4.7</v>
      </c>
      <c r="F6" s="107">
        <f t="shared" si="0"/>
        <v>81</v>
      </c>
      <c r="G6" s="107">
        <f t="shared" si="1"/>
        <v>8</v>
      </c>
      <c r="H6" s="107">
        <f t="shared" si="2"/>
        <v>18.8</v>
      </c>
      <c r="I6" s="107">
        <f t="shared" si="3"/>
        <v>107.8</v>
      </c>
    </row>
    <row r="7" spans="1:9" x14ac:dyDescent="0.25">
      <c r="A7" s="36" t="s">
        <v>109</v>
      </c>
      <c r="B7" s="102" t="s">
        <v>104</v>
      </c>
      <c r="C7" s="107">
        <v>3.6</v>
      </c>
      <c r="D7" s="107">
        <v>0</v>
      </c>
      <c r="E7" s="107">
        <v>31</v>
      </c>
      <c r="F7" s="107">
        <f t="shared" si="0"/>
        <v>32.4</v>
      </c>
      <c r="G7" s="107">
        <f t="shared" si="1"/>
        <v>0</v>
      </c>
      <c r="H7" s="107">
        <f t="shared" si="2"/>
        <v>124</v>
      </c>
      <c r="I7" s="107">
        <f t="shared" si="3"/>
        <v>156.4</v>
      </c>
    </row>
    <row r="8" spans="1:9" x14ac:dyDescent="0.25">
      <c r="A8" s="36" t="s">
        <v>110</v>
      </c>
      <c r="B8" s="102" t="s">
        <v>111</v>
      </c>
      <c r="C8" s="107">
        <v>10</v>
      </c>
      <c r="D8" s="107">
        <v>0</v>
      </c>
      <c r="E8" s="107">
        <v>28</v>
      </c>
      <c r="F8" s="107">
        <f t="shared" si="0"/>
        <v>90</v>
      </c>
      <c r="G8" s="107">
        <f t="shared" si="1"/>
        <v>0</v>
      </c>
      <c r="H8" s="107">
        <f t="shared" si="2"/>
        <v>112</v>
      </c>
      <c r="I8" s="107">
        <f t="shared" si="3"/>
        <v>202</v>
      </c>
    </row>
    <row r="9" spans="1:9" x14ac:dyDescent="0.25">
      <c r="A9" s="36" t="s">
        <v>112</v>
      </c>
      <c r="B9" s="102">
        <v>1</v>
      </c>
      <c r="C9" s="107">
        <v>8.3000000000000007</v>
      </c>
      <c r="D9" s="107">
        <v>0</v>
      </c>
      <c r="E9" s="107">
        <v>11.46</v>
      </c>
      <c r="F9" s="107">
        <f t="shared" si="0"/>
        <v>74.7</v>
      </c>
      <c r="G9" s="107">
        <f t="shared" si="1"/>
        <v>0</v>
      </c>
      <c r="H9" s="107">
        <f t="shared" si="2"/>
        <v>45.84</v>
      </c>
      <c r="I9" s="107">
        <f t="shared" si="3"/>
        <v>120.54</v>
      </c>
    </row>
    <row r="10" spans="1:9" x14ac:dyDescent="0.25">
      <c r="A10" s="36" t="s">
        <v>88</v>
      </c>
      <c r="B10" s="102">
        <v>1</v>
      </c>
      <c r="C10" s="107">
        <v>6.18</v>
      </c>
      <c r="D10" s="107">
        <v>0</v>
      </c>
      <c r="E10" s="107">
        <v>8.52</v>
      </c>
      <c r="F10" s="107">
        <f t="shared" si="0"/>
        <v>55.62</v>
      </c>
      <c r="G10" s="107">
        <f t="shared" si="1"/>
        <v>0</v>
      </c>
      <c r="H10" s="107">
        <f t="shared" si="2"/>
        <v>34.08</v>
      </c>
      <c r="I10" s="107">
        <f t="shared" si="3"/>
        <v>89.699999999999989</v>
      </c>
    </row>
    <row r="11" spans="1:9" x14ac:dyDescent="0.25">
      <c r="A11" s="36" t="s">
        <v>113</v>
      </c>
      <c r="B11" s="102">
        <v>1</v>
      </c>
      <c r="C11" s="107">
        <v>5.4</v>
      </c>
      <c r="D11" s="107">
        <v>0</v>
      </c>
      <c r="E11" s="107">
        <v>7.46</v>
      </c>
      <c r="F11" s="107">
        <f t="shared" si="0"/>
        <v>48.6</v>
      </c>
      <c r="G11" s="107">
        <f t="shared" si="1"/>
        <v>0</v>
      </c>
      <c r="H11" s="107">
        <f t="shared" si="2"/>
        <v>29.84</v>
      </c>
      <c r="I11" s="107">
        <f t="shared" si="3"/>
        <v>78.44</v>
      </c>
    </row>
    <row r="12" spans="1:9" x14ac:dyDescent="0.25">
      <c r="A12" s="36" t="s">
        <v>90</v>
      </c>
      <c r="B12" s="102">
        <v>1</v>
      </c>
      <c r="C12" s="107">
        <v>5</v>
      </c>
      <c r="D12" s="107">
        <v>0</v>
      </c>
      <c r="E12" s="107">
        <v>6</v>
      </c>
      <c r="F12" s="107">
        <f t="shared" si="0"/>
        <v>45</v>
      </c>
      <c r="G12" s="107">
        <f t="shared" si="1"/>
        <v>0</v>
      </c>
      <c r="H12" s="107">
        <f t="shared" si="2"/>
        <v>24</v>
      </c>
      <c r="I12" s="107">
        <f t="shared" si="3"/>
        <v>69</v>
      </c>
    </row>
    <row r="13" spans="1:9" x14ac:dyDescent="0.25">
      <c r="A13" s="36" t="s">
        <v>84</v>
      </c>
      <c r="B13" s="102" t="s">
        <v>114</v>
      </c>
      <c r="C13" s="107">
        <v>0.5</v>
      </c>
      <c r="D13" s="107">
        <v>0</v>
      </c>
      <c r="E13" s="107">
        <v>50</v>
      </c>
      <c r="F13" s="107">
        <f t="shared" si="0"/>
        <v>4.5</v>
      </c>
      <c r="G13" s="107">
        <f t="shared" si="1"/>
        <v>0</v>
      </c>
      <c r="H13" s="107">
        <f t="shared" si="2"/>
        <v>200</v>
      </c>
      <c r="I13" s="107">
        <f t="shared" si="3"/>
        <v>204.5</v>
      </c>
    </row>
    <row r="14" spans="1:9" x14ac:dyDescent="0.25">
      <c r="A14" s="36" t="s">
        <v>89</v>
      </c>
      <c r="B14" s="102" t="s">
        <v>115</v>
      </c>
      <c r="C14" s="107">
        <v>0</v>
      </c>
      <c r="D14" s="107">
        <v>1</v>
      </c>
      <c r="E14" s="107">
        <v>0.6</v>
      </c>
      <c r="F14" s="107">
        <f t="shared" si="0"/>
        <v>0</v>
      </c>
      <c r="G14" s="107">
        <f t="shared" si="1"/>
        <v>4</v>
      </c>
      <c r="H14" s="107">
        <f t="shared" si="2"/>
        <v>2.4</v>
      </c>
      <c r="I14" s="107">
        <f t="shared" si="3"/>
        <v>6.4</v>
      </c>
    </row>
    <row r="15" spans="1:9" x14ac:dyDescent="0.25">
      <c r="A15" s="36" t="s">
        <v>116</v>
      </c>
      <c r="B15" s="102" t="s">
        <v>108</v>
      </c>
      <c r="C15" s="107">
        <v>14</v>
      </c>
      <c r="D15" s="107">
        <v>0</v>
      </c>
      <c r="E15" s="107">
        <v>0</v>
      </c>
      <c r="F15" s="107">
        <f t="shared" si="0"/>
        <v>126</v>
      </c>
      <c r="G15" s="107">
        <f t="shared" si="1"/>
        <v>0</v>
      </c>
      <c r="H15" s="107">
        <f t="shared" si="2"/>
        <v>0</v>
      </c>
      <c r="I15" s="107">
        <f t="shared" si="3"/>
        <v>126</v>
      </c>
    </row>
    <row r="16" spans="1:9" x14ac:dyDescent="0.25">
      <c r="A16" s="36" t="s">
        <v>94</v>
      </c>
      <c r="B16" s="102" t="s">
        <v>117</v>
      </c>
      <c r="C16" s="107">
        <v>0.8</v>
      </c>
      <c r="D16" s="107">
        <v>0</v>
      </c>
      <c r="E16" s="107">
        <v>34</v>
      </c>
      <c r="F16" s="107">
        <f t="shared" si="0"/>
        <v>7.2</v>
      </c>
      <c r="G16" s="107">
        <f t="shared" si="1"/>
        <v>0</v>
      </c>
      <c r="H16" s="107">
        <f t="shared" si="2"/>
        <v>136</v>
      </c>
      <c r="I16" s="107">
        <f t="shared" si="3"/>
        <v>143.19999999999999</v>
      </c>
    </row>
    <row r="17" spans="1:9" x14ac:dyDescent="0.25">
      <c r="A17" s="36" t="s">
        <v>96</v>
      </c>
      <c r="B17" s="102">
        <v>1</v>
      </c>
      <c r="C17" s="36">
        <v>0.5</v>
      </c>
      <c r="D17" s="36">
        <v>0</v>
      </c>
      <c r="E17" s="36">
        <v>0</v>
      </c>
      <c r="F17" s="107">
        <f t="shared" si="0"/>
        <v>4.5</v>
      </c>
      <c r="G17" s="107">
        <f t="shared" si="1"/>
        <v>0</v>
      </c>
      <c r="H17" s="107">
        <f t="shared" si="2"/>
        <v>0</v>
      </c>
      <c r="I17" s="107">
        <f t="shared" si="3"/>
        <v>4.5</v>
      </c>
    </row>
    <row r="18" spans="1:9" x14ac:dyDescent="0.25">
      <c r="A18" s="36" t="s">
        <v>116</v>
      </c>
      <c r="B18" s="102" t="s">
        <v>105</v>
      </c>
    </row>
  </sheetData>
  <autoFilter ref="A1:I14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E3" sqref="E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6" customWidth="1"/>
    <col min="11" max="11" width="10.28515625" style="36" customWidth="1"/>
    <col min="12" max="12" width="12.85546875" style="36" customWidth="1"/>
    <col min="13" max="13" width="13.85546875" style="36" customWidth="1"/>
    <col min="14" max="14" width="9" style="36" customWidth="1"/>
    <col min="15" max="15" width="10.28515625" style="36" customWidth="1"/>
    <col min="16" max="16" width="12.85546875" style="36" customWidth="1"/>
    <col min="17" max="17" width="13.85546875" style="36" customWidth="1"/>
    <col min="18" max="18" width="8.7109375" customWidth="1"/>
    <col min="19" max="19" width="7.42578125" style="36" customWidth="1"/>
    <col min="20" max="20" width="5" style="36" customWidth="1"/>
    <col min="21" max="21" width="5.42578125" style="36" customWidth="1"/>
    <col min="22" max="22" width="6.5703125" style="36" customWidth="1"/>
    <col min="23" max="23" width="8.85546875" style="36" customWidth="1"/>
    <col min="24" max="24" width="8" style="36" customWidth="1"/>
    <col min="25" max="1025" width="8.7109375" customWidth="1"/>
  </cols>
  <sheetData>
    <row r="1" spans="1:24" ht="12" customHeight="1" x14ac:dyDescent="0.25">
      <c r="A1" s="25"/>
      <c r="B1" s="27"/>
      <c r="C1" s="37"/>
      <c r="D1" s="37"/>
      <c r="E1" s="37"/>
      <c r="F1" s="111"/>
      <c r="G1" s="111"/>
      <c r="H1" s="11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38" t="s">
        <v>62</v>
      </c>
      <c r="B2" s="39" t="s">
        <v>63</v>
      </c>
      <c r="C2" s="39" t="s">
        <v>5</v>
      </c>
      <c r="D2" s="39" t="s">
        <v>47</v>
      </c>
      <c r="E2" s="39" t="s">
        <v>64</v>
      </c>
      <c r="F2" s="43" t="s">
        <v>65</v>
      </c>
      <c r="G2" s="43" t="s">
        <v>118</v>
      </c>
      <c r="H2" s="44" t="s">
        <v>119</v>
      </c>
      <c r="I2" s="112"/>
      <c r="J2" s="113"/>
      <c r="K2" s="113"/>
      <c r="L2" s="113"/>
      <c r="M2" s="113"/>
      <c r="N2" s="113"/>
      <c r="O2" s="113"/>
      <c r="P2" s="113"/>
      <c r="Q2" s="113"/>
      <c r="S2" s="114"/>
      <c r="T2" s="114"/>
      <c r="U2" s="114"/>
      <c r="V2" s="114"/>
      <c r="W2" s="114"/>
      <c r="X2" s="114"/>
    </row>
    <row r="3" spans="1:24" x14ac:dyDescent="0.25">
      <c r="A3" s="54">
        <v>42992</v>
      </c>
      <c r="B3" s="55">
        <v>1</v>
      </c>
      <c r="C3" s="56">
        <f>Measured!B5</f>
        <v>172.5</v>
      </c>
      <c r="D3" s="56">
        <v>160</v>
      </c>
      <c r="E3" s="56">
        <f t="shared" ref="E3:E66" si="0">C3-D3</f>
        <v>12.5</v>
      </c>
      <c r="F3" s="56">
        <f t="shared" ref="F3:F66" si="1">13*C3</f>
        <v>2242.5</v>
      </c>
      <c r="G3" s="56">
        <f t="shared" ref="G3:G66" si="2">E3*31</f>
        <v>387.5</v>
      </c>
      <c r="H3" s="57">
        <f t="shared" ref="H3:H66" si="3">MIN($G3/3500,$F3/3500)</f>
        <v>0.11071428571428571</v>
      </c>
      <c r="I3" s="58"/>
      <c r="J3" s="115"/>
      <c r="K3" s="115"/>
      <c r="L3" s="115"/>
      <c r="M3" s="115"/>
      <c r="N3" s="116"/>
      <c r="O3" s="116"/>
      <c r="P3" s="116"/>
      <c r="Q3" s="116"/>
    </row>
    <row r="4" spans="1:24" x14ac:dyDescent="0.25">
      <c r="A4" s="66">
        <v>42993</v>
      </c>
      <c r="B4" s="67">
        <f t="shared" ref="B4:B67" si="4">B3+1</f>
        <v>2</v>
      </c>
      <c r="C4" s="68">
        <f t="shared" ref="C4:C67" si="5">C3-H3</f>
        <v>172.38928571428571</v>
      </c>
      <c r="D4" s="68">
        <v>160</v>
      </c>
      <c r="E4" s="68">
        <f t="shared" si="0"/>
        <v>12.389285714285705</v>
      </c>
      <c r="F4" s="68">
        <f t="shared" si="1"/>
        <v>2241.0607142857143</v>
      </c>
      <c r="G4" s="68">
        <f t="shared" si="2"/>
        <v>384.06785714285684</v>
      </c>
      <c r="H4" s="69">
        <f t="shared" si="3"/>
        <v>0.10973367346938767</v>
      </c>
      <c r="I4" s="58"/>
      <c r="J4" s="117"/>
      <c r="K4" s="117"/>
      <c r="L4" s="117"/>
      <c r="M4" s="117"/>
      <c r="N4" s="116"/>
      <c r="O4" s="116"/>
      <c r="P4" s="116"/>
      <c r="Q4" s="116"/>
    </row>
    <row r="5" spans="1:24" x14ac:dyDescent="0.25">
      <c r="A5" s="66">
        <v>42994</v>
      </c>
      <c r="B5" s="67">
        <f t="shared" si="4"/>
        <v>3</v>
      </c>
      <c r="C5" s="68">
        <f t="shared" si="5"/>
        <v>172.27955204081633</v>
      </c>
      <c r="D5" s="68">
        <v>160</v>
      </c>
      <c r="E5" s="68">
        <f t="shared" si="0"/>
        <v>12.279552040816327</v>
      </c>
      <c r="F5" s="68">
        <f t="shared" si="1"/>
        <v>2239.6341765306124</v>
      </c>
      <c r="G5" s="68">
        <f t="shared" si="2"/>
        <v>380.66611326530614</v>
      </c>
      <c r="H5" s="69">
        <f t="shared" si="3"/>
        <v>0.10876174664723033</v>
      </c>
      <c r="I5" s="58"/>
      <c r="J5" s="117"/>
      <c r="K5" s="117"/>
      <c r="L5" s="117"/>
      <c r="M5" s="117"/>
      <c r="N5" s="116"/>
      <c r="O5" s="116"/>
      <c r="P5" s="116"/>
      <c r="Q5" s="116"/>
    </row>
    <row r="6" spans="1:24" x14ac:dyDescent="0.25">
      <c r="A6" s="66">
        <v>42995</v>
      </c>
      <c r="B6" s="67">
        <f t="shared" si="4"/>
        <v>4</v>
      </c>
      <c r="C6" s="68">
        <f t="shared" si="5"/>
        <v>172.17079029416911</v>
      </c>
      <c r="D6" s="68">
        <v>160</v>
      </c>
      <c r="E6" s="68">
        <f t="shared" si="0"/>
        <v>12.170790294169109</v>
      </c>
      <c r="F6" s="68">
        <f t="shared" si="1"/>
        <v>2238.2202738241986</v>
      </c>
      <c r="G6" s="68">
        <f t="shared" si="2"/>
        <v>377.29449911924235</v>
      </c>
      <c r="H6" s="69">
        <f t="shared" si="3"/>
        <v>0.10779842831978352</v>
      </c>
      <c r="I6" s="58"/>
      <c r="J6" s="117"/>
      <c r="K6" s="117"/>
      <c r="L6" s="117"/>
      <c r="M6" s="117"/>
      <c r="N6" s="116"/>
      <c r="O6" s="116"/>
      <c r="P6" s="116"/>
      <c r="Q6" s="116"/>
    </row>
    <row r="7" spans="1:24" x14ac:dyDescent="0.25">
      <c r="A7" s="66">
        <v>42996</v>
      </c>
      <c r="B7" s="67">
        <f t="shared" si="4"/>
        <v>5</v>
      </c>
      <c r="C7" s="68">
        <f t="shared" si="5"/>
        <v>172.06299186584931</v>
      </c>
      <c r="D7" s="68">
        <v>160</v>
      </c>
      <c r="E7" s="68">
        <f t="shared" si="0"/>
        <v>12.062991865849312</v>
      </c>
      <c r="F7" s="68">
        <f t="shared" si="1"/>
        <v>2236.8188942560409</v>
      </c>
      <c r="G7" s="68">
        <f t="shared" si="2"/>
        <v>373.95274784132869</v>
      </c>
      <c r="H7" s="69">
        <f t="shared" si="3"/>
        <v>0.10684364224037962</v>
      </c>
      <c r="I7" s="58"/>
    </row>
    <row r="8" spans="1:24" x14ac:dyDescent="0.25">
      <c r="A8" s="66">
        <v>42997</v>
      </c>
      <c r="B8" s="67">
        <f t="shared" si="4"/>
        <v>6</v>
      </c>
      <c r="C8" s="68">
        <f t="shared" si="5"/>
        <v>171.95614822360892</v>
      </c>
      <c r="D8" s="68">
        <v>160</v>
      </c>
      <c r="E8" s="68">
        <f t="shared" si="0"/>
        <v>11.95614822360892</v>
      </c>
      <c r="F8" s="68">
        <f t="shared" si="1"/>
        <v>2235.4299269069161</v>
      </c>
      <c r="G8" s="68">
        <f t="shared" si="2"/>
        <v>370.64059493187654</v>
      </c>
      <c r="H8" s="69">
        <f t="shared" si="3"/>
        <v>0.10589731283767902</v>
      </c>
      <c r="I8" s="58"/>
    </row>
    <row r="9" spans="1:24" x14ac:dyDescent="0.25">
      <c r="A9" s="66">
        <v>42998</v>
      </c>
      <c r="B9" s="67">
        <f t="shared" si="4"/>
        <v>7</v>
      </c>
      <c r="C9" s="68">
        <f t="shared" si="5"/>
        <v>171.85025091077125</v>
      </c>
      <c r="D9" s="68">
        <v>160</v>
      </c>
      <c r="E9" s="68">
        <f t="shared" si="0"/>
        <v>11.850250910771251</v>
      </c>
      <c r="F9" s="68">
        <f t="shared" si="1"/>
        <v>2234.0532618400262</v>
      </c>
      <c r="G9" s="68">
        <f t="shared" si="2"/>
        <v>367.35777823390879</v>
      </c>
      <c r="H9" s="69">
        <f t="shared" si="3"/>
        <v>0.10495936520968822</v>
      </c>
      <c r="I9" s="58"/>
    </row>
    <row r="10" spans="1:24" x14ac:dyDescent="0.25">
      <c r="A10" s="66">
        <v>42999</v>
      </c>
      <c r="B10" s="67">
        <f t="shared" si="4"/>
        <v>8</v>
      </c>
      <c r="C10" s="68">
        <f t="shared" si="5"/>
        <v>171.74529154556157</v>
      </c>
      <c r="D10" s="68">
        <v>160</v>
      </c>
      <c r="E10" s="68">
        <f t="shared" si="0"/>
        <v>11.745291545561571</v>
      </c>
      <c r="F10" s="68">
        <f t="shared" si="1"/>
        <v>2232.6887900923002</v>
      </c>
      <c r="G10" s="68">
        <f t="shared" si="2"/>
        <v>364.10403791240867</v>
      </c>
      <c r="H10" s="69">
        <f t="shared" si="3"/>
        <v>0.10402972511783105</v>
      </c>
      <c r="I10" s="58"/>
    </row>
    <row r="11" spans="1:24" x14ac:dyDescent="0.25">
      <c r="A11" s="66">
        <v>43000</v>
      </c>
      <c r="B11" s="67">
        <f t="shared" si="4"/>
        <v>9</v>
      </c>
      <c r="C11" s="68">
        <f t="shared" si="5"/>
        <v>171.64126182044373</v>
      </c>
      <c r="D11" s="68">
        <v>160</v>
      </c>
      <c r="E11" s="68">
        <f t="shared" si="0"/>
        <v>11.641261820443731</v>
      </c>
      <c r="F11" s="68">
        <f t="shared" si="1"/>
        <v>2231.3364036657686</v>
      </c>
      <c r="G11" s="68">
        <f t="shared" si="2"/>
        <v>360.87911643375566</v>
      </c>
      <c r="H11" s="69">
        <f t="shared" si="3"/>
        <v>0.10310831898107305</v>
      </c>
      <c r="I11" s="58"/>
    </row>
    <row r="12" spans="1:24" x14ac:dyDescent="0.25">
      <c r="A12" s="66">
        <v>43001</v>
      </c>
      <c r="B12" s="67">
        <f t="shared" si="4"/>
        <v>10</v>
      </c>
      <c r="C12" s="68">
        <f t="shared" si="5"/>
        <v>171.53815350146266</v>
      </c>
      <c r="D12" s="68">
        <v>160</v>
      </c>
      <c r="E12" s="68">
        <f t="shared" si="0"/>
        <v>11.538153501462659</v>
      </c>
      <c r="F12" s="68">
        <f t="shared" si="1"/>
        <v>2229.9959955190147</v>
      </c>
      <c r="G12" s="68">
        <f t="shared" si="2"/>
        <v>357.68275854534244</v>
      </c>
      <c r="H12" s="69">
        <f t="shared" si="3"/>
        <v>0.10219507387009784</v>
      </c>
      <c r="I12" s="58"/>
    </row>
    <row r="13" spans="1:24" x14ac:dyDescent="0.25">
      <c r="A13" s="66">
        <v>43002</v>
      </c>
      <c r="B13" s="67">
        <f t="shared" si="4"/>
        <v>11</v>
      </c>
      <c r="C13" s="68">
        <f t="shared" si="5"/>
        <v>171.43595842759257</v>
      </c>
      <c r="D13" s="68">
        <v>160</v>
      </c>
      <c r="E13" s="68">
        <f t="shared" si="0"/>
        <v>11.435958427592567</v>
      </c>
      <c r="F13" s="68">
        <f t="shared" si="1"/>
        <v>2228.6674595587033</v>
      </c>
      <c r="G13" s="68">
        <f t="shared" si="2"/>
        <v>354.51471125536955</v>
      </c>
      <c r="H13" s="69">
        <f t="shared" si="3"/>
        <v>0.10128991750153415</v>
      </c>
      <c r="I13" s="58"/>
    </row>
    <row r="14" spans="1:24" x14ac:dyDescent="0.25">
      <c r="A14" s="66">
        <v>43003</v>
      </c>
      <c r="B14" s="67">
        <f t="shared" si="4"/>
        <v>12</v>
      </c>
      <c r="C14" s="68">
        <f t="shared" si="5"/>
        <v>171.33466851009103</v>
      </c>
      <c r="D14" s="68">
        <v>160</v>
      </c>
      <c r="E14" s="68">
        <f t="shared" si="0"/>
        <v>11.334668510091035</v>
      </c>
      <c r="F14" s="68">
        <f t="shared" si="1"/>
        <v>2227.3506906311836</v>
      </c>
      <c r="G14" s="68">
        <f t="shared" si="2"/>
        <v>351.37472381282208</v>
      </c>
      <c r="H14" s="69">
        <f t="shared" si="3"/>
        <v>0.10039277823223489</v>
      </c>
      <c r="I14" s="58"/>
    </row>
    <row r="15" spans="1:24" x14ac:dyDescent="0.25">
      <c r="A15" s="66">
        <v>43004</v>
      </c>
      <c r="B15" s="67">
        <f t="shared" si="4"/>
        <v>13</v>
      </c>
      <c r="C15" s="68">
        <f t="shared" si="5"/>
        <v>171.23427573185879</v>
      </c>
      <c r="D15" s="68">
        <v>160</v>
      </c>
      <c r="E15" s="68">
        <f t="shared" si="0"/>
        <v>11.234275731858787</v>
      </c>
      <c r="F15" s="68">
        <f t="shared" si="1"/>
        <v>2226.0455845141641</v>
      </c>
      <c r="G15" s="68">
        <f t="shared" si="2"/>
        <v>348.26254768762237</v>
      </c>
      <c r="H15" s="69">
        <f t="shared" si="3"/>
        <v>9.9503585053606389E-2</v>
      </c>
      <c r="I15" s="58"/>
    </row>
    <row r="16" spans="1:24" x14ac:dyDescent="0.25">
      <c r="A16" s="66">
        <v>43005</v>
      </c>
      <c r="B16" s="67">
        <f t="shared" si="4"/>
        <v>14</v>
      </c>
      <c r="C16" s="68">
        <f t="shared" si="5"/>
        <v>171.13477214680518</v>
      </c>
      <c r="D16" s="68">
        <v>160</v>
      </c>
      <c r="E16" s="68">
        <f t="shared" si="0"/>
        <v>11.134772146805176</v>
      </c>
      <c r="F16" s="68">
        <f t="shared" si="1"/>
        <v>2224.7520379084672</v>
      </c>
      <c r="G16" s="68">
        <f t="shared" si="2"/>
        <v>345.17793655096045</v>
      </c>
      <c r="H16" s="69">
        <f t="shared" si="3"/>
        <v>9.8622267585988702E-2</v>
      </c>
      <c r="I16" s="58"/>
    </row>
    <row r="17" spans="1:9" x14ac:dyDescent="0.25">
      <c r="A17" s="66">
        <v>43006</v>
      </c>
      <c r="B17" s="67">
        <f t="shared" si="4"/>
        <v>15</v>
      </c>
      <c r="C17" s="68">
        <f t="shared" si="5"/>
        <v>171.03614987921918</v>
      </c>
      <c r="D17" s="68">
        <v>160</v>
      </c>
      <c r="E17" s="68">
        <f t="shared" si="0"/>
        <v>11.036149879219181</v>
      </c>
      <c r="F17" s="68">
        <f t="shared" si="1"/>
        <v>2223.4699484298494</v>
      </c>
      <c r="G17" s="68">
        <f t="shared" si="2"/>
        <v>342.12064625579461</v>
      </c>
      <c r="H17" s="69">
        <f t="shared" si="3"/>
        <v>9.774875607308417E-2</v>
      </c>
      <c r="I17" s="58"/>
    </row>
    <row r="18" spans="1:9" x14ac:dyDescent="0.25">
      <c r="A18" s="66">
        <v>43007</v>
      </c>
      <c r="B18" s="67">
        <f t="shared" si="4"/>
        <v>16</v>
      </c>
      <c r="C18" s="68">
        <f t="shared" si="5"/>
        <v>170.93840112314609</v>
      </c>
      <c r="D18" s="68">
        <v>160</v>
      </c>
      <c r="E18" s="68">
        <f t="shared" si="0"/>
        <v>10.938401123146093</v>
      </c>
      <c r="F18" s="68">
        <f t="shared" si="1"/>
        <v>2222.1992146008993</v>
      </c>
      <c r="G18" s="68">
        <f t="shared" si="2"/>
        <v>339.09043481752889</v>
      </c>
      <c r="H18" s="69">
        <f t="shared" si="3"/>
        <v>9.6882981376436819E-2</v>
      </c>
      <c r="I18" s="58"/>
    </row>
    <row r="19" spans="1:9" x14ac:dyDescent="0.25">
      <c r="A19" s="66">
        <v>43008</v>
      </c>
      <c r="B19" s="67">
        <f t="shared" si="4"/>
        <v>17</v>
      </c>
      <c r="C19" s="68">
        <f t="shared" si="5"/>
        <v>170.84151814176965</v>
      </c>
      <c r="D19" s="68">
        <v>160</v>
      </c>
      <c r="E19" s="68">
        <f t="shared" si="0"/>
        <v>10.841518141769654</v>
      </c>
      <c r="F19" s="68">
        <f t="shared" si="1"/>
        <v>2220.9397358430056</v>
      </c>
      <c r="G19" s="68">
        <f t="shared" si="2"/>
        <v>336.08706239485929</v>
      </c>
      <c r="H19" s="69">
        <f t="shared" si="3"/>
        <v>9.6024874969959803E-2</v>
      </c>
      <c r="I19" s="58"/>
    </row>
    <row r="20" spans="1:9" x14ac:dyDescent="0.25">
      <c r="A20" s="66">
        <v>43009</v>
      </c>
      <c r="B20" s="67">
        <f t="shared" si="4"/>
        <v>18</v>
      </c>
      <c r="C20" s="68">
        <f t="shared" si="5"/>
        <v>170.74549326679968</v>
      </c>
      <c r="D20" s="68">
        <v>160</v>
      </c>
      <c r="E20" s="68">
        <f t="shared" si="0"/>
        <v>10.745493266799684</v>
      </c>
      <c r="F20" s="68">
        <f t="shared" si="1"/>
        <v>2219.6914124683958</v>
      </c>
      <c r="G20" s="68">
        <f t="shared" si="2"/>
        <v>333.11029127079019</v>
      </c>
      <c r="H20" s="69">
        <f t="shared" si="3"/>
        <v>9.5174368934511477E-2</v>
      </c>
      <c r="I20" s="58"/>
    </row>
    <row r="21" spans="1:9" x14ac:dyDescent="0.25">
      <c r="A21" s="66">
        <v>43010</v>
      </c>
      <c r="B21" s="67">
        <f t="shared" si="4"/>
        <v>19</v>
      </c>
      <c r="C21" s="68">
        <f t="shared" si="5"/>
        <v>170.65031889786516</v>
      </c>
      <c r="D21" s="68">
        <v>160</v>
      </c>
      <c r="E21" s="68">
        <f t="shared" si="0"/>
        <v>10.650318897865162</v>
      </c>
      <c r="F21" s="68">
        <f t="shared" si="1"/>
        <v>2218.4541456722473</v>
      </c>
      <c r="G21" s="68">
        <f t="shared" si="2"/>
        <v>330.15988583382</v>
      </c>
      <c r="H21" s="69">
        <f t="shared" si="3"/>
        <v>9.4331395952520006E-2</v>
      </c>
      <c r="I21" s="58"/>
    </row>
    <row r="22" spans="1:9" x14ac:dyDescent="0.25">
      <c r="A22" s="66">
        <v>43011</v>
      </c>
      <c r="B22" s="67">
        <f t="shared" si="4"/>
        <v>20</v>
      </c>
      <c r="C22" s="68">
        <f t="shared" si="5"/>
        <v>170.55598750191265</v>
      </c>
      <c r="D22" s="68">
        <v>160</v>
      </c>
      <c r="E22" s="68">
        <f t="shared" si="0"/>
        <v>10.555987501912654</v>
      </c>
      <c r="F22" s="68">
        <f t="shared" si="1"/>
        <v>2217.2278375248643</v>
      </c>
      <c r="G22" s="68">
        <f t="shared" si="2"/>
        <v>327.23561255929224</v>
      </c>
      <c r="H22" s="69">
        <f t="shared" si="3"/>
        <v>9.3495889302654928E-2</v>
      </c>
      <c r="I22" s="58"/>
    </row>
    <row r="23" spans="1:9" x14ac:dyDescent="0.25">
      <c r="A23" s="66">
        <v>43012</v>
      </c>
      <c r="B23" s="67">
        <f t="shared" si="4"/>
        <v>21</v>
      </c>
      <c r="C23" s="68">
        <f t="shared" si="5"/>
        <v>170.46249161260999</v>
      </c>
      <c r="D23" s="68">
        <v>160</v>
      </c>
      <c r="E23" s="68">
        <f t="shared" si="0"/>
        <v>10.462491612609995</v>
      </c>
      <c r="F23" s="68">
        <f t="shared" si="1"/>
        <v>2216.0123909639301</v>
      </c>
      <c r="G23" s="68">
        <f t="shared" si="2"/>
        <v>324.33723999090984</v>
      </c>
      <c r="H23" s="69">
        <f t="shared" si="3"/>
        <v>9.2667782854545674E-2</v>
      </c>
      <c r="I23" s="58"/>
    </row>
    <row r="24" spans="1:9" x14ac:dyDescent="0.25">
      <c r="A24" s="66">
        <v>43013</v>
      </c>
      <c r="B24" s="67">
        <f t="shared" si="4"/>
        <v>22</v>
      </c>
      <c r="C24" s="68">
        <f t="shared" si="5"/>
        <v>170.36982382975546</v>
      </c>
      <c r="D24" s="68">
        <v>160</v>
      </c>
      <c r="E24" s="68">
        <f t="shared" si="0"/>
        <v>10.369823829755461</v>
      </c>
      <c r="F24" s="68">
        <f t="shared" si="1"/>
        <v>2214.8077097868209</v>
      </c>
      <c r="G24" s="68">
        <f t="shared" si="2"/>
        <v>321.46453872241932</v>
      </c>
      <c r="H24" s="69">
        <f t="shared" si="3"/>
        <v>9.1847011063548381E-2</v>
      </c>
      <c r="I24" s="58"/>
    </row>
    <row r="25" spans="1:9" x14ac:dyDescent="0.25">
      <c r="A25" s="66">
        <v>43014</v>
      </c>
      <c r="B25" s="67">
        <f t="shared" si="4"/>
        <v>23</v>
      </c>
      <c r="C25" s="68">
        <f t="shared" si="5"/>
        <v>170.27797681869191</v>
      </c>
      <c r="D25" s="68">
        <v>160</v>
      </c>
      <c r="E25" s="68">
        <f t="shared" si="0"/>
        <v>10.277976818691911</v>
      </c>
      <c r="F25" s="68">
        <f t="shared" si="1"/>
        <v>2213.6136986429947</v>
      </c>
      <c r="G25" s="68">
        <f t="shared" si="2"/>
        <v>318.61728137944925</v>
      </c>
      <c r="H25" s="69">
        <f t="shared" si="3"/>
        <v>9.1033508965556925E-2</v>
      </c>
      <c r="I25" s="58"/>
    </row>
    <row r="26" spans="1:9" x14ac:dyDescent="0.25">
      <c r="A26" s="66">
        <v>43015</v>
      </c>
      <c r="B26" s="67">
        <f t="shared" si="4"/>
        <v>24</v>
      </c>
      <c r="C26" s="68">
        <f t="shared" si="5"/>
        <v>170.18694330972636</v>
      </c>
      <c r="D26" s="68">
        <v>160</v>
      </c>
      <c r="E26" s="68">
        <f t="shared" si="0"/>
        <v>10.18694330972636</v>
      </c>
      <c r="F26" s="68">
        <f t="shared" si="1"/>
        <v>2212.4302630264428</v>
      </c>
      <c r="G26" s="68">
        <f t="shared" si="2"/>
        <v>315.79524260151715</v>
      </c>
      <c r="H26" s="69">
        <f t="shared" si="3"/>
        <v>9.022721217186204E-2</v>
      </c>
      <c r="I26" s="58"/>
    </row>
    <row r="27" spans="1:9" x14ac:dyDescent="0.25">
      <c r="A27" s="66">
        <v>43016</v>
      </c>
      <c r="B27" s="67">
        <f t="shared" si="4"/>
        <v>25</v>
      </c>
      <c r="C27" s="68">
        <f t="shared" si="5"/>
        <v>170.09671609755449</v>
      </c>
      <c r="D27" s="68">
        <v>160</v>
      </c>
      <c r="E27" s="68">
        <f t="shared" si="0"/>
        <v>10.096716097554491</v>
      </c>
      <c r="F27" s="68">
        <f t="shared" si="1"/>
        <v>2211.2573092682082</v>
      </c>
      <c r="G27" s="68">
        <f t="shared" si="2"/>
        <v>312.99819902418926</v>
      </c>
      <c r="H27" s="69">
        <f t="shared" si="3"/>
        <v>8.942805686405407E-2</v>
      </c>
      <c r="I27" s="58"/>
    </row>
    <row r="28" spans="1:9" x14ac:dyDescent="0.25">
      <c r="A28" s="66">
        <v>43017</v>
      </c>
      <c r="B28" s="67">
        <f t="shared" si="4"/>
        <v>26</v>
      </c>
      <c r="C28" s="68">
        <f t="shared" si="5"/>
        <v>170.00728804069044</v>
      </c>
      <c r="D28" s="68">
        <v>160</v>
      </c>
      <c r="E28" s="68">
        <f t="shared" si="0"/>
        <v>10.00728804069044</v>
      </c>
      <c r="F28" s="68">
        <f t="shared" si="1"/>
        <v>2210.0947445289758</v>
      </c>
      <c r="G28" s="68">
        <f t="shared" si="2"/>
        <v>310.22592926140362</v>
      </c>
      <c r="H28" s="69">
        <f t="shared" si="3"/>
        <v>8.863597978897246E-2</v>
      </c>
      <c r="I28" s="58"/>
    </row>
    <row r="29" spans="1:9" x14ac:dyDescent="0.25">
      <c r="A29" s="66">
        <v>43018</v>
      </c>
      <c r="B29" s="67">
        <f t="shared" si="4"/>
        <v>27</v>
      </c>
      <c r="C29" s="68">
        <f t="shared" si="5"/>
        <v>169.91865206090148</v>
      </c>
      <c r="D29" s="68">
        <v>160</v>
      </c>
      <c r="E29" s="68">
        <f t="shared" si="0"/>
        <v>9.9186520609014792</v>
      </c>
      <c r="F29" s="68">
        <f t="shared" si="1"/>
        <v>2208.9424767917194</v>
      </c>
      <c r="G29" s="68">
        <f t="shared" si="2"/>
        <v>307.47821388794586</v>
      </c>
      <c r="H29" s="69">
        <f t="shared" si="3"/>
        <v>8.7850918253698812E-2</v>
      </c>
      <c r="I29" s="58"/>
    </row>
    <row r="30" spans="1:9" x14ac:dyDescent="0.25">
      <c r="A30" s="66">
        <v>43019</v>
      </c>
      <c r="B30" s="67">
        <f t="shared" si="4"/>
        <v>28</v>
      </c>
      <c r="C30" s="68">
        <f t="shared" si="5"/>
        <v>169.83080114264777</v>
      </c>
      <c r="D30" s="68">
        <v>160</v>
      </c>
      <c r="E30" s="68">
        <f t="shared" si="0"/>
        <v>9.8308011426477719</v>
      </c>
      <c r="F30" s="68">
        <f t="shared" si="1"/>
        <v>2207.800414854421</v>
      </c>
      <c r="G30" s="68">
        <f t="shared" si="2"/>
        <v>304.75483542208093</v>
      </c>
      <c r="H30" s="69">
        <f t="shared" si="3"/>
        <v>8.7072810120594549E-2</v>
      </c>
      <c r="I30" s="58"/>
    </row>
    <row r="31" spans="1:9" x14ac:dyDescent="0.25">
      <c r="A31" s="66">
        <v>43020</v>
      </c>
      <c r="B31" s="67">
        <f t="shared" si="4"/>
        <v>29</v>
      </c>
      <c r="C31" s="68">
        <f t="shared" si="5"/>
        <v>169.74372833252718</v>
      </c>
      <c r="D31" s="68">
        <v>160</v>
      </c>
      <c r="E31" s="68">
        <f t="shared" si="0"/>
        <v>9.7437283325271835</v>
      </c>
      <c r="F31" s="68">
        <f t="shared" si="1"/>
        <v>2206.6684683228532</v>
      </c>
      <c r="G31" s="68">
        <f t="shared" si="2"/>
        <v>302.05557830834266</v>
      </c>
      <c r="H31" s="69">
        <f t="shared" si="3"/>
        <v>8.6301593802383614E-2</v>
      </c>
      <c r="I31" s="58"/>
    </row>
    <row r="32" spans="1:9" x14ac:dyDescent="0.25">
      <c r="A32" s="66">
        <v>43021</v>
      </c>
      <c r="B32" s="67">
        <f t="shared" si="4"/>
        <v>30</v>
      </c>
      <c r="C32" s="68">
        <f t="shared" si="5"/>
        <v>169.65742673872481</v>
      </c>
      <c r="D32" s="68">
        <v>160</v>
      </c>
      <c r="E32" s="68">
        <f t="shared" si="0"/>
        <v>9.6574267387248085</v>
      </c>
      <c r="F32" s="68">
        <f t="shared" si="1"/>
        <v>2205.5465476034224</v>
      </c>
      <c r="G32" s="68">
        <f t="shared" si="2"/>
        <v>299.38022890046909</v>
      </c>
      <c r="H32" s="69">
        <f t="shared" si="3"/>
        <v>8.5537208257276884E-2</v>
      </c>
      <c r="I32" s="58"/>
    </row>
    <row r="33" spans="1:9" x14ac:dyDescent="0.25">
      <c r="A33" s="66">
        <v>43022</v>
      </c>
      <c r="B33" s="67">
        <f t="shared" si="4"/>
        <v>31</v>
      </c>
      <c r="C33" s="68">
        <f t="shared" si="5"/>
        <v>169.57188953046753</v>
      </c>
      <c r="D33" s="68">
        <v>160</v>
      </c>
      <c r="E33" s="68">
        <f t="shared" si="0"/>
        <v>9.57188953046753</v>
      </c>
      <c r="F33" s="68">
        <f t="shared" si="1"/>
        <v>2204.4345638960781</v>
      </c>
      <c r="G33" s="68">
        <f t="shared" si="2"/>
        <v>296.72857544449346</v>
      </c>
      <c r="H33" s="69">
        <f t="shared" si="3"/>
        <v>8.4779592984140992E-2</v>
      </c>
      <c r="I33" s="58"/>
    </row>
    <row r="34" spans="1:9" x14ac:dyDescent="0.25">
      <c r="A34" s="66">
        <v>43023</v>
      </c>
      <c r="B34" s="67">
        <f t="shared" si="4"/>
        <v>32</v>
      </c>
      <c r="C34" s="68">
        <f t="shared" si="5"/>
        <v>169.48710993748338</v>
      </c>
      <c r="D34" s="68">
        <v>160</v>
      </c>
      <c r="E34" s="68">
        <f t="shared" si="0"/>
        <v>9.4871099374833818</v>
      </c>
      <c r="F34" s="68">
        <f t="shared" si="1"/>
        <v>2203.3324291872841</v>
      </c>
      <c r="G34" s="68">
        <f t="shared" si="2"/>
        <v>294.10040806198481</v>
      </c>
      <c r="H34" s="69">
        <f t="shared" si="3"/>
        <v>8.4028688017709949E-2</v>
      </c>
      <c r="I34" s="58"/>
    </row>
    <row r="35" spans="1:9" x14ac:dyDescent="0.25">
      <c r="A35" s="66">
        <v>43024</v>
      </c>
      <c r="B35" s="67">
        <f t="shared" si="4"/>
        <v>33</v>
      </c>
      <c r="C35" s="68">
        <f t="shared" si="5"/>
        <v>169.40308124946569</v>
      </c>
      <c r="D35" s="68">
        <v>160</v>
      </c>
      <c r="E35" s="68">
        <f t="shared" si="0"/>
        <v>9.4030812494656857</v>
      </c>
      <c r="F35" s="68">
        <f t="shared" si="1"/>
        <v>2202.2400562430539</v>
      </c>
      <c r="G35" s="68">
        <f t="shared" si="2"/>
        <v>291.49551873343626</v>
      </c>
      <c r="H35" s="69">
        <f t="shared" si="3"/>
        <v>8.3284433923838927E-2</v>
      </c>
      <c r="I35" s="58"/>
    </row>
    <row r="36" spans="1:9" x14ac:dyDescent="0.25">
      <c r="A36" s="66">
        <v>43025</v>
      </c>
      <c r="B36" s="67">
        <f t="shared" si="4"/>
        <v>34</v>
      </c>
      <c r="C36" s="68">
        <f t="shared" si="5"/>
        <v>169.31979681554185</v>
      </c>
      <c r="D36" s="68">
        <v>160</v>
      </c>
      <c r="E36" s="68">
        <f t="shared" si="0"/>
        <v>9.3197968155418494</v>
      </c>
      <c r="F36" s="68">
        <f t="shared" si="1"/>
        <v>2201.157358602044</v>
      </c>
      <c r="G36" s="68">
        <f t="shared" si="2"/>
        <v>288.91370128179733</v>
      </c>
      <c r="H36" s="69">
        <f t="shared" si="3"/>
        <v>8.2546771794799231E-2</v>
      </c>
      <c r="I36" s="58"/>
    </row>
    <row r="37" spans="1:9" x14ac:dyDescent="0.25">
      <c r="A37" s="66">
        <v>43026</v>
      </c>
      <c r="B37" s="67">
        <f t="shared" si="4"/>
        <v>35</v>
      </c>
      <c r="C37" s="68">
        <f t="shared" si="5"/>
        <v>169.23725004374705</v>
      </c>
      <c r="D37" s="68">
        <v>160</v>
      </c>
      <c r="E37" s="68">
        <f t="shared" si="0"/>
        <v>9.2372500437470535</v>
      </c>
      <c r="F37" s="68">
        <f t="shared" si="1"/>
        <v>2200.0842505687115</v>
      </c>
      <c r="G37" s="68">
        <f t="shared" si="2"/>
        <v>286.35475135615866</v>
      </c>
      <c r="H37" s="69">
        <f t="shared" si="3"/>
        <v>8.1815643244616765E-2</v>
      </c>
      <c r="I37" s="58"/>
    </row>
    <row r="38" spans="1:9" x14ac:dyDescent="0.25">
      <c r="A38" s="66">
        <v>43027</v>
      </c>
      <c r="B38" s="67">
        <f t="shared" si="4"/>
        <v>36</v>
      </c>
      <c r="C38" s="68">
        <f t="shared" si="5"/>
        <v>169.15543440050243</v>
      </c>
      <c r="D38" s="68">
        <v>160</v>
      </c>
      <c r="E38" s="68">
        <f t="shared" si="0"/>
        <v>9.1554344005024291</v>
      </c>
      <c r="F38" s="68">
        <f t="shared" si="1"/>
        <v>2199.0206472065315</v>
      </c>
      <c r="G38" s="68">
        <f t="shared" si="2"/>
        <v>283.8184664155753</v>
      </c>
      <c r="H38" s="69">
        <f t="shared" si="3"/>
        <v>8.1090990404450086E-2</v>
      </c>
      <c r="I38" s="58"/>
    </row>
    <row r="39" spans="1:9" x14ac:dyDescent="0.25">
      <c r="A39" s="66">
        <v>43028</v>
      </c>
      <c r="B39" s="67">
        <f t="shared" si="4"/>
        <v>37</v>
      </c>
      <c r="C39" s="68">
        <f t="shared" si="5"/>
        <v>169.07434341009798</v>
      </c>
      <c r="D39" s="68">
        <v>160</v>
      </c>
      <c r="E39" s="68">
        <f t="shared" si="0"/>
        <v>9.0743434100979812</v>
      </c>
      <c r="F39" s="68">
        <f t="shared" si="1"/>
        <v>2197.9664643312735</v>
      </c>
      <c r="G39" s="68">
        <f t="shared" si="2"/>
        <v>281.30464571303742</v>
      </c>
      <c r="H39" s="69">
        <f t="shared" si="3"/>
        <v>8.0372755918010685E-2</v>
      </c>
      <c r="I39" s="58"/>
    </row>
    <row r="40" spans="1:9" x14ac:dyDescent="0.25">
      <c r="A40" s="66">
        <v>43029</v>
      </c>
      <c r="B40" s="67">
        <f t="shared" si="4"/>
        <v>38</v>
      </c>
      <c r="C40" s="68">
        <f t="shared" si="5"/>
        <v>168.99397065417998</v>
      </c>
      <c r="D40" s="68">
        <v>160</v>
      </c>
      <c r="E40" s="68">
        <f t="shared" si="0"/>
        <v>8.9939706541799751</v>
      </c>
      <c r="F40" s="68">
        <f t="shared" si="1"/>
        <v>2196.9216185043397</v>
      </c>
      <c r="G40" s="68">
        <f t="shared" si="2"/>
        <v>278.81309027957923</v>
      </c>
      <c r="H40" s="69">
        <f t="shared" si="3"/>
        <v>7.9660882937022642E-2</v>
      </c>
      <c r="I40" s="58"/>
    </row>
    <row r="41" spans="1:9" x14ac:dyDescent="0.25">
      <c r="A41" s="66">
        <v>43030</v>
      </c>
      <c r="B41" s="67">
        <f t="shared" si="4"/>
        <v>39</v>
      </c>
      <c r="C41" s="68">
        <f t="shared" si="5"/>
        <v>168.91430977124296</v>
      </c>
      <c r="D41" s="68">
        <v>160</v>
      </c>
      <c r="E41" s="68">
        <f t="shared" si="0"/>
        <v>8.9143097712429551</v>
      </c>
      <c r="F41" s="68">
        <f t="shared" si="1"/>
        <v>2195.8860270261584</v>
      </c>
      <c r="G41" s="68">
        <f t="shared" si="2"/>
        <v>276.34360290853158</v>
      </c>
      <c r="H41" s="69">
        <f t="shared" si="3"/>
        <v>7.895531511672331E-2</v>
      </c>
      <c r="I41" s="58"/>
    </row>
    <row r="42" spans="1:9" x14ac:dyDescent="0.25">
      <c r="A42" s="66">
        <v>43031</v>
      </c>
      <c r="B42" s="67">
        <f t="shared" si="4"/>
        <v>40</v>
      </c>
      <c r="C42" s="68">
        <f t="shared" si="5"/>
        <v>168.83535445612623</v>
      </c>
      <c r="D42" s="68">
        <v>160</v>
      </c>
      <c r="E42" s="68">
        <f t="shared" si="0"/>
        <v>8.8353544561262254</v>
      </c>
      <c r="F42" s="68">
        <f t="shared" si="1"/>
        <v>2194.8596079296408</v>
      </c>
      <c r="G42" s="68">
        <f t="shared" si="2"/>
        <v>273.89598813991302</v>
      </c>
      <c r="H42" s="69">
        <f t="shared" si="3"/>
        <v>7.8255996611403714E-2</v>
      </c>
      <c r="I42" s="58"/>
    </row>
    <row r="43" spans="1:9" x14ac:dyDescent="0.25">
      <c r="A43" s="66">
        <v>43032</v>
      </c>
      <c r="B43" s="67">
        <f t="shared" si="4"/>
        <v>41</v>
      </c>
      <c r="C43" s="68">
        <f t="shared" si="5"/>
        <v>168.75709845951482</v>
      </c>
      <c r="D43" s="68">
        <v>160</v>
      </c>
      <c r="E43" s="68">
        <f t="shared" si="0"/>
        <v>8.7570984595148218</v>
      </c>
      <c r="F43" s="68">
        <f t="shared" si="1"/>
        <v>2193.8422799736927</v>
      </c>
      <c r="G43" s="68">
        <f t="shared" si="2"/>
        <v>271.47005224495945</v>
      </c>
      <c r="H43" s="69">
        <f t="shared" si="3"/>
        <v>7.7562872069988409E-2</v>
      </c>
      <c r="I43" s="58"/>
    </row>
    <row r="44" spans="1:9" x14ac:dyDescent="0.25">
      <c r="A44" s="66">
        <v>43033</v>
      </c>
      <c r="B44" s="67">
        <f t="shared" si="4"/>
        <v>42</v>
      </c>
      <c r="C44" s="68">
        <f t="shared" si="5"/>
        <v>168.67953558744483</v>
      </c>
      <c r="D44" s="68">
        <v>160</v>
      </c>
      <c r="E44" s="68">
        <f t="shared" si="0"/>
        <v>8.6795355874448319</v>
      </c>
      <c r="F44" s="68">
        <f t="shared" si="1"/>
        <v>2192.8339626367829</v>
      </c>
      <c r="G44" s="68">
        <f t="shared" si="2"/>
        <v>269.06560321078979</v>
      </c>
      <c r="H44" s="69">
        <f t="shared" si="3"/>
        <v>7.6875886631654219E-2</v>
      </c>
      <c r="I44" s="58"/>
    </row>
    <row r="45" spans="1:9" x14ac:dyDescent="0.25">
      <c r="A45" s="66">
        <v>43034</v>
      </c>
      <c r="B45" s="67">
        <f t="shared" si="4"/>
        <v>43</v>
      </c>
      <c r="C45" s="68">
        <f t="shared" si="5"/>
        <v>168.60265970081318</v>
      </c>
      <c r="D45" s="68">
        <v>160</v>
      </c>
      <c r="E45" s="68">
        <f t="shared" si="0"/>
        <v>8.6026597008131773</v>
      </c>
      <c r="F45" s="68">
        <f t="shared" si="1"/>
        <v>2191.8345761105711</v>
      </c>
      <c r="G45" s="68">
        <f t="shared" si="2"/>
        <v>266.68245072520847</v>
      </c>
      <c r="H45" s="69">
        <f t="shared" si="3"/>
        <v>7.6194985921488129E-2</v>
      </c>
      <c r="I45" s="58"/>
    </row>
    <row r="46" spans="1:9" x14ac:dyDescent="0.25">
      <c r="A46" s="66">
        <v>43035</v>
      </c>
      <c r="B46" s="67">
        <f t="shared" si="4"/>
        <v>44</v>
      </c>
      <c r="C46" s="68">
        <f t="shared" si="5"/>
        <v>168.52646471489169</v>
      </c>
      <c r="D46" s="68">
        <v>160</v>
      </c>
      <c r="E46" s="68">
        <f t="shared" si="0"/>
        <v>8.5264647148916879</v>
      </c>
      <c r="F46" s="68">
        <f t="shared" si="1"/>
        <v>2190.844041293592</v>
      </c>
      <c r="G46" s="68">
        <f t="shared" si="2"/>
        <v>264.32040616164232</v>
      </c>
      <c r="H46" s="69">
        <f t="shared" si="3"/>
        <v>7.5520116046183527E-2</v>
      </c>
      <c r="I46" s="58"/>
    </row>
    <row r="47" spans="1:9" x14ac:dyDescent="0.25">
      <c r="A47" s="66">
        <v>43036</v>
      </c>
      <c r="B47" s="67">
        <f t="shared" si="4"/>
        <v>45</v>
      </c>
      <c r="C47" s="68">
        <f t="shared" si="5"/>
        <v>168.4509445988455</v>
      </c>
      <c r="D47" s="68">
        <v>160</v>
      </c>
      <c r="E47" s="68">
        <f t="shared" si="0"/>
        <v>8.4509445988454956</v>
      </c>
      <c r="F47" s="68">
        <f t="shared" si="1"/>
        <v>2189.8622797849916</v>
      </c>
      <c r="G47" s="68">
        <f t="shared" si="2"/>
        <v>261.97928256421039</v>
      </c>
      <c r="H47" s="69">
        <f t="shared" si="3"/>
        <v>7.4851223589774404E-2</v>
      </c>
      <c r="I47" s="58"/>
    </row>
    <row r="48" spans="1:9" x14ac:dyDescent="0.25">
      <c r="A48" s="66">
        <v>43037</v>
      </c>
      <c r="B48" s="67">
        <f t="shared" si="4"/>
        <v>46</v>
      </c>
      <c r="C48" s="68">
        <f t="shared" si="5"/>
        <v>168.37609337525572</v>
      </c>
      <c r="D48" s="68">
        <v>160</v>
      </c>
      <c r="E48" s="68">
        <f t="shared" si="0"/>
        <v>8.3760933752557207</v>
      </c>
      <c r="F48" s="68">
        <f t="shared" si="1"/>
        <v>2188.8892138783244</v>
      </c>
      <c r="G48" s="68">
        <f t="shared" si="2"/>
        <v>259.65889463292734</v>
      </c>
      <c r="H48" s="69">
        <f t="shared" si="3"/>
        <v>7.418825560940781E-2</v>
      </c>
      <c r="I48" s="58"/>
    </row>
    <row r="49" spans="1:9" x14ac:dyDescent="0.25">
      <c r="A49" s="66">
        <v>43038</v>
      </c>
      <c r="B49" s="67">
        <f t="shared" si="4"/>
        <v>47</v>
      </c>
      <c r="C49" s="68">
        <f t="shared" si="5"/>
        <v>168.30190511964631</v>
      </c>
      <c r="D49" s="68">
        <v>160</v>
      </c>
      <c r="E49" s="68">
        <f t="shared" si="0"/>
        <v>8.3019051196463067</v>
      </c>
      <c r="F49" s="68">
        <f t="shared" si="1"/>
        <v>2187.9247665554021</v>
      </c>
      <c r="G49" s="68">
        <f t="shared" si="2"/>
        <v>257.35905870903548</v>
      </c>
      <c r="H49" s="69">
        <f t="shared" si="3"/>
        <v>7.353115963115299E-2</v>
      </c>
      <c r="I49" s="58"/>
    </row>
    <row r="50" spans="1:9" x14ac:dyDescent="0.25">
      <c r="A50" s="66">
        <v>43039</v>
      </c>
      <c r="B50" s="67">
        <f t="shared" si="4"/>
        <v>48</v>
      </c>
      <c r="C50" s="68">
        <f t="shared" si="5"/>
        <v>168.22837396001515</v>
      </c>
      <c r="D50" s="68">
        <v>160</v>
      </c>
      <c r="E50" s="68">
        <f t="shared" si="0"/>
        <v>8.2283739600151478</v>
      </c>
      <c r="F50" s="68">
        <f t="shared" si="1"/>
        <v>2186.9688614801971</v>
      </c>
      <c r="G50" s="68">
        <f t="shared" si="2"/>
        <v>255.07959276046958</v>
      </c>
      <c r="H50" s="69">
        <f t="shared" si="3"/>
        <v>7.2879883645848451E-2</v>
      </c>
      <c r="I50" s="58"/>
    </row>
    <row r="51" spans="1:9" x14ac:dyDescent="0.25">
      <c r="A51" s="66">
        <v>43040</v>
      </c>
      <c r="B51" s="67">
        <f t="shared" si="4"/>
        <v>49</v>
      </c>
      <c r="C51" s="68">
        <f t="shared" si="5"/>
        <v>168.15549407636931</v>
      </c>
      <c r="D51" s="68">
        <v>160</v>
      </c>
      <c r="E51" s="68">
        <f t="shared" si="0"/>
        <v>8.1554940763693082</v>
      </c>
      <c r="F51" s="68">
        <f t="shared" si="1"/>
        <v>2186.021422992801</v>
      </c>
      <c r="G51" s="68">
        <f t="shared" si="2"/>
        <v>252.82031636744856</v>
      </c>
      <c r="H51" s="69">
        <f t="shared" si="3"/>
        <v>7.2234376104985301E-2</v>
      </c>
      <c r="I51" s="58"/>
    </row>
    <row r="52" spans="1:9" x14ac:dyDescent="0.25">
      <c r="A52" s="66">
        <v>43041</v>
      </c>
      <c r="B52" s="67">
        <f t="shared" si="4"/>
        <v>50</v>
      </c>
      <c r="C52" s="68">
        <f t="shared" si="5"/>
        <v>168.08325970026434</v>
      </c>
      <c r="D52" s="68">
        <v>160</v>
      </c>
      <c r="E52" s="68">
        <f t="shared" si="0"/>
        <v>8.0832597002643354</v>
      </c>
      <c r="F52" s="68">
        <f t="shared" si="1"/>
        <v>2185.0823761034362</v>
      </c>
      <c r="G52" s="68">
        <f t="shared" si="2"/>
        <v>250.5810507081944</v>
      </c>
      <c r="H52" s="69">
        <f t="shared" si="3"/>
        <v>7.1594585916626971E-2</v>
      </c>
      <c r="I52" s="58"/>
    </row>
    <row r="53" spans="1:9" x14ac:dyDescent="0.25">
      <c r="A53" s="66">
        <v>43042</v>
      </c>
      <c r="B53" s="67">
        <f t="shared" si="4"/>
        <v>51</v>
      </c>
      <c r="C53" s="68">
        <f t="shared" si="5"/>
        <v>168.01166511434772</v>
      </c>
      <c r="D53" s="68">
        <v>160</v>
      </c>
      <c r="E53" s="68">
        <f t="shared" si="0"/>
        <v>8.0116651143477213</v>
      </c>
      <c r="F53" s="68">
        <f t="shared" si="1"/>
        <v>2184.1516464865203</v>
      </c>
      <c r="G53" s="68">
        <f t="shared" si="2"/>
        <v>248.36161854477936</v>
      </c>
      <c r="H53" s="69">
        <f t="shared" si="3"/>
        <v>7.0960462441365529E-2</v>
      </c>
      <c r="I53" s="58"/>
    </row>
    <row r="54" spans="1:9" x14ac:dyDescent="0.25">
      <c r="A54" s="66">
        <v>43043</v>
      </c>
      <c r="B54" s="67">
        <f t="shared" si="4"/>
        <v>52</v>
      </c>
      <c r="C54" s="68">
        <f t="shared" si="5"/>
        <v>167.94070465190634</v>
      </c>
      <c r="D54" s="68">
        <v>160</v>
      </c>
      <c r="E54" s="68">
        <f t="shared" si="0"/>
        <v>7.9407046519063442</v>
      </c>
      <c r="F54" s="68">
        <f t="shared" si="1"/>
        <v>2183.2291604747825</v>
      </c>
      <c r="G54" s="68">
        <f t="shared" si="2"/>
        <v>246.16184420909667</v>
      </c>
      <c r="H54" s="69">
        <f t="shared" si="3"/>
        <v>7.0331955488313336E-2</v>
      </c>
      <c r="I54" s="58"/>
    </row>
    <row r="55" spans="1:9" x14ac:dyDescent="0.25">
      <c r="A55" s="66">
        <v>43044</v>
      </c>
      <c r="B55" s="67">
        <f t="shared" si="4"/>
        <v>53</v>
      </c>
      <c r="C55" s="68">
        <f t="shared" si="5"/>
        <v>167.87037269641803</v>
      </c>
      <c r="D55" s="68">
        <v>160</v>
      </c>
      <c r="E55" s="68">
        <f t="shared" si="0"/>
        <v>7.8703726964180305</v>
      </c>
      <c r="F55" s="68">
        <f t="shared" si="1"/>
        <v>2182.3148450534345</v>
      </c>
      <c r="G55" s="68">
        <f t="shared" si="2"/>
        <v>243.98155358895895</v>
      </c>
      <c r="H55" s="69">
        <f t="shared" si="3"/>
        <v>6.9709015311131134E-2</v>
      </c>
      <c r="I55" s="58"/>
    </row>
    <row r="56" spans="1:9" x14ac:dyDescent="0.25">
      <c r="A56" s="66">
        <v>43045</v>
      </c>
      <c r="B56" s="67">
        <f t="shared" si="4"/>
        <v>54</v>
      </c>
      <c r="C56" s="68">
        <f t="shared" si="5"/>
        <v>167.8006636811069</v>
      </c>
      <c r="D56" s="68">
        <v>160</v>
      </c>
      <c r="E56" s="68">
        <f t="shared" si="0"/>
        <v>7.8006636811068972</v>
      </c>
      <c r="F56" s="68">
        <f t="shared" si="1"/>
        <v>2181.4086278543896</v>
      </c>
      <c r="G56" s="68">
        <f t="shared" si="2"/>
        <v>241.82057411431381</v>
      </c>
      <c r="H56" s="69">
        <f t="shared" si="3"/>
        <v>6.9091592604089661E-2</v>
      </c>
      <c r="I56" s="58"/>
    </row>
    <row r="57" spans="1:9" x14ac:dyDescent="0.25">
      <c r="A57" s="66">
        <v>43046</v>
      </c>
      <c r="B57" s="67">
        <f t="shared" si="4"/>
        <v>55</v>
      </c>
      <c r="C57" s="68">
        <f t="shared" si="5"/>
        <v>167.73157208850282</v>
      </c>
      <c r="D57" s="68">
        <v>160</v>
      </c>
      <c r="E57" s="68">
        <f t="shared" si="0"/>
        <v>7.7315720885028156</v>
      </c>
      <c r="F57" s="68">
        <f t="shared" si="1"/>
        <v>2180.5104371505367</v>
      </c>
      <c r="G57" s="68">
        <f t="shared" si="2"/>
        <v>239.67873474358728</v>
      </c>
      <c r="H57" s="69">
        <f t="shared" si="3"/>
        <v>6.8479638498167794E-2</v>
      </c>
      <c r="I57" s="58"/>
    </row>
    <row r="58" spans="1:9" x14ac:dyDescent="0.25">
      <c r="A58" s="66">
        <v>43047</v>
      </c>
      <c r="B58" s="67">
        <f t="shared" si="4"/>
        <v>56</v>
      </c>
      <c r="C58" s="68">
        <f t="shared" si="5"/>
        <v>167.66309245000465</v>
      </c>
      <c r="D58" s="68">
        <v>160</v>
      </c>
      <c r="E58" s="68">
        <f t="shared" si="0"/>
        <v>7.6630924500046547</v>
      </c>
      <c r="F58" s="68">
        <f t="shared" si="1"/>
        <v>2179.6202018500603</v>
      </c>
      <c r="G58" s="68">
        <f t="shared" si="2"/>
        <v>237.55586595014429</v>
      </c>
      <c r="H58" s="69">
        <f t="shared" si="3"/>
        <v>6.787310455718408E-2</v>
      </c>
      <c r="I58" s="58"/>
    </row>
    <row r="59" spans="1:9" x14ac:dyDescent="0.25">
      <c r="A59" s="66">
        <v>43048</v>
      </c>
      <c r="B59" s="67">
        <f t="shared" si="4"/>
        <v>57</v>
      </c>
      <c r="C59" s="68">
        <f t="shared" si="5"/>
        <v>167.59521934544748</v>
      </c>
      <c r="D59" s="68">
        <v>160</v>
      </c>
      <c r="E59" s="68">
        <f t="shared" si="0"/>
        <v>7.5952193454474752</v>
      </c>
      <c r="F59" s="68">
        <f t="shared" si="1"/>
        <v>2178.7378514908173</v>
      </c>
      <c r="G59" s="68">
        <f t="shared" si="2"/>
        <v>235.45179970887173</v>
      </c>
      <c r="H59" s="69">
        <f t="shared" si="3"/>
        <v>6.7271942773963353E-2</v>
      </c>
      <c r="I59" s="58"/>
    </row>
    <row r="60" spans="1:9" x14ac:dyDescent="0.25">
      <c r="A60" s="66">
        <v>43049</v>
      </c>
      <c r="B60" s="67">
        <f t="shared" si="4"/>
        <v>58</v>
      </c>
      <c r="C60" s="68">
        <f t="shared" si="5"/>
        <v>167.5279474026735</v>
      </c>
      <c r="D60" s="68">
        <v>160</v>
      </c>
      <c r="E60" s="68">
        <f t="shared" si="0"/>
        <v>7.5279474026735045</v>
      </c>
      <c r="F60" s="68">
        <f t="shared" si="1"/>
        <v>2177.8633162347555</v>
      </c>
      <c r="G60" s="68">
        <f t="shared" si="2"/>
        <v>233.36636948287864</v>
      </c>
      <c r="H60" s="69">
        <f t="shared" si="3"/>
        <v>6.6676105566536747E-2</v>
      </c>
      <c r="I60" s="58"/>
    </row>
    <row r="61" spans="1:9" x14ac:dyDescent="0.25">
      <c r="A61" s="66">
        <v>43050</v>
      </c>
      <c r="B61" s="67">
        <f t="shared" si="4"/>
        <v>59</v>
      </c>
      <c r="C61" s="68">
        <f t="shared" si="5"/>
        <v>167.46127129710698</v>
      </c>
      <c r="D61" s="68">
        <v>160</v>
      </c>
      <c r="E61" s="68">
        <f t="shared" si="0"/>
        <v>7.4612712971069755</v>
      </c>
      <c r="F61" s="68">
        <f t="shared" si="1"/>
        <v>2176.9965268623905</v>
      </c>
      <c r="G61" s="68">
        <f t="shared" si="2"/>
        <v>231.29941021031624</v>
      </c>
      <c r="H61" s="69">
        <f t="shared" si="3"/>
        <v>6.6085545774376073E-2</v>
      </c>
      <c r="I61" s="58"/>
    </row>
    <row r="62" spans="1:9" x14ac:dyDescent="0.25">
      <c r="A62" s="66">
        <v>43051</v>
      </c>
      <c r="B62" s="67">
        <f t="shared" si="4"/>
        <v>60</v>
      </c>
      <c r="C62" s="68">
        <f t="shared" si="5"/>
        <v>167.3951857513326</v>
      </c>
      <c r="D62" s="68">
        <v>160</v>
      </c>
      <c r="E62" s="68">
        <f t="shared" si="0"/>
        <v>7.3951857513326047</v>
      </c>
      <c r="F62" s="68">
        <f t="shared" si="1"/>
        <v>2176.1374147673237</v>
      </c>
      <c r="G62" s="68">
        <f t="shared" si="2"/>
        <v>229.25075829131075</v>
      </c>
      <c r="H62" s="69">
        <f t="shared" si="3"/>
        <v>6.5500216654660215E-2</v>
      </c>
      <c r="I62" s="58"/>
    </row>
    <row r="63" spans="1:9" x14ac:dyDescent="0.25">
      <c r="A63" s="66">
        <v>43052</v>
      </c>
      <c r="B63" s="67">
        <f t="shared" si="4"/>
        <v>61</v>
      </c>
      <c r="C63" s="68">
        <f t="shared" si="5"/>
        <v>167.32968553467794</v>
      </c>
      <c r="D63" s="68">
        <v>160</v>
      </c>
      <c r="E63" s="68">
        <f t="shared" si="0"/>
        <v>7.3296855346779353</v>
      </c>
      <c r="F63" s="68">
        <f t="shared" si="1"/>
        <v>2175.285911950813</v>
      </c>
      <c r="G63" s="68">
        <f t="shared" si="2"/>
        <v>227.22025157501599</v>
      </c>
      <c r="H63" s="69">
        <f t="shared" si="3"/>
        <v>6.4920071878575999E-2</v>
      </c>
      <c r="I63" s="58"/>
    </row>
    <row r="64" spans="1:9" x14ac:dyDescent="0.25">
      <c r="A64" s="66">
        <v>43053</v>
      </c>
      <c r="B64" s="67">
        <f t="shared" si="4"/>
        <v>62</v>
      </c>
      <c r="C64" s="68">
        <f t="shared" si="5"/>
        <v>167.26476546279935</v>
      </c>
      <c r="D64" s="68">
        <v>160</v>
      </c>
      <c r="E64" s="68">
        <f t="shared" si="0"/>
        <v>7.2647654627993461</v>
      </c>
      <c r="F64" s="68">
        <f t="shared" si="1"/>
        <v>2174.4419510163916</v>
      </c>
      <c r="G64" s="68">
        <f t="shared" si="2"/>
        <v>225.20772934677973</v>
      </c>
      <c r="H64" s="69">
        <f t="shared" si="3"/>
        <v>6.4345065527651346E-2</v>
      </c>
      <c r="I64" s="58"/>
    </row>
    <row r="65" spans="1:9" x14ac:dyDescent="0.25">
      <c r="A65" s="66">
        <v>43054</v>
      </c>
      <c r="B65" s="67">
        <f t="shared" si="4"/>
        <v>63</v>
      </c>
      <c r="C65" s="68">
        <f t="shared" si="5"/>
        <v>167.2004203972717</v>
      </c>
      <c r="D65" s="68">
        <v>160</v>
      </c>
      <c r="E65" s="68">
        <f t="shared" si="0"/>
        <v>7.2004203972716994</v>
      </c>
      <c r="F65" s="68">
        <f t="shared" si="1"/>
        <v>2173.6054651645322</v>
      </c>
      <c r="G65" s="68">
        <f t="shared" si="2"/>
        <v>223.21303231542268</v>
      </c>
      <c r="H65" s="69">
        <f t="shared" si="3"/>
        <v>6.377515209012076E-2</v>
      </c>
      <c r="I65" s="58"/>
    </row>
    <row r="66" spans="1:9" x14ac:dyDescent="0.25">
      <c r="A66" s="66">
        <v>43055</v>
      </c>
      <c r="B66" s="67">
        <f t="shared" si="4"/>
        <v>64</v>
      </c>
      <c r="C66" s="68">
        <f t="shared" si="5"/>
        <v>167.13664524518157</v>
      </c>
      <c r="D66" s="68">
        <v>160</v>
      </c>
      <c r="E66" s="68">
        <f t="shared" si="0"/>
        <v>7.136645245181569</v>
      </c>
      <c r="F66" s="68">
        <f t="shared" si="1"/>
        <v>2172.7763881873602</v>
      </c>
      <c r="G66" s="68">
        <f t="shared" si="2"/>
        <v>221.23600260062864</v>
      </c>
      <c r="H66" s="69">
        <f t="shared" si="3"/>
        <v>6.3210286457322462E-2</v>
      </c>
      <c r="I66" s="58"/>
    </row>
    <row r="67" spans="1:9" x14ac:dyDescent="0.25">
      <c r="A67" s="66">
        <v>43056</v>
      </c>
      <c r="B67" s="67">
        <f t="shared" si="4"/>
        <v>65</v>
      </c>
      <c r="C67" s="68">
        <f t="shared" si="5"/>
        <v>167.07343495872425</v>
      </c>
      <c r="D67" s="68">
        <v>160</v>
      </c>
      <c r="E67" s="68">
        <f t="shared" ref="E67:E130" si="6">C67-D67</f>
        <v>7.0734349587242491</v>
      </c>
      <c r="F67" s="68">
        <f t="shared" ref="F67:F130" si="7">13*C67</f>
        <v>2171.9546544634154</v>
      </c>
      <c r="G67" s="68">
        <f t="shared" ref="G67:G130" si="8">E67*31</f>
        <v>219.27648372045172</v>
      </c>
      <c r="H67" s="69">
        <f t="shared" ref="H67:H130" si="9">MIN($G67/3500,$F67/3500)</f>
        <v>6.2650423920129067E-2</v>
      </c>
      <c r="I67" s="58"/>
    </row>
    <row r="68" spans="1:9" x14ac:dyDescent="0.25">
      <c r="A68" s="66">
        <v>43057</v>
      </c>
      <c r="B68" s="67">
        <f t="shared" ref="B68:B131" si="10">B67+1</f>
        <v>66</v>
      </c>
      <c r="C68" s="68">
        <f t="shared" ref="C68:C131" si="11">C67-H67</f>
        <v>167.01078453480412</v>
      </c>
      <c r="D68" s="68">
        <v>160</v>
      </c>
      <c r="E68" s="68">
        <f t="shared" si="6"/>
        <v>7.0107845348041167</v>
      </c>
      <c r="F68" s="68">
        <f t="shared" si="7"/>
        <v>2171.1401989524534</v>
      </c>
      <c r="G68" s="68">
        <f t="shared" si="8"/>
        <v>217.33432057892762</v>
      </c>
      <c r="H68" s="69">
        <f t="shared" si="9"/>
        <v>6.209552016540789E-2</v>
      </c>
      <c r="I68" s="58"/>
    </row>
    <row r="69" spans="1:9" x14ac:dyDescent="0.25">
      <c r="A69" s="66">
        <v>43058</v>
      </c>
      <c r="B69" s="67">
        <f t="shared" si="10"/>
        <v>67</v>
      </c>
      <c r="C69" s="68">
        <f t="shared" si="11"/>
        <v>166.94868901463872</v>
      </c>
      <c r="D69" s="68">
        <v>160</v>
      </c>
      <c r="E69" s="68">
        <f t="shared" si="6"/>
        <v>6.9486890146387168</v>
      </c>
      <c r="F69" s="68">
        <f t="shared" si="7"/>
        <v>2170.3329571903032</v>
      </c>
      <c r="G69" s="68">
        <f t="shared" si="8"/>
        <v>215.40935945380022</v>
      </c>
      <c r="H69" s="69">
        <f t="shared" si="9"/>
        <v>6.1545531272514352E-2</v>
      </c>
      <c r="I69" s="58"/>
    </row>
    <row r="70" spans="1:9" x14ac:dyDescent="0.25">
      <c r="A70" s="66">
        <v>43059</v>
      </c>
      <c r="B70" s="67">
        <f t="shared" si="10"/>
        <v>68</v>
      </c>
      <c r="C70" s="68">
        <f t="shared" si="11"/>
        <v>166.8871434833662</v>
      </c>
      <c r="D70" s="68">
        <v>160</v>
      </c>
      <c r="E70" s="68">
        <f t="shared" si="6"/>
        <v>6.8871434833662022</v>
      </c>
      <c r="F70" s="68">
        <f t="shared" si="7"/>
        <v>2169.5328652837607</v>
      </c>
      <c r="G70" s="68">
        <f t="shared" si="8"/>
        <v>213.50144798435227</v>
      </c>
      <c r="H70" s="69">
        <f t="shared" si="9"/>
        <v>6.1000413709814932E-2</v>
      </c>
      <c r="I70" s="58"/>
    </row>
    <row r="71" spans="1:9" x14ac:dyDescent="0.25">
      <c r="A71" s="66">
        <v>43060</v>
      </c>
      <c r="B71" s="67">
        <f t="shared" si="10"/>
        <v>69</v>
      </c>
      <c r="C71" s="68">
        <f t="shared" si="11"/>
        <v>166.82614306965638</v>
      </c>
      <c r="D71" s="68">
        <v>160</v>
      </c>
      <c r="E71" s="68">
        <f t="shared" si="6"/>
        <v>6.8261430696563821</v>
      </c>
      <c r="F71" s="68">
        <f t="shared" si="7"/>
        <v>2168.7398599055332</v>
      </c>
      <c r="G71" s="68">
        <f t="shared" si="8"/>
        <v>211.61043515934784</v>
      </c>
      <c r="H71" s="69">
        <f t="shared" si="9"/>
        <v>6.0460124331242239E-2</v>
      </c>
      <c r="I71" s="58"/>
    </row>
    <row r="72" spans="1:9" x14ac:dyDescent="0.25">
      <c r="A72" s="66">
        <v>43061</v>
      </c>
      <c r="B72" s="67">
        <f t="shared" si="10"/>
        <v>70</v>
      </c>
      <c r="C72" s="68">
        <f t="shared" si="11"/>
        <v>166.76568294532515</v>
      </c>
      <c r="D72" s="68">
        <v>160</v>
      </c>
      <c r="E72" s="68">
        <f t="shared" si="6"/>
        <v>6.7656829453251532</v>
      </c>
      <c r="F72" s="68">
        <f t="shared" si="7"/>
        <v>2167.9538782892269</v>
      </c>
      <c r="G72" s="68">
        <f t="shared" si="8"/>
        <v>209.73617130507975</v>
      </c>
      <c r="H72" s="69">
        <f t="shared" si="9"/>
        <v>5.9924620372879926E-2</v>
      </c>
      <c r="I72" s="58"/>
    </row>
    <row r="73" spans="1:9" x14ac:dyDescent="0.25">
      <c r="A73" s="66">
        <v>43062</v>
      </c>
      <c r="B73" s="67">
        <f t="shared" si="10"/>
        <v>71</v>
      </c>
      <c r="C73" s="68">
        <f t="shared" si="11"/>
        <v>166.70575832495228</v>
      </c>
      <c r="D73" s="68">
        <v>160</v>
      </c>
      <c r="E73" s="68">
        <f t="shared" si="6"/>
        <v>6.705758324952285</v>
      </c>
      <c r="F73" s="68">
        <f t="shared" si="7"/>
        <v>2167.1748582243799</v>
      </c>
      <c r="G73" s="68">
        <f t="shared" si="8"/>
        <v>207.87850807352083</v>
      </c>
      <c r="H73" s="69">
        <f t="shared" si="9"/>
        <v>5.9393859449577383E-2</v>
      </c>
      <c r="I73" s="58"/>
    </row>
    <row r="74" spans="1:9" x14ac:dyDescent="0.25">
      <c r="A74" s="66">
        <v>43063</v>
      </c>
      <c r="B74" s="67">
        <f t="shared" si="10"/>
        <v>72</v>
      </c>
      <c r="C74" s="68">
        <f t="shared" si="11"/>
        <v>166.6463644655027</v>
      </c>
      <c r="D74" s="68">
        <v>160</v>
      </c>
      <c r="E74" s="68">
        <f t="shared" si="6"/>
        <v>6.6463644655026997</v>
      </c>
      <c r="F74" s="68">
        <f t="shared" si="7"/>
        <v>2166.4027380515349</v>
      </c>
      <c r="G74" s="68">
        <f t="shared" si="8"/>
        <v>206.03729843058369</v>
      </c>
      <c r="H74" s="69">
        <f t="shared" si="9"/>
        <v>5.8867799551595337E-2</v>
      </c>
      <c r="I74" s="58"/>
    </row>
    <row r="75" spans="1:9" x14ac:dyDescent="0.25">
      <c r="A75" s="66">
        <v>43064</v>
      </c>
      <c r="B75" s="67">
        <f t="shared" si="10"/>
        <v>73</v>
      </c>
      <c r="C75" s="68">
        <f t="shared" si="11"/>
        <v>166.58749666595111</v>
      </c>
      <c r="D75" s="68">
        <v>160</v>
      </c>
      <c r="E75" s="68">
        <f t="shared" si="6"/>
        <v>6.5874966659511074</v>
      </c>
      <c r="F75" s="68">
        <f t="shared" si="7"/>
        <v>2165.6374566573645</v>
      </c>
      <c r="G75" s="68">
        <f t="shared" si="8"/>
        <v>204.21239664448433</v>
      </c>
      <c r="H75" s="69">
        <f t="shared" si="9"/>
        <v>5.8346399041281236E-2</v>
      </c>
      <c r="I75" s="58"/>
    </row>
    <row r="76" spans="1:9" x14ac:dyDescent="0.25">
      <c r="A76" s="66">
        <v>43065</v>
      </c>
      <c r="B76" s="67">
        <f t="shared" si="10"/>
        <v>74</v>
      </c>
      <c r="C76" s="68">
        <f t="shared" si="11"/>
        <v>166.52915026690982</v>
      </c>
      <c r="D76" s="68">
        <v>160</v>
      </c>
      <c r="E76" s="68">
        <f t="shared" si="6"/>
        <v>6.5291502669098236</v>
      </c>
      <c r="F76" s="68">
        <f t="shared" si="7"/>
        <v>2164.8789534698276</v>
      </c>
      <c r="G76" s="68">
        <f t="shared" si="8"/>
        <v>202.40365827420453</v>
      </c>
      <c r="H76" s="69">
        <f t="shared" si="9"/>
        <v>5.7829616649772722E-2</v>
      </c>
      <c r="I76" s="58"/>
    </row>
    <row r="77" spans="1:9" x14ac:dyDescent="0.25">
      <c r="A77" s="66">
        <v>43066</v>
      </c>
      <c r="B77" s="67">
        <f t="shared" si="10"/>
        <v>75</v>
      </c>
      <c r="C77" s="68">
        <f t="shared" si="11"/>
        <v>166.47132065026005</v>
      </c>
      <c r="D77" s="68">
        <v>160</v>
      </c>
      <c r="E77" s="68">
        <f t="shared" si="6"/>
        <v>6.4713206502600542</v>
      </c>
      <c r="F77" s="68">
        <f t="shared" si="7"/>
        <v>2164.1271684533808</v>
      </c>
      <c r="G77" s="68">
        <f t="shared" si="8"/>
        <v>200.61094015806168</v>
      </c>
      <c r="H77" s="69">
        <f t="shared" si="9"/>
        <v>5.7317411473731907E-2</v>
      </c>
      <c r="I77" s="58"/>
    </row>
    <row r="78" spans="1:9" x14ac:dyDescent="0.25">
      <c r="A78" s="66">
        <v>43067</v>
      </c>
      <c r="B78" s="67">
        <f t="shared" si="10"/>
        <v>76</v>
      </c>
      <c r="C78" s="68">
        <f t="shared" si="11"/>
        <v>166.41400323878634</v>
      </c>
      <c r="D78" s="68">
        <v>160</v>
      </c>
      <c r="E78" s="68">
        <f t="shared" si="6"/>
        <v>6.4140032387863357</v>
      </c>
      <c r="F78" s="68">
        <f t="shared" si="7"/>
        <v>2163.3820421042224</v>
      </c>
      <c r="G78" s="68">
        <f t="shared" si="8"/>
        <v>198.83410040237641</v>
      </c>
      <c r="H78" s="69">
        <f t="shared" si="9"/>
        <v>5.6809742972107544E-2</v>
      </c>
      <c r="I78" s="58"/>
    </row>
    <row r="79" spans="1:9" x14ac:dyDescent="0.25">
      <c r="A79" s="66">
        <v>43068</v>
      </c>
      <c r="B79" s="67">
        <f t="shared" si="10"/>
        <v>77</v>
      </c>
      <c r="C79" s="68">
        <f t="shared" si="11"/>
        <v>166.35719349581422</v>
      </c>
      <c r="D79" s="68">
        <v>160</v>
      </c>
      <c r="E79" s="68">
        <f t="shared" si="6"/>
        <v>6.3571934958142151</v>
      </c>
      <c r="F79" s="68">
        <f t="shared" si="7"/>
        <v>2162.6435154455849</v>
      </c>
      <c r="G79" s="68">
        <f t="shared" si="8"/>
        <v>197.07299837024067</v>
      </c>
      <c r="H79" s="69">
        <f t="shared" si="9"/>
        <v>5.6306570962925906E-2</v>
      </c>
      <c r="I79" s="58"/>
    </row>
    <row r="80" spans="1:9" x14ac:dyDescent="0.25">
      <c r="A80" s="66">
        <v>43069</v>
      </c>
      <c r="B80" s="67">
        <f t="shared" si="10"/>
        <v>78</v>
      </c>
      <c r="C80" s="68">
        <f t="shared" si="11"/>
        <v>166.30088692485128</v>
      </c>
      <c r="D80" s="68">
        <v>160</v>
      </c>
      <c r="E80" s="68">
        <f t="shared" si="6"/>
        <v>6.3008869248512838</v>
      </c>
      <c r="F80" s="68">
        <f t="shared" si="7"/>
        <v>2161.9115300230669</v>
      </c>
      <c r="G80" s="68">
        <f t="shared" si="8"/>
        <v>195.3274946703898</v>
      </c>
      <c r="H80" s="69">
        <f t="shared" si="9"/>
        <v>5.5807855620111368E-2</v>
      </c>
      <c r="I80" s="58"/>
    </row>
    <row r="81" spans="1:9" x14ac:dyDescent="0.25">
      <c r="A81" s="66">
        <v>43070</v>
      </c>
      <c r="B81" s="67">
        <f t="shared" si="10"/>
        <v>79</v>
      </c>
      <c r="C81" s="68">
        <f t="shared" si="11"/>
        <v>166.24507906923117</v>
      </c>
      <c r="D81" s="68">
        <v>160</v>
      </c>
      <c r="E81" s="68">
        <f t="shared" si="6"/>
        <v>6.2450790692311671</v>
      </c>
      <c r="F81" s="68">
        <f t="shared" si="7"/>
        <v>2161.1860279000052</v>
      </c>
      <c r="G81" s="68">
        <f t="shared" si="8"/>
        <v>193.59745114616618</v>
      </c>
      <c r="H81" s="69">
        <f t="shared" si="9"/>
        <v>5.5313557470333195E-2</v>
      </c>
      <c r="I81" s="58"/>
    </row>
    <row r="82" spans="1:9" x14ac:dyDescent="0.25">
      <c r="A82" s="66">
        <v>43071</v>
      </c>
      <c r="B82" s="67">
        <f t="shared" si="10"/>
        <v>80</v>
      </c>
      <c r="C82" s="68">
        <f t="shared" si="11"/>
        <v>166.18976551176084</v>
      </c>
      <c r="D82" s="68">
        <v>160</v>
      </c>
      <c r="E82" s="68">
        <f t="shared" si="6"/>
        <v>6.1897655117608394</v>
      </c>
      <c r="F82" s="68">
        <f t="shared" si="7"/>
        <v>2160.4669516528911</v>
      </c>
      <c r="G82" s="68">
        <f t="shared" si="8"/>
        <v>191.88273086458602</v>
      </c>
      <c r="H82" s="69">
        <f t="shared" si="9"/>
        <v>5.4823637389881719E-2</v>
      </c>
      <c r="I82" s="58"/>
    </row>
    <row r="83" spans="1:9" x14ac:dyDescent="0.25">
      <c r="A83" s="66">
        <v>43072</v>
      </c>
      <c r="B83" s="67">
        <f t="shared" si="10"/>
        <v>81</v>
      </c>
      <c r="C83" s="68">
        <f t="shared" si="11"/>
        <v>166.13494187437095</v>
      </c>
      <c r="D83" s="68">
        <v>160</v>
      </c>
      <c r="E83" s="68">
        <f t="shared" si="6"/>
        <v>6.1349418743709521</v>
      </c>
      <c r="F83" s="68">
        <f t="shared" si="7"/>
        <v>2159.7542443668226</v>
      </c>
      <c r="G83" s="68">
        <f t="shared" si="8"/>
        <v>190.18319810549951</v>
      </c>
      <c r="H83" s="69">
        <f t="shared" si="9"/>
        <v>5.4338056601571288E-2</v>
      </c>
      <c r="I83" s="58"/>
    </row>
    <row r="84" spans="1:9" x14ac:dyDescent="0.25">
      <c r="A84" s="66">
        <v>43073</v>
      </c>
      <c r="B84" s="67">
        <f t="shared" si="10"/>
        <v>82</v>
      </c>
      <c r="C84" s="68">
        <f t="shared" si="11"/>
        <v>166.08060381776937</v>
      </c>
      <c r="D84" s="68">
        <v>160</v>
      </c>
      <c r="E84" s="68">
        <f t="shared" si="6"/>
        <v>6.0806038177693722</v>
      </c>
      <c r="F84" s="68">
        <f t="shared" si="7"/>
        <v>2159.047849631002</v>
      </c>
      <c r="G84" s="68">
        <f t="shared" si="8"/>
        <v>188.49871835085054</v>
      </c>
      <c r="H84" s="69">
        <f t="shared" si="9"/>
        <v>5.3856776671671582E-2</v>
      </c>
      <c r="I84" s="58"/>
    </row>
    <row r="85" spans="1:9" x14ac:dyDescent="0.25">
      <c r="A85" s="66">
        <v>43074</v>
      </c>
      <c r="B85" s="67">
        <f t="shared" si="10"/>
        <v>83</v>
      </c>
      <c r="C85" s="68">
        <f t="shared" si="11"/>
        <v>166.02674704109771</v>
      </c>
      <c r="D85" s="68">
        <v>160</v>
      </c>
      <c r="E85" s="68">
        <f t="shared" si="6"/>
        <v>6.0267470410977069</v>
      </c>
      <c r="F85" s="68">
        <f t="shared" si="7"/>
        <v>2158.3477115342703</v>
      </c>
      <c r="G85" s="68">
        <f t="shared" si="8"/>
        <v>186.82915827402891</v>
      </c>
      <c r="H85" s="69">
        <f t="shared" si="9"/>
        <v>5.3379759506865403E-2</v>
      </c>
      <c r="I85" s="58"/>
    </row>
    <row r="86" spans="1:9" x14ac:dyDescent="0.25">
      <c r="A86" s="66">
        <v>43075</v>
      </c>
      <c r="B86" s="67">
        <f t="shared" si="10"/>
        <v>84</v>
      </c>
      <c r="C86" s="68">
        <f t="shared" si="11"/>
        <v>165.97336728159084</v>
      </c>
      <c r="D86" s="68">
        <v>160</v>
      </c>
      <c r="E86" s="80">
        <f t="shared" si="6"/>
        <v>5.9733672815908392</v>
      </c>
      <c r="F86" s="68">
        <f t="shared" si="7"/>
        <v>2157.6537746606809</v>
      </c>
      <c r="G86" s="80">
        <f t="shared" si="8"/>
        <v>185.17438572931601</v>
      </c>
      <c r="H86" s="69">
        <f t="shared" si="9"/>
        <v>5.2906967351233146E-2</v>
      </c>
      <c r="I86" s="58"/>
    </row>
    <row r="87" spans="1:9" x14ac:dyDescent="0.25">
      <c r="A87" s="66">
        <v>43076</v>
      </c>
      <c r="B87" s="67">
        <f t="shared" si="10"/>
        <v>85</v>
      </c>
      <c r="C87" s="68">
        <f t="shared" si="11"/>
        <v>165.92046031423962</v>
      </c>
      <c r="D87" s="68">
        <v>160</v>
      </c>
      <c r="E87" s="80">
        <f t="shared" si="6"/>
        <v>5.9204603142396195</v>
      </c>
      <c r="F87" s="68">
        <f t="shared" si="7"/>
        <v>2156.965984085115</v>
      </c>
      <c r="G87" s="80">
        <f t="shared" si="8"/>
        <v>183.5342697414282</v>
      </c>
      <c r="H87" s="69">
        <f t="shared" si="9"/>
        <v>5.2438362783265198E-2</v>
      </c>
      <c r="I87" s="58"/>
    </row>
    <row r="88" spans="1:9" ht="13.35" customHeight="1" x14ac:dyDescent="0.25">
      <c r="A88" s="66">
        <v>43077</v>
      </c>
      <c r="B88" s="67">
        <f t="shared" si="10"/>
        <v>86</v>
      </c>
      <c r="C88" s="68">
        <f t="shared" si="11"/>
        <v>165.86802195145634</v>
      </c>
      <c r="D88" s="68">
        <v>160</v>
      </c>
      <c r="E88" s="80">
        <f t="shared" si="6"/>
        <v>5.8680219514563419</v>
      </c>
      <c r="F88" s="68">
        <f t="shared" si="7"/>
        <v>2156.2842853689326</v>
      </c>
      <c r="G88" s="80">
        <f t="shared" si="8"/>
        <v>181.9086804951466</v>
      </c>
      <c r="H88" s="69">
        <f t="shared" si="9"/>
        <v>5.1973908712899031E-2</v>
      </c>
      <c r="I88" s="58"/>
    </row>
    <row r="89" spans="1:9" x14ac:dyDescent="0.25">
      <c r="A89" s="66">
        <v>43078</v>
      </c>
      <c r="B89" s="67">
        <f t="shared" si="10"/>
        <v>87</v>
      </c>
      <c r="C89" s="68">
        <f t="shared" si="11"/>
        <v>165.81604804274343</v>
      </c>
      <c r="D89" s="68">
        <v>160</v>
      </c>
      <c r="E89" s="80">
        <f t="shared" si="6"/>
        <v>5.8160480427434322</v>
      </c>
      <c r="F89" s="68">
        <f t="shared" si="7"/>
        <v>2155.6086245556644</v>
      </c>
      <c r="G89" s="80">
        <f t="shared" si="8"/>
        <v>180.2974893250464</v>
      </c>
      <c r="H89" s="69">
        <f t="shared" si="9"/>
        <v>5.1513568378584687E-2</v>
      </c>
      <c r="I89" s="58"/>
    </row>
    <row r="90" spans="1:9" x14ac:dyDescent="0.25">
      <c r="A90" s="66">
        <v>43079</v>
      </c>
      <c r="B90" s="67">
        <f t="shared" si="10"/>
        <v>88</v>
      </c>
      <c r="C90" s="68">
        <f t="shared" si="11"/>
        <v>165.76453447436484</v>
      </c>
      <c r="D90" s="68">
        <v>160</v>
      </c>
      <c r="E90" s="80">
        <f t="shared" si="6"/>
        <v>5.7645344743648366</v>
      </c>
      <c r="F90" s="68">
        <f t="shared" si="7"/>
        <v>2154.9389481667431</v>
      </c>
      <c r="G90" s="80">
        <f t="shared" si="8"/>
        <v>178.70056870530993</v>
      </c>
      <c r="H90" s="69">
        <f t="shared" si="9"/>
        <v>5.1057305344374269E-2</v>
      </c>
      <c r="I90" s="58"/>
    </row>
    <row r="91" spans="1:9" x14ac:dyDescent="0.25">
      <c r="A91" s="66">
        <v>43080</v>
      </c>
      <c r="B91" s="67">
        <f t="shared" si="10"/>
        <v>89</v>
      </c>
      <c r="C91" s="68">
        <f t="shared" si="11"/>
        <v>165.71347716902045</v>
      </c>
      <c r="D91" s="68">
        <v>160</v>
      </c>
      <c r="E91" s="80">
        <f t="shared" si="6"/>
        <v>5.7134771690204502</v>
      </c>
      <c r="F91" s="68">
        <f t="shared" si="7"/>
        <v>2154.2752031972659</v>
      </c>
      <c r="G91" s="80">
        <f t="shared" si="8"/>
        <v>177.11779223963396</v>
      </c>
      <c r="H91" s="69">
        <f t="shared" si="9"/>
        <v>5.0605083497038274E-2</v>
      </c>
      <c r="I91" s="58"/>
    </row>
    <row r="92" spans="1:9" x14ac:dyDescent="0.25">
      <c r="A92" s="66">
        <v>43081</v>
      </c>
      <c r="B92" s="67">
        <f t="shared" si="10"/>
        <v>90</v>
      </c>
      <c r="C92" s="68">
        <f t="shared" si="11"/>
        <v>165.66287208552342</v>
      </c>
      <c r="D92" s="68">
        <v>160</v>
      </c>
      <c r="E92" s="80">
        <f t="shared" si="6"/>
        <v>5.6628720855234178</v>
      </c>
      <c r="F92" s="68">
        <f t="shared" si="7"/>
        <v>2153.6173371118043</v>
      </c>
      <c r="G92" s="80">
        <f t="shared" si="8"/>
        <v>175.54903465122595</v>
      </c>
      <c r="H92" s="69">
        <f t="shared" si="9"/>
        <v>5.0156867043207418E-2</v>
      </c>
      <c r="I92" s="58"/>
    </row>
    <row r="93" spans="1:9" x14ac:dyDescent="0.25">
      <c r="A93" s="66">
        <v>43082</v>
      </c>
      <c r="B93" s="67">
        <f t="shared" si="10"/>
        <v>91</v>
      </c>
      <c r="C93" s="68">
        <f t="shared" si="11"/>
        <v>165.61271521848022</v>
      </c>
      <c r="D93" s="68">
        <v>160</v>
      </c>
      <c r="E93" s="80">
        <f t="shared" si="6"/>
        <v>5.6127152184802185</v>
      </c>
      <c r="F93" s="68">
        <f t="shared" si="7"/>
        <v>2152.9652978402428</v>
      </c>
      <c r="G93" s="80">
        <f t="shared" si="8"/>
        <v>173.99417177288677</v>
      </c>
      <c r="H93" s="69">
        <f t="shared" si="9"/>
        <v>4.9712620506539081E-2</v>
      </c>
      <c r="I93" s="58"/>
    </row>
    <row r="94" spans="1:9" x14ac:dyDescent="0.25">
      <c r="A94" s="66">
        <v>43083</v>
      </c>
      <c r="B94" s="67">
        <f t="shared" si="10"/>
        <v>92</v>
      </c>
      <c r="C94" s="68">
        <f t="shared" si="11"/>
        <v>165.56300259797368</v>
      </c>
      <c r="D94" s="68">
        <v>160</v>
      </c>
      <c r="E94" s="80">
        <f t="shared" si="6"/>
        <v>5.5630025979736786</v>
      </c>
      <c r="F94" s="68">
        <f t="shared" si="7"/>
        <v>2152.3190337736578</v>
      </c>
      <c r="G94" s="80">
        <f t="shared" si="8"/>
        <v>172.45308053718404</v>
      </c>
      <c r="H94" s="69">
        <f t="shared" si="9"/>
        <v>4.9272308724909723E-2</v>
      </c>
      <c r="I94" s="58"/>
    </row>
    <row r="95" spans="1:9" x14ac:dyDescent="0.25">
      <c r="A95" s="66">
        <v>43084</v>
      </c>
      <c r="B95" s="67">
        <f t="shared" si="10"/>
        <v>93</v>
      </c>
      <c r="C95" s="68">
        <f t="shared" si="11"/>
        <v>165.51373028924877</v>
      </c>
      <c r="D95" s="68">
        <v>160</v>
      </c>
      <c r="E95" s="80">
        <f t="shared" si="6"/>
        <v>5.5137302892487696</v>
      </c>
      <c r="F95" s="68">
        <f t="shared" si="7"/>
        <v>2151.6784937602342</v>
      </c>
      <c r="G95" s="80">
        <f t="shared" si="8"/>
        <v>170.92563896671186</v>
      </c>
      <c r="H95" s="69">
        <f t="shared" si="9"/>
        <v>4.8835896847631961E-2</v>
      </c>
      <c r="I95" s="58"/>
    </row>
    <row r="96" spans="1:9" x14ac:dyDescent="0.25">
      <c r="A96" s="66">
        <v>43084</v>
      </c>
      <c r="B96" s="67">
        <f t="shared" si="10"/>
        <v>94</v>
      </c>
      <c r="C96" s="68">
        <f t="shared" si="11"/>
        <v>165.46489439240113</v>
      </c>
      <c r="D96" s="68">
        <v>160</v>
      </c>
      <c r="E96" s="80">
        <f t="shared" si="6"/>
        <v>5.4648943924011348</v>
      </c>
      <c r="F96" s="68">
        <f t="shared" si="7"/>
        <v>2151.043627101215</v>
      </c>
      <c r="G96" s="80">
        <f t="shared" si="8"/>
        <v>169.41172616443518</v>
      </c>
      <c r="H96" s="69">
        <f t="shared" si="9"/>
        <v>4.8403350332695765E-2</v>
      </c>
      <c r="I96" s="58"/>
    </row>
    <row r="97" spans="1:9" x14ac:dyDescent="0.25">
      <c r="A97" s="66">
        <v>43084</v>
      </c>
      <c r="B97" s="67">
        <f t="shared" si="10"/>
        <v>95</v>
      </c>
      <c r="C97" s="68">
        <f t="shared" si="11"/>
        <v>165.41649104206843</v>
      </c>
      <c r="D97" s="68">
        <v>160</v>
      </c>
      <c r="E97" s="80">
        <f t="shared" si="6"/>
        <v>5.4164910420684294</v>
      </c>
      <c r="F97" s="68">
        <f t="shared" si="7"/>
        <v>2150.4143835468894</v>
      </c>
      <c r="G97" s="80">
        <f t="shared" si="8"/>
        <v>167.91122230412131</v>
      </c>
      <c r="H97" s="69">
        <f t="shared" si="9"/>
        <v>4.7974634944034658E-2</v>
      </c>
      <c r="I97" s="58"/>
    </row>
    <row r="98" spans="1:9" x14ac:dyDescent="0.25">
      <c r="A98" s="66">
        <v>43084</v>
      </c>
      <c r="B98" s="67">
        <f t="shared" si="10"/>
        <v>96</v>
      </c>
      <c r="C98" s="68">
        <f t="shared" si="11"/>
        <v>165.36851640712439</v>
      </c>
      <c r="D98" s="68">
        <v>160</v>
      </c>
      <c r="E98" s="80">
        <f t="shared" si="6"/>
        <v>5.3685164071243889</v>
      </c>
      <c r="F98" s="68">
        <f t="shared" si="7"/>
        <v>2149.7907132926171</v>
      </c>
      <c r="G98" s="80">
        <f t="shared" si="8"/>
        <v>166.42400862085606</v>
      </c>
      <c r="H98" s="69">
        <f t="shared" si="9"/>
        <v>4.7549716748816015E-2</v>
      </c>
      <c r="I98" s="58"/>
    </row>
    <row r="99" spans="1:9" x14ac:dyDescent="0.25">
      <c r="A99" s="66">
        <v>43084</v>
      </c>
      <c r="B99" s="67">
        <f t="shared" si="10"/>
        <v>97</v>
      </c>
      <c r="C99" s="68">
        <f t="shared" si="11"/>
        <v>165.32096669037557</v>
      </c>
      <c r="D99" s="68">
        <v>160</v>
      </c>
      <c r="E99" s="80">
        <f t="shared" si="6"/>
        <v>5.3209666903755704</v>
      </c>
      <c r="F99" s="68">
        <f t="shared" si="7"/>
        <v>2149.1725669748826</v>
      </c>
      <c r="G99" s="80">
        <f t="shared" si="8"/>
        <v>164.94996740164268</v>
      </c>
      <c r="H99" s="69">
        <f t="shared" si="9"/>
        <v>4.7128562114755052E-2</v>
      </c>
      <c r="I99" s="58"/>
    </row>
    <row r="100" spans="1:9" x14ac:dyDescent="0.25">
      <c r="A100" s="66">
        <v>43084</v>
      </c>
      <c r="B100" s="67">
        <f t="shared" si="10"/>
        <v>98</v>
      </c>
      <c r="C100" s="68">
        <f t="shared" si="11"/>
        <v>165.27383812826082</v>
      </c>
      <c r="D100" s="68">
        <v>160</v>
      </c>
      <c r="E100" s="80">
        <f t="shared" si="6"/>
        <v>5.2738381282608202</v>
      </c>
      <c r="F100" s="68">
        <f t="shared" si="7"/>
        <v>2148.5598956673907</v>
      </c>
      <c r="G100" s="80">
        <f t="shared" si="8"/>
        <v>163.48898197608543</v>
      </c>
      <c r="H100" s="69">
        <f t="shared" si="9"/>
        <v>4.6711137707452978E-2</v>
      </c>
      <c r="I100" s="58"/>
    </row>
    <row r="101" spans="1:9" x14ac:dyDescent="0.25">
      <c r="A101" s="66">
        <v>43084</v>
      </c>
      <c r="B101" s="67">
        <f t="shared" si="10"/>
        <v>99</v>
      </c>
      <c r="C101" s="68">
        <f t="shared" si="11"/>
        <v>165.22712699055336</v>
      </c>
      <c r="D101" s="68">
        <v>160</v>
      </c>
      <c r="E101" s="80">
        <f t="shared" si="6"/>
        <v>5.2271269905533586</v>
      </c>
      <c r="F101" s="68">
        <f t="shared" si="7"/>
        <v>2147.9526508771937</v>
      </c>
      <c r="G101" s="80">
        <f t="shared" si="8"/>
        <v>162.04093670715412</v>
      </c>
      <c r="H101" s="69">
        <f t="shared" si="9"/>
        <v>4.6297410487758317E-2</v>
      </c>
      <c r="I101" s="58"/>
    </row>
    <row r="102" spans="1:9" x14ac:dyDescent="0.25">
      <c r="A102" s="66">
        <v>43084</v>
      </c>
      <c r="B102" s="67">
        <f t="shared" si="10"/>
        <v>100</v>
      </c>
      <c r="C102" s="68">
        <f t="shared" si="11"/>
        <v>165.18082958006559</v>
      </c>
      <c r="D102" s="68">
        <v>160</v>
      </c>
      <c r="E102" s="80">
        <f t="shared" si="6"/>
        <v>5.1808295800655912</v>
      </c>
      <c r="F102" s="68">
        <f t="shared" si="7"/>
        <v>2147.3507845408526</v>
      </c>
      <c r="G102" s="80">
        <f t="shared" si="8"/>
        <v>160.60571698203333</v>
      </c>
      <c r="H102" s="69">
        <f t="shared" si="9"/>
        <v>4.5887347709152378E-2</v>
      </c>
      <c r="I102" s="58"/>
    </row>
    <row r="103" spans="1:9" x14ac:dyDescent="0.25">
      <c r="A103" s="66">
        <v>43084</v>
      </c>
      <c r="B103" s="67">
        <f t="shared" si="10"/>
        <v>101</v>
      </c>
      <c r="C103" s="68">
        <f t="shared" si="11"/>
        <v>165.13494223235645</v>
      </c>
      <c r="D103" s="68">
        <v>160</v>
      </c>
      <c r="E103" s="80">
        <f t="shared" si="6"/>
        <v>5.1349422323564511</v>
      </c>
      <c r="F103" s="68">
        <f t="shared" si="7"/>
        <v>2146.7542490206338</v>
      </c>
      <c r="G103" s="80">
        <f t="shared" si="8"/>
        <v>159.18320920304998</v>
      </c>
      <c r="H103" s="69">
        <f t="shared" si="9"/>
        <v>4.5480916915157141E-2</v>
      </c>
      <c r="I103" s="58"/>
    </row>
    <row r="104" spans="1:9" x14ac:dyDescent="0.25">
      <c r="A104" s="66">
        <v>43084</v>
      </c>
      <c r="B104" s="67">
        <f t="shared" si="10"/>
        <v>102</v>
      </c>
      <c r="C104" s="68">
        <f t="shared" si="11"/>
        <v>165.0894613154413</v>
      </c>
      <c r="D104" s="68">
        <v>160</v>
      </c>
      <c r="E104" s="80">
        <f t="shared" si="6"/>
        <v>5.089461315441298</v>
      </c>
      <c r="F104" s="68">
        <f t="shared" si="7"/>
        <v>2146.1629971007369</v>
      </c>
      <c r="G104" s="80">
        <f t="shared" si="8"/>
        <v>157.77330077868024</v>
      </c>
      <c r="H104" s="69">
        <f t="shared" si="9"/>
        <v>4.507808593676578E-2</v>
      </c>
      <c r="I104" s="58"/>
    </row>
    <row r="105" spans="1:9" x14ac:dyDescent="0.25">
      <c r="A105" s="66">
        <v>43084</v>
      </c>
      <c r="B105" s="67">
        <f t="shared" si="10"/>
        <v>103</v>
      </c>
      <c r="C105" s="68">
        <f t="shared" si="11"/>
        <v>165.04438322950452</v>
      </c>
      <c r="D105" s="68">
        <v>160</v>
      </c>
      <c r="E105" s="80">
        <f t="shared" si="6"/>
        <v>5.0443832295045183</v>
      </c>
      <c r="F105" s="68">
        <f t="shared" si="7"/>
        <v>2145.5769819835587</v>
      </c>
      <c r="G105" s="80">
        <f t="shared" si="8"/>
        <v>156.37588011464007</v>
      </c>
      <c r="H105" s="69">
        <f t="shared" si="9"/>
        <v>4.4678822889897163E-2</v>
      </c>
      <c r="I105" s="58"/>
    </row>
    <row r="106" spans="1:9" x14ac:dyDescent="0.25">
      <c r="A106" s="66">
        <v>43084</v>
      </c>
      <c r="B106" s="67">
        <f t="shared" si="10"/>
        <v>104</v>
      </c>
      <c r="C106" s="68">
        <f t="shared" si="11"/>
        <v>164.99970440661463</v>
      </c>
      <c r="D106" s="68">
        <v>160</v>
      </c>
      <c r="E106" s="80">
        <f t="shared" si="6"/>
        <v>4.9997044066146259</v>
      </c>
      <c r="F106" s="68">
        <f t="shared" si="7"/>
        <v>2144.9961572859902</v>
      </c>
      <c r="G106" s="80">
        <f t="shared" si="8"/>
        <v>154.9908366050534</v>
      </c>
      <c r="H106" s="69">
        <f t="shared" si="9"/>
        <v>4.4283096172872398E-2</v>
      </c>
      <c r="I106" s="58"/>
    </row>
    <row r="107" spans="1:9" x14ac:dyDescent="0.25">
      <c r="A107" s="66">
        <v>43084</v>
      </c>
      <c r="B107" s="67">
        <f t="shared" si="10"/>
        <v>105</v>
      </c>
      <c r="C107" s="68">
        <f t="shared" si="11"/>
        <v>164.95542131044175</v>
      </c>
      <c r="D107" s="68">
        <v>160</v>
      </c>
      <c r="E107" s="80">
        <f t="shared" si="6"/>
        <v>4.9554213104417499</v>
      </c>
      <c r="F107" s="68">
        <f t="shared" si="7"/>
        <v>2144.4204770357428</v>
      </c>
      <c r="G107" s="80">
        <f t="shared" si="8"/>
        <v>153.61806062369425</v>
      </c>
      <c r="H107" s="69">
        <f t="shared" si="9"/>
        <v>4.3890874463912641E-2</v>
      </c>
      <c r="I107" s="58"/>
    </row>
    <row r="108" spans="1:9" x14ac:dyDescent="0.25">
      <c r="A108" s="66">
        <v>43084</v>
      </c>
      <c r="B108" s="67">
        <f t="shared" si="10"/>
        <v>106</v>
      </c>
      <c r="C108" s="68">
        <f t="shared" si="11"/>
        <v>164.91153043597782</v>
      </c>
      <c r="D108" s="68">
        <v>160</v>
      </c>
      <c r="E108" s="80">
        <f t="shared" si="6"/>
        <v>4.9115304359778236</v>
      </c>
      <c r="F108" s="68">
        <f t="shared" si="7"/>
        <v>2143.8498956677117</v>
      </c>
      <c r="G108" s="80">
        <f t="shared" si="8"/>
        <v>152.25744351531253</v>
      </c>
      <c r="H108" s="69">
        <f t="shared" si="9"/>
        <v>4.3502126718660723E-2</v>
      </c>
      <c r="I108" s="58"/>
    </row>
    <row r="109" spans="1:9" x14ac:dyDescent="0.25">
      <c r="A109" s="66">
        <v>43084</v>
      </c>
      <c r="B109" s="67">
        <f t="shared" si="10"/>
        <v>107</v>
      </c>
      <c r="C109" s="68">
        <f t="shared" si="11"/>
        <v>164.86802830925916</v>
      </c>
      <c r="D109" s="68">
        <v>160</v>
      </c>
      <c r="E109" s="80">
        <f t="shared" si="6"/>
        <v>4.8680283092591594</v>
      </c>
      <c r="F109" s="68">
        <f t="shared" si="7"/>
        <v>2143.2843680203691</v>
      </c>
      <c r="G109" s="80">
        <f t="shared" si="8"/>
        <v>150.90887758703394</v>
      </c>
      <c r="H109" s="69">
        <f t="shared" si="9"/>
        <v>4.3116822167723987E-2</v>
      </c>
      <c r="I109" s="58"/>
    </row>
    <row r="110" spans="1:9" x14ac:dyDescent="0.25">
      <c r="A110" s="66">
        <v>43084</v>
      </c>
      <c r="B110" s="67">
        <f t="shared" si="10"/>
        <v>108</v>
      </c>
      <c r="C110" s="68">
        <f t="shared" si="11"/>
        <v>164.82491148709144</v>
      </c>
      <c r="D110" s="68">
        <v>160</v>
      </c>
      <c r="E110" s="80">
        <f t="shared" si="6"/>
        <v>4.8249114870914411</v>
      </c>
      <c r="F110" s="68">
        <f t="shared" si="7"/>
        <v>2142.7238493321888</v>
      </c>
      <c r="G110" s="80">
        <f t="shared" si="8"/>
        <v>149.57225609983468</v>
      </c>
      <c r="H110" s="69">
        <f t="shared" si="9"/>
        <v>4.273493031423848E-2</v>
      </c>
      <c r="I110" s="58"/>
    </row>
    <row r="111" spans="1:9" x14ac:dyDescent="0.25">
      <c r="A111" s="66">
        <v>43084</v>
      </c>
      <c r="B111" s="67">
        <f t="shared" si="10"/>
        <v>109</v>
      </c>
      <c r="C111" s="68">
        <f t="shared" si="11"/>
        <v>164.78217655677722</v>
      </c>
      <c r="D111" s="68">
        <v>160</v>
      </c>
      <c r="E111" s="80">
        <f t="shared" si="6"/>
        <v>4.7821765567772161</v>
      </c>
      <c r="F111" s="68">
        <f t="shared" si="7"/>
        <v>2142.1682952381038</v>
      </c>
      <c r="G111" s="80">
        <f t="shared" si="8"/>
        <v>148.2474732600937</v>
      </c>
      <c r="H111" s="69">
        <f t="shared" si="9"/>
        <v>4.2356420931455342E-2</v>
      </c>
      <c r="I111" s="58"/>
    </row>
    <row r="112" spans="1:9" x14ac:dyDescent="0.25">
      <c r="A112" s="66">
        <v>43084</v>
      </c>
      <c r="B112" s="67">
        <f t="shared" si="10"/>
        <v>110</v>
      </c>
      <c r="C112" s="68">
        <f t="shared" si="11"/>
        <v>164.73982013584575</v>
      </c>
      <c r="D112" s="68">
        <v>160</v>
      </c>
      <c r="E112" s="80">
        <f t="shared" si="6"/>
        <v>4.739820135845747</v>
      </c>
      <c r="F112" s="68">
        <f t="shared" si="7"/>
        <v>2141.6176617659949</v>
      </c>
      <c r="G112" s="80">
        <f t="shared" si="8"/>
        <v>146.93442421121816</v>
      </c>
      <c r="H112" s="69">
        <f t="shared" si="9"/>
        <v>4.1981264060348043E-2</v>
      </c>
      <c r="I112" s="58"/>
    </row>
    <row r="113" spans="1:9" x14ac:dyDescent="0.25">
      <c r="A113" s="66">
        <v>43084</v>
      </c>
      <c r="B113" s="67">
        <f t="shared" si="10"/>
        <v>111</v>
      </c>
      <c r="C113" s="68">
        <f t="shared" si="11"/>
        <v>164.69783887178539</v>
      </c>
      <c r="D113" s="68">
        <v>160</v>
      </c>
      <c r="E113" s="80">
        <f t="shared" si="6"/>
        <v>4.6978388717853932</v>
      </c>
      <c r="F113" s="68">
        <f t="shared" si="7"/>
        <v>2141.07190533321</v>
      </c>
      <c r="G113" s="80">
        <f t="shared" si="8"/>
        <v>145.63300502534719</v>
      </c>
      <c r="H113" s="69">
        <f t="shared" si="9"/>
        <v>4.1609430007242057E-2</v>
      </c>
      <c r="I113" s="58"/>
    </row>
    <row r="114" spans="1:9" x14ac:dyDescent="0.25">
      <c r="A114" s="66">
        <v>43084</v>
      </c>
      <c r="B114" s="67">
        <f t="shared" si="10"/>
        <v>112</v>
      </c>
      <c r="C114" s="68">
        <f t="shared" si="11"/>
        <v>164.65622944177815</v>
      </c>
      <c r="D114" s="68">
        <v>160</v>
      </c>
      <c r="E114" s="80">
        <f t="shared" si="6"/>
        <v>4.6562294417781516</v>
      </c>
      <c r="F114" s="68">
        <f t="shared" si="7"/>
        <v>2140.5309827431161</v>
      </c>
      <c r="G114" s="80">
        <f t="shared" si="8"/>
        <v>144.3431126951227</v>
      </c>
      <c r="H114" s="69">
        <f t="shared" si="9"/>
        <v>4.1240889341463631E-2</v>
      </c>
      <c r="I114" s="58"/>
    </row>
    <row r="115" spans="1:9" x14ac:dyDescent="0.25">
      <c r="A115" s="66">
        <v>43084</v>
      </c>
      <c r="B115" s="67">
        <f t="shared" si="10"/>
        <v>113</v>
      </c>
      <c r="C115" s="68">
        <f t="shared" si="11"/>
        <v>164.6149885524367</v>
      </c>
      <c r="D115" s="68">
        <v>160</v>
      </c>
      <c r="E115" s="80">
        <f t="shared" si="6"/>
        <v>4.6149885524366994</v>
      </c>
      <c r="F115" s="68">
        <f t="shared" si="7"/>
        <v>2139.9948511816769</v>
      </c>
      <c r="G115" s="80">
        <f t="shared" si="8"/>
        <v>143.06464512553768</v>
      </c>
      <c r="H115" s="69">
        <f t="shared" si="9"/>
        <v>4.0875612893010768E-2</v>
      </c>
      <c r="I115" s="58"/>
    </row>
    <row r="116" spans="1:9" x14ac:dyDescent="0.25">
      <c r="A116" s="66">
        <v>43084</v>
      </c>
      <c r="B116" s="67">
        <f t="shared" si="10"/>
        <v>114</v>
      </c>
      <c r="C116" s="68">
        <f t="shared" si="11"/>
        <v>164.57411293954368</v>
      </c>
      <c r="D116" s="68">
        <v>160</v>
      </c>
      <c r="E116" s="80">
        <f t="shared" si="6"/>
        <v>4.5741129395436815</v>
      </c>
      <c r="F116" s="68">
        <f t="shared" si="7"/>
        <v>2139.4634682140677</v>
      </c>
      <c r="G116" s="80">
        <f t="shared" si="8"/>
        <v>141.79750112585413</v>
      </c>
      <c r="H116" s="69">
        <f t="shared" si="9"/>
        <v>4.0513571750244039E-2</v>
      </c>
      <c r="I116" s="58"/>
    </row>
    <row r="117" spans="1:9" x14ac:dyDescent="0.25">
      <c r="A117" s="66">
        <v>43084</v>
      </c>
      <c r="B117" s="67">
        <f t="shared" si="10"/>
        <v>115</v>
      </c>
      <c r="C117" s="68">
        <f t="shared" si="11"/>
        <v>164.53359936779344</v>
      </c>
      <c r="D117" s="68">
        <v>160</v>
      </c>
      <c r="E117" s="80">
        <f t="shared" si="6"/>
        <v>4.5335993677934425</v>
      </c>
      <c r="F117" s="68">
        <f t="shared" si="7"/>
        <v>2138.9367917813147</v>
      </c>
      <c r="G117" s="80">
        <f t="shared" si="8"/>
        <v>140.54158040159672</v>
      </c>
      <c r="H117" s="69">
        <f t="shared" si="9"/>
        <v>4.0154737257599063E-2</v>
      </c>
      <c r="I117" s="58"/>
    </row>
    <row r="118" spans="1:9" x14ac:dyDescent="0.25">
      <c r="A118" s="66">
        <v>43084</v>
      </c>
      <c r="B118" s="67">
        <f t="shared" si="10"/>
        <v>116</v>
      </c>
      <c r="C118" s="68">
        <f t="shared" si="11"/>
        <v>164.49344463053583</v>
      </c>
      <c r="D118" s="68">
        <v>160</v>
      </c>
      <c r="E118" s="80">
        <f t="shared" si="6"/>
        <v>4.4934446305358335</v>
      </c>
      <c r="F118" s="68">
        <f t="shared" si="7"/>
        <v>2138.4147801969657</v>
      </c>
      <c r="G118" s="80">
        <f t="shared" si="8"/>
        <v>139.29678354661084</v>
      </c>
      <c r="H118" s="69">
        <f t="shared" si="9"/>
        <v>3.9799081013317382E-2</v>
      </c>
      <c r="I118" s="58"/>
    </row>
    <row r="119" spans="1:9" x14ac:dyDescent="0.25">
      <c r="A119" s="66">
        <v>43084</v>
      </c>
      <c r="B119" s="67">
        <f t="shared" si="10"/>
        <v>117</v>
      </c>
      <c r="C119" s="68">
        <f t="shared" si="11"/>
        <v>164.45364554952252</v>
      </c>
      <c r="D119" s="68">
        <v>160</v>
      </c>
      <c r="E119" s="80">
        <f t="shared" si="6"/>
        <v>4.4536455495225198</v>
      </c>
      <c r="F119" s="68">
        <f t="shared" si="7"/>
        <v>2137.8973921437928</v>
      </c>
      <c r="G119" s="80">
        <f t="shared" si="8"/>
        <v>138.06301203519811</v>
      </c>
      <c r="H119" s="69">
        <f t="shared" si="9"/>
        <v>3.9446574867199463E-2</v>
      </c>
      <c r="I119" s="58"/>
    </row>
    <row r="120" spans="1:9" x14ac:dyDescent="0.25">
      <c r="A120" s="66">
        <v>43084</v>
      </c>
      <c r="B120" s="67">
        <f t="shared" si="10"/>
        <v>118</v>
      </c>
      <c r="C120" s="68">
        <f t="shared" si="11"/>
        <v>164.41419897465531</v>
      </c>
      <c r="D120" s="68">
        <v>160</v>
      </c>
      <c r="E120" s="80">
        <f t="shared" si="6"/>
        <v>4.4141989746553065</v>
      </c>
      <c r="F120" s="68">
        <f t="shared" si="7"/>
        <v>2137.3845866705192</v>
      </c>
      <c r="G120" s="80">
        <f t="shared" si="8"/>
        <v>136.8401682143145</v>
      </c>
      <c r="H120" s="69">
        <f t="shared" si="9"/>
        <v>3.9097190918375574E-2</v>
      </c>
      <c r="I120" s="58"/>
    </row>
    <row r="121" spans="1:9" x14ac:dyDescent="0.25">
      <c r="A121" s="66">
        <v>43084</v>
      </c>
      <c r="B121" s="67">
        <f t="shared" si="10"/>
        <v>119</v>
      </c>
      <c r="C121" s="68">
        <f t="shared" si="11"/>
        <v>164.37510178373694</v>
      </c>
      <c r="D121" s="68">
        <v>160</v>
      </c>
      <c r="E121" s="80">
        <f t="shared" si="6"/>
        <v>4.3751017837369375</v>
      </c>
      <c r="F121" s="68">
        <f t="shared" si="7"/>
        <v>2136.87632318858</v>
      </c>
      <c r="G121" s="80">
        <f t="shared" si="8"/>
        <v>135.62815529584506</v>
      </c>
      <c r="H121" s="69">
        <f t="shared" si="9"/>
        <v>3.8750901513098589E-2</v>
      </c>
      <c r="I121" s="58"/>
    </row>
    <row r="122" spans="1:9" x14ac:dyDescent="0.25">
      <c r="A122" s="66">
        <v>43084</v>
      </c>
      <c r="B122" s="67">
        <f t="shared" si="10"/>
        <v>120</v>
      </c>
      <c r="C122" s="68">
        <f t="shared" si="11"/>
        <v>164.33635088222383</v>
      </c>
      <c r="D122" s="68">
        <v>160</v>
      </c>
      <c r="E122" s="80">
        <f t="shared" si="6"/>
        <v>4.3363508822238259</v>
      </c>
      <c r="F122" s="68">
        <f t="shared" si="7"/>
        <v>2136.3725614689097</v>
      </c>
      <c r="G122" s="80">
        <f t="shared" si="8"/>
        <v>134.4268773489386</v>
      </c>
      <c r="H122" s="69">
        <f t="shared" si="9"/>
        <v>3.8407679242553887E-2</v>
      </c>
      <c r="I122" s="58"/>
    </row>
    <row r="123" spans="1:9" x14ac:dyDescent="0.25">
      <c r="A123" s="66">
        <v>43084</v>
      </c>
      <c r="B123" s="67">
        <f t="shared" si="10"/>
        <v>121</v>
      </c>
      <c r="C123" s="68">
        <f t="shared" si="11"/>
        <v>164.29794320298126</v>
      </c>
      <c r="D123" s="68">
        <v>160</v>
      </c>
      <c r="E123" s="80">
        <f t="shared" si="6"/>
        <v>4.2979432029812585</v>
      </c>
      <c r="F123" s="68">
        <f t="shared" si="7"/>
        <v>2135.8732616387565</v>
      </c>
      <c r="G123" s="80">
        <f t="shared" si="8"/>
        <v>133.23623929241901</v>
      </c>
      <c r="H123" s="69">
        <f t="shared" si="9"/>
        <v>3.8067496940691149E-2</v>
      </c>
      <c r="I123" s="58"/>
    </row>
    <row r="124" spans="1:9" x14ac:dyDescent="0.25">
      <c r="A124" s="66">
        <v>43084</v>
      </c>
      <c r="B124" s="67">
        <f t="shared" si="10"/>
        <v>122</v>
      </c>
      <c r="C124" s="68">
        <f t="shared" si="11"/>
        <v>164.25987570604056</v>
      </c>
      <c r="D124" s="68">
        <v>160</v>
      </c>
      <c r="E124" s="80">
        <f t="shared" si="6"/>
        <v>4.2598757060405603</v>
      </c>
      <c r="F124" s="68">
        <f t="shared" si="7"/>
        <v>2135.3783841785271</v>
      </c>
      <c r="G124" s="80">
        <f t="shared" si="8"/>
        <v>132.05614688725737</v>
      </c>
      <c r="H124" s="69">
        <f t="shared" si="9"/>
        <v>3.7730327682073538E-2</v>
      </c>
      <c r="I124" s="58"/>
    </row>
    <row r="125" spans="1:9" x14ac:dyDescent="0.25">
      <c r="A125" s="66">
        <v>43084</v>
      </c>
      <c r="B125" s="67">
        <f t="shared" si="10"/>
        <v>123</v>
      </c>
      <c r="C125" s="68">
        <f t="shared" si="11"/>
        <v>164.22214537835848</v>
      </c>
      <c r="D125" s="68">
        <v>160</v>
      </c>
      <c r="E125" s="80">
        <f t="shared" si="6"/>
        <v>4.2221453783584764</v>
      </c>
      <c r="F125" s="68">
        <f t="shared" si="7"/>
        <v>2134.8878899186602</v>
      </c>
      <c r="G125" s="80">
        <f t="shared" si="8"/>
        <v>130.88650672911277</v>
      </c>
      <c r="H125" s="69">
        <f t="shared" si="9"/>
        <v>3.7396144779746503E-2</v>
      </c>
      <c r="I125" s="58"/>
    </row>
    <row r="126" spans="1:9" x14ac:dyDescent="0.25">
      <c r="A126" s="66">
        <v>43084</v>
      </c>
      <c r="B126" s="67">
        <f t="shared" si="10"/>
        <v>124</v>
      </c>
      <c r="C126" s="68">
        <f t="shared" si="11"/>
        <v>164.18474923357874</v>
      </c>
      <c r="D126" s="68">
        <v>160</v>
      </c>
      <c r="E126" s="80">
        <f t="shared" si="6"/>
        <v>4.1847492335787422</v>
      </c>
      <c r="F126" s="68">
        <f t="shared" si="7"/>
        <v>2134.4017400365237</v>
      </c>
      <c r="G126" s="80">
        <f t="shared" si="8"/>
        <v>129.72722624094101</v>
      </c>
      <c r="H126" s="69">
        <f t="shared" si="9"/>
        <v>3.7064921783126002E-2</v>
      </c>
      <c r="I126" s="58"/>
    </row>
    <row r="127" spans="1:9" x14ac:dyDescent="0.25">
      <c r="A127" s="66">
        <v>43084</v>
      </c>
      <c r="B127" s="67">
        <f t="shared" si="10"/>
        <v>125</v>
      </c>
      <c r="C127" s="68">
        <f t="shared" si="11"/>
        <v>164.14768431179562</v>
      </c>
      <c r="D127" s="68">
        <v>160</v>
      </c>
      <c r="E127" s="80">
        <f t="shared" si="6"/>
        <v>4.147684311795615</v>
      </c>
      <c r="F127" s="68">
        <f t="shared" si="7"/>
        <v>2133.9198960533431</v>
      </c>
      <c r="G127" s="80">
        <f t="shared" si="8"/>
        <v>128.57821366566407</v>
      </c>
      <c r="H127" s="69">
        <f t="shared" si="9"/>
        <v>3.6736632475904016E-2</v>
      </c>
      <c r="I127" s="58"/>
    </row>
    <row r="128" spans="1:9" x14ac:dyDescent="0.25">
      <c r="A128" s="66">
        <v>43084</v>
      </c>
      <c r="B128" s="67">
        <f t="shared" si="10"/>
        <v>126</v>
      </c>
      <c r="C128" s="68">
        <f t="shared" si="11"/>
        <v>164.11094767931971</v>
      </c>
      <c r="D128" s="68">
        <v>160</v>
      </c>
      <c r="E128" s="80">
        <f t="shared" si="6"/>
        <v>4.1109476793197075</v>
      </c>
      <c r="F128" s="68">
        <f t="shared" si="7"/>
        <v>2133.4423198311561</v>
      </c>
      <c r="G128" s="80">
        <f t="shared" si="8"/>
        <v>127.43937805891093</v>
      </c>
      <c r="H128" s="69">
        <f t="shared" si="9"/>
        <v>3.6411250873974552E-2</v>
      </c>
      <c r="I128" s="58"/>
    </row>
    <row r="129" spans="1:9" x14ac:dyDescent="0.25">
      <c r="A129" s="66">
        <v>43084</v>
      </c>
      <c r="B129" s="67">
        <f t="shared" si="10"/>
        <v>127</v>
      </c>
      <c r="C129" s="68">
        <f t="shared" si="11"/>
        <v>164.07453642844573</v>
      </c>
      <c r="D129" s="68">
        <v>160</v>
      </c>
      <c r="E129" s="80">
        <f t="shared" si="6"/>
        <v>4.0745364284457253</v>
      </c>
      <c r="F129" s="68">
        <f t="shared" si="7"/>
        <v>2132.9689735697943</v>
      </c>
      <c r="G129" s="80">
        <f t="shared" si="8"/>
        <v>126.31062928181748</v>
      </c>
      <c r="H129" s="69">
        <f t="shared" si="9"/>
        <v>3.6088751223376424E-2</v>
      </c>
      <c r="I129" s="58"/>
    </row>
    <row r="130" spans="1:9" x14ac:dyDescent="0.25">
      <c r="A130" s="66">
        <v>43084</v>
      </c>
      <c r="B130" s="67">
        <f t="shared" si="10"/>
        <v>128</v>
      </c>
      <c r="C130" s="68">
        <f t="shared" si="11"/>
        <v>164.03844767722234</v>
      </c>
      <c r="D130" s="68">
        <v>160</v>
      </c>
      <c r="E130" s="80">
        <f t="shared" si="6"/>
        <v>4.0384476772223366</v>
      </c>
      <c r="F130" s="68">
        <f t="shared" si="7"/>
        <v>2132.4998198038902</v>
      </c>
      <c r="G130" s="80">
        <f t="shared" si="8"/>
        <v>125.19187799389243</v>
      </c>
      <c r="H130" s="69">
        <f t="shared" si="9"/>
        <v>3.576910799825498E-2</v>
      </c>
      <c r="I130" s="58"/>
    </row>
    <row r="131" spans="1:9" x14ac:dyDescent="0.25">
      <c r="A131" s="66">
        <v>43084</v>
      </c>
      <c r="B131" s="67">
        <f t="shared" si="10"/>
        <v>129</v>
      </c>
      <c r="C131" s="68">
        <f t="shared" si="11"/>
        <v>164.00267856922409</v>
      </c>
      <c r="D131" s="68">
        <v>160</v>
      </c>
      <c r="E131" s="80">
        <f t="shared" ref="E131:E194" si="12">C131-D131</f>
        <v>4.0026785692240878</v>
      </c>
      <c r="F131" s="68">
        <f t="shared" ref="F131:F194" si="13">13*C131</f>
        <v>2132.0348213999132</v>
      </c>
      <c r="G131" s="80">
        <f t="shared" ref="G131:G194" si="14">E131*31</f>
        <v>124.08303564594672</v>
      </c>
      <c r="H131" s="69">
        <f t="shared" ref="H131:H194" si="15">MIN($G131/3500,$F131/3500)</f>
        <v>3.5452295898841919E-2</v>
      </c>
      <c r="I131" s="58"/>
    </row>
    <row r="132" spans="1:9" x14ac:dyDescent="0.25">
      <c r="A132" s="66">
        <v>43084</v>
      </c>
      <c r="B132" s="67">
        <f t="shared" ref="B132:B195" si="16">B131+1</f>
        <v>130</v>
      </c>
      <c r="C132" s="68">
        <f t="shared" ref="C132:C195" si="17">C131-H131</f>
        <v>163.96722627332525</v>
      </c>
      <c r="D132" s="68">
        <v>160</v>
      </c>
      <c r="E132" s="80">
        <f t="shared" si="12"/>
        <v>3.9672262733252524</v>
      </c>
      <c r="F132" s="68">
        <f t="shared" si="13"/>
        <v>2131.5739415532285</v>
      </c>
      <c r="G132" s="80">
        <f t="shared" si="14"/>
        <v>122.98401447308282</v>
      </c>
      <c r="H132" s="69">
        <f t="shared" si="15"/>
        <v>3.5138289849452234E-2</v>
      </c>
      <c r="I132" s="58"/>
    </row>
    <row r="133" spans="1:9" x14ac:dyDescent="0.25">
      <c r="A133" s="66">
        <v>43084</v>
      </c>
      <c r="B133" s="67">
        <f t="shared" si="16"/>
        <v>131</v>
      </c>
      <c r="C133" s="68">
        <f t="shared" si="17"/>
        <v>163.93208798347581</v>
      </c>
      <c r="D133" s="68">
        <v>160</v>
      </c>
      <c r="E133" s="80">
        <f t="shared" si="12"/>
        <v>3.9320879834758102</v>
      </c>
      <c r="F133" s="68">
        <f t="shared" si="13"/>
        <v>2131.1171437851854</v>
      </c>
      <c r="G133" s="80">
        <f t="shared" si="14"/>
        <v>121.89472748775012</v>
      </c>
      <c r="H133" s="69">
        <f t="shared" si="15"/>
        <v>3.4827064996500033E-2</v>
      </c>
      <c r="I133" s="58"/>
    </row>
    <row r="134" spans="1:9" x14ac:dyDescent="0.25">
      <c r="A134" s="66">
        <v>43084</v>
      </c>
      <c r="B134" s="67">
        <f t="shared" si="16"/>
        <v>132</v>
      </c>
      <c r="C134" s="68">
        <f t="shared" si="17"/>
        <v>163.8972609184793</v>
      </c>
      <c r="D134" s="68">
        <v>160</v>
      </c>
      <c r="E134" s="80">
        <f t="shared" si="12"/>
        <v>3.8972609184793043</v>
      </c>
      <c r="F134" s="68">
        <f t="shared" si="13"/>
        <v>2130.6643919402309</v>
      </c>
      <c r="G134" s="80">
        <f t="shared" si="14"/>
        <v>120.81508847285843</v>
      </c>
      <c r="H134" s="69">
        <f t="shared" si="15"/>
        <v>3.4518596706530978E-2</v>
      </c>
      <c r="I134" s="58"/>
    </row>
    <row r="135" spans="1:9" x14ac:dyDescent="0.25">
      <c r="A135" s="66">
        <v>43084</v>
      </c>
      <c r="B135" s="67">
        <f t="shared" si="16"/>
        <v>133</v>
      </c>
      <c r="C135" s="68">
        <f t="shared" si="17"/>
        <v>163.86274232177277</v>
      </c>
      <c r="D135" s="68">
        <v>160</v>
      </c>
      <c r="E135" s="80">
        <f t="shared" si="12"/>
        <v>3.862742321772771</v>
      </c>
      <c r="F135" s="68">
        <f t="shared" si="13"/>
        <v>2130.2156501830459</v>
      </c>
      <c r="G135" s="80">
        <f t="shared" si="14"/>
        <v>119.7450119749559</v>
      </c>
      <c r="H135" s="69">
        <f t="shared" si="15"/>
        <v>3.4212860564273112E-2</v>
      </c>
      <c r="I135" s="58"/>
    </row>
    <row r="136" spans="1:9" x14ac:dyDescent="0.25">
      <c r="A136" s="66">
        <v>43084</v>
      </c>
      <c r="B136" s="67">
        <f t="shared" si="16"/>
        <v>134</v>
      </c>
      <c r="C136" s="68">
        <f t="shared" si="17"/>
        <v>163.82852946120849</v>
      </c>
      <c r="D136" s="68">
        <v>160</v>
      </c>
      <c r="E136" s="80">
        <f t="shared" si="12"/>
        <v>3.8285294612084897</v>
      </c>
      <c r="F136" s="68">
        <f t="shared" si="13"/>
        <v>2129.7708829957105</v>
      </c>
      <c r="G136" s="80">
        <f t="shared" si="14"/>
        <v>118.68441329746318</v>
      </c>
      <c r="H136" s="69">
        <f t="shared" si="15"/>
        <v>3.3909832370703767E-2</v>
      </c>
      <c r="I136" s="58"/>
    </row>
    <row r="137" spans="1:9" x14ac:dyDescent="0.25">
      <c r="A137" s="66">
        <v>43084</v>
      </c>
      <c r="B137" s="67">
        <f t="shared" si="16"/>
        <v>135</v>
      </c>
      <c r="C137" s="68">
        <f t="shared" si="17"/>
        <v>163.79461962883778</v>
      </c>
      <c r="D137" s="68">
        <v>160</v>
      </c>
      <c r="E137" s="80">
        <f t="shared" si="12"/>
        <v>3.7946196288377791</v>
      </c>
      <c r="F137" s="68">
        <f t="shared" si="13"/>
        <v>2129.3300551748912</v>
      </c>
      <c r="G137" s="80">
        <f t="shared" si="14"/>
        <v>117.63320849397115</v>
      </c>
      <c r="H137" s="69">
        <f t="shared" si="15"/>
        <v>3.3609488141134618E-2</v>
      </c>
      <c r="I137" s="58"/>
    </row>
    <row r="138" spans="1:9" x14ac:dyDescent="0.25">
      <c r="A138" s="66">
        <v>43084</v>
      </c>
      <c r="B138" s="67">
        <f t="shared" si="16"/>
        <v>136</v>
      </c>
      <c r="C138" s="68">
        <f t="shared" si="17"/>
        <v>163.76101014069664</v>
      </c>
      <c r="D138" s="68">
        <v>160</v>
      </c>
      <c r="E138" s="80">
        <f t="shared" si="12"/>
        <v>3.7610101406966407</v>
      </c>
      <c r="F138" s="68">
        <f t="shared" si="13"/>
        <v>2128.8931318290565</v>
      </c>
      <c r="G138" s="80">
        <f t="shared" si="14"/>
        <v>116.59131436159586</v>
      </c>
      <c r="H138" s="69">
        <f t="shared" si="15"/>
        <v>3.3311804103313102E-2</v>
      </c>
      <c r="I138" s="58"/>
    </row>
    <row r="139" spans="1:9" x14ac:dyDescent="0.25">
      <c r="A139" s="66">
        <v>43084</v>
      </c>
      <c r="B139" s="67">
        <f t="shared" si="16"/>
        <v>137</v>
      </c>
      <c r="C139" s="68">
        <f t="shared" si="17"/>
        <v>163.72769833659333</v>
      </c>
      <c r="D139" s="68">
        <v>160</v>
      </c>
      <c r="E139" s="80">
        <f t="shared" si="12"/>
        <v>3.7276983365933347</v>
      </c>
      <c r="F139" s="68">
        <f t="shared" si="13"/>
        <v>2128.4600783757132</v>
      </c>
      <c r="G139" s="80">
        <f t="shared" si="14"/>
        <v>115.55864843439338</v>
      </c>
      <c r="H139" s="69">
        <f t="shared" si="15"/>
        <v>3.3016756695540966E-2</v>
      </c>
      <c r="I139" s="58"/>
    </row>
    <row r="140" spans="1:9" x14ac:dyDescent="0.25">
      <c r="A140" s="66">
        <v>43084</v>
      </c>
      <c r="B140" s="67">
        <f t="shared" si="16"/>
        <v>138</v>
      </c>
      <c r="C140" s="68">
        <f t="shared" si="17"/>
        <v>163.6946815798978</v>
      </c>
      <c r="D140" s="68">
        <v>160</v>
      </c>
      <c r="E140" s="80">
        <f t="shared" si="12"/>
        <v>3.6946815798978037</v>
      </c>
      <c r="F140" s="68">
        <f t="shared" si="13"/>
        <v>2128.0308605386713</v>
      </c>
      <c r="G140" s="80">
        <f t="shared" si="14"/>
        <v>114.53512897683191</v>
      </c>
      <c r="H140" s="69">
        <f t="shared" si="15"/>
        <v>3.2724322564809116E-2</v>
      </c>
      <c r="I140" s="58"/>
    </row>
    <row r="141" spans="1:9" x14ac:dyDescent="0.25">
      <c r="A141" s="66">
        <v>43084</v>
      </c>
      <c r="B141" s="67">
        <f t="shared" si="16"/>
        <v>139</v>
      </c>
      <c r="C141" s="68">
        <f t="shared" si="17"/>
        <v>163.661957257333</v>
      </c>
      <c r="D141" s="68">
        <v>160</v>
      </c>
      <c r="E141" s="80">
        <f t="shared" si="12"/>
        <v>3.6619572573330004</v>
      </c>
      <c r="F141" s="68">
        <f t="shared" si="13"/>
        <v>2127.605444345329</v>
      </c>
      <c r="G141" s="80">
        <f t="shared" si="14"/>
        <v>113.52067497732301</v>
      </c>
      <c r="H141" s="69">
        <f t="shared" si="15"/>
        <v>3.243447856494943E-2</v>
      </c>
      <c r="I141" s="58"/>
    </row>
    <row r="142" spans="1:9" x14ac:dyDescent="0.25">
      <c r="A142" s="66">
        <v>43084</v>
      </c>
      <c r="B142" s="67">
        <f t="shared" si="16"/>
        <v>140</v>
      </c>
      <c r="C142" s="68">
        <f t="shared" si="17"/>
        <v>163.62952277876806</v>
      </c>
      <c r="D142" s="68">
        <v>160</v>
      </c>
      <c r="E142" s="80">
        <f t="shared" si="12"/>
        <v>3.6295227787680631</v>
      </c>
      <c r="F142" s="68">
        <f t="shared" si="13"/>
        <v>2127.1837961239848</v>
      </c>
      <c r="G142" s="80">
        <f t="shared" si="14"/>
        <v>112.51520614180995</v>
      </c>
      <c r="H142" s="69">
        <f t="shared" si="15"/>
        <v>3.2147201754802845E-2</v>
      </c>
      <c r="I142" s="58"/>
    </row>
    <row r="143" spans="1:9" x14ac:dyDescent="0.25">
      <c r="A143" s="66">
        <v>43084</v>
      </c>
      <c r="B143" s="67">
        <f t="shared" si="16"/>
        <v>141</v>
      </c>
      <c r="C143" s="68">
        <f t="shared" si="17"/>
        <v>163.59737557701325</v>
      </c>
      <c r="D143" s="68">
        <v>160</v>
      </c>
      <c r="E143" s="80">
        <f t="shared" si="12"/>
        <v>3.5973755770132527</v>
      </c>
      <c r="F143" s="68">
        <f t="shared" si="13"/>
        <v>2126.7658825011722</v>
      </c>
      <c r="G143" s="80">
        <f t="shared" si="14"/>
        <v>111.51864288741083</v>
      </c>
      <c r="H143" s="69">
        <f t="shared" si="15"/>
        <v>3.1862469396403095E-2</v>
      </c>
      <c r="I143" s="58"/>
    </row>
    <row r="144" spans="1:9" x14ac:dyDescent="0.25">
      <c r="A144" s="66">
        <v>43084</v>
      </c>
      <c r="B144" s="67">
        <f t="shared" si="16"/>
        <v>142</v>
      </c>
      <c r="C144" s="68">
        <f t="shared" si="17"/>
        <v>163.56551310761685</v>
      </c>
      <c r="D144" s="68">
        <v>160</v>
      </c>
      <c r="E144" s="80">
        <f t="shared" si="12"/>
        <v>3.5655131076168516</v>
      </c>
      <c r="F144" s="68">
        <f t="shared" si="13"/>
        <v>2126.351670399019</v>
      </c>
      <c r="G144" s="80">
        <f t="shared" si="14"/>
        <v>110.5309063361224</v>
      </c>
      <c r="H144" s="69">
        <f t="shared" si="15"/>
        <v>3.1580258953177828E-2</v>
      </c>
      <c r="I144" s="58"/>
    </row>
    <row r="145" spans="1:9" x14ac:dyDescent="0.25">
      <c r="A145" s="66">
        <v>43084</v>
      </c>
      <c r="B145" s="67">
        <f t="shared" si="16"/>
        <v>143</v>
      </c>
      <c r="C145" s="68">
        <f t="shared" si="17"/>
        <v>163.53393284866368</v>
      </c>
      <c r="D145" s="68">
        <v>160</v>
      </c>
      <c r="E145" s="80">
        <f t="shared" si="12"/>
        <v>3.5339328486636816</v>
      </c>
      <c r="F145" s="68">
        <f t="shared" si="13"/>
        <v>2125.9411270326277</v>
      </c>
      <c r="G145" s="80">
        <f t="shared" si="14"/>
        <v>109.55191830857413</v>
      </c>
      <c r="H145" s="69">
        <f t="shared" si="15"/>
        <v>3.1300548088164036E-2</v>
      </c>
      <c r="I145" s="58"/>
    </row>
    <row r="146" spans="1:9" x14ac:dyDescent="0.25">
      <c r="A146" s="66">
        <v>43084</v>
      </c>
      <c r="B146" s="67">
        <f t="shared" si="16"/>
        <v>144</v>
      </c>
      <c r="C146" s="68">
        <f t="shared" si="17"/>
        <v>163.50263230057553</v>
      </c>
      <c r="D146" s="68">
        <v>160</v>
      </c>
      <c r="E146" s="80">
        <f t="shared" si="12"/>
        <v>3.5026323005755273</v>
      </c>
      <c r="F146" s="68">
        <f t="shared" si="13"/>
        <v>2125.5342199074817</v>
      </c>
      <c r="G146" s="80">
        <f t="shared" si="14"/>
        <v>108.58160131784135</v>
      </c>
      <c r="H146" s="69">
        <f t="shared" si="15"/>
        <v>3.1023314662240384E-2</v>
      </c>
      <c r="I146" s="58"/>
    </row>
    <row r="147" spans="1:9" x14ac:dyDescent="0.25">
      <c r="A147" s="66">
        <v>43084</v>
      </c>
      <c r="B147" s="67">
        <f t="shared" si="16"/>
        <v>145</v>
      </c>
      <c r="C147" s="68">
        <f t="shared" si="17"/>
        <v>163.47160898591329</v>
      </c>
      <c r="D147" s="68">
        <v>160</v>
      </c>
      <c r="E147" s="80">
        <f t="shared" si="12"/>
        <v>3.4716089859132921</v>
      </c>
      <c r="F147" s="68">
        <f t="shared" si="13"/>
        <v>2125.1309168168727</v>
      </c>
      <c r="G147" s="80">
        <f t="shared" si="14"/>
        <v>107.61987856331206</v>
      </c>
      <c r="H147" s="69">
        <f t="shared" si="15"/>
        <v>3.0748536732374872E-2</v>
      </c>
      <c r="I147" s="58"/>
    </row>
    <row r="148" spans="1:9" x14ac:dyDescent="0.25">
      <c r="A148" s="66">
        <v>43084</v>
      </c>
      <c r="B148" s="67">
        <f t="shared" si="16"/>
        <v>146</v>
      </c>
      <c r="C148" s="68">
        <f t="shared" si="17"/>
        <v>163.44086044918092</v>
      </c>
      <c r="D148" s="68">
        <v>160</v>
      </c>
      <c r="E148" s="80">
        <f t="shared" si="12"/>
        <v>3.4408604491809172</v>
      </c>
      <c r="F148" s="68">
        <f t="shared" si="13"/>
        <v>2124.7311858393518</v>
      </c>
      <c r="G148" s="80">
        <f t="shared" si="14"/>
        <v>106.66667392460843</v>
      </c>
      <c r="H148" s="69">
        <f t="shared" si="15"/>
        <v>3.0476192549888124E-2</v>
      </c>
      <c r="I148" s="58"/>
    </row>
    <row r="149" spans="1:9" x14ac:dyDescent="0.25">
      <c r="A149" s="66">
        <v>43084</v>
      </c>
      <c r="B149" s="67">
        <f t="shared" si="16"/>
        <v>147</v>
      </c>
      <c r="C149" s="68">
        <f t="shared" si="17"/>
        <v>163.41038425663103</v>
      </c>
      <c r="D149" s="68">
        <v>160</v>
      </c>
      <c r="E149" s="80">
        <f t="shared" si="12"/>
        <v>3.4103842566310334</v>
      </c>
      <c r="F149" s="68">
        <f t="shared" si="13"/>
        <v>2124.3349953362035</v>
      </c>
      <c r="G149" s="80">
        <f t="shared" si="14"/>
        <v>105.72191195556204</v>
      </c>
      <c r="H149" s="69">
        <f t="shared" si="15"/>
        <v>3.0206260558732011E-2</v>
      </c>
      <c r="I149" s="58"/>
    </row>
    <row r="150" spans="1:9" x14ac:dyDescent="0.25">
      <c r="A150" s="66">
        <v>43084</v>
      </c>
      <c r="B150" s="67">
        <f t="shared" si="16"/>
        <v>148</v>
      </c>
      <c r="C150" s="68">
        <f t="shared" si="17"/>
        <v>163.38017799607229</v>
      </c>
      <c r="D150" s="68">
        <v>160</v>
      </c>
      <c r="E150" s="80">
        <f t="shared" si="12"/>
        <v>3.3801779960722911</v>
      </c>
      <c r="F150" s="68">
        <f t="shared" si="13"/>
        <v>2123.94231394894</v>
      </c>
      <c r="G150" s="80">
        <f t="shared" si="14"/>
        <v>104.78551787824102</v>
      </c>
      <c r="H150" s="69">
        <f t="shared" si="15"/>
        <v>2.9938719393783151E-2</v>
      </c>
      <c r="I150" s="58"/>
    </row>
    <row r="151" spans="1:9" x14ac:dyDescent="0.25">
      <c r="A151" s="66">
        <v>43084</v>
      </c>
      <c r="B151" s="67">
        <f t="shared" si="16"/>
        <v>149</v>
      </c>
      <c r="C151" s="68">
        <f t="shared" si="17"/>
        <v>163.35023927667851</v>
      </c>
      <c r="D151" s="68">
        <v>160</v>
      </c>
      <c r="E151" s="80">
        <f t="shared" si="12"/>
        <v>3.3502392766785078</v>
      </c>
      <c r="F151" s="68">
        <f t="shared" si="13"/>
        <v>2123.5531105968207</v>
      </c>
      <c r="G151" s="80">
        <f t="shared" si="14"/>
        <v>103.85741757703374</v>
      </c>
      <c r="H151" s="69">
        <f t="shared" si="15"/>
        <v>2.9673547879152499E-2</v>
      </c>
      <c r="I151" s="58"/>
    </row>
    <row r="152" spans="1:9" x14ac:dyDescent="0.25">
      <c r="A152" s="66">
        <v>43084</v>
      </c>
      <c r="B152" s="67">
        <f t="shared" si="16"/>
        <v>150</v>
      </c>
      <c r="C152" s="68">
        <f t="shared" si="17"/>
        <v>163.32056572879935</v>
      </c>
      <c r="D152" s="68">
        <v>160</v>
      </c>
      <c r="E152" s="80">
        <f t="shared" si="12"/>
        <v>3.3205657287993517</v>
      </c>
      <c r="F152" s="68">
        <f t="shared" si="13"/>
        <v>2123.1673544743917</v>
      </c>
      <c r="G152" s="80">
        <f t="shared" si="14"/>
        <v>102.9375375927799</v>
      </c>
      <c r="H152" s="69">
        <f t="shared" si="15"/>
        <v>2.9410725026508544E-2</v>
      </c>
      <c r="I152" s="58"/>
    </row>
    <row r="153" spans="1:9" x14ac:dyDescent="0.25">
      <c r="A153" s="66">
        <v>43084</v>
      </c>
      <c r="B153" s="67">
        <f t="shared" si="16"/>
        <v>151</v>
      </c>
      <c r="C153" s="68">
        <f t="shared" si="17"/>
        <v>163.29115500377284</v>
      </c>
      <c r="D153" s="68">
        <v>160</v>
      </c>
      <c r="E153" s="80">
        <f t="shared" si="12"/>
        <v>3.2911550037728432</v>
      </c>
      <c r="F153" s="68">
        <f t="shared" si="13"/>
        <v>2122.7850150490472</v>
      </c>
      <c r="G153" s="80">
        <f t="shared" si="14"/>
        <v>102.02580511695814</v>
      </c>
      <c r="H153" s="69">
        <f t="shared" si="15"/>
        <v>2.9150230033416612E-2</v>
      </c>
      <c r="I153" s="58"/>
    </row>
    <row r="154" spans="1:9" x14ac:dyDescent="0.25">
      <c r="A154" s="66">
        <v>43084</v>
      </c>
      <c r="B154" s="67">
        <f t="shared" si="16"/>
        <v>152</v>
      </c>
      <c r="C154" s="68">
        <f t="shared" si="17"/>
        <v>163.26200477373942</v>
      </c>
      <c r="D154" s="68">
        <v>160</v>
      </c>
      <c r="E154" s="80">
        <f t="shared" si="12"/>
        <v>3.2620047737394202</v>
      </c>
      <c r="F154" s="68">
        <f t="shared" si="13"/>
        <v>2122.4060620586124</v>
      </c>
      <c r="G154" s="80">
        <f t="shared" si="14"/>
        <v>101.12214798592203</v>
      </c>
      <c r="H154" s="69">
        <f t="shared" si="15"/>
        <v>2.8892042281692006E-2</v>
      </c>
      <c r="I154" s="58"/>
    </row>
    <row r="155" spans="1:9" x14ac:dyDescent="0.25">
      <c r="A155" s="66">
        <v>43084</v>
      </c>
      <c r="B155" s="67">
        <f t="shared" si="16"/>
        <v>153</v>
      </c>
      <c r="C155" s="68">
        <f t="shared" si="17"/>
        <v>163.23311273145774</v>
      </c>
      <c r="D155" s="68">
        <v>160</v>
      </c>
      <c r="E155" s="80">
        <f t="shared" si="12"/>
        <v>3.2331127314577373</v>
      </c>
      <c r="F155" s="68">
        <f t="shared" si="13"/>
        <v>2122.0304655089508</v>
      </c>
      <c r="G155" s="80">
        <f t="shared" si="14"/>
        <v>100.22649467518985</v>
      </c>
      <c r="H155" s="69">
        <f t="shared" si="15"/>
        <v>2.8636141335768531E-2</v>
      </c>
      <c r="I155" s="58"/>
    </row>
    <row r="156" spans="1:9" x14ac:dyDescent="0.25">
      <c r="A156" s="66">
        <v>43084</v>
      </c>
      <c r="B156" s="67">
        <f t="shared" si="16"/>
        <v>154</v>
      </c>
      <c r="C156" s="68">
        <f t="shared" si="17"/>
        <v>163.20447659012197</v>
      </c>
      <c r="D156" s="68">
        <v>160</v>
      </c>
      <c r="E156" s="80">
        <f t="shared" si="12"/>
        <v>3.2044765901219705</v>
      </c>
      <c r="F156" s="68">
        <f t="shared" si="13"/>
        <v>2121.6581956715854</v>
      </c>
      <c r="G156" s="80">
        <f t="shared" si="14"/>
        <v>99.338774293781086</v>
      </c>
      <c r="H156" s="69">
        <f t="shared" si="15"/>
        <v>2.8382506941080309E-2</v>
      </c>
      <c r="I156" s="58"/>
    </row>
    <row r="157" spans="1:9" x14ac:dyDescent="0.25">
      <c r="A157" s="66">
        <v>43084</v>
      </c>
      <c r="B157" s="67">
        <f t="shared" si="16"/>
        <v>155</v>
      </c>
      <c r="C157" s="68">
        <f t="shared" si="17"/>
        <v>163.17609408318089</v>
      </c>
      <c r="D157" s="68">
        <v>160</v>
      </c>
      <c r="E157" s="80">
        <f t="shared" si="12"/>
        <v>3.1760940831808853</v>
      </c>
      <c r="F157" s="68">
        <f t="shared" si="13"/>
        <v>2121.2892230813513</v>
      </c>
      <c r="G157" s="80">
        <f t="shared" si="14"/>
        <v>98.458916578607443</v>
      </c>
      <c r="H157" s="69">
        <f t="shared" si="15"/>
        <v>2.813111902245927E-2</v>
      </c>
      <c r="I157" s="58"/>
    </row>
    <row r="158" spans="1:9" x14ac:dyDescent="0.25">
      <c r="A158" s="66">
        <v>43084</v>
      </c>
      <c r="B158" s="67">
        <f t="shared" si="16"/>
        <v>156</v>
      </c>
      <c r="C158" s="68">
        <f t="shared" si="17"/>
        <v>163.14796296415844</v>
      </c>
      <c r="D158" s="68">
        <v>160</v>
      </c>
      <c r="E158" s="80">
        <f t="shared" si="12"/>
        <v>3.1479629641584381</v>
      </c>
      <c r="F158" s="68">
        <f t="shared" si="13"/>
        <v>2120.9235185340599</v>
      </c>
      <c r="G158" s="80">
        <f t="shared" si="14"/>
        <v>97.586851888911582</v>
      </c>
      <c r="H158" s="69">
        <f t="shared" si="15"/>
        <v>2.7881957682546168E-2</v>
      </c>
      <c r="I158" s="58"/>
    </row>
    <row r="159" spans="1:9" x14ac:dyDescent="0.25">
      <c r="A159" s="66">
        <v>43084</v>
      </c>
      <c r="B159" s="67">
        <f t="shared" si="16"/>
        <v>157</v>
      </c>
      <c r="C159" s="68">
        <f t="shared" si="17"/>
        <v>163.12008100647589</v>
      </c>
      <c r="D159" s="68">
        <v>160</v>
      </c>
      <c r="E159" s="80">
        <f t="shared" si="12"/>
        <v>3.1200810064758855</v>
      </c>
      <c r="F159" s="68">
        <f t="shared" si="13"/>
        <v>2120.5610530841864</v>
      </c>
      <c r="G159" s="80">
        <f t="shared" si="14"/>
        <v>96.72251120075245</v>
      </c>
      <c r="H159" s="69">
        <f t="shared" si="15"/>
        <v>2.7635003200214985E-2</v>
      </c>
      <c r="I159" s="58"/>
    </row>
    <row r="160" spans="1:9" x14ac:dyDescent="0.25">
      <c r="A160" s="66">
        <v>43084</v>
      </c>
      <c r="B160" s="67">
        <f t="shared" si="16"/>
        <v>158</v>
      </c>
      <c r="C160" s="68">
        <f t="shared" si="17"/>
        <v>163.09244600327568</v>
      </c>
      <c r="D160" s="68">
        <v>160</v>
      </c>
      <c r="E160" s="80">
        <f t="shared" si="12"/>
        <v>3.0924460032756826</v>
      </c>
      <c r="F160" s="68">
        <f t="shared" si="13"/>
        <v>2120.201798042584</v>
      </c>
      <c r="G160" s="80">
        <f t="shared" si="14"/>
        <v>95.865826101546162</v>
      </c>
      <c r="H160" s="69">
        <f t="shared" si="15"/>
        <v>2.739023602901319E-2</v>
      </c>
      <c r="I160" s="58"/>
    </row>
    <row r="161" spans="1:9" x14ac:dyDescent="0.25">
      <c r="A161" s="66">
        <v>43084</v>
      </c>
      <c r="B161" s="67">
        <f t="shared" si="16"/>
        <v>159</v>
      </c>
      <c r="C161" s="68">
        <f t="shared" si="17"/>
        <v>163.06505576724666</v>
      </c>
      <c r="D161" s="68">
        <v>160</v>
      </c>
      <c r="E161" s="80">
        <f t="shared" si="12"/>
        <v>3.0650557672466618</v>
      </c>
      <c r="F161" s="68">
        <f t="shared" si="13"/>
        <v>2119.8457249742064</v>
      </c>
      <c r="G161" s="80">
        <f t="shared" si="14"/>
        <v>95.016728784646517</v>
      </c>
      <c r="H161" s="69">
        <f t="shared" si="15"/>
        <v>2.714763679561329E-2</v>
      </c>
      <c r="I161" s="58"/>
    </row>
    <row r="162" spans="1:9" x14ac:dyDescent="0.25">
      <c r="A162" s="66">
        <v>43084</v>
      </c>
      <c r="B162" s="67">
        <f t="shared" si="16"/>
        <v>160</v>
      </c>
      <c r="C162" s="68">
        <f t="shared" si="17"/>
        <v>163.03790813045106</v>
      </c>
      <c r="D162" s="68">
        <v>160</v>
      </c>
      <c r="E162" s="80">
        <f t="shared" si="12"/>
        <v>3.0379081304510578</v>
      </c>
      <c r="F162" s="68">
        <f t="shared" si="13"/>
        <v>2119.4928056958638</v>
      </c>
      <c r="G162" s="80">
        <f t="shared" si="14"/>
        <v>94.175152043982791</v>
      </c>
      <c r="H162" s="69">
        <f t="shared" si="15"/>
        <v>2.6907186298280799E-2</v>
      </c>
      <c r="I162" s="58"/>
    </row>
    <row r="163" spans="1:9" x14ac:dyDescent="0.25">
      <c r="A163" s="66">
        <v>43084</v>
      </c>
      <c r="B163" s="67">
        <f t="shared" si="16"/>
        <v>161</v>
      </c>
      <c r="C163" s="68">
        <f t="shared" si="17"/>
        <v>163.01100094415278</v>
      </c>
      <c r="D163" s="68">
        <v>160</v>
      </c>
      <c r="E163" s="80">
        <f t="shared" si="12"/>
        <v>3.0110009441527836</v>
      </c>
      <c r="F163" s="68">
        <f t="shared" si="13"/>
        <v>2119.1430122739862</v>
      </c>
      <c r="G163" s="80">
        <f t="shared" si="14"/>
        <v>93.341029268736293</v>
      </c>
      <c r="H163" s="69">
        <f t="shared" si="15"/>
        <v>2.6668865505353228E-2</v>
      </c>
      <c r="I163" s="58"/>
    </row>
    <row r="164" spans="1:9" x14ac:dyDescent="0.25">
      <c r="A164" s="66">
        <v>43084</v>
      </c>
      <c r="B164" s="67">
        <f t="shared" si="16"/>
        <v>162</v>
      </c>
      <c r="C164" s="68">
        <f t="shared" si="17"/>
        <v>162.98433207864744</v>
      </c>
      <c r="D164" s="68">
        <v>160</v>
      </c>
      <c r="E164" s="80">
        <f t="shared" si="12"/>
        <v>2.9843320786474408</v>
      </c>
      <c r="F164" s="68">
        <f t="shared" si="13"/>
        <v>2118.7963170224166</v>
      </c>
      <c r="G164" s="80">
        <f t="shared" si="14"/>
        <v>92.514294438070664</v>
      </c>
      <c r="H164" s="69">
        <f t="shared" si="15"/>
        <v>2.6432655553734474E-2</v>
      </c>
      <c r="I164" s="58"/>
    </row>
    <row r="165" spans="1:9" x14ac:dyDescent="0.25">
      <c r="A165" s="66">
        <v>43084</v>
      </c>
      <c r="B165" s="67">
        <f t="shared" si="16"/>
        <v>163</v>
      </c>
      <c r="C165" s="68">
        <f t="shared" si="17"/>
        <v>162.95789942309369</v>
      </c>
      <c r="D165" s="68">
        <v>160</v>
      </c>
      <c r="E165" s="80">
        <f t="shared" si="12"/>
        <v>2.9578994230936928</v>
      </c>
      <c r="F165" s="68">
        <f t="shared" si="13"/>
        <v>2118.4526925002178</v>
      </c>
      <c r="G165" s="80">
        <f t="shared" si="14"/>
        <v>91.694882115904477</v>
      </c>
      <c r="H165" s="69">
        <f t="shared" si="15"/>
        <v>2.6198537747401281E-2</v>
      </c>
      <c r="I165" s="58"/>
    </row>
    <row r="166" spans="1:9" x14ac:dyDescent="0.25">
      <c r="A166" s="66">
        <v>43084</v>
      </c>
      <c r="B166" s="67">
        <f t="shared" si="16"/>
        <v>164</v>
      </c>
      <c r="C166" s="68">
        <f t="shared" si="17"/>
        <v>162.93170088534629</v>
      </c>
      <c r="D166" s="68">
        <v>160</v>
      </c>
      <c r="E166" s="80">
        <f t="shared" si="12"/>
        <v>2.931700885346288</v>
      </c>
      <c r="F166" s="68">
        <f t="shared" si="13"/>
        <v>2118.1121115095016</v>
      </c>
      <c r="G166" s="80">
        <f t="shared" si="14"/>
        <v>90.882727445734929</v>
      </c>
      <c r="H166" s="69">
        <f t="shared" si="15"/>
        <v>2.5966493555924265E-2</v>
      </c>
      <c r="I166" s="58"/>
    </row>
    <row r="167" spans="1:9" x14ac:dyDescent="0.25">
      <c r="A167" s="66">
        <v>43084</v>
      </c>
      <c r="B167" s="67">
        <f t="shared" si="16"/>
        <v>165</v>
      </c>
      <c r="C167" s="68">
        <f t="shared" si="17"/>
        <v>162.90573439179036</v>
      </c>
      <c r="D167" s="68">
        <v>160</v>
      </c>
      <c r="E167" s="80">
        <f t="shared" si="12"/>
        <v>2.9057343917903609</v>
      </c>
      <c r="F167" s="68">
        <f t="shared" si="13"/>
        <v>2117.7745470932746</v>
      </c>
      <c r="G167" s="80">
        <f t="shared" si="14"/>
        <v>90.077766145501187</v>
      </c>
      <c r="H167" s="69">
        <f t="shared" si="15"/>
        <v>2.5736504613000338E-2</v>
      </c>
      <c r="I167" s="58"/>
    </row>
    <row r="168" spans="1:9" x14ac:dyDescent="0.25">
      <c r="A168" s="66">
        <v>43084</v>
      </c>
      <c r="B168" s="67">
        <f t="shared" si="16"/>
        <v>166</v>
      </c>
      <c r="C168" s="68">
        <f t="shared" si="17"/>
        <v>162.87999788717735</v>
      </c>
      <c r="D168" s="68">
        <v>160</v>
      </c>
      <c r="E168" s="80">
        <f t="shared" si="12"/>
        <v>2.8799978871773533</v>
      </c>
      <c r="F168" s="68">
        <f t="shared" si="13"/>
        <v>2117.4399725333055</v>
      </c>
      <c r="G168" s="80">
        <f t="shared" si="14"/>
        <v>89.279934502497952</v>
      </c>
      <c r="H168" s="69">
        <f t="shared" si="15"/>
        <v>2.5508552714999414E-2</v>
      </c>
      <c r="I168" s="58"/>
    </row>
    <row r="169" spans="1:9" x14ac:dyDescent="0.25">
      <c r="A169" s="66">
        <v>43084</v>
      </c>
      <c r="B169" s="67">
        <f t="shared" si="16"/>
        <v>167</v>
      </c>
      <c r="C169" s="68">
        <f t="shared" si="17"/>
        <v>162.85448933446236</v>
      </c>
      <c r="D169" s="68">
        <v>160</v>
      </c>
      <c r="E169" s="80">
        <f t="shared" si="12"/>
        <v>2.8544893344623574</v>
      </c>
      <c r="F169" s="68">
        <f t="shared" si="13"/>
        <v>2117.1083613480105</v>
      </c>
      <c r="G169" s="80">
        <f t="shared" si="14"/>
        <v>88.48916936833308</v>
      </c>
      <c r="H169" s="69">
        <f t="shared" si="15"/>
        <v>2.5282619819523736E-2</v>
      </c>
      <c r="I169" s="58"/>
    </row>
    <row r="170" spans="1:9" x14ac:dyDescent="0.25">
      <c r="A170" s="66">
        <v>43084</v>
      </c>
      <c r="B170" s="67">
        <f t="shared" si="16"/>
        <v>168</v>
      </c>
      <c r="C170" s="68">
        <f t="shared" si="17"/>
        <v>162.82920671464282</v>
      </c>
      <c r="D170" s="68">
        <v>160</v>
      </c>
      <c r="E170" s="80">
        <f t="shared" si="12"/>
        <v>2.8292067146428224</v>
      </c>
      <c r="F170" s="68">
        <f t="shared" si="13"/>
        <v>2116.7796872903568</v>
      </c>
      <c r="G170" s="80">
        <f t="shared" si="14"/>
        <v>87.705408153927493</v>
      </c>
      <c r="H170" s="69">
        <f t="shared" si="15"/>
        <v>2.5058688043979285E-2</v>
      </c>
      <c r="I170" s="58"/>
    </row>
    <row r="171" spans="1:9" x14ac:dyDescent="0.25">
      <c r="A171" s="66">
        <v>43084</v>
      </c>
      <c r="B171" s="67">
        <f t="shared" si="16"/>
        <v>169</v>
      </c>
      <c r="C171" s="68">
        <f t="shared" si="17"/>
        <v>162.80414802659885</v>
      </c>
      <c r="D171" s="68">
        <v>160</v>
      </c>
      <c r="E171" s="80">
        <f t="shared" si="12"/>
        <v>2.8041480265988525</v>
      </c>
      <c r="F171" s="68">
        <f t="shared" si="13"/>
        <v>2116.4539243457853</v>
      </c>
      <c r="G171" s="80">
        <f t="shared" si="14"/>
        <v>86.928588824564429</v>
      </c>
      <c r="H171" s="69">
        <f t="shared" si="15"/>
        <v>2.4836739664161264E-2</v>
      </c>
      <c r="I171" s="58"/>
    </row>
    <row r="172" spans="1:9" x14ac:dyDescent="0.25">
      <c r="A172" s="66">
        <v>43084</v>
      </c>
      <c r="B172" s="67">
        <f t="shared" si="16"/>
        <v>170</v>
      </c>
      <c r="C172" s="68">
        <f t="shared" si="17"/>
        <v>162.7793112869347</v>
      </c>
      <c r="D172" s="68">
        <v>160</v>
      </c>
      <c r="E172" s="80">
        <f t="shared" si="12"/>
        <v>2.7793112869346999</v>
      </c>
      <c r="F172" s="68">
        <f t="shared" si="13"/>
        <v>2116.131046730151</v>
      </c>
      <c r="G172" s="80">
        <f t="shared" si="14"/>
        <v>86.158649894975696</v>
      </c>
      <c r="H172" s="69">
        <f t="shared" si="15"/>
        <v>2.4616757112850197E-2</v>
      </c>
      <c r="I172" s="58"/>
    </row>
    <row r="173" spans="1:9" x14ac:dyDescent="0.25">
      <c r="A173" s="66">
        <v>43084</v>
      </c>
      <c r="B173" s="67">
        <f t="shared" si="16"/>
        <v>171</v>
      </c>
      <c r="C173" s="68">
        <f t="shared" si="17"/>
        <v>162.75469452982185</v>
      </c>
      <c r="D173" s="68">
        <v>160</v>
      </c>
      <c r="E173" s="80">
        <f t="shared" si="12"/>
        <v>2.7546945298218475</v>
      </c>
      <c r="F173" s="68">
        <f t="shared" si="13"/>
        <v>2115.8110288876842</v>
      </c>
      <c r="G173" s="80">
        <f t="shared" si="14"/>
        <v>85.395530424477272</v>
      </c>
      <c r="H173" s="69">
        <f t="shared" si="15"/>
        <v>2.4398722978422077E-2</v>
      </c>
      <c r="I173" s="58"/>
    </row>
    <row r="174" spans="1:9" x14ac:dyDescent="0.25">
      <c r="A174" s="66">
        <v>43084</v>
      </c>
      <c r="B174" s="67">
        <f t="shared" si="16"/>
        <v>172</v>
      </c>
      <c r="C174" s="68">
        <f t="shared" si="17"/>
        <v>162.73029580684343</v>
      </c>
      <c r="D174" s="68">
        <v>160</v>
      </c>
      <c r="E174" s="80">
        <f t="shared" si="12"/>
        <v>2.7302958068434293</v>
      </c>
      <c r="F174" s="68">
        <f t="shared" si="13"/>
        <v>2115.4938454889648</v>
      </c>
      <c r="G174" s="80">
        <f t="shared" si="14"/>
        <v>84.639170012146309</v>
      </c>
      <c r="H174" s="69">
        <f t="shared" si="15"/>
        <v>2.4182620003470375E-2</v>
      </c>
      <c r="I174" s="58"/>
    </row>
    <row r="175" spans="1:9" x14ac:dyDescent="0.25">
      <c r="A175" s="66">
        <v>43084</v>
      </c>
      <c r="B175" s="67">
        <f t="shared" si="16"/>
        <v>173</v>
      </c>
      <c r="C175" s="68">
        <f t="shared" si="17"/>
        <v>162.70611318683996</v>
      </c>
      <c r="D175" s="68">
        <v>160</v>
      </c>
      <c r="E175" s="80">
        <f t="shared" si="12"/>
        <v>2.7061131868399571</v>
      </c>
      <c r="F175" s="68">
        <f t="shared" si="13"/>
        <v>2115.1794714289194</v>
      </c>
      <c r="G175" s="80">
        <f t="shared" si="14"/>
        <v>83.889508792038669</v>
      </c>
      <c r="H175" s="69">
        <f t="shared" si="15"/>
        <v>2.3968431083439618E-2</v>
      </c>
      <c r="I175" s="58"/>
    </row>
    <row r="176" spans="1:9" x14ac:dyDescent="0.25">
      <c r="A176" s="66">
        <v>43084</v>
      </c>
      <c r="B176" s="67">
        <f t="shared" si="16"/>
        <v>174</v>
      </c>
      <c r="C176" s="68">
        <f t="shared" si="17"/>
        <v>162.68214475575653</v>
      </c>
      <c r="D176" s="68">
        <v>160</v>
      </c>
      <c r="E176" s="80">
        <f t="shared" si="12"/>
        <v>2.682144755756525</v>
      </c>
      <c r="F176" s="68">
        <f t="shared" si="13"/>
        <v>2114.867881824835</v>
      </c>
      <c r="G176" s="80">
        <f t="shared" si="14"/>
        <v>83.146487428452275</v>
      </c>
      <c r="H176" s="69">
        <f t="shared" si="15"/>
        <v>2.3756139265272078E-2</v>
      </c>
      <c r="I176" s="58"/>
    </row>
    <row r="177" spans="1:9" x14ac:dyDescent="0.25">
      <c r="A177" s="66">
        <v>43084</v>
      </c>
      <c r="B177" s="67">
        <f t="shared" si="16"/>
        <v>175</v>
      </c>
      <c r="C177" s="68">
        <f t="shared" si="17"/>
        <v>162.65838861649127</v>
      </c>
      <c r="D177" s="68">
        <v>160</v>
      </c>
      <c r="E177" s="80">
        <f t="shared" si="12"/>
        <v>2.6583886164912656</v>
      </c>
      <c r="F177" s="68">
        <f t="shared" si="13"/>
        <v>2114.5590520143865</v>
      </c>
      <c r="G177" s="80">
        <f t="shared" si="14"/>
        <v>82.410047111229233</v>
      </c>
      <c r="H177" s="69">
        <f t="shared" si="15"/>
        <v>2.3545727746065497E-2</v>
      </c>
      <c r="I177" s="58"/>
    </row>
    <row r="178" spans="1:9" x14ac:dyDescent="0.25">
      <c r="A178" s="66">
        <v>43084</v>
      </c>
      <c r="B178" s="67">
        <f t="shared" si="16"/>
        <v>176</v>
      </c>
      <c r="C178" s="68">
        <f t="shared" si="17"/>
        <v>162.6348428887452</v>
      </c>
      <c r="D178" s="68">
        <v>160</v>
      </c>
      <c r="E178" s="80">
        <f t="shared" si="12"/>
        <v>2.6348428887451973</v>
      </c>
      <c r="F178" s="68">
        <f t="shared" si="13"/>
        <v>2114.2529575536873</v>
      </c>
      <c r="G178" s="80">
        <f t="shared" si="14"/>
        <v>81.680129551101118</v>
      </c>
      <c r="H178" s="69">
        <f t="shared" si="15"/>
        <v>2.3337179871743177E-2</v>
      </c>
      <c r="I178" s="58"/>
    </row>
    <row r="179" spans="1:9" x14ac:dyDescent="0.25">
      <c r="A179" s="66">
        <v>43084</v>
      </c>
      <c r="B179" s="67">
        <f t="shared" si="16"/>
        <v>177</v>
      </c>
      <c r="C179" s="68">
        <f t="shared" si="17"/>
        <v>162.61150570887347</v>
      </c>
      <c r="D179" s="68">
        <v>160</v>
      </c>
      <c r="E179" s="80">
        <f t="shared" si="12"/>
        <v>2.6115057088734659</v>
      </c>
      <c r="F179" s="68">
        <f t="shared" si="13"/>
        <v>2113.9495742153549</v>
      </c>
      <c r="G179" s="80">
        <f t="shared" si="14"/>
        <v>80.956676975077443</v>
      </c>
      <c r="H179" s="69">
        <f t="shared" si="15"/>
        <v>2.3130479135736411E-2</v>
      </c>
      <c r="I179" s="58"/>
    </row>
    <row r="180" spans="1:9" x14ac:dyDescent="0.25">
      <c r="A180" s="66">
        <v>43084</v>
      </c>
      <c r="B180" s="67">
        <f t="shared" si="16"/>
        <v>178</v>
      </c>
      <c r="C180" s="68">
        <f t="shared" si="17"/>
        <v>162.58837522973772</v>
      </c>
      <c r="D180" s="68">
        <v>160</v>
      </c>
      <c r="E180" s="80">
        <f t="shared" si="12"/>
        <v>2.5883752297377214</v>
      </c>
      <c r="F180" s="68">
        <f t="shared" si="13"/>
        <v>2113.6488779865904</v>
      </c>
      <c r="G180" s="80">
        <f t="shared" si="14"/>
        <v>80.239632121869363</v>
      </c>
      <c r="H180" s="69">
        <f t="shared" si="15"/>
        <v>2.292560917767696E-2</v>
      </c>
      <c r="I180" s="58"/>
    </row>
    <row r="181" spans="1:9" x14ac:dyDescent="0.25">
      <c r="A181" s="66">
        <v>43084</v>
      </c>
      <c r="B181" s="67">
        <f t="shared" si="16"/>
        <v>179</v>
      </c>
      <c r="C181" s="68">
        <f t="shared" si="17"/>
        <v>162.56544962056003</v>
      </c>
      <c r="D181" s="68">
        <v>160</v>
      </c>
      <c r="E181" s="80">
        <f t="shared" si="12"/>
        <v>2.565449620560031</v>
      </c>
      <c r="F181" s="68">
        <f t="shared" si="13"/>
        <v>2113.3508450672803</v>
      </c>
      <c r="G181" s="80">
        <f t="shared" si="14"/>
        <v>79.528938237360961</v>
      </c>
      <c r="H181" s="69">
        <f t="shared" si="15"/>
        <v>2.2722553782103132E-2</v>
      </c>
      <c r="I181" s="58"/>
    </row>
    <row r="182" spans="1:9" x14ac:dyDescent="0.25">
      <c r="A182" s="66">
        <v>43084</v>
      </c>
      <c r="B182" s="67">
        <f t="shared" si="16"/>
        <v>180</v>
      </c>
      <c r="C182" s="68">
        <f t="shared" si="17"/>
        <v>162.54272706677793</v>
      </c>
      <c r="D182" s="68">
        <v>160</v>
      </c>
      <c r="E182" s="80">
        <f t="shared" si="12"/>
        <v>2.5427270667779283</v>
      </c>
      <c r="F182" s="68">
        <f t="shared" si="13"/>
        <v>2113.0554518681129</v>
      </c>
      <c r="G182" s="80">
        <f t="shared" si="14"/>
        <v>78.824539070115776</v>
      </c>
      <c r="H182" s="69">
        <f t="shared" si="15"/>
        <v>2.2521296877175936E-2</v>
      </c>
      <c r="I182" s="58"/>
    </row>
    <row r="183" spans="1:9" x14ac:dyDescent="0.25">
      <c r="A183" s="66">
        <v>43084</v>
      </c>
      <c r="B183" s="67">
        <f t="shared" si="16"/>
        <v>181</v>
      </c>
      <c r="C183" s="68">
        <f t="shared" si="17"/>
        <v>162.52020576990074</v>
      </c>
      <c r="D183" s="68">
        <v>160</v>
      </c>
      <c r="E183" s="80">
        <f t="shared" si="12"/>
        <v>2.5202057699007412</v>
      </c>
      <c r="F183" s="68">
        <f t="shared" si="13"/>
        <v>2112.7626750087097</v>
      </c>
      <c r="G183" s="80">
        <f t="shared" si="14"/>
        <v>78.126378866922977</v>
      </c>
      <c r="H183" s="69">
        <f t="shared" si="15"/>
        <v>2.2321822533406564E-2</v>
      </c>
      <c r="I183" s="58"/>
    </row>
    <row r="184" spans="1:9" x14ac:dyDescent="0.25">
      <c r="A184" s="66">
        <v>43084</v>
      </c>
      <c r="B184" s="67">
        <f t="shared" si="16"/>
        <v>182</v>
      </c>
      <c r="C184" s="68">
        <f t="shared" si="17"/>
        <v>162.49788394736734</v>
      </c>
      <c r="D184" s="68">
        <v>160</v>
      </c>
      <c r="E184" s="80">
        <f t="shared" si="12"/>
        <v>2.4978839473673418</v>
      </c>
      <c r="F184" s="68">
        <f t="shared" si="13"/>
        <v>2112.4724913157756</v>
      </c>
      <c r="G184" s="80">
        <f t="shared" si="14"/>
        <v>77.434402368387595</v>
      </c>
      <c r="H184" s="69">
        <f t="shared" si="15"/>
        <v>2.2124114962396454E-2</v>
      </c>
      <c r="I184" s="58"/>
    </row>
    <row r="185" spans="1:9" x14ac:dyDescent="0.25">
      <c r="A185" s="66">
        <v>43084</v>
      </c>
      <c r="B185" s="67">
        <f t="shared" si="16"/>
        <v>183</v>
      </c>
      <c r="C185" s="68">
        <f t="shared" si="17"/>
        <v>162.47575983240495</v>
      </c>
      <c r="D185" s="68">
        <v>160</v>
      </c>
      <c r="E185" s="80">
        <f t="shared" si="12"/>
        <v>2.4757598324049468</v>
      </c>
      <c r="F185" s="68">
        <f t="shared" si="13"/>
        <v>2112.1848778212643</v>
      </c>
      <c r="G185" s="80">
        <f t="shared" si="14"/>
        <v>76.748554804553351</v>
      </c>
      <c r="H185" s="69">
        <f t="shared" si="15"/>
        <v>2.192815851558667E-2</v>
      </c>
      <c r="I185" s="58"/>
    </row>
    <row r="186" spans="1:9" x14ac:dyDescent="0.25">
      <c r="A186" s="66">
        <v>43084</v>
      </c>
      <c r="B186" s="67">
        <f t="shared" si="16"/>
        <v>184</v>
      </c>
      <c r="C186" s="68">
        <f t="shared" si="17"/>
        <v>162.45383167388937</v>
      </c>
      <c r="D186" s="68">
        <v>160</v>
      </c>
      <c r="E186" s="80">
        <f t="shared" si="12"/>
        <v>2.4538316738893684</v>
      </c>
      <c r="F186" s="68">
        <f t="shared" si="13"/>
        <v>2111.899811760562</v>
      </c>
      <c r="G186" s="80">
        <f t="shared" si="14"/>
        <v>76.068781890570421</v>
      </c>
      <c r="H186" s="69">
        <f t="shared" si="15"/>
        <v>2.1733937683020121E-2</v>
      </c>
      <c r="I186" s="58"/>
    </row>
    <row r="187" spans="1:9" x14ac:dyDescent="0.25">
      <c r="A187" s="66">
        <v>43084</v>
      </c>
      <c r="B187" s="67">
        <f t="shared" si="16"/>
        <v>185</v>
      </c>
      <c r="C187" s="68">
        <f t="shared" si="17"/>
        <v>162.43209773620634</v>
      </c>
      <c r="D187" s="68">
        <v>160</v>
      </c>
      <c r="E187" s="80">
        <f t="shared" si="12"/>
        <v>2.4320977362063445</v>
      </c>
      <c r="F187" s="68">
        <f t="shared" si="13"/>
        <v>2111.6172705706826</v>
      </c>
      <c r="G187" s="80">
        <f t="shared" si="14"/>
        <v>75.39502982239668</v>
      </c>
      <c r="H187" s="69">
        <f t="shared" si="15"/>
        <v>2.1541437092113338E-2</v>
      </c>
      <c r="I187" s="58"/>
    </row>
    <row r="188" spans="1:9" x14ac:dyDescent="0.25">
      <c r="A188" s="66">
        <v>43084</v>
      </c>
      <c r="B188" s="67">
        <f t="shared" si="16"/>
        <v>186</v>
      </c>
      <c r="C188" s="68">
        <f t="shared" si="17"/>
        <v>162.41055629911423</v>
      </c>
      <c r="D188" s="68">
        <v>160</v>
      </c>
      <c r="E188" s="80">
        <f t="shared" si="12"/>
        <v>2.4105562991142335</v>
      </c>
      <c r="F188" s="68">
        <f t="shared" si="13"/>
        <v>2111.3372318884849</v>
      </c>
      <c r="G188" s="80">
        <f t="shared" si="14"/>
        <v>74.727245272541239</v>
      </c>
      <c r="H188" s="69">
        <f t="shared" si="15"/>
        <v>2.1350641506440355E-2</v>
      </c>
      <c r="I188" s="58"/>
    </row>
    <row r="189" spans="1:9" x14ac:dyDescent="0.25">
      <c r="A189" s="66">
        <v>43084</v>
      </c>
      <c r="B189" s="67">
        <f t="shared" si="16"/>
        <v>187</v>
      </c>
      <c r="C189" s="68">
        <f t="shared" si="17"/>
        <v>162.38920565760779</v>
      </c>
      <c r="D189" s="68">
        <v>160</v>
      </c>
      <c r="E189" s="80">
        <f t="shared" si="12"/>
        <v>2.3892056576077891</v>
      </c>
      <c r="F189" s="68">
        <f t="shared" si="13"/>
        <v>2111.0596735489012</v>
      </c>
      <c r="G189" s="80">
        <f t="shared" si="14"/>
        <v>74.065375385841463</v>
      </c>
      <c r="H189" s="69">
        <f t="shared" si="15"/>
        <v>2.1161535824526134E-2</v>
      </c>
      <c r="I189" s="58"/>
    </row>
    <row r="190" spans="1:9" x14ac:dyDescent="0.25">
      <c r="A190" s="66">
        <v>43084</v>
      </c>
      <c r="B190" s="67">
        <f t="shared" si="16"/>
        <v>188</v>
      </c>
      <c r="C190" s="68">
        <f t="shared" si="17"/>
        <v>162.36804412178327</v>
      </c>
      <c r="D190" s="68">
        <v>160</v>
      </c>
      <c r="E190" s="80">
        <f t="shared" si="12"/>
        <v>2.3680441217832708</v>
      </c>
      <c r="F190" s="68">
        <f t="shared" si="13"/>
        <v>2110.7845735831825</v>
      </c>
      <c r="G190" s="80">
        <f t="shared" si="14"/>
        <v>73.409367775281396</v>
      </c>
      <c r="H190" s="69">
        <f t="shared" si="15"/>
        <v>2.0974105078651828E-2</v>
      </c>
      <c r="I190" s="58"/>
    </row>
    <row r="191" spans="1:9" x14ac:dyDescent="0.25">
      <c r="A191" s="66">
        <v>43084</v>
      </c>
      <c r="B191" s="67">
        <f t="shared" si="16"/>
        <v>189</v>
      </c>
      <c r="C191" s="68">
        <f t="shared" si="17"/>
        <v>162.34707001670461</v>
      </c>
      <c r="D191" s="68">
        <v>160</v>
      </c>
      <c r="E191" s="80">
        <f t="shared" si="12"/>
        <v>2.3470700167046061</v>
      </c>
      <c r="F191" s="68">
        <f t="shared" si="13"/>
        <v>2110.5119102171598</v>
      </c>
      <c r="G191" s="80">
        <f t="shared" si="14"/>
        <v>72.75917051784279</v>
      </c>
      <c r="H191" s="69">
        <f t="shared" si="15"/>
        <v>2.078833443366937E-2</v>
      </c>
      <c r="I191" s="58"/>
    </row>
    <row r="192" spans="1:9" x14ac:dyDescent="0.25">
      <c r="A192" s="66">
        <v>43084</v>
      </c>
      <c r="B192" s="67">
        <f t="shared" si="16"/>
        <v>190</v>
      </c>
      <c r="C192" s="68">
        <f t="shared" si="17"/>
        <v>162.32628168227095</v>
      </c>
      <c r="D192" s="68">
        <v>160</v>
      </c>
      <c r="E192" s="80">
        <f t="shared" si="12"/>
        <v>2.3262816822709453</v>
      </c>
      <c r="F192" s="68">
        <f t="shared" si="13"/>
        <v>2110.2416618695224</v>
      </c>
      <c r="G192" s="80">
        <f t="shared" si="14"/>
        <v>72.114732150399306</v>
      </c>
      <c r="H192" s="69">
        <f t="shared" si="15"/>
        <v>2.0604209185828372E-2</v>
      </c>
      <c r="I192" s="58"/>
    </row>
    <row r="193" spans="1:9" x14ac:dyDescent="0.25">
      <c r="A193" s="66">
        <v>43084</v>
      </c>
      <c r="B193" s="67">
        <f t="shared" si="16"/>
        <v>191</v>
      </c>
      <c r="C193" s="68">
        <f t="shared" si="17"/>
        <v>162.30567747308513</v>
      </c>
      <c r="D193" s="68">
        <v>160</v>
      </c>
      <c r="E193" s="80">
        <f t="shared" si="12"/>
        <v>2.3056774730851259</v>
      </c>
      <c r="F193" s="68">
        <f t="shared" si="13"/>
        <v>2109.9738071501065</v>
      </c>
      <c r="G193" s="80">
        <f t="shared" si="14"/>
        <v>71.476001665638904</v>
      </c>
      <c r="H193" s="69">
        <f t="shared" si="15"/>
        <v>2.0421714761611115E-2</v>
      </c>
      <c r="I193" s="58"/>
    </row>
    <row r="194" spans="1:9" x14ac:dyDescent="0.25">
      <c r="A194" s="66">
        <v>43084</v>
      </c>
      <c r="B194" s="67">
        <f t="shared" si="16"/>
        <v>192</v>
      </c>
      <c r="C194" s="68">
        <f t="shared" si="17"/>
        <v>162.2852557583235</v>
      </c>
      <c r="D194" s="68">
        <v>160</v>
      </c>
      <c r="E194" s="80">
        <f t="shared" si="12"/>
        <v>2.2852557583235011</v>
      </c>
      <c r="F194" s="68">
        <f t="shared" si="13"/>
        <v>2109.7083248582057</v>
      </c>
      <c r="G194" s="80">
        <f t="shared" si="14"/>
        <v>70.842928508028535</v>
      </c>
      <c r="H194" s="69">
        <f t="shared" si="15"/>
        <v>2.0240836716579582E-2</v>
      </c>
      <c r="I194" s="58"/>
    </row>
    <row r="195" spans="1:9" x14ac:dyDescent="0.25">
      <c r="A195" s="66">
        <v>43084</v>
      </c>
      <c r="B195" s="67">
        <f t="shared" si="16"/>
        <v>193</v>
      </c>
      <c r="C195" s="68">
        <f t="shared" si="17"/>
        <v>162.26501492160693</v>
      </c>
      <c r="D195" s="68">
        <v>160</v>
      </c>
      <c r="E195" s="80">
        <f t="shared" ref="E195:E258" si="18">C195-D195</f>
        <v>2.2650149216069337</v>
      </c>
      <c r="F195" s="68">
        <f t="shared" ref="F195:F258" si="19">13*C195</f>
        <v>2109.4451939808901</v>
      </c>
      <c r="G195" s="80">
        <f t="shared" ref="G195:G258" si="20">E195*31</f>
        <v>70.215462569814946</v>
      </c>
      <c r="H195" s="69">
        <f t="shared" ref="H195:H258" si="21">MIN($G195/3500,$F195/3500)</f>
        <v>2.006156073423284E-2</v>
      </c>
      <c r="I195" s="58"/>
    </row>
    <row r="196" spans="1:9" x14ac:dyDescent="0.25">
      <c r="A196" s="66">
        <v>43084</v>
      </c>
      <c r="B196" s="67">
        <f t="shared" ref="B196:B259" si="22">B195+1</f>
        <v>194</v>
      </c>
      <c r="C196" s="68">
        <f t="shared" ref="C196:C259" si="23">C195-H195</f>
        <v>162.2449533608727</v>
      </c>
      <c r="D196" s="68">
        <v>160</v>
      </c>
      <c r="E196" s="80">
        <f t="shared" si="18"/>
        <v>2.2449533608726995</v>
      </c>
      <c r="F196" s="68">
        <f t="shared" si="19"/>
        <v>2109.1843936913451</v>
      </c>
      <c r="G196" s="80">
        <f t="shared" si="20"/>
        <v>69.593554187053684</v>
      </c>
      <c r="H196" s="69">
        <f t="shared" si="21"/>
        <v>1.9883872624872481E-2</v>
      </c>
      <c r="I196" s="58"/>
    </row>
    <row r="197" spans="1:9" x14ac:dyDescent="0.25">
      <c r="A197" s="66">
        <v>43084</v>
      </c>
      <c r="B197" s="67">
        <f t="shared" si="22"/>
        <v>195</v>
      </c>
      <c r="C197" s="68">
        <f t="shared" si="23"/>
        <v>162.22506948824784</v>
      </c>
      <c r="D197" s="68">
        <v>160</v>
      </c>
      <c r="E197" s="80">
        <f t="shared" si="18"/>
        <v>2.2250694882478399</v>
      </c>
      <c r="F197" s="68">
        <f t="shared" si="19"/>
        <v>2108.9259033472217</v>
      </c>
      <c r="G197" s="80">
        <f t="shared" si="20"/>
        <v>68.977154135683037</v>
      </c>
      <c r="H197" s="69">
        <f t="shared" si="21"/>
        <v>1.9707758324480868E-2</v>
      </c>
      <c r="I197" s="58"/>
    </row>
    <row r="198" spans="1:9" x14ac:dyDescent="0.25">
      <c r="A198" s="66">
        <v>43084</v>
      </c>
      <c r="B198" s="67">
        <f t="shared" si="22"/>
        <v>196</v>
      </c>
      <c r="C198" s="68">
        <f t="shared" si="23"/>
        <v>162.20536172992337</v>
      </c>
      <c r="D198" s="68">
        <v>160</v>
      </c>
      <c r="E198" s="80">
        <f t="shared" si="18"/>
        <v>2.2053617299233679</v>
      </c>
      <c r="F198" s="68">
        <f t="shared" si="19"/>
        <v>2108.6697024890036</v>
      </c>
      <c r="G198" s="80">
        <f t="shared" si="20"/>
        <v>68.366213627624404</v>
      </c>
      <c r="H198" s="69">
        <f t="shared" si="21"/>
        <v>1.9533203893606972E-2</v>
      </c>
      <c r="I198" s="58"/>
    </row>
    <row r="199" spans="1:9" x14ac:dyDescent="0.25">
      <c r="A199" s="66">
        <v>43084</v>
      </c>
      <c r="B199" s="67">
        <f t="shared" si="22"/>
        <v>197</v>
      </c>
      <c r="C199" s="68">
        <f t="shared" si="23"/>
        <v>162.18582852602975</v>
      </c>
      <c r="D199" s="68">
        <v>160</v>
      </c>
      <c r="E199" s="80">
        <f t="shared" si="18"/>
        <v>2.1858285260297521</v>
      </c>
      <c r="F199" s="68">
        <f t="shared" si="19"/>
        <v>2108.4157708383868</v>
      </c>
      <c r="G199" s="80">
        <f t="shared" si="20"/>
        <v>67.760684306922315</v>
      </c>
      <c r="H199" s="69">
        <f t="shared" si="21"/>
        <v>1.9360195516263518E-2</v>
      </c>
      <c r="I199" s="58"/>
    </row>
    <row r="200" spans="1:9" x14ac:dyDescent="0.25">
      <c r="A200" s="66">
        <v>43084</v>
      </c>
      <c r="B200" s="67">
        <f t="shared" si="22"/>
        <v>198</v>
      </c>
      <c r="C200" s="68">
        <f t="shared" si="23"/>
        <v>162.16646833051348</v>
      </c>
      <c r="D200" s="68">
        <v>160</v>
      </c>
      <c r="E200" s="80">
        <f t="shared" si="18"/>
        <v>2.1664683305134815</v>
      </c>
      <c r="F200" s="68">
        <f t="shared" si="19"/>
        <v>2108.1640882966753</v>
      </c>
      <c r="G200" s="80">
        <f t="shared" si="20"/>
        <v>67.160518245917928</v>
      </c>
      <c r="H200" s="69">
        <f t="shared" si="21"/>
        <v>1.9188719498833693E-2</v>
      </c>
      <c r="I200" s="58"/>
    </row>
    <row r="201" spans="1:9" x14ac:dyDescent="0.25">
      <c r="A201" s="66">
        <v>43084</v>
      </c>
      <c r="B201" s="67">
        <f t="shared" si="22"/>
        <v>199</v>
      </c>
      <c r="C201" s="68">
        <f t="shared" si="23"/>
        <v>162.14727961101465</v>
      </c>
      <c r="D201" s="68">
        <v>160</v>
      </c>
      <c r="E201" s="80">
        <f t="shared" si="18"/>
        <v>2.1472796110146533</v>
      </c>
      <c r="F201" s="68">
        <f t="shared" si="19"/>
        <v>2107.9146349431903</v>
      </c>
      <c r="G201" s="80">
        <f t="shared" si="20"/>
        <v>66.565667941454251</v>
      </c>
      <c r="H201" s="69">
        <f t="shared" si="21"/>
        <v>1.9018762268986928E-2</v>
      </c>
      <c r="I201" s="58"/>
    </row>
    <row r="202" spans="1:9" x14ac:dyDescent="0.25">
      <c r="A202" s="66">
        <v>43084</v>
      </c>
      <c r="B202" s="67">
        <f t="shared" si="22"/>
        <v>200</v>
      </c>
      <c r="C202" s="68">
        <f t="shared" si="23"/>
        <v>162.12826084874567</v>
      </c>
      <c r="D202" s="68">
        <v>160</v>
      </c>
      <c r="E202" s="80">
        <f t="shared" si="18"/>
        <v>2.1282608487456685</v>
      </c>
      <c r="F202" s="68">
        <f t="shared" si="19"/>
        <v>2107.6673910336935</v>
      </c>
      <c r="G202" s="80">
        <f t="shared" si="20"/>
        <v>65.976086311115722</v>
      </c>
      <c r="H202" s="69">
        <f t="shared" si="21"/>
        <v>1.8850310374604492E-2</v>
      </c>
      <c r="I202" s="58"/>
    </row>
    <row r="203" spans="1:9" x14ac:dyDescent="0.25">
      <c r="A203" s="66">
        <v>43084</v>
      </c>
      <c r="B203" s="67">
        <f t="shared" si="22"/>
        <v>201</v>
      </c>
      <c r="C203" s="68">
        <f t="shared" si="23"/>
        <v>162.10941053837107</v>
      </c>
      <c r="D203" s="68">
        <v>160</v>
      </c>
      <c r="E203" s="80">
        <f t="shared" si="18"/>
        <v>2.1094105383710655</v>
      </c>
      <c r="F203" s="68">
        <f t="shared" si="19"/>
        <v>2107.422336998824</v>
      </c>
      <c r="G203" s="80">
        <f t="shared" si="20"/>
        <v>65.391726689503031</v>
      </c>
      <c r="H203" s="69">
        <f t="shared" si="21"/>
        <v>1.868335048271515E-2</v>
      </c>
      <c r="I203" s="58"/>
    </row>
    <row r="204" spans="1:9" x14ac:dyDescent="0.25">
      <c r="A204" s="66">
        <v>43084</v>
      </c>
      <c r="B204" s="67">
        <f t="shared" si="22"/>
        <v>202</v>
      </c>
      <c r="C204" s="68">
        <f t="shared" si="23"/>
        <v>162.09072718788835</v>
      </c>
      <c r="D204" s="68">
        <v>160</v>
      </c>
      <c r="E204" s="80">
        <f t="shared" si="18"/>
        <v>2.0907271878883478</v>
      </c>
      <c r="F204" s="68">
        <f t="shared" si="19"/>
        <v>2107.1794534425485</v>
      </c>
      <c r="G204" s="80">
        <f t="shared" si="20"/>
        <v>64.812542824538781</v>
      </c>
      <c r="H204" s="69">
        <f t="shared" si="21"/>
        <v>1.851786937843965E-2</v>
      </c>
      <c r="I204" s="58"/>
    </row>
    <row r="205" spans="1:9" x14ac:dyDescent="0.25">
      <c r="A205" s="66">
        <v>43084</v>
      </c>
      <c r="B205" s="67">
        <f t="shared" si="22"/>
        <v>203</v>
      </c>
      <c r="C205" s="68">
        <f t="shared" si="23"/>
        <v>162.07220931850992</v>
      </c>
      <c r="D205" s="68">
        <v>160</v>
      </c>
      <c r="E205" s="80">
        <f t="shared" si="18"/>
        <v>2.0722093185099197</v>
      </c>
      <c r="F205" s="68">
        <f t="shared" si="19"/>
        <v>2106.9387211406288</v>
      </c>
      <c r="G205" s="80">
        <f t="shared" si="20"/>
        <v>64.238488873807512</v>
      </c>
      <c r="H205" s="69">
        <f t="shared" si="21"/>
        <v>1.8353853963945004E-2</v>
      </c>
      <c r="I205" s="58"/>
    </row>
    <row r="206" spans="1:9" x14ac:dyDescent="0.25">
      <c r="A206" s="66">
        <v>43084</v>
      </c>
      <c r="B206" s="67">
        <f t="shared" si="22"/>
        <v>204</v>
      </c>
      <c r="C206" s="68">
        <f t="shared" si="23"/>
        <v>162.05385546454596</v>
      </c>
      <c r="D206" s="68">
        <v>160</v>
      </c>
      <c r="E206" s="80">
        <f t="shared" si="18"/>
        <v>2.0538554645459612</v>
      </c>
      <c r="F206" s="68">
        <f t="shared" si="19"/>
        <v>2106.7001210390977</v>
      </c>
      <c r="G206" s="80">
        <f t="shared" si="20"/>
        <v>63.669519400924798</v>
      </c>
      <c r="H206" s="69">
        <f t="shared" si="21"/>
        <v>1.8191291257407084E-2</v>
      </c>
      <c r="I206" s="58"/>
    </row>
    <row r="207" spans="1:9" x14ac:dyDescent="0.25">
      <c r="A207" s="66">
        <v>43084</v>
      </c>
      <c r="B207" s="67">
        <f t="shared" si="22"/>
        <v>205</v>
      </c>
      <c r="C207" s="68">
        <f t="shared" si="23"/>
        <v>162.03566417328855</v>
      </c>
      <c r="D207" s="68">
        <v>160</v>
      </c>
      <c r="E207" s="80">
        <f t="shared" si="18"/>
        <v>2.0356641732885521</v>
      </c>
      <c r="F207" s="68">
        <f t="shared" si="19"/>
        <v>2106.463634252751</v>
      </c>
      <c r="G207" s="80">
        <f t="shared" si="20"/>
        <v>63.105589371945115</v>
      </c>
      <c r="H207" s="69">
        <f t="shared" si="21"/>
        <v>1.8030168391984319E-2</v>
      </c>
      <c r="I207" s="58"/>
    </row>
    <row r="208" spans="1:9" x14ac:dyDescent="0.25">
      <c r="A208" s="66">
        <v>43084</v>
      </c>
      <c r="B208" s="67">
        <f t="shared" si="22"/>
        <v>206</v>
      </c>
      <c r="C208" s="68">
        <f t="shared" si="23"/>
        <v>162.01763400489656</v>
      </c>
      <c r="D208" s="68">
        <v>160</v>
      </c>
      <c r="E208" s="80">
        <f t="shared" si="18"/>
        <v>2.0176340048965642</v>
      </c>
      <c r="F208" s="68">
        <f t="shared" si="19"/>
        <v>2106.2292420636554</v>
      </c>
      <c r="G208" s="80">
        <f t="shared" si="20"/>
        <v>62.54665415179349</v>
      </c>
      <c r="H208" s="69">
        <f t="shared" si="21"/>
        <v>1.7870472614798141E-2</v>
      </c>
      <c r="I208" s="58"/>
    </row>
    <row r="209" spans="1:9" x14ac:dyDescent="0.25">
      <c r="A209" s="66">
        <v>43084</v>
      </c>
      <c r="B209" s="67">
        <f t="shared" si="22"/>
        <v>207</v>
      </c>
      <c r="C209" s="68">
        <f t="shared" si="23"/>
        <v>161.99976353228178</v>
      </c>
      <c r="D209" s="68">
        <v>160</v>
      </c>
      <c r="E209" s="80">
        <f t="shared" si="18"/>
        <v>1.9997635322817757</v>
      </c>
      <c r="F209" s="68">
        <f t="shared" si="19"/>
        <v>2105.9969259196632</v>
      </c>
      <c r="G209" s="80">
        <f t="shared" si="20"/>
        <v>61.992669500735047</v>
      </c>
      <c r="H209" s="69">
        <f t="shared" si="21"/>
        <v>1.77121912859243E-2</v>
      </c>
      <c r="I209" s="58"/>
    </row>
    <row r="210" spans="1:9" x14ac:dyDescent="0.25">
      <c r="A210" s="66">
        <v>43084</v>
      </c>
      <c r="B210" s="67">
        <f t="shared" si="22"/>
        <v>208</v>
      </c>
      <c r="C210" s="68">
        <f t="shared" si="23"/>
        <v>161.98205134099584</v>
      </c>
      <c r="D210" s="68">
        <v>160</v>
      </c>
      <c r="E210" s="80">
        <f t="shared" si="18"/>
        <v>1.982051340995838</v>
      </c>
      <c r="F210" s="68">
        <f t="shared" si="19"/>
        <v>2105.7666674329457</v>
      </c>
      <c r="G210" s="80">
        <f t="shared" si="20"/>
        <v>61.443591570870979</v>
      </c>
      <c r="H210" s="69">
        <f t="shared" si="21"/>
        <v>1.7555311877391708E-2</v>
      </c>
      <c r="I210" s="58"/>
    </row>
    <row r="211" spans="1:9" x14ac:dyDescent="0.25">
      <c r="A211" s="66">
        <v>43084</v>
      </c>
      <c r="B211" s="67">
        <f t="shared" si="22"/>
        <v>209</v>
      </c>
      <c r="C211" s="68">
        <f t="shared" si="23"/>
        <v>161.96449602911844</v>
      </c>
      <c r="D211" s="68">
        <v>160</v>
      </c>
      <c r="E211" s="80">
        <f t="shared" si="18"/>
        <v>1.9644960291184361</v>
      </c>
      <c r="F211" s="68">
        <f t="shared" si="19"/>
        <v>2105.5384483785397</v>
      </c>
      <c r="G211" s="80">
        <f t="shared" si="20"/>
        <v>60.89937690267152</v>
      </c>
      <c r="H211" s="69">
        <f t="shared" si="21"/>
        <v>1.7399821972191865E-2</v>
      </c>
      <c r="I211" s="58"/>
    </row>
    <row r="212" spans="1:9" x14ac:dyDescent="0.25">
      <c r="A212" s="66">
        <v>43084</v>
      </c>
      <c r="B212" s="67">
        <f t="shared" si="22"/>
        <v>210</v>
      </c>
      <c r="C212" s="68">
        <f t="shared" si="23"/>
        <v>161.94709620714625</v>
      </c>
      <c r="D212" s="68">
        <v>160</v>
      </c>
      <c r="E212" s="80">
        <f t="shared" si="18"/>
        <v>1.9470962071462452</v>
      </c>
      <c r="F212" s="68">
        <f t="shared" si="19"/>
        <v>2105.3122506929012</v>
      </c>
      <c r="G212" s="80">
        <f t="shared" si="20"/>
        <v>60.359982421533601</v>
      </c>
      <c r="H212" s="69">
        <f t="shared" si="21"/>
        <v>1.7245709263295314E-2</v>
      </c>
      <c r="I212" s="58"/>
    </row>
    <row r="213" spans="1:9" x14ac:dyDescent="0.25">
      <c r="A213" s="66">
        <v>43084</v>
      </c>
      <c r="B213" s="67">
        <f t="shared" si="22"/>
        <v>211</v>
      </c>
      <c r="C213" s="68">
        <f t="shared" si="23"/>
        <v>161.92985049788294</v>
      </c>
      <c r="D213" s="68">
        <v>160</v>
      </c>
      <c r="E213" s="80">
        <f t="shared" si="18"/>
        <v>1.9298504978829385</v>
      </c>
      <c r="F213" s="68">
        <f t="shared" si="19"/>
        <v>2105.088056472478</v>
      </c>
      <c r="G213" s="80">
        <f t="shared" si="20"/>
        <v>59.825365434371093</v>
      </c>
      <c r="H213" s="69">
        <f t="shared" si="21"/>
        <v>1.7092961552677456E-2</v>
      </c>
      <c r="I213" s="58"/>
    </row>
    <row r="214" spans="1:9" x14ac:dyDescent="0.25">
      <c r="A214" s="66">
        <v>43084</v>
      </c>
      <c r="B214" s="67">
        <f t="shared" si="22"/>
        <v>212</v>
      </c>
      <c r="C214" s="68">
        <f t="shared" si="23"/>
        <v>161.91275753633025</v>
      </c>
      <c r="D214" s="68">
        <v>160</v>
      </c>
      <c r="E214" s="80">
        <f t="shared" si="18"/>
        <v>1.9127575363302469</v>
      </c>
      <c r="F214" s="68">
        <f t="shared" si="19"/>
        <v>2104.8658479722931</v>
      </c>
      <c r="G214" s="80">
        <f t="shared" si="20"/>
        <v>59.295483626237655</v>
      </c>
      <c r="H214" s="69">
        <f t="shared" si="21"/>
        <v>1.6941566750353614E-2</v>
      </c>
      <c r="I214" s="58"/>
    </row>
    <row r="215" spans="1:9" x14ac:dyDescent="0.25">
      <c r="A215" s="66">
        <v>43084</v>
      </c>
      <c r="B215" s="67">
        <f t="shared" si="22"/>
        <v>213</v>
      </c>
      <c r="C215" s="68">
        <f t="shared" si="23"/>
        <v>161.8958159695799</v>
      </c>
      <c r="D215" s="68">
        <v>160</v>
      </c>
      <c r="E215" s="80">
        <f t="shared" si="18"/>
        <v>1.8958159695798997</v>
      </c>
      <c r="F215" s="68">
        <f t="shared" si="19"/>
        <v>2104.6456076045388</v>
      </c>
      <c r="G215" s="80">
        <f t="shared" si="20"/>
        <v>58.770295056976892</v>
      </c>
      <c r="H215" s="69">
        <f t="shared" si="21"/>
        <v>1.6791512873421968E-2</v>
      </c>
      <c r="I215" s="58"/>
    </row>
    <row r="216" spans="1:9" x14ac:dyDescent="0.25">
      <c r="A216" s="66">
        <v>43084</v>
      </c>
      <c r="B216" s="67">
        <f t="shared" si="22"/>
        <v>214</v>
      </c>
      <c r="C216" s="68">
        <f t="shared" si="23"/>
        <v>161.87902445670647</v>
      </c>
      <c r="D216" s="68">
        <v>160</v>
      </c>
      <c r="E216" s="80">
        <f t="shared" si="18"/>
        <v>1.8790244567064747</v>
      </c>
      <c r="F216" s="68">
        <f t="shared" si="19"/>
        <v>2104.4273179371839</v>
      </c>
      <c r="G216" s="80">
        <f t="shared" si="20"/>
        <v>58.249758157900715</v>
      </c>
      <c r="H216" s="69">
        <f t="shared" si="21"/>
        <v>1.6642788045114491E-2</v>
      </c>
      <c r="I216" s="58"/>
    </row>
    <row r="217" spans="1:9" x14ac:dyDescent="0.25">
      <c r="A217" s="66">
        <v>43084</v>
      </c>
      <c r="B217" s="67">
        <f t="shared" si="22"/>
        <v>215</v>
      </c>
      <c r="C217" s="68">
        <f t="shared" si="23"/>
        <v>161.86238166866136</v>
      </c>
      <c r="D217" s="68">
        <v>160</v>
      </c>
      <c r="E217" s="80">
        <f t="shared" si="18"/>
        <v>1.8623816686613566</v>
      </c>
      <c r="F217" s="68">
        <f t="shared" si="19"/>
        <v>2104.2109616925977</v>
      </c>
      <c r="G217" s="80">
        <f t="shared" si="20"/>
        <v>57.733831728502054</v>
      </c>
      <c r="H217" s="69">
        <f t="shared" si="21"/>
        <v>1.6495380493857729E-2</v>
      </c>
      <c r="I217" s="58"/>
    </row>
    <row r="218" spans="1:9" x14ac:dyDescent="0.25">
      <c r="A218" s="66">
        <v>43084</v>
      </c>
      <c r="B218" s="67">
        <f t="shared" si="22"/>
        <v>216</v>
      </c>
      <c r="C218" s="68">
        <f t="shared" si="23"/>
        <v>161.84588628816749</v>
      </c>
      <c r="D218" s="68">
        <v>160</v>
      </c>
      <c r="E218" s="80">
        <f t="shared" si="18"/>
        <v>1.8458862881674918</v>
      </c>
      <c r="F218" s="68">
        <f t="shared" si="19"/>
        <v>2103.9965217461772</v>
      </c>
      <c r="G218" s="80">
        <f t="shared" si="20"/>
        <v>57.222474933192245</v>
      </c>
      <c r="H218" s="69">
        <f t="shared" si="21"/>
        <v>1.634927855234064E-2</v>
      </c>
      <c r="I218" s="58"/>
    </row>
    <row r="219" spans="1:9" x14ac:dyDescent="0.25">
      <c r="A219" s="66">
        <v>43084</v>
      </c>
      <c r="B219" s="67">
        <f t="shared" si="22"/>
        <v>217</v>
      </c>
      <c r="C219" s="68">
        <f t="shared" si="23"/>
        <v>161.82953700961514</v>
      </c>
      <c r="D219" s="68">
        <v>160</v>
      </c>
      <c r="E219" s="80">
        <f t="shared" si="18"/>
        <v>1.8295370096151373</v>
      </c>
      <c r="F219" s="68">
        <f t="shared" si="19"/>
        <v>2103.7839811249969</v>
      </c>
      <c r="G219" s="80">
        <f t="shared" si="20"/>
        <v>56.715647298069257</v>
      </c>
      <c r="H219" s="69">
        <f t="shared" si="21"/>
        <v>1.6204470656591217E-2</v>
      </c>
      <c r="I219" s="58"/>
    </row>
    <row r="220" spans="1:9" x14ac:dyDescent="0.25">
      <c r="A220" s="66">
        <v>43084</v>
      </c>
      <c r="B220" s="67">
        <f t="shared" si="22"/>
        <v>218</v>
      </c>
      <c r="C220" s="68">
        <f t="shared" si="23"/>
        <v>161.81333253895855</v>
      </c>
      <c r="D220" s="68">
        <v>160</v>
      </c>
      <c r="E220" s="80">
        <f t="shared" si="18"/>
        <v>1.813332538958548</v>
      </c>
      <c r="F220" s="68">
        <f t="shared" si="19"/>
        <v>2103.5733230064611</v>
      </c>
      <c r="G220" s="80">
        <f t="shared" si="20"/>
        <v>56.213308707714987</v>
      </c>
      <c r="H220" s="69">
        <f t="shared" si="21"/>
        <v>1.6060945345061424E-2</v>
      </c>
      <c r="I220" s="58"/>
    </row>
    <row r="221" spans="1:9" x14ac:dyDescent="0.25">
      <c r="A221" s="66">
        <v>43084</v>
      </c>
      <c r="B221" s="67">
        <f t="shared" si="22"/>
        <v>219</v>
      </c>
      <c r="C221" s="68">
        <f t="shared" si="23"/>
        <v>161.79727159361349</v>
      </c>
      <c r="D221" s="68">
        <v>160</v>
      </c>
      <c r="E221" s="80">
        <f t="shared" si="18"/>
        <v>1.7972715936134875</v>
      </c>
      <c r="F221" s="68">
        <f t="shared" si="19"/>
        <v>2103.3645307169754</v>
      </c>
      <c r="G221" s="80">
        <f t="shared" si="20"/>
        <v>55.715419402018114</v>
      </c>
      <c r="H221" s="69">
        <f t="shared" si="21"/>
        <v>1.5918691257719463E-2</v>
      </c>
      <c r="I221" s="58"/>
    </row>
    <row r="222" spans="1:9" x14ac:dyDescent="0.25">
      <c r="A222" s="66">
        <v>43084</v>
      </c>
      <c r="B222" s="67">
        <f t="shared" si="22"/>
        <v>220</v>
      </c>
      <c r="C222" s="68">
        <f t="shared" si="23"/>
        <v>161.78135290235576</v>
      </c>
      <c r="D222" s="68">
        <v>160</v>
      </c>
      <c r="E222" s="80">
        <f t="shared" si="18"/>
        <v>1.7813529023557635</v>
      </c>
      <c r="F222" s="68">
        <f t="shared" si="19"/>
        <v>2103.157587730625</v>
      </c>
      <c r="G222" s="80">
        <f t="shared" si="20"/>
        <v>55.221939973028668</v>
      </c>
      <c r="H222" s="69">
        <f t="shared" si="21"/>
        <v>1.5777697135151047E-2</v>
      </c>
      <c r="I222" s="58"/>
    </row>
    <row r="223" spans="1:9" x14ac:dyDescent="0.25">
      <c r="A223" s="66">
        <v>43084</v>
      </c>
      <c r="B223" s="67">
        <f t="shared" si="22"/>
        <v>221</v>
      </c>
      <c r="C223" s="68">
        <f t="shared" si="23"/>
        <v>161.76557520522061</v>
      </c>
      <c r="D223" s="68">
        <v>160</v>
      </c>
      <c r="E223" s="80">
        <f t="shared" si="18"/>
        <v>1.765575205220614</v>
      </c>
      <c r="F223" s="68">
        <f t="shared" si="19"/>
        <v>2102.9524776678682</v>
      </c>
      <c r="G223" s="80">
        <f t="shared" si="20"/>
        <v>54.732831361839033</v>
      </c>
      <c r="H223" s="69">
        <f t="shared" si="21"/>
        <v>1.5637951817668295E-2</v>
      </c>
      <c r="I223" s="58"/>
    </row>
    <row r="224" spans="1:9" x14ac:dyDescent="0.25">
      <c r="A224" s="66">
        <v>43084</v>
      </c>
      <c r="B224" s="67">
        <f t="shared" si="22"/>
        <v>222</v>
      </c>
      <c r="C224" s="68">
        <f t="shared" si="23"/>
        <v>161.74993725340295</v>
      </c>
      <c r="D224" s="68">
        <v>160</v>
      </c>
      <c r="E224" s="80">
        <f t="shared" si="18"/>
        <v>1.7499372534029476</v>
      </c>
      <c r="F224" s="68">
        <f t="shared" si="19"/>
        <v>2102.7491842942381</v>
      </c>
      <c r="G224" s="80">
        <f t="shared" si="20"/>
        <v>54.248054855491375</v>
      </c>
      <c r="H224" s="69">
        <f t="shared" si="21"/>
        <v>1.5499444244426107E-2</v>
      </c>
      <c r="I224" s="58"/>
    </row>
    <row r="225" spans="1:9" x14ac:dyDescent="0.25">
      <c r="A225" s="66">
        <v>43084</v>
      </c>
      <c r="B225" s="67">
        <f t="shared" si="22"/>
        <v>223</v>
      </c>
      <c r="C225" s="68">
        <f t="shared" si="23"/>
        <v>161.73443780915852</v>
      </c>
      <c r="D225" s="68">
        <v>160</v>
      </c>
      <c r="E225" s="80">
        <f t="shared" si="18"/>
        <v>1.7344378091585213</v>
      </c>
      <c r="F225" s="68">
        <f t="shared" si="19"/>
        <v>2102.5476915190607</v>
      </c>
      <c r="G225" s="80">
        <f t="shared" si="20"/>
        <v>53.76757208391416</v>
      </c>
      <c r="H225" s="69">
        <f t="shared" si="21"/>
        <v>1.5362163452546903E-2</v>
      </c>
      <c r="I225" s="58"/>
    </row>
    <row r="226" spans="1:9" x14ac:dyDescent="0.25">
      <c r="A226" s="66">
        <v>43084</v>
      </c>
      <c r="B226" s="67">
        <f t="shared" si="22"/>
        <v>224</v>
      </c>
      <c r="C226" s="68">
        <f t="shared" si="23"/>
        <v>161.71907564570597</v>
      </c>
      <c r="D226" s="68">
        <v>160</v>
      </c>
      <c r="E226" s="80">
        <f t="shared" si="18"/>
        <v>1.7190756457059706</v>
      </c>
      <c r="F226" s="68">
        <f t="shared" si="19"/>
        <v>2102.3479833941774</v>
      </c>
      <c r="G226" s="80">
        <f t="shared" si="20"/>
        <v>53.291345016885089</v>
      </c>
      <c r="H226" s="69">
        <f t="shared" si="21"/>
        <v>1.5226098576252883E-2</v>
      </c>
      <c r="I226" s="58"/>
    </row>
    <row r="227" spans="1:9" x14ac:dyDescent="0.25">
      <c r="A227" s="66">
        <v>43084</v>
      </c>
      <c r="B227" s="67">
        <f t="shared" si="22"/>
        <v>225</v>
      </c>
      <c r="C227" s="68">
        <f t="shared" si="23"/>
        <v>161.70384954712972</v>
      </c>
      <c r="D227" s="68">
        <v>160</v>
      </c>
      <c r="E227" s="80">
        <f t="shared" si="18"/>
        <v>1.703849547129721</v>
      </c>
      <c r="F227" s="68">
        <f t="shared" si="19"/>
        <v>2102.1500441126864</v>
      </c>
      <c r="G227" s="80">
        <f t="shared" si="20"/>
        <v>52.819335961021352</v>
      </c>
      <c r="H227" s="69">
        <f t="shared" si="21"/>
        <v>1.50912388460061E-2</v>
      </c>
      <c r="I227" s="58"/>
    </row>
    <row r="228" spans="1:9" x14ac:dyDescent="0.25">
      <c r="A228" s="66">
        <v>43084</v>
      </c>
      <c r="B228" s="67">
        <f t="shared" si="22"/>
        <v>226</v>
      </c>
      <c r="C228" s="68">
        <f t="shared" si="23"/>
        <v>161.68875830828372</v>
      </c>
      <c r="D228" s="68">
        <v>160</v>
      </c>
      <c r="E228" s="80">
        <f t="shared" si="18"/>
        <v>1.6887583082837239</v>
      </c>
      <c r="F228" s="68">
        <f t="shared" si="19"/>
        <v>2101.9538580076883</v>
      </c>
      <c r="G228" s="80">
        <f t="shared" si="20"/>
        <v>52.35150755679544</v>
      </c>
      <c r="H228" s="69">
        <f t="shared" si="21"/>
        <v>1.4957573587655841E-2</v>
      </c>
      <c r="I228" s="58"/>
    </row>
    <row r="229" spans="1:9" x14ac:dyDescent="0.25">
      <c r="A229" s="66">
        <v>43084</v>
      </c>
      <c r="B229" s="67">
        <f t="shared" si="22"/>
        <v>227</v>
      </c>
      <c r="C229" s="68">
        <f t="shared" si="23"/>
        <v>161.67380073469607</v>
      </c>
      <c r="D229" s="68">
        <v>160</v>
      </c>
      <c r="E229" s="80">
        <f t="shared" si="18"/>
        <v>1.6738007346960728</v>
      </c>
      <c r="F229" s="68">
        <f t="shared" si="19"/>
        <v>2101.759409551049</v>
      </c>
      <c r="G229" s="80">
        <f t="shared" si="20"/>
        <v>51.887822775578258</v>
      </c>
      <c r="H229" s="69">
        <f t="shared" si="21"/>
        <v>1.4825092221593788E-2</v>
      </c>
      <c r="I229" s="58"/>
    </row>
    <row r="230" spans="1:9" x14ac:dyDescent="0.25">
      <c r="A230" s="66">
        <v>43084</v>
      </c>
      <c r="B230" s="67">
        <f t="shared" si="22"/>
        <v>228</v>
      </c>
      <c r="C230" s="68">
        <f t="shared" si="23"/>
        <v>161.65897564247447</v>
      </c>
      <c r="D230" s="68">
        <v>160</v>
      </c>
      <c r="E230" s="80">
        <f t="shared" si="18"/>
        <v>1.6589756424744735</v>
      </c>
      <c r="F230" s="68">
        <f t="shared" si="19"/>
        <v>2101.5666833521682</v>
      </c>
      <c r="G230" s="80">
        <f t="shared" si="20"/>
        <v>51.428244916708678</v>
      </c>
      <c r="H230" s="69">
        <f t="shared" si="21"/>
        <v>1.4693784261916766E-2</v>
      </c>
      <c r="I230" s="58"/>
    </row>
    <row r="231" spans="1:9" x14ac:dyDescent="0.25">
      <c r="A231" s="66">
        <v>43084</v>
      </c>
      <c r="B231" s="67">
        <f t="shared" si="22"/>
        <v>229</v>
      </c>
      <c r="C231" s="68">
        <f t="shared" si="23"/>
        <v>161.64428185821257</v>
      </c>
      <c r="D231" s="68">
        <v>160</v>
      </c>
      <c r="E231" s="80">
        <f t="shared" si="18"/>
        <v>1.6442818582125653</v>
      </c>
      <c r="F231" s="68">
        <f t="shared" si="19"/>
        <v>2101.3756641567634</v>
      </c>
      <c r="G231" s="80">
        <f t="shared" si="20"/>
        <v>50.972737604589526</v>
      </c>
      <c r="H231" s="69">
        <f t="shared" si="21"/>
        <v>1.4563639315597007E-2</v>
      </c>
      <c r="I231" s="58"/>
    </row>
    <row r="232" spans="1:9" x14ac:dyDescent="0.25">
      <c r="A232" s="66">
        <v>43084</v>
      </c>
      <c r="B232" s="67">
        <f t="shared" si="22"/>
        <v>230</v>
      </c>
      <c r="C232" s="68">
        <f t="shared" si="23"/>
        <v>161.62971821889695</v>
      </c>
      <c r="D232" s="68">
        <v>160</v>
      </c>
      <c r="E232" s="80">
        <f t="shared" si="18"/>
        <v>1.6297182188969543</v>
      </c>
      <c r="F232" s="68">
        <f t="shared" si="19"/>
        <v>2101.1863368456602</v>
      </c>
      <c r="G232" s="80">
        <f t="shared" si="20"/>
        <v>50.521264785805585</v>
      </c>
      <c r="H232" s="69">
        <f t="shared" si="21"/>
        <v>1.4434647081658739E-2</v>
      </c>
      <c r="I232" s="58"/>
    </row>
    <row r="233" spans="1:9" x14ac:dyDescent="0.25">
      <c r="A233" s="66">
        <v>43084</v>
      </c>
      <c r="B233" s="67">
        <f t="shared" si="22"/>
        <v>231</v>
      </c>
      <c r="C233" s="68">
        <f t="shared" si="23"/>
        <v>161.6152835718153</v>
      </c>
      <c r="D233" s="68">
        <v>160</v>
      </c>
      <c r="E233" s="80">
        <f t="shared" si="18"/>
        <v>1.6152835718152971</v>
      </c>
      <c r="F233" s="68">
        <f t="shared" si="19"/>
        <v>2100.9986864335988</v>
      </c>
      <c r="G233" s="80">
        <f t="shared" si="20"/>
        <v>50.073790726274211</v>
      </c>
      <c r="H233" s="69">
        <f t="shared" si="21"/>
        <v>1.430679735036406E-2</v>
      </c>
      <c r="I233" s="58"/>
    </row>
    <row r="234" spans="1:9" x14ac:dyDescent="0.25">
      <c r="A234" s="66">
        <v>43084</v>
      </c>
      <c r="B234" s="67">
        <f t="shared" si="22"/>
        <v>232</v>
      </c>
      <c r="C234" s="68">
        <f t="shared" si="23"/>
        <v>161.60097677446493</v>
      </c>
      <c r="D234" s="68">
        <v>160</v>
      </c>
      <c r="E234" s="80">
        <f t="shared" si="18"/>
        <v>1.6009767744649253</v>
      </c>
      <c r="F234" s="68">
        <f t="shared" si="19"/>
        <v>2100.812698068044</v>
      </c>
      <c r="G234" s="80">
        <f t="shared" si="20"/>
        <v>49.630280008412683</v>
      </c>
      <c r="H234" s="69">
        <f t="shared" si="21"/>
        <v>1.4180080002403624E-2</v>
      </c>
      <c r="I234" s="58"/>
    </row>
    <row r="235" spans="1:9" x14ac:dyDescent="0.25">
      <c r="A235" s="66">
        <v>43084</v>
      </c>
      <c r="B235" s="67">
        <f t="shared" si="22"/>
        <v>233</v>
      </c>
      <c r="C235" s="68">
        <f t="shared" si="23"/>
        <v>161.58679669446252</v>
      </c>
      <c r="D235" s="68">
        <v>160</v>
      </c>
      <c r="E235" s="80">
        <f t="shared" si="18"/>
        <v>1.5867966944625209</v>
      </c>
      <c r="F235" s="68">
        <f t="shared" si="19"/>
        <v>2100.6283570280129</v>
      </c>
      <c r="G235" s="80">
        <f t="shared" si="20"/>
        <v>49.190697528338148</v>
      </c>
      <c r="H235" s="69">
        <f t="shared" si="21"/>
        <v>1.4054485008096614E-2</v>
      </c>
      <c r="I235" s="58"/>
    </row>
    <row r="236" spans="1:9" x14ac:dyDescent="0.25">
      <c r="A236" s="66">
        <v>43084</v>
      </c>
      <c r="B236" s="67">
        <f t="shared" si="22"/>
        <v>234</v>
      </c>
      <c r="C236" s="68">
        <f t="shared" si="23"/>
        <v>161.57274220945442</v>
      </c>
      <c r="D236" s="68">
        <v>160</v>
      </c>
      <c r="E236" s="80">
        <f t="shared" si="18"/>
        <v>1.5727422094544181</v>
      </c>
      <c r="F236" s="68">
        <f t="shared" si="19"/>
        <v>2100.4456487229072</v>
      </c>
      <c r="G236" s="80">
        <f t="shared" si="20"/>
        <v>48.755008493086962</v>
      </c>
      <c r="H236" s="69">
        <f t="shared" si="21"/>
        <v>1.3930002426596274E-2</v>
      </c>
      <c r="I236" s="58"/>
    </row>
    <row r="237" spans="1:9" x14ac:dyDescent="0.25">
      <c r="A237" s="66">
        <v>43084</v>
      </c>
      <c r="B237" s="67">
        <f t="shared" si="22"/>
        <v>235</v>
      </c>
      <c r="C237" s="68">
        <f t="shared" si="23"/>
        <v>161.55881220702781</v>
      </c>
      <c r="D237" s="68">
        <v>160</v>
      </c>
      <c r="E237" s="80">
        <f t="shared" si="18"/>
        <v>1.5588122070278132</v>
      </c>
      <c r="F237" s="68">
        <f t="shared" si="19"/>
        <v>2100.2645586913613</v>
      </c>
      <c r="G237" s="80">
        <f t="shared" si="20"/>
        <v>48.323178417862209</v>
      </c>
      <c r="H237" s="69">
        <f t="shared" si="21"/>
        <v>1.3806622405103488E-2</v>
      </c>
      <c r="I237" s="58"/>
    </row>
    <row r="238" spans="1:9" x14ac:dyDescent="0.25">
      <c r="A238" s="66">
        <v>43084</v>
      </c>
      <c r="B238" s="67">
        <f t="shared" si="22"/>
        <v>236</v>
      </c>
      <c r="C238" s="68">
        <f t="shared" si="23"/>
        <v>161.54500558462271</v>
      </c>
      <c r="D238" s="68">
        <v>160</v>
      </c>
      <c r="E238" s="80">
        <f t="shared" si="18"/>
        <v>1.5450055846227144</v>
      </c>
      <c r="F238" s="68">
        <f t="shared" si="19"/>
        <v>2100.0850726000954</v>
      </c>
      <c r="G238" s="80">
        <f t="shared" si="20"/>
        <v>47.895173123304147</v>
      </c>
      <c r="H238" s="69">
        <f t="shared" si="21"/>
        <v>1.36843351780869E-2</v>
      </c>
      <c r="I238" s="58"/>
    </row>
    <row r="239" spans="1:9" x14ac:dyDescent="0.25">
      <c r="A239" s="66">
        <v>43084</v>
      </c>
      <c r="B239" s="67">
        <f t="shared" si="22"/>
        <v>237</v>
      </c>
      <c r="C239" s="68">
        <f t="shared" si="23"/>
        <v>161.53132124944463</v>
      </c>
      <c r="D239" s="68">
        <v>160</v>
      </c>
      <c r="E239" s="80">
        <f t="shared" si="18"/>
        <v>1.5313212494446304</v>
      </c>
      <c r="F239" s="68">
        <f t="shared" si="19"/>
        <v>2099.9071762427802</v>
      </c>
      <c r="G239" s="80">
        <f t="shared" si="20"/>
        <v>47.470958732783544</v>
      </c>
      <c r="H239" s="69">
        <f t="shared" si="21"/>
        <v>1.3563131066509583E-2</v>
      </c>
      <c r="I239" s="58"/>
    </row>
    <row r="240" spans="1:9" x14ac:dyDescent="0.25">
      <c r="A240" s="66">
        <v>43084</v>
      </c>
      <c r="B240" s="67">
        <f t="shared" si="22"/>
        <v>238</v>
      </c>
      <c r="C240" s="68">
        <f t="shared" si="23"/>
        <v>161.51775811837811</v>
      </c>
      <c r="D240" s="68">
        <v>160</v>
      </c>
      <c r="E240" s="80">
        <f t="shared" si="18"/>
        <v>1.5177581183781115</v>
      </c>
      <c r="F240" s="68">
        <f t="shared" si="19"/>
        <v>2099.7308555389154</v>
      </c>
      <c r="G240" s="80">
        <f t="shared" si="20"/>
        <v>47.050501669721456</v>
      </c>
      <c r="H240" s="69">
        <f t="shared" si="21"/>
        <v>1.3443000477063273E-2</v>
      </c>
      <c r="I240" s="58"/>
    </row>
    <row r="241" spans="1:9" x14ac:dyDescent="0.25">
      <c r="A241" s="66">
        <v>43084</v>
      </c>
      <c r="B241" s="67">
        <f t="shared" si="22"/>
        <v>239</v>
      </c>
      <c r="C241" s="68">
        <f t="shared" si="23"/>
        <v>161.50431511790106</v>
      </c>
      <c r="D241" s="68">
        <v>160</v>
      </c>
      <c r="E241" s="80">
        <f t="shared" si="18"/>
        <v>1.5043151179010579</v>
      </c>
      <c r="F241" s="68">
        <f t="shared" si="19"/>
        <v>2099.5560965327136</v>
      </c>
      <c r="G241" s="80">
        <f t="shared" si="20"/>
        <v>46.633768654932794</v>
      </c>
      <c r="H241" s="69">
        <f t="shared" si="21"/>
        <v>1.332393390140937E-2</v>
      </c>
      <c r="I241" s="58"/>
    </row>
    <row r="242" spans="1:9" x14ac:dyDescent="0.25">
      <c r="A242" s="66">
        <v>43084</v>
      </c>
      <c r="B242" s="67">
        <f t="shared" si="22"/>
        <v>240</v>
      </c>
      <c r="C242" s="68">
        <f t="shared" si="23"/>
        <v>161.49099118399965</v>
      </c>
      <c r="D242" s="68">
        <v>160</v>
      </c>
      <c r="E242" s="80">
        <f t="shared" si="18"/>
        <v>1.4909911839996539</v>
      </c>
      <c r="F242" s="68">
        <f t="shared" si="19"/>
        <v>2099.3828853919954</v>
      </c>
      <c r="G242" s="80">
        <f t="shared" si="20"/>
        <v>46.220726703989271</v>
      </c>
      <c r="H242" s="69">
        <f t="shared" si="21"/>
        <v>1.3205921915425507E-2</v>
      </c>
      <c r="I242" s="58"/>
    </row>
    <row r="243" spans="1:9" x14ac:dyDescent="0.25">
      <c r="A243" s="66">
        <v>43084</v>
      </c>
      <c r="B243" s="67">
        <f t="shared" si="22"/>
        <v>241</v>
      </c>
      <c r="C243" s="68">
        <f t="shared" si="23"/>
        <v>161.47778526208424</v>
      </c>
      <c r="D243" s="68">
        <v>160</v>
      </c>
      <c r="E243" s="80">
        <f t="shared" si="18"/>
        <v>1.4777852620842395</v>
      </c>
      <c r="F243" s="68">
        <f t="shared" si="19"/>
        <v>2099.211208407095</v>
      </c>
      <c r="G243" s="80">
        <f t="shared" si="20"/>
        <v>45.811343124611426</v>
      </c>
      <c r="H243" s="69">
        <f t="shared" si="21"/>
        <v>1.3088955178460407E-2</v>
      </c>
      <c r="I243" s="58"/>
    </row>
    <row r="244" spans="1:9" x14ac:dyDescent="0.25">
      <c r="A244" s="66">
        <v>43084</v>
      </c>
      <c r="B244" s="67">
        <f t="shared" si="22"/>
        <v>242</v>
      </c>
      <c r="C244" s="68">
        <f t="shared" si="23"/>
        <v>161.46469630690578</v>
      </c>
      <c r="D244" s="68">
        <v>160</v>
      </c>
      <c r="E244" s="80">
        <f t="shared" si="18"/>
        <v>1.464696306905779</v>
      </c>
      <c r="F244" s="68">
        <f t="shared" si="19"/>
        <v>2099.041051989775</v>
      </c>
      <c r="G244" s="80">
        <f t="shared" si="20"/>
        <v>45.405585514079149</v>
      </c>
      <c r="H244" s="69">
        <f t="shared" si="21"/>
        <v>1.2973024432594042E-2</v>
      </c>
      <c r="I244" s="58"/>
    </row>
    <row r="245" spans="1:9" x14ac:dyDescent="0.25">
      <c r="A245" s="66">
        <v>43084</v>
      </c>
      <c r="B245" s="67">
        <f t="shared" si="22"/>
        <v>243</v>
      </c>
      <c r="C245" s="68">
        <f t="shared" si="23"/>
        <v>161.45172328247318</v>
      </c>
      <c r="D245" s="68">
        <v>160</v>
      </c>
      <c r="E245" s="80">
        <f t="shared" si="18"/>
        <v>1.4517232824731821</v>
      </c>
      <c r="F245" s="68">
        <f t="shared" si="19"/>
        <v>2098.8724026721516</v>
      </c>
      <c r="G245" s="80">
        <f t="shared" si="20"/>
        <v>45.003421756668644</v>
      </c>
      <c r="H245" s="69">
        <f t="shared" si="21"/>
        <v>1.2858120501905327E-2</v>
      </c>
      <c r="I245" s="58"/>
    </row>
    <row r="246" spans="1:9" x14ac:dyDescent="0.25">
      <c r="A246" s="66">
        <v>43084</v>
      </c>
      <c r="B246" s="67">
        <f t="shared" si="22"/>
        <v>244</v>
      </c>
      <c r="C246" s="68">
        <f t="shared" si="23"/>
        <v>161.43886516197128</v>
      </c>
      <c r="D246" s="68">
        <v>160</v>
      </c>
      <c r="E246" s="80">
        <f t="shared" si="18"/>
        <v>1.4388651619712789</v>
      </c>
      <c r="F246" s="68">
        <f t="shared" si="19"/>
        <v>2098.7052471056268</v>
      </c>
      <c r="G246" s="80">
        <f t="shared" si="20"/>
        <v>44.604820021109646</v>
      </c>
      <c r="H246" s="69">
        <f t="shared" si="21"/>
        <v>1.2744234291745614E-2</v>
      </c>
      <c r="I246" s="58"/>
    </row>
    <row r="247" spans="1:9" x14ac:dyDescent="0.25">
      <c r="A247" s="66">
        <v>43084</v>
      </c>
      <c r="B247" s="67">
        <f t="shared" si="22"/>
        <v>245</v>
      </c>
      <c r="C247" s="68">
        <f t="shared" si="23"/>
        <v>161.42612092767953</v>
      </c>
      <c r="D247" s="68">
        <v>160</v>
      </c>
      <c r="E247" s="80">
        <f t="shared" si="18"/>
        <v>1.4261209276795341</v>
      </c>
      <c r="F247" s="68">
        <f t="shared" si="19"/>
        <v>2098.539572059834</v>
      </c>
      <c r="G247" s="80">
        <f t="shared" si="20"/>
        <v>44.209748758065558</v>
      </c>
      <c r="H247" s="69">
        <f t="shared" si="21"/>
        <v>1.2631356788018732E-2</v>
      </c>
      <c r="I247" s="58"/>
    </row>
    <row r="248" spans="1:9" x14ac:dyDescent="0.25">
      <c r="A248" s="66">
        <v>43084</v>
      </c>
      <c r="B248" s="67">
        <f t="shared" si="22"/>
        <v>246</v>
      </c>
      <c r="C248" s="68">
        <f t="shared" si="23"/>
        <v>161.41348957089153</v>
      </c>
      <c r="D248" s="68">
        <v>160</v>
      </c>
      <c r="E248" s="80">
        <f t="shared" si="18"/>
        <v>1.413489570891528</v>
      </c>
      <c r="F248" s="68">
        <f t="shared" si="19"/>
        <v>2098.3753644215899</v>
      </c>
      <c r="G248" s="80">
        <f t="shared" si="20"/>
        <v>43.818176697637369</v>
      </c>
      <c r="H248" s="69">
        <f t="shared" si="21"/>
        <v>1.251947905646782E-2</v>
      </c>
      <c r="I248" s="58"/>
    </row>
    <row r="249" spans="1:9" x14ac:dyDescent="0.25">
      <c r="A249" s="66">
        <v>43084</v>
      </c>
      <c r="B249" s="67">
        <f t="shared" si="22"/>
        <v>247</v>
      </c>
      <c r="C249" s="68">
        <f t="shared" si="23"/>
        <v>161.40097009183506</v>
      </c>
      <c r="D249" s="68">
        <v>160</v>
      </c>
      <c r="E249" s="80">
        <f t="shared" si="18"/>
        <v>1.4009700918350632</v>
      </c>
      <c r="F249" s="68">
        <f t="shared" si="19"/>
        <v>2098.212611193856</v>
      </c>
      <c r="G249" s="80">
        <f t="shared" si="20"/>
        <v>43.430072846886958</v>
      </c>
      <c r="H249" s="69">
        <f t="shared" si="21"/>
        <v>1.2408592241967702E-2</v>
      </c>
      <c r="I249" s="58"/>
    </row>
    <row r="250" spans="1:9" x14ac:dyDescent="0.25">
      <c r="A250" s="66">
        <v>43084</v>
      </c>
      <c r="B250" s="67">
        <f t="shared" si="22"/>
        <v>248</v>
      </c>
      <c r="C250" s="68">
        <f t="shared" si="23"/>
        <v>161.3885614995931</v>
      </c>
      <c r="D250" s="68">
        <v>160</v>
      </c>
      <c r="E250" s="80">
        <f t="shared" si="18"/>
        <v>1.388561499593095</v>
      </c>
      <c r="F250" s="68">
        <f t="shared" si="19"/>
        <v>2098.0512994947103</v>
      </c>
      <c r="G250" s="80">
        <f t="shared" si="20"/>
        <v>43.045406487385947</v>
      </c>
      <c r="H250" s="69">
        <f t="shared" si="21"/>
        <v>1.2298687567824556E-2</v>
      </c>
      <c r="I250" s="58"/>
    </row>
    <row r="251" spans="1:9" x14ac:dyDescent="0.25">
      <c r="A251" s="66">
        <v>43084</v>
      </c>
      <c r="B251" s="67">
        <f t="shared" si="22"/>
        <v>249</v>
      </c>
      <c r="C251" s="68">
        <f t="shared" si="23"/>
        <v>161.37626281202526</v>
      </c>
      <c r="D251" s="68">
        <v>160</v>
      </c>
      <c r="E251" s="80">
        <f t="shared" si="18"/>
        <v>1.37626281202526</v>
      </c>
      <c r="F251" s="68">
        <f t="shared" si="19"/>
        <v>2097.8914165563283</v>
      </c>
      <c r="G251" s="80">
        <f t="shared" si="20"/>
        <v>42.664147172783061</v>
      </c>
      <c r="H251" s="69">
        <f t="shared" si="21"/>
        <v>1.2189756335080874E-2</v>
      </c>
      <c r="I251" s="58"/>
    </row>
    <row r="252" spans="1:9" x14ac:dyDescent="0.25">
      <c r="A252" s="66">
        <v>43084</v>
      </c>
      <c r="B252" s="67">
        <f t="shared" si="22"/>
        <v>250</v>
      </c>
      <c r="C252" s="68">
        <f t="shared" si="23"/>
        <v>161.36407305569017</v>
      </c>
      <c r="D252" s="68">
        <v>160</v>
      </c>
      <c r="E252" s="80">
        <f t="shared" si="18"/>
        <v>1.3640730556901701</v>
      </c>
      <c r="F252" s="68">
        <f t="shared" si="19"/>
        <v>2097.7329497239721</v>
      </c>
      <c r="G252" s="80">
        <f t="shared" si="20"/>
        <v>42.286264726395274</v>
      </c>
      <c r="H252" s="69">
        <f t="shared" si="21"/>
        <v>1.2081789921827221E-2</v>
      </c>
      <c r="I252" s="58"/>
    </row>
    <row r="253" spans="1:9" x14ac:dyDescent="0.25">
      <c r="A253" s="66">
        <v>43084</v>
      </c>
      <c r="B253" s="67">
        <f t="shared" si="22"/>
        <v>251</v>
      </c>
      <c r="C253" s="68">
        <f t="shared" si="23"/>
        <v>161.35199126576833</v>
      </c>
      <c r="D253" s="68">
        <v>160</v>
      </c>
      <c r="E253" s="80">
        <f t="shared" si="18"/>
        <v>1.3519912657683335</v>
      </c>
      <c r="F253" s="68">
        <f t="shared" si="19"/>
        <v>2097.5758864549884</v>
      </c>
      <c r="G253" s="80">
        <f t="shared" si="20"/>
        <v>41.911729238818339</v>
      </c>
      <c r="H253" s="69">
        <f t="shared" si="21"/>
        <v>1.1974779782519525E-2</v>
      </c>
      <c r="I253" s="58"/>
    </row>
    <row r="254" spans="1:9" x14ac:dyDescent="0.25">
      <c r="A254" s="66">
        <v>43084</v>
      </c>
      <c r="B254" s="67">
        <f t="shared" si="22"/>
        <v>252</v>
      </c>
      <c r="C254" s="68">
        <f t="shared" si="23"/>
        <v>161.34001648598581</v>
      </c>
      <c r="D254" s="68">
        <v>160</v>
      </c>
      <c r="E254" s="80">
        <f t="shared" si="18"/>
        <v>1.3400164859858137</v>
      </c>
      <c r="F254" s="68">
        <f t="shared" si="19"/>
        <v>2097.4202143178154</v>
      </c>
      <c r="G254" s="80">
        <f t="shared" si="20"/>
        <v>41.540511065560224</v>
      </c>
      <c r="H254" s="69">
        <f t="shared" si="21"/>
        <v>1.1868717447302921E-2</v>
      </c>
      <c r="I254" s="58"/>
    </row>
    <row r="255" spans="1:9" x14ac:dyDescent="0.25">
      <c r="A255" s="66">
        <v>43084</v>
      </c>
      <c r="B255" s="67">
        <f t="shared" si="22"/>
        <v>253</v>
      </c>
      <c r="C255" s="68">
        <f t="shared" si="23"/>
        <v>161.32814776853851</v>
      </c>
      <c r="D255" s="68">
        <v>160</v>
      </c>
      <c r="E255" s="80">
        <f t="shared" si="18"/>
        <v>1.3281477685385141</v>
      </c>
      <c r="F255" s="68">
        <f t="shared" si="19"/>
        <v>2097.2659209910007</v>
      </c>
      <c r="G255" s="80">
        <f t="shared" si="20"/>
        <v>41.172580824693938</v>
      </c>
      <c r="H255" s="69">
        <f t="shared" si="21"/>
        <v>1.1763594521341125E-2</v>
      </c>
      <c r="I255" s="58"/>
    </row>
    <row r="256" spans="1:9" x14ac:dyDescent="0.25">
      <c r="A256" s="66">
        <v>43084</v>
      </c>
      <c r="B256" s="67">
        <f t="shared" si="22"/>
        <v>254</v>
      </c>
      <c r="C256" s="68">
        <f t="shared" si="23"/>
        <v>161.31638417401717</v>
      </c>
      <c r="D256" s="68">
        <v>160</v>
      </c>
      <c r="E256" s="80">
        <f t="shared" si="18"/>
        <v>1.3163841740171733</v>
      </c>
      <c r="F256" s="68">
        <f t="shared" si="19"/>
        <v>2097.1129942622233</v>
      </c>
      <c r="G256" s="80">
        <f t="shared" si="20"/>
        <v>40.807909394532373</v>
      </c>
      <c r="H256" s="69">
        <f t="shared" si="21"/>
        <v>1.1659402684152107E-2</v>
      </c>
      <c r="I256" s="58"/>
    </row>
    <row r="257" spans="1:9" x14ac:dyDescent="0.25">
      <c r="A257" s="66">
        <v>43084</v>
      </c>
      <c r="B257" s="67">
        <f t="shared" si="22"/>
        <v>255</v>
      </c>
      <c r="C257" s="68">
        <f t="shared" si="23"/>
        <v>161.30472477133301</v>
      </c>
      <c r="D257" s="68">
        <v>160</v>
      </c>
      <c r="E257" s="80">
        <f t="shared" si="18"/>
        <v>1.3047247713330137</v>
      </c>
      <c r="F257" s="68">
        <f t="shared" si="19"/>
        <v>2096.9614220273293</v>
      </c>
      <c r="G257" s="80">
        <f t="shared" si="20"/>
        <v>40.446467911323424</v>
      </c>
      <c r="H257" s="69">
        <f t="shared" si="21"/>
        <v>1.155613368894955E-2</v>
      </c>
      <c r="I257" s="58"/>
    </row>
    <row r="258" spans="1:9" x14ac:dyDescent="0.25">
      <c r="A258" s="66">
        <v>43084</v>
      </c>
      <c r="B258" s="67">
        <f t="shared" si="22"/>
        <v>256</v>
      </c>
      <c r="C258" s="68">
        <f t="shared" si="23"/>
        <v>161.29316863764407</v>
      </c>
      <c r="D258" s="68">
        <v>160</v>
      </c>
      <c r="E258" s="80">
        <f t="shared" si="18"/>
        <v>1.2931686376440723</v>
      </c>
      <c r="F258" s="68">
        <f t="shared" si="19"/>
        <v>2096.8111922893731</v>
      </c>
      <c r="G258" s="80">
        <f t="shared" si="20"/>
        <v>40.088227766966241</v>
      </c>
      <c r="H258" s="69">
        <f t="shared" si="21"/>
        <v>1.1453779361990355E-2</v>
      </c>
      <c r="I258" s="58"/>
    </row>
    <row r="259" spans="1:9" x14ac:dyDescent="0.25">
      <c r="A259" s="66">
        <v>43084</v>
      </c>
      <c r="B259" s="67">
        <f t="shared" si="22"/>
        <v>257</v>
      </c>
      <c r="C259" s="68">
        <f t="shared" si="23"/>
        <v>161.28171485828207</v>
      </c>
      <c r="D259" s="68">
        <v>160</v>
      </c>
      <c r="E259" s="80">
        <f t="shared" ref="E259:E322" si="24">C259-D259</f>
        <v>1.2817148582820721</v>
      </c>
      <c r="F259" s="68">
        <f t="shared" ref="F259:F322" si="25">13*C259</f>
        <v>2096.6622931576671</v>
      </c>
      <c r="G259" s="80">
        <f t="shared" ref="G259:G322" si="26">E259*31</f>
        <v>39.733160606744235</v>
      </c>
      <c r="H259" s="69">
        <f t="shared" ref="H259:H322" si="27">MIN($G259/3500,$F259/3500)</f>
        <v>1.1352331601926923E-2</v>
      </c>
      <c r="I259" s="58"/>
    </row>
    <row r="260" spans="1:9" x14ac:dyDescent="0.25">
      <c r="A260" s="66">
        <v>43084</v>
      </c>
      <c r="B260" s="67">
        <f t="shared" ref="B260:B323" si="28">B259+1</f>
        <v>258</v>
      </c>
      <c r="C260" s="68">
        <f t="shared" ref="C260:C323" si="29">C259-H259</f>
        <v>161.27036252668015</v>
      </c>
      <c r="D260" s="68">
        <v>160</v>
      </c>
      <c r="E260" s="80">
        <f t="shared" si="24"/>
        <v>1.2703625266801453</v>
      </c>
      <c r="F260" s="68">
        <f t="shared" si="25"/>
        <v>2096.514712846842</v>
      </c>
      <c r="G260" s="80">
        <f t="shared" si="26"/>
        <v>39.381238327084503</v>
      </c>
      <c r="H260" s="69">
        <f t="shared" si="27"/>
        <v>1.1251782379167002E-2</v>
      </c>
      <c r="I260" s="58"/>
    </row>
    <row r="261" spans="1:9" x14ac:dyDescent="0.25">
      <c r="A261" s="66">
        <v>43084</v>
      </c>
      <c r="B261" s="67">
        <f t="shared" si="28"/>
        <v>259</v>
      </c>
      <c r="C261" s="68">
        <f t="shared" si="29"/>
        <v>161.25911074430098</v>
      </c>
      <c r="D261" s="68">
        <v>160</v>
      </c>
      <c r="E261" s="80">
        <f t="shared" si="24"/>
        <v>1.2591107443009832</v>
      </c>
      <c r="F261" s="68">
        <f t="shared" si="25"/>
        <v>2096.3684396759127</v>
      </c>
      <c r="G261" s="80">
        <f t="shared" si="26"/>
        <v>39.032433073330481</v>
      </c>
      <c r="H261" s="69">
        <f t="shared" si="27"/>
        <v>1.1152123735237281E-2</v>
      </c>
      <c r="I261" s="58"/>
    </row>
    <row r="262" spans="1:9" x14ac:dyDescent="0.25">
      <c r="A262" s="66">
        <v>43084</v>
      </c>
      <c r="B262" s="67">
        <f t="shared" si="28"/>
        <v>260</v>
      </c>
      <c r="C262" s="68">
        <f t="shared" si="29"/>
        <v>161.24795862056575</v>
      </c>
      <c r="D262" s="68">
        <v>160</v>
      </c>
      <c r="E262" s="80">
        <f t="shared" si="24"/>
        <v>1.247958620565754</v>
      </c>
      <c r="F262" s="68">
        <f t="shared" si="25"/>
        <v>2096.2234620673548</v>
      </c>
      <c r="G262" s="80">
        <f t="shared" si="26"/>
        <v>38.686717237538375</v>
      </c>
      <c r="H262" s="69">
        <f t="shared" si="27"/>
        <v>1.1053347782153821E-2</v>
      </c>
      <c r="I262" s="58"/>
    </row>
    <row r="263" spans="1:9" x14ac:dyDescent="0.25">
      <c r="A263" s="66">
        <v>43084</v>
      </c>
      <c r="B263" s="67">
        <f t="shared" si="28"/>
        <v>261</v>
      </c>
      <c r="C263" s="68">
        <f t="shared" si="29"/>
        <v>161.23690527278359</v>
      </c>
      <c r="D263" s="68">
        <v>160</v>
      </c>
      <c r="E263" s="80">
        <f t="shared" si="24"/>
        <v>1.2369052727835879</v>
      </c>
      <c r="F263" s="68">
        <f t="shared" si="25"/>
        <v>2096.0797685461866</v>
      </c>
      <c r="G263" s="80">
        <f t="shared" si="26"/>
        <v>38.344063456291224</v>
      </c>
      <c r="H263" s="69">
        <f t="shared" si="27"/>
        <v>1.0955446701797492E-2</v>
      </c>
      <c r="I263" s="58"/>
    </row>
    <row r="264" spans="1:9" x14ac:dyDescent="0.25">
      <c r="A264" s="66">
        <v>43084</v>
      </c>
      <c r="B264" s="67">
        <f t="shared" si="28"/>
        <v>262</v>
      </c>
      <c r="C264" s="68">
        <f t="shared" si="29"/>
        <v>161.2259498260818</v>
      </c>
      <c r="D264" s="68">
        <v>160</v>
      </c>
      <c r="E264" s="80">
        <f t="shared" si="24"/>
        <v>1.225949826081802</v>
      </c>
      <c r="F264" s="68">
        <f t="shared" si="25"/>
        <v>2095.9373477390636</v>
      </c>
      <c r="G264" s="80">
        <f t="shared" si="26"/>
        <v>38.004444608535863</v>
      </c>
      <c r="H264" s="69">
        <f t="shared" si="27"/>
        <v>1.0858412745295962E-2</v>
      </c>
      <c r="I264" s="58"/>
    </row>
    <row r="265" spans="1:9" x14ac:dyDescent="0.25">
      <c r="A265" s="66">
        <v>43084</v>
      </c>
      <c r="B265" s="67">
        <f t="shared" si="28"/>
        <v>263</v>
      </c>
      <c r="C265" s="68">
        <f t="shared" si="29"/>
        <v>161.21509141333649</v>
      </c>
      <c r="D265" s="68">
        <v>160</v>
      </c>
      <c r="E265" s="80">
        <f t="shared" si="24"/>
        <v>1.215091413336495</v>
      </c>
      <c r="F265" s="68">
        <f t="shared" si="25"/>
        <v>2095.7961883733742</v>
      </c>
      <c r="G265" s="80">
        <f t="shared" si="26"/>
        <v>37.667833813431344</v>
      </c>
      <c r="H265" s="69">
        <f t="shared" si="27"/>
        <v>1.0762238232408955E-2</v>
      </c>
      <c r="I265" s="58"/>
    </row>
    <row r="266" spans="1:9" x14ac:dyDescent="0.25">
      <c r="A266" s="66">
        <v>43084</v>
      </c>
      <c r="B266" s="67">
        <f t="shared" si="28"/>
        <v>264</v>
      </c>
      <c r="C266" s="68">
        <f t="shared" si="29"/>
        <v>161.20432917510408</v>
      </c>
      <c r="D266" s="68">
        <v>160</v>
      </c>
      <c r="E266" s="80">
        <f t="shared" si="24"/>
        <v>1.2043291751040783</v>
      </c>
      <c r="F266" s="68">
        <f t="shared" si="25"/>
        <v>2095.656279276353</v>
      </c>
      <c r="G266" s="80">
        <f t="shared" si="26"/>
        <v>37.334204428226428</v>
      </c>
      <c r="H266" s="69">
        <f t="shared" si="27"/>
        <v>1.0666915550921837E-2</v>
      </c>
      <c r="I266" s="58"/>
    </row>
    <row r="267" spans="1:9" x14ac:dyDescent="0.25">
      <c r="A267" s="66">
        <v>43084</v>
      </c>
      <c r="B267" s="67">
        <f t="shared" si="28"/>
        <v>265</v>
      </c>
      <c r="C267" s="68">
        <f t="shared" si="29"/>
        <v>161.19366225955315</v>
      </c>
      <c r="D267" s="68">
        <v>160</v>
      </c>
      <c r="E267" s="80">
        <f t="shared" si="24"/>
        <v>1.1936622595531503</v>
      </c>
      <c r="F267" s="68">
        <f t="shared" si="25"/>
        <v>2095.5176093741911</v>
      </c>
      <c r="G267" s="80">
        <f t="shared" si="26"/>
        <v>37.00353004614766</v>
      </c>
      <c r="H267" s="69">
        <f t="shared" si="27"/>
        <v>1.0572437156042188E-2</v>
      </c>
      <c r="I267" s="58"/>
    </row>
    <row r="268" spans="1:9" x14ac:dyDescent="0.25">
      <c r="A268" s="66">
        <v>43084</v>
      </c>
      <c r="B268" s="67">
        <f t="shared" si="28"/>
        <v>266</v>
      </c>
      <c r="C268" s="68">
        <f t="shared" si="29"/>
        <v>161.18308982239711</v>
      </c>
      <c r="D268" s="68">
        <v>160</v>
      </c>
      <c r="E268" s="80">
        <f t="shared" si="24"/>
        <v>1.1830898223971076</v>
      </c>
      <c r="F268" s="68">
        <f t="shared" si="25"/>
        <v>2095.3801676911626</v>
      </c>
      <c r="G268" s="80">
        <f t="shared" si="26"/>
        <v>36.675784494310335</v>
      </c>
      <c r="H268" s="69">
        <f t="shared" si="27"/>
        <v>1.0478795569802952E-2</v>
      </c>
      <c r="I268" s="58"/>
    </row>
    <row r="269" spans="1:9" x14ac:dyDescent="0.25">
      <c r="A269" s="66">
        <v>43084</v>
      </c>
      <c r="B269" s="67">
        <f t="shared" si="28"/>
        <v>267</v>
      </c>
      <c r="C269" s="68">
        <f t="shared" si="29"/>
        <v>161.1726110268273</v>
      </c>
      <c r="D269" s="68">
        <v>160</v>
      </c>
      <c r="E269" s="80">
        <f t="shared" si="24"/>
        <v>1.1726110268272976</v>
      </c>
      <c r="F269" s="68">
        <f t="shared" si="25"/>
        <v>2095.2439433487548</v>
      </c>
      <c r="G269" s="80">
        <f t="shared" si="26"/>
        <v>36.350941831646225</v>
      </c>
      <c r="H269" s="69">
        <f t="shared" si="27"/>
        <v>1.0385983380470349E-2</v>
      </c>
      <c r="I269" s="58"/>
    </row>
    <row r="270" spans="1:9" x14ac:dyDescent="0.25">
      <c r="A270" s="66">
        <v>43084</v>
      </c>
      <c r="B270" s="67">
        <f t="shared" si="28"/>
        <v>268</v>
      </c>
      <c r="C270" s="68">
        <f t="shared" si="29"/>
        <v>161.16222504344682</v>
      </c>
      <c r="D270" s="68">
        <v>160</v>
      </c>
      <c r="E270" s="80">
        <f t="shared" si="24"/>
        <v>1.1622250434468242</v>
      </c>
      <c r="F270" s="68">
        <f t="shared" si="25"/>
        <v>2095.1089255648085</v>
      </c>
      <c r="G270" s="80">
        <f t="shared" si="26"/>
        <v>36.02897634685155</v>
      </c>
      <c r="H270" s="69">
        <f t="shared" si="27"/>
        <v>1.0293993241957585E-2</v>
      </c>
      <c r="I270" s="58"/>
    </row>
    <row r="271" spans="1:9" x14ac:dyDescent="0.25">
      <c r="A271" s="66">
        <v>43084</v>
      </c>
      <c r="B271" s="67">
        <f t="shared" si="28"/>
        <v>269</v>
      </c>
      <c r="C271" s="68">
        <f t="shared" si="29"/>
        <v>161.15193105020487</v>
      </c>
      <c r="D271" s="68">
        <v>160</v>
      </c>
      <c r="E271" s="80">
        <f t="shared" si="24"/>
        <v>1.1519310502048654</v>
      </c>
      <c r="F271" s="68">
        <f t="shared" si="25"/>
        <v>2094.9751036526632</v>
      </c>
      <c r="G271" s="80">
        <f t="shared" si="26"/>
        <v>35.709862556350828</v>
      </c>
      <c r="H271" s="69">
        <f t="shared" si="27"/>
        <v>1.0202817873243094E-2</v>
      </c>
      <c r="I271" s="58"/>
    </row>
    <row r="272" spans="1:9" x14ac:dyDescent="0.25">
      <c r="A272" s="66">
        <v>43084</v>
      </c>
      <c r="B272" s="67">
        <f t="shared" si="28"/>
        <v>270</v>
      </c>
      <c r="C272" s="68">
        <f t="shared" si="29"/>
        <v>161.14172823233162</v>
      </c>
      <c r="D272" s="68">
        <v>160</v>
      </c>
      <c r="E272" s="80">
        <f t="shared" si="24"/>
        <v>1.1417282323316158</v>
      </c>
      <c r="F272" s="68">
        <f t="shared" si="25"/>
        <v>2094.8424670203112</v>
      </c>
      <c r="G272" s="80">
        <f t="shared" si="26"/>
        <v>35.39357520228009</v>
      </c>
      <c r="H272" s="69">
        <f t="shared" si="27"/>
        <v>1.0112450057794311E-2</v>
      </c>
      <c r="I272" s="58"/>
    </row>
    <row r="273" spans="1:9" x14ac:dyDescent="0.25">
      <c r="A273" s="66">
        <v>43084</v>
      </c>
      <c r="B273" s="67">
        <f t="shared" si="28"/>
        <v>271</v>
      </c>
      <c r="C273" s="68">
        <f t="shared" si="29"/>
        <v>161.13161578227383</v>
      </c>
      <c r="D273" s="68">
        <v>160</v>
      </c>
      <c r="E273" s="80">
        <f t="shared" si="24"/>
        <v>1.1316157822738262</v>
      </c>
      <c r="F273" s="68">
        <f t="shared" si="25"/>
        <v>2094.7110051695599</v>
      </c>
      <c r="G273" s="80">
        <f t="shared" si="26"/>
        <v>35.080089250488612</v>
      </c>
      <c r="H273" s="69">
        <f t="shared" si="27"/>
        <v>1.0022882642996746E-2</v>
      </c>
      <c r="I273" s="58"/>
    </row>
    <row r="274" spans="1:9" x14ac:dyDescent="0.25">
      <c r="A274" s="66">
        <v>43084</v>
      </c>
      <c r="B274" s="67">
        <f t="shared" si="28"/>
        <v>272</v>
      </c>
      <c r="C274" s="68">
        <f t="shared" si="29"/>
        <v>161.12159289963083</v>
      </c>
      <c r="D274" s="68">
        <v>160</v>
      </c>
      <c r="E274" s="80">
        <f t="shared" si="24"/>
        <v>1.1215928996308264</v>
      </c>
      <c r="F274" s="68">
        <f t="shared" si="25"/>
        <v>2094.5807076952005</v>
      </c>
      <c r="G274" s="80">
        <f t="shared" si="26"/>
        <v>34.769379888555619</v>
      </c>
      <c r="H274" s="69">
        <f t="shared" si="27"/>
        <v>9.9341085395873198E-3</v>
      </c>
      <c r="I274" s="58"/>
    </row>
    <row r="275" spans="1:9" x14ac:dyDescent="0.25">
      <c r="A275" s="66">
        <v>43084</v>
      </c>
      <c r="B275" s="67">
        <f t="shared" si="28"/>
        <v>273</v>
      </c>
      <c r="C275" s="68">
        <f t="shared" si="29"/>
        <v>161.11165879109123</v>
      </c>
      <c r="D275" s="68">
        <v>160</v>
      </c>
      <c r="E275" s="80">
        <f t="shared" si="24"/>
        <v>1.1116587910912301</v>
      </c>
      <c r="F275" s="68">
        <f t="shared" si="25"/>
        <v>2094.4515642841861</v>
      </c>
      <c r="G275" s="80">
        <f t="shared" si="26"/>
        <v>34.461422523828134</v>
      </c>
      <c r="H275" s="69">
        <f t="shared" si="27"/>
        <v>9.8461207210937523E-3</v>
      </c>
      <c r="I275" s="58"/>
    </row>
    <row r="276" spans="1:9" x14ac:dyDescent="0.25">
      <c r="A276" s="66">
        <v>43084</v>
      </c>
      <c r="B276" s="67">
        <f t="shared" si="28"/>
        <v>274</v>
      </c>
      <c r="C276" s="68">
        <f t="shared" si="29"/>
        <v>161.10181267037012</v>
      </c>
      <c r="D276" s="68">
        <v>160</v>
      </c>
      <c r="E276" s="80">
        <f t="shared" si="24"/>
        <v>1.1018126703701228</v>
      </c>
      <c r="F276" s="68">
        <f t="shared" si="25"/>
        <v>2094.3235647148117</v>
      </c>
      <c r="G276" s="80">
        <f t="shared" si="26"/>
        <v>34.156192781473806</v>
      </c>
      <c r="H276" s="69">
        <f t="shared" si="27"/>
        <v>9.7589122232782308E-3</v>
      </c>
      <c r="I276" s="58"/>
    </row>
    <row r="277" spans="1:9" x14ac:dyDescent="0.25">
      <c r="A277" s="66">
        <v>43084</v>
      </c>
      <c r="B277" s="67">
        <f t="shared" si="28"/>
        <v>275</v>
      </c>
      <c r="C277" s="68">
        <f t="shared" si="29"/>
        <v>161.09205375814685</v>
      </c>
      <c r="D277" s="68">
        <v>160</v>
      </c>
      <c r="E277" s="80">
        <f t="shared" si="24"/>
        <v>1.0920537581468466</v>
      </c>
      <c r="F277" s="68">
        <f t="shared" si="25"/>
        <v>2094.1966988559088</v>
      </c>
      <c r="G277" s="80">
        <f t="shared" si="26"/>
        <v>33.853666502552244</v>
      </c>
      <c r="H277" s="69">
        <f t="shared" si="27"/>
        <v>9.6724761435863556E-3</v>
      </c>
      <c r="I277" s="58"/>
    </row>
    <row r="278" spans="1:9" x14ac:dyDescent="0.25">
      <c r="A278" s="66">
        <v>43084</v>
      </c>
      <c r="B278" s="67">
        <f t="shared" si="28"/>
        <v>276</v>
      </c>
      <c r="C278" s="68">
        <f t="shared" si="29"/>
        <v>161.08238128200327</v>
      </c>
      <c r="D278" s="68">
        <v>160</v>
      </c>
      <c r="E278" s="80">
        <f t="shared" si="24"/>
        <v>1.0823812820032686</v>
      </c>
      <c r="F278" s="68">
        <f t="shared" si="25"/>
        <v>2094.0709566660425</v>
      </c>
      <c r="G278" s="80">
        <f t="shared" si="26"/>
        <v>33.553819742101325</v>
      </c>
      <c r="H278" s="69">
        <f t="shared" si="27"/>
        <v>9.5868056406003786E-3</v>
      </c>
      <c r="I278" s="58"/>
    </row>
    <row r="279" spans="1:9" x14ac:dyDescent="0.25">
      <c r="A279" s="66">
        <v>43084</v>
      </c>
      <c r="B279" s="67">
        <f t="shared" si="28"/>
        <v>277</v>
      </c>
      <c r="C279" s="68">
        <f t="shared" si="29"/>
        <v>161.07279447636267</v>
      </c>
      <c r="D279" s="68">
        <v>160</v>
      </c>
      <c r="E279" s="80">
        <f t="shared" si="24"/>
        <v>1.0727944763626738</v>
      </c>
      <c r="F279" s="68">
        <f t="shared" si="25"/>
        <v>2093.9463281927146</v>
      </c>
      <c r="G279" s="80">
        <f t="shared" si="26"/>
        <v>33.256628767242887</v>
      </c>
      <c r="H279" s="69">
        <f t="shared" si="27"/>
        <v>9.5018939334979673E-3</v>
      </c>
      <c r="I279" s="58"/>
    </row>
    <row r="280" spans="1:9" x14ac:dyDescent="0.25">
      <c r="A280" s="66">
        <v>43084</v>
      </c>
      <c r="B280" s="67">
        <f t="shared" si="28"/>
        <v>278</v>
      </c>
      <c r="C280" s="68">
        <f t="shared" si="29"/>
        <v>161.06329258242917</v>
      </c>
      <c r="D280" s="68">
        <v>160</v>
      </c>
      <c r="E280" s="80">
        <f t="shared" si="24"/>
        <v>1.0632925824291704</v>
      </c>
      <c r="F280" s="68">
        <f t="shared" si="25"/>
        <v>2093.8228035715792</v>
      </c>
      <c r="G280" s="80">
        <f t="shared" si="26"/>
        <v>32.962070055304281</v>
      </c>
      <c r="H280" s="69">
        <f t="shared" si="27"/>
        <v>9.4177343015155093E-3</v>
      </c>
      <c r="I280" s="58"/>
    </row>
    <row r="281" spans="1:9" x14ac:dyDescent="0.25">
      <c r="A281" s="66">
        <v>43084</v>
      </c>
      <c r="B281" s="67">
        <f t="shared" si="28"/>
        <v>279</v>
      </c>
      <c r="C281" s="68">
        <f t="shared" si="29"/>
        <v>161.05387484812766</v>
      </c>
      <c r="D281" s="68">
        <v>160</v>
      </c>
      <c r="E281" s="80">
        <f t="shared" si="24"/>
        <v>1.0538748481276627</v>
      </c>
      <c r="F281" s="68">
        <f t="shared" si="25"/>
        <v>2093.7003730256597</v>
      </c>
      <c r="G281" s="80">
        <f t="shared" si="26"/>
        <v>32.670120291957545</v>
      </c>
      <c r="H281" s="69">
        <f t="shared" si="27"/>
        <v>9.3343200834164423E-3</v>
      </c>
      <c r="I281" s="58"/>
    </row>
    <row r="282" spans="1:9" x14ac:dyDescent="0.25">
      <c r="A282" s="66">
        <v>43084</v>
      </c>
      <c r="B282" s="67">
        <f t="shared" si="28"/>
        <v>280</v>
      </c>
      <c r="C282" s="68">
        <f t="shared" si="29"/>
        <v>161.04454052804425</v>
      </c>
      <c r="D282" s="68">
        <v>160</v>
      </c>
      <c r="E282" s="80">
        <f t="shared" si="24"/>
        <v>1.0445405280442515</v>
      </c>
      <c r="F282" s="68">
        <f t="shared" si="25"/>
        <v>2093.5790268645751</v>
      </c>
      <c r="G282" s="80">
        <f t="shared" si="26"/>
        <v>32.380756369371795</v>
      </c>
      <c r="H282" s="69">
        <f t="shared" si="27"/>
        <v>9.2516446769633706E-3</v>
      </c>
      <c r="I282" s="58"/>
    </row>
    <row r="283" spans="1:9" x14ac:dyDescent="0.25">
      <c r="A283" s="66">
        <v>43084</v>
      </c>
      <c r="B283" s="67">
        <f t="shared" si="28"/>
        <v>281</v>
      </c>
      <c r="C283" s="68">
        <f t="shared" si="29"/>
        <v>161.03528888336729</v>
      </c>
      <c r="D283" s="68">
        <v>160</v>
      </c>
      <c r="E283" s="80">
        <f t="shared" si="24"/>
        <v>1.0352888833672864</v>
      </c>
      <c r="F283" s="68">
        <f t="shared" si="25"/>
        <v>2093.4587554837749</v>
      </c>
      <c r="G283" s="80">
        <f t="shared" si="26"/>
        <v>32.093955384385879</v>
      </c>
      <c r="H283" s="69">
        <f t="shared" si="27"/>
        <v>9.1697015383959656E-3</v>
      </c>
      <c r="I283" s="58"/>
    </row>
    <row r="284" spans="1:9" x14ac:dyDescent="0.25">
      <c r="A284" s="66">
        <v>43084</v>
      </c>
      <c r="B284" s="67">
        <f t="shared" si="28"/>
        <v>282</v>
      </c>
      <c r="C284" s="68">
        <f t="shared" si="29"/>
        <v>161.0261191818289</v>
      </c>
      <c r="D284" s="68">
        <v>160</v>
      </c>
      <c r="E284" s="80">
        <f t="shared" si="24"/>
        <v>1.0261191818289035</v>
      </c>
      <c r="F284" s="68">
        <f t="shared" si="25"/>
        <v>2093.3395493637759</v>
      </c>
      <c r="G284" s="80">
        <f t="shared" si="26"/>
        <v>31.809694636696008</v>
      </c>
      <c r="H284" s="69">
        <f t="shared" si="27"/>
        <v>9.0884841819131451E-3</v>
      </c>
      <c r="I284" s="58"/>
    </row>
    <row r="285" spans="1:9" x14ac:dyDescent="0.25">
      <c r="A285" s="66">
        <v>43084</v>
      </c>
      <c r="B285" s="67">
        <f t="shared" si="28"/>
        <v>283</v>
      </c>
      <c r="C285" s="68">
        <f t="shared" si="29"/>
        <v>161.01703069764699</v>
      </c>
      <c r="D285" s="68">
        <v>160</v>
      </c>
      <c r="E285" s="80">
        <f t="shared" si="24"/>
        <v>1.0170306976469874</v>
      </c>
      <c r="F285" s="68">
        <f t="shared" si="25"/>
        <v>2093.2213990694108</v>
      </c>
      <c r="G285" s="80">
        <f t="shared" si="26"/>
        <v>31.527951627056609</v>
      </c>
      <c r="H285" s="69">
        <f t="shared" si="27"/>
        <v>9.0079861791590304E-3</v>
      </c>
      <c r="I285" s="58"/>
    </row>
    <row r="286" spans="1:9" x14ac:dyDescent="0.25">
      <c r="A286" s="66">
        <v>43084</v>
      </c>
      <c r="B286" s="67">
        <f t="shared" si="28"/>
        <v>284</v>
      </c>
      <c r="C286" s="68">
        <f t="shared" si="29"/>
        <v>161.00802271146782</v>
      </c>
      <c r="D286" s="68">
        <v>160</v>
      </c>
      <c r="E286" s="80">
        <f t="shared" si="24"/>
        <v>1.0080227114678166</v>
      </c>
      <c r="F286" s="68">
        <f t="shared" si="25"/>
        <v>2093.1042952490816</v>
      </c>
      <c r="G286" s="80">
        <f t="shared" si="26"/>
        <v>31.248704055502316</v>
      </c>
      <c r="H286" s="69">
        <f t="shared" si="27"/>
        <v>8.9282011587149476E-3</v>
      </c>
      <c r="I286" s="58"/>
    </row>
    <row r="287" spans="1:9" x14ac:dyDescent="0.25">
      <c r="A287" s="66">
        <v>43084</v>
      </c>
      <c r="B287" s="67">
        <f t="shared" si="28"/>
        <v>285</v>
      </c>
      <c r="C287" s="68">
        <f t="shared" si="29"/>
        <v>160.99909451030911</v>
      </c>
      <c r="D287" s="68">
        <v>160</v>
      </c>
      <c r="E287" s="80">
        <f t="shared" si="24"/>
        <v>0.99909451030910645</v>
      </c>
      <c r="F287" s="68">
        <f t="shared" si="25"/>
        <v>2092.9882286340185</v>
      </c>
      <c r="G287" s="80">
        <f t="shared" si="26"/>
        <v>30.9719298195823</v>
      </c>
      <c r="H287" s="69">
        <f t="shared" si="27"/>
        <v>8.8491228055949424E-3</v>
      </c>
      <c r="I287" s="58"/>
    </row>
    <row r="288" spans="1:9" x14ac:dyDescent="0.25">
      <c r="A288" s="66">
        <v>43084</v>
      </c>
      <c r="B288" s="67">
        <f t="shared" si="28"/>
        <v>286</v>
      </c>
      <c r="C288" s="68">
        <f t="shared" si="29"/>
        <v>160.99024538750351</v>
      </c>
      <c r="D288" s="68">
        <v>160</v>
      </c>
      <c r="E288" s="80">
        <f t="shared" si="24"/>
        <v>0.99024538750350644</v>
      </c>
      <c r="F288" s="68">
        <f t="shared" si="25"/>
        <v>2092.8731900375456</v>
      </c>
      <c r="G288" s="80">
        <f t="shared" si="26"/>
        <v>30.6976070126087</v>
      </c>
      <c r="H288" s="69">
        <f t="shared" si="27"/>
        <v>8.7707448607453435E-3</v>
      </c>
      <c r="I288" s="58"/>
    </row>
    <row r="289" spans="1:9" x14ac:dyDescent="0.25">
      <c r="A289" s="66">
        <v>43084</v>
      </c>
      <c r="B289" s="67">
        <f t="shared" si="28"/>
        <v>287</v>
      </c>
      <c r="C289" s="68">
        <f t="shared" si="29"/>
        <v>160.98147464264275</v>
      </c>
      <c r="D289" s="68">
        <v>160</v>
      </c>
      <c r="E289" s="80">
        <f t="shared" si="24"/>
        <v>0.98147464264275186</v>
      </c>
      <c r="F289" s="68">
        <f t="shared" si="25"/>
        <v>2092.7591703543558</v>
      </c>
      <c r="G289" s="80">
        <f t="shared" si="26"/>
        <v>30.425713921925308</v>
      </c>
      <c r="H289" s="69">
        <f t="shared" si="27"/>
        <v>8.6930611205500875E-3</v>
      </c>
      <c r="I289" s="58"/>
    </row>
    <row r="290" spans="1:9" x14ac:dyDescent="0.25">
      <c r="A290" s="66">
        <v>43084</v>
      </c>
      <c r="B290" s="67">
        <f t="shared" si="28"/>
        <v>288</v>
      </c>
      <c r="C290" s="68">
        <f t="shared" si="29"/>
        <v>160.97278158152221</v>
      </c>
      <c r="D290" s="68">
        <v>160</v>
      </c>
      <c r="E290" s="80">
        <f t="shared" si="24"/>
        <v>0.97278158152221295</v>
      </c>
      <c r="F290" s="68">
        <f t="shared" si="25"/>
        <v>2092.6461605597888</v>
      </c>
      <c r="G290" s="80">
        <f t="shared" si="26"/>
        <v>30.156229027188601</v>
      </c>
      <c r="H290" s="69">
        <f t="shared" si="27"/>
        <v>8.6160654363396007E-3</v>
      </c>
      <c r="I290" s="58"/>
    </row>
    <row r="291" spans="1:9" x14ac:dyDescent="0.25">
      <c r="A291" s="66">
        <v>43084</v>
      </c>
      <c r="B291" s="67">
        <f t="shared" si="28"/>
        <v>289</v>
      </c>
      <c r="C291" s="68">
        <f t="shared" si="29"/>
        <v>160.96416551608587</v>
      </c>
      <c r="D291" s="68">
        <v>160</v>
      </c>
      <c r="E291" s="80">
        <f t="shared" si="24"/>
        <v>0.96416551608587042</v>
      </c>
      <c r="F291" s="68">
        <f t="shared" si="25"/>
        <v>2092.5341517091165</v>
      </c>
      <c r="G291" s="80">
        <f t="shared" si="26"/>
        <v>29.889130998661983</v>
      </c>
      <c r="H291" s="69">
        <f t="shared" si="27"/>
        <v>8.5397517139034242E-3</v>
      </c>
      <c r="I291" s="58"/>
    </row>
    <row r="292" spans="1:9" x14ac:dyDescent="0.25">
      <c r="A292" s="66">
        <v>43084</v>
      </c>
      <c r="B292" s="67">
        <f t="shared" si="28"/>
        <v>290</v>
      </c>
      <c r="C292" s="68">
        <f t="shared" si="29"/>
        <v>160.95562576437197</v>
      </c>
      <c r="D292" s="68">
        <v>160</v>
      </c>
      <c r="E292" s="80">
        <f t="shared" si="24"/>
        <v>0.95562576437197322</v>
      </c>
      <c r="F292" s="68">
        <f t="shared" si="25"/>
        <v>2092.4231349368356</v>
      </c>
      <c r="G292" s="80">
        <f t="shared" si="26"/>
        <v>29.62439869553117</v>
      </c>
      <c r="H292" s="69">
        <f t="shared" si="27"/>
        <v>8.4641139130089051E-3</v>
      </c>
      <c r="I292" s="58"/>
    </row>
    <row r="293" spans="1:9" x14ac:dyDescent="0.25">
      <c r="A293" s="66">
        <v>43084</v>
      </c>
      <c r="B293" s="67">
        <f t="shared" si="28"/>
        <v>291</v>
      </c>
      <c r="C293" s="68">
        <f t="shared" si="29"/>
        <v>160.94716165045895</v>
      </c>
      <c r="D293" s="68">
        <v>160</v>
      </c>
      <c r="E293" s="80">
        <f t="shared" si="24"/>
        <v>0.94716165045895195</v>
      </c>
      <c r="F293" s="68">
        <f t="shared" si="25"/>
        <v>2092.3131014559663</v>
      </c>
      <c r="G293" s="80">
        <f t="shared" si="26"/>
        <v>29.362011164227511</v>
      </c>
      <c r="H293" s="69">
        <f t="shared" si="27"/>
        <v>8.3891460469221451E-3</v>
      </c>
      <c r="I293" s="58"/>
    </row>
    <row r="294" spans="1:9" x14ac:dyDescent="0.25">
      <c r="A294" s="66">
        <v>43084</v>
      </c>
      <c r="B294" s="67">
        <f t="shared" si="28"/>
        <v>292</v>
      </c>
      <c r="C294" s="68">
        <f t="shared" si="29"/>
        <v>160.93877250441204</v>
      </c>
      <c r="D294" s="68">
        <v>160</v>
      </c>
      <c r="E294" s="80">
        <f t="shared" si="24"/>
        <v>0.93877250441204296</v>
      </c>
      <c r="F294" s="68">
        <f t="shared" si="25"/>
        <v>2092.2040425573564</v>
      </c>
      <c r="G294" s="80">
        <f t="shared" si="26"/>
        <v>29.101947636773332</v>
      </c>
      <c r="H294" s="69">
        <f t="shared" si="27"/>
        <v>8.3148421819352371E-3</v>
      </c>
      <c r="I294" s="58"/>
    </row>
    <row r="295" spans="1:9" x14ac:dyDescent="0.25">
      <c r="A295" s="66">
        <v>43084</v>
      </c>
      <c r="B295" s="67">
        <f t="shared" si="28"/>
        <v>293</v>
      </c>
      <c r="C295" s="68">
        <f t="shared" si="29"/>
        <v>160.93045766223011</v>
      </c>
      <c r="D295" s="68">
        <v>160</v>
      </c>
      <c r="E295" s="80">
        <f t="shared" si="24"/>
        <v>0.93045766223011128</v>
      </c>
      <c r="F295" s="68">
        <f t="shared" si="25"/>
        <v>2092.0959496089913</v>
      </c>
      <c r="G295" s="80">
        <f t="shared" si="26"/>
        <v>28.84418752913345</v>
      </c>
      <c r="H295" s="69">
        <f t="shared" si="27"/>
        <v>8.2411964368952709E-3</v>
      </c>
      <c r="I295" s="58"/>
    </row>
    <row r="296" spans="1:9" x14ac:dyDescent="0.25">
      <c r="A296" s="66">
        <v>43084</v>
      </c>
      <c r="B296" s="67">
        <f t="shared" si="28"/>
        <v>294</v>
      </c>
      <c r="C296" s="68">
        <f t="shared" si="29"/>
        <v>160.92221646579321</v>
      </c>
      <c r="D296" s="68">
        <v>160</v>
      </c>
      <c r="E296" s="80">
        <f t="shared" si="24"/>
        <v>0.92221646579321259</v>
      </c>
      <c r="F296" s="68">
        <f t="shared" si="25"/>
        <v>2091.9888140553117</v>
      </c>
      <c r="G296" s="80">
        <f t="shared" si="26"/>
        <v>28.58871043958959</v>
      </c>
      <c r="H296" s="69">
        <f t="shared" si="27"/>
        <v>8.1682029827398837E-3</v>
      </c>
      <c r="I296" s="58"/>
    </row>
    <row r="297" spans="1:9" x14ac:dyDescent="0.25">
      <c r="A297" s="66">
        <v>43084</v>
      </c>
      <c r="B297" s="67">
        <f t="shared" si="28"/>
        <v>295</v>
      </c>
      <c r="C297" s="68">
        <f t="shared" si="29"/>
        <v>160.91404826281047</v>
      </c>
      <c r="D297" s="68">
        <v>160</v>
      </c>
      <c r="E297" s="80">
        <f t="shared" si="24"/>
        <v>0.9140482628104678</v>
      </c>
      <c r="F297" s="68">
        <f t="shared" si="25"/>
        <v>2091.8826274165363</v>
      </c>
      <c r="G297" s="80">
        <f t="shared" si="26"/>
        <v>28.335496147124502</v>
      </c>
      <c r="H297" s="69">
        <f t="shared" si="27"/>
        <v>8.0958560420355714E-3</v>
      </c>
      <c r="I297" s="58"/>
    </row>
    <row r="298" spans="1:9" x14ac:dyDescent="0.25">
      <c r="A298" s="66">
        <v>43084</v>
      </c>
      <c r="B298" s="67">
        <f t="shared" si="28"/>
        <v>296</v>
      </c>
      <c r="C298" s="68">
        <f t="shared" si="29"/>
        <v>160.90595240676842</v>
      </c>
      <c r="D298" s="68">
        <v>160</v>
      </c>
      <c r="E298" s="80">
        <f t="shared" si="24"/>
        <v>0.90595240676842081</v>
      </c>
      <c r="F298" s="68">
        <f t="shared" si="25"/>
        <v>2091.7773812879896</v>
      </c>
      <c r="G298" s="80">
        <f t="shared" si="26"/>
        <v>28.084524609821045</v>
      </c>
      <c r="H298" s="69">
        <f t="shared" si="27"/>
        <v>8.0241498885202985E-3</v>
      </c>
      <c r="I298" s="58"/>
    </row>
    <row r="299" spans="1:9" x14ac:dyDescent="0.25">
      <c r="A299" s="66">
        <v>43084</v>
      </c>
      <c r="B299" s="67">
        <f t="shared" si="28"/>
        <v>297</v>
      </c>
      <c r="C299" s="68">
        <f t="shared" si="29"/>
        <v>160.89792825687991</v>
      </c>
      <c r="D299" s="68">
        <v>160</v>
      </c>
      <c r="E299" s="80">
        <f t="shared" si="24"/>
        <v>0.89792825687990785</v>
      </c>
      <c r="F299" s="68">
        <f t="shared" si="25"/>
        <v>2091.6730673394386</v>
      </c>
      <c r="G299" s="80">
        <f t="shared" si="26"/>
        <v>27.835775963277143</v>
      </c>
      <c r="H299" s="69">
        <f t="shared" si="27"/>
        <v>7.953078846650613E-3</v>
      </c>
      <c r="I299" s="58"/>
    </row>
    <row r="300" spans="1:9" x14ac:dyDescent="0.25">
      <c r="A300" s="66">
        <v>43084</v>
      </c>
      <c r="B300" s="67">
        <f t="shared" si="28"/>
        <v>298</v>
      </c>
      <c r="C300" s="68">
        <f t="shared" si="29"/>
        <v>160.88997517803327</v>
      </c>
      <c r="D300" s="68">
        <v>160</v>
      </c>
      <c r="E300" s="80">
        <f t="shared" si="24"/>
        <v>0.88997517803326787</v>
      </c>
      <c r="F300" s="68">
        <f t="shared" si="25"/>
        <v>2091.5696773144323</v>
      </c>
      <c r="G300" s="80">
        <f t="shared" si="26"/>
        <v>27.589230519031304</v>
      </c>
      <c r="H300" s="69">
        <f t="shared" si="27"/>
        <v>7.882637291151802E-3</v>
      </c>
      <c r="I300" s="58"/>
    </row>
    <row r="301" spans="1:9" x14ac:dyDescent="0.25">
      <c r="A301" s="66">
        <v>43084</v>
      </c>
      <c r="B301" s="67">
        <f t="shared" si="28"/>
        <v>299</v>
      </c>
      <c r="C301" s="68">
        <f t="shared" si="29"/>
        <v>160.88209254074212</v>
      </c>
      <c r="D301" s="68">
        <v>160</v>
      </c>
      <c r="E301" s="80">
        <f t="shared" si="24"/>
        <v>0.8820925407421214</v>
      </c>
      <c r="F301" s="68">
        <f t="shared" si="25"/>
        <v>2091.4672030296474</v>
      </c>
      <c r="G301" s="80">
        <f t="shared" si="26"/>
        <v>27.344868763005763</v>
      </c>
      <c r="H301" s="69">
        <f t="shared" si="27"/>
        <v>7.812819646573075E-3</v>
      </c>
      <c r="I301" s="58"/>
    </row>
    <row r="302" spans="1:9" x14ac:dyDescent="0.25">
      <c r="A302" s="66">
        <v>43084</v>
      </c>
      <c r="B302" s="67">
        <f t="shared" si="28"/>
        <v>300</v>
      </c>
      <c r="C302" s="68">
        <f t="shared" si="29"/>
        <v>160.87427972109555</v>
      </c>
      <c r="D302" s="68">
        <v>160</v>
      </c>
      <c r="E302" s="80">
        <f t="shared" si="24"/>
        <v>0.8742797210955473</v>
      </c>
      <c r="F302" s="68">
        <f t="shared" si="25"/>
        <v>2091.3656363742421</v>
      </c>
      <c r="G302" s="80">
        <f t="shared" si="26"/>
        <v>27.102671353961966</v>
      </c>
      <c r="H302" s="69">
        <f t="shared" si="27"/>
        <v>7.743620386846276E-3</v>
      </c>
      <c r="I302" s="58"/>
    </row>
    <row r="303" spans="1:9" x14ac:dyDescent="0.25">
      <c r="A303" s="66">
        <v>43084</v>
      </c>
      <c r="B303" s="67">
        <f t="shared" si="28"/>
        <v>301</v>
      </c>
      <c r="C303" s="68">
        <f t="shared" si="29"/>
        <v>160.86653610070871</v>
      </c>
      <c r="D303" s="68">
        <v>160</v>
      </c>
      <c r="E303" s="80">
        <f t="shared" si="24"/>
        <v>0.86653610070871423</v>
      </c>
      <c r="F303" s="68">
        <f t="shared" si="25"/>
        <v>2091.2649693092135</v>
      </c>
      <c r="G303" s="80">
        <f t="shared" si="26"/>
        <v>26.862619121970141</v>
      </c>
      <c r="H303" s="69">
        <f t="shared" si="27"/>
        <v>7.6750340348486117E-3</v>
      </c>
      <c r="I303" s="58"/>
    </row>
    <row r="304" spans="1:9" x14ac:dyDescent="0.25">
      <c r="A304" s="66">
        <v>43084</v>
      </c>
      <c r="B304" s="67">
        <f t="shared" si="28"/>
        <v>302</v>
      </c>
      <c r="C304" s="68">
        <f t="shared" si="29"/>
        <v>160.85886106667385</v>
      </c>
      <c r="D304" s="68">
        <v>160</v>
      </c>
      <c r="E304" s="80">
        <f t="shared" si="24"/>
        <v>0.8588610666738532</v>
      </c>
      <c r="F304" s="68">
        <f t="shared" si="25"/>
        <v>2091.1651938667601</v>
      </c>
      <c r="G304" s="80">
        <f t="shared" si="26"/>
        <v>26.624693066889449</v>
      </c>
      <c r="H304" s="69">
        <f t="shared" si="27"/>
        <v>7.6070551619684141E-3</v>
      </c>
      <c r="I304" s="58"/>
    </row>
    <row r="305" spans="1:9" x14ac:dyDescent="0.25">
      <c r="A305" s="66">
        <v>43084</v>
      </c>
      <c r="B305" s="67">
        <f t="shared" si="28"/>
        <v>303</v>
      </c>
      <c r="C305" s="68">
        <f t="shared" si="29"/>
        <v>160.85125401151188</v>
      </c>
      <c r="D305" s="68">
        <v>160</v>
      </c>
      <c r="E305" s="80">
        <f t="shared" si="24"/>
        <v>0.85125401151188385</v>
      </c>
      <c r="F305" s="68">
        <f t="shared" si="25"/>
        <v>2091.0663021496543</v>
      </c>
      <c r="G305" s="80">
        <f t="shared" si="26"/>
        <v>26.388874356868399</v>
      </c>
      <c r="H305" s="69">
        <f t="shared" si="27"/>
        <v>7.5396783876766852E-3</v>
      </c>
      <c r="I305" s="58"/>
    </row>
    <row r="306" spans="1:9" x14ac:dyDescent="0.25">
      <c r="A306" s="66">
        <v>43084</v>
      </c>
      <c r="B306" s="67">
        <f t="shared" si="28"/>
        <v>304</v>
      </c>
      <c r="C306" s="68">
        <f t="shared" si="29"/>
        <v>160.84371433312421</v>
      </c>
      <c r="D306" s="68">
        <v>160</v>
      </c>
      <c r="E306" s="80">
        <f t="shared" si="24"/>
        <v>0.84371433312421118</v>
      </c>
      <c r="F306" s="68">
        <f t="shared" si="25"/>
        <v>2090.9682863306148</v>
      </c>
      <c r="G306" s="80">
        <f t="shared" si="26"/>
        <v>26.155144326850547</v>
      </c>
      <c r="H306" s="69">
        <f t="shared" si="27"/>
        <v>7.4728983791001562E-3</v>
      </c>
      <c r="I306" s="58"/>
    </row>
    <row r="307" spans="1:9" x14ac:dyDescent="0.25">
      <c r="A307" s="66">
        <v>43084</v>
      </c>
      <c r="B307" s="67">
        <f t="shared" si="28"/>
        <v>305</v>
      </c>
      <c r="C307" s="68">
        <f t="shared" si="29"/>
        <v>160.83624143474512</v>
      </c>
      <c r="D307" s="68">
        <v>160</v>
      </c>
      <c r="E307" s="80">
        <f t="shared" si="24"/>
        <v>0.83624143474511925</v>
      </c>
      <c r="F307" s="68">
        <f t="shared" si="25"/>
        <v>2090.8711386516866</v>
      </c>
      <c r="G307" s="80">
        <f t="shared" si="26"/>
        <v>25.923484477098697</v>
      </c>
      <c r="H307" s="69">
        <f t="shared" si="27"/>
        <v>7.4067098505996272E-3</v>
      </c>
      <c r="I307" s="58"/>
    </row>
    <row r="308" spans="1:9" x14ac:dyDescent="0.25">
      <c r="A308" s="66">
        <v>43084</v>
      </c>
      <c r="B308" s="67">
        <f t="shared" si="28"/>
        <v>306</v>
      </c>
      <c r="C308" s="68">
        <f t="shared" si="29"/>
        <v>160.82883472489451</v>
      </c>
      <c r="D308" s="68">
        <v>160</v>
      </c>
      <c r="E308" s="80">
        <f t="shared" si="24"/>
        <v>0.82883472489450583</v>
      </c>
      <c r="F308" s="68">
        <f t="shared" si="25"/>
        <v>2090.7748514236287</v>
      </c>
      <c r="G308" s="80">
        <f t="shared" si="26"/>
        <v>25.693876471729681</v>
      </c>
      <c r="H308" s="69">
        <f t="shared" si="27"/>
        <v>7.3411075633513373E-3</v>
      </c>
      <c r="I308" s="58"/>
    </row>
    <row r="309" spans="1:9" x14ac:dyDescent="0.25">
      <c r="A309" s="66">
        <v>43084</v>
      </c>
      <c r="B309" s="67">
        <f t="shared" si="28"/>
        <v>307</v>
      </c>
      <c r="C309" s="68">
        <f t="shared" si="29"/>
        <v>160.82149361733116</v>
      </c>
      <c r="D309" s="68">
        <v>160</v>
      </c>
      <c r="E309" s="80">
        <f t="shared" si="24"/>
        <v>0.82149361733115711</v>
      </c>
      <c r="F309" s="68">
        <f t="shared" si="25"/>
        <v>2090.6794170253052</v>
      </c>
      <c r="G309" s="80">
        <f t="shared" si="26"/>
        <v>25.46630213726587</v>
      </c>
      <c r="H309" s="69">
        <f t="shared" si="27"/>
        <v>7.2760863249331058E-3</v>
      </c>
      <c r="I309" s="58"/>
    </row>
    <row r="310" spans="1:9" x14ac:dyDescent="0.25">
      <c r="A310" s="66">
        <v>43084</v>
      </c>
      <c r="B310" s="67">
        <f t="shared" si="28"/>
        <v>308</v>
      </c>
      <c r="C310" s="68">
        <f t="shared" si="29"/>
        <v>160.81421753100622</v>
      </c>
      <c r="D310" s="68">
        <v>160</v>
      </c>
      <c r="E310" s="80">
        <f t="shared" si="24"/>
        <v>0.81421753100622141</v>
      </c>
      <c r="F310" s="68">
        <f t="shared" si="25"/>
        <v>2090.5848279030811</v>
      </c>
      <c r="G310" s="80">
        <f t="shared" si="26"/>
        <v>25.240743461192864</v>
      </c>
      <c r="H310" s="69">
        <f t="shared" si="27"/>
        <v>7.2116409889122464E-3</v>
      </c>
      <c r="I310" s="58"/>
    </row>
    <row r="311" spans="1:9" x14ac:dyDescent="0.25">
      <c r="A311" s="66">
        <v>43084</v>
      </c>
      <c r="B311" s="67">
        <f t="shared" si="28"/>
        <v>309</v>
      </c>
      <c r="C311" s="68">
        <f t="shared" si="29"/>
        <v>160.80700589001731</v>
      </c>
      <c r="D311" s="68">
        <v>160</v>
      </c>
      <c r="E311" s="80">
        <f t="shared" si="24"/>
        <v>0.80700589001730805</v>
      </c>
      <c r="F311" s="68">
        <f t="shared" si="25"/>
        <v>2090.4910765702252</v>
      </c>
      <c r="G311" s="80">
        <f t="shared" si="26"/>
        <v>25.017182590536549</v>
      </c>
      <c r="H311" s="69">
        <f t="shared" si="27"/>
        <v>7.147766454439014E-3</v>
      </c>
      <c r="I311" s="58"/>
    </row>
    <row r="312" spans="1:9" x14ac:dyDescent="0.25">
      <c r="A312" s="66">
        <v>43084</v>
      </c>
      <c r="B312" s="67">
        <f t="shared" si="28"/>
        <v>310</v>
      </c>
      <c r="C312" s="68">
        <f t="shared" si="29"/>
        <v>160.79985812356287</v>
      </c>
      <c r="D312" s="68">
        <v>160</v>
      </c>
      <c r="E312" s="80">
        <f t="shared" si="24"/>
        <v>0.79985812356287056</v>
      </c>
      <c r="F312" s="68">
        <f t="shared" si="25"/>
        <v>2090.3981556063172</v>
      </c>
      <c r="G312" s="80">
        <f t="shared" si="26"/>
        <v>24.795601830448987</v>
      </c>
      <c r="H312" s="69">
        <f t="shared" si="27"/>
        <v>7.0844576658425674E-3</v>
      </c>
      <c r="I312" s="58"/>
    </row>
    <row r="313" spans="1:9" x14ac:dyDescent="0.25">
      <c r="A313" s="66">
        <v>43084</v>
      </c>
      <c r="B313" s="67">
        <f t="shared" si="28"/>
        <v>311</v>
      </c>
      <c r="C313" s="68">
        <f t="shared" si="29"/>
        <v>160.79277366589702</v>
      </c>
      <c r="D313" s="68">
        <v>160</v>
      </c>
      <c r="E313" s="80">
        <f t="shared" si="24"/>
        <v>0.79277366589701614</v>
      </c>
      <c r="F313" s="68">
        <f t="shared" si="25"/>
        <v>2090.3060576566613</v>
      </c>
      <c r="G313" s="80">
        <f t="shared" si="26"/>
        <v>24.5759836428075</v>
      </c>
      <c r="H313" s="69">
        <f t="shared" si="27"/>
        <v>7.0217096122307142E-3</v>
      </c>
      <c r="I313" s="58"/>
    </row>
    <row r="314" spans="1:9" x14ac:dyDescent="0.25">
      <c r="A314" s="66">
        <v>43084</v>
      </c>
      <c r="B314" s="67">
        <f t="shared" si="28"/>
        <v>312</v>
      </c>
      <c r="C314" s="68">
        <f t="shared" si="29"/>
        <v>160.7857519562848</v>
      </c>
      <c r="D314" s="68">
        <v>160</v>
      </c>
      <c r="E314" s="80">
        <f t="shared" si="24"/>
        <v>0.78575195628479833</v>
      </c>
      <c r="F314" s="68">
        <f t="shared" si="25"/>
        <v>2090.2147754317025</v>
      </c>
      <c r="G314" s="80">
        <f t="shared" si="26"/>
        <v>24.358310644828748</v>
      </c>
      <c r="H314" s="69">
        <f t="shared" si="27"/>
        <v>6.9595173270939276E-3</v>
      </c>
      <c r="I314" s="58"/>
    </row>
    <row r="315" spans="1:9" x14ac:dyDescent="0.25">
      <c r="A315" s="66">
        <v>43084</v>
      </c>
      <c r="B315" s="67">
        <f t="shared" si="28"/>
        <v>313</v>
      </c>
      <c r="C315" s="68">
        <f t="shared" si="29"/>
        <v>160.77879243895771</v>
      </c>
      <c r="D315" s="68">
        <v>160</v>
      </c>
      <c r="E315" s="80">
        <f t="shared" si="24"/>
        <v>0.77879243895770855</v>
      </c>
      <c r="F315" s="68">
        <f t="shared" si="25"/>
        <v>2090.1243017064503</v>
      </c>
      <c r="G315" s="80">
        <f t="shared" si="26"/>
        <v>24.142565607688965</v>
      </c>
      <c r="H315" s="69">
        <f t="shared" si="27"/>
        <v>6.897875887911133E-3</v>
      </c>
      <c r="I315" s="58"/>
    </row>
    <row r="316" spans="1:9" x14ac:dyDescent="0.25">
      <c r="A316" s="66">
        <v>43084</v>
      </c>
      <c r="B316" s="67">
        <f t="shared" si="28"/>
        <v>314</v>
      </c>
      <c r="C316" s="68">
        <f t="shared" si="29"/>
        <v>160.77189456306979</v>
      </c>
      <c r="D316" s="68">
        <v>160</v>
      </c>
      <c r="E316" s="80">
        <f t="shared" si="24"/>
        <v>0.77189456306979309</v>
      </c>
      <c r="F316" s="68">
        <f t="shared" si="25"/>
        <v>2090.0346293199073</v>
      </c>
      <c r="G316" s="80">
        <f t="shared" si="26"/>
        <v>23.928731455163586</v>
      </c>
      <c r="H316" s="69">
        <f t="shared" si="27"/>
        <v>6.8367804157610243E-3</v>
      </c>
      <c r="I316" s="58"/>
    </row>
    <row r="317" spans="1:9" x14ac:dyDescent="0.25">
      <c r="A317" s="66">
        <v>43084</v>
      </c>
      <c r="B317" s="67">
        <f t="shared" si="28"/>
        <v>315</v>
      </c>
      <c r="C317" s="68">
        <f t="shared" si="29"/>
        <v>160.76505778265403</v>
      </c>
      <c r="D317" s="68">
        <v>160</v>
      </c>
      <c r="E317" s="80">
        <f t="shared" si="24"/>
        <v>0.76505778265402569</v>
      </c>
      <c r="F317" s="68">
        <f t="shared" si="25"/>
        <v>2089.9457511745022</v>
      </c>
      <c r="G317" s="80">
        <f t="shared" si="26"/>
        <v>23.716791262274796</v>
      </c>
      <c r="H317" s="69">
        <f t="shared" si="27"/>
        <v>6.7762260749356564E-3</v>
      </c>
      <c r="I317" s="58"/>
    </row>
    <row r="318" spans="1:9" x14ac:dyDescent="0.25">
      <c r="A318" s="66">
        <v>43084</v>
      </c>
      <c r="B318" s="67">
        <f t="shared" si="28"/>
        <v>316</v>
      </c>
      <c r="C318" s="68">
        <f t="shared" si="29"/>
        <v>160.75828155657908</v>
      </c>
      <c r="D318" s="68">
        <v>160</v>
      </c>
      <c r="E318" s="80">
        <f t="shared" si="24"/>
        <v>0.75828155657907814</v>
      </c>
      <c r="F318" s="68">
        <f t="shared" si="25"/>
        <v>2089.8576602355279</v>
      </c>
      <c r="G318" s="80">
        <f t="shared" si="26"/>
        <v>23.506728253951422</v>
      </c>
      <c r="H318" s="69">
        <f t="shared" si="27"/>
        <v>6.7162080725575489E-3</v>
      </c>
      <c r="I318" s="58"/>
    </row>
    <row r="319" spans="1:9" x14ac:dyDescent="0.25">
      <c r="A319" s="66">
        <v>43084</v>
      </c>
      <c r="B319" s="67">
        <f t="shared" si="28"/>
        <v>317</v>
      </c>
      <c r="C319" s="68">
        <f t="shared" si="29"/>
        <v>160.75156534850652</v>
      </c>
      <c r="D319" s="68">
        <v>160</v>
      </c>
      <c r="E319" s="80">
        <f t="shared" si="24"/>
        <v>0.75156534850651724</v>
      </c>
      <c r="F319" s="68">
        <f t="shared" si="25"/>
        <v>2089.7703495305846</v>
      </c>
      <c r="G319" s="80">
        <f t="shared" si="26"/>
        <v>23.298525803702034</v>
      </c>
      <c r="H319" s="69">
        <f t="shared" si="27"/>
        <v>6.6567216582005808E-3</v>
      </c>
      <c r="I319" s="58"/>
    </row>
    <row r="320" spans="1:9" x14ac:dyDescent="0.25">
      <c r="A320" s="66">
        <v>43084</v>
      </c>
      <c r="B320" s="67">
        <f t="shared" si="28"/>
        <v>318</v>
      </c>
      <c r="C320" s="68">
        <f t="shared" si="29"/>
        <v>160.74490862684831</v>
      </c>
      <c r="D320" s="68">
        <v>160</v>
      </c>
      <c r="E320" s="80">
        <f t="shared" si="24"/>
        <v>0.74490862684831427</v>
      </c>
      <c r="F320" s="68">
        <f t="shared" si="25"/>
        <v>2089.6838121490282</v>
      </c>
      <c r="G320" s="80">
        <f t="shared" si="26"/>
        <v>23.092167432297742</v>
      </c>
      <c r="H320" s="69">
        <f t="shared" si="27"/>
        <v>6.5977621235136404E-3</v>
      </c>
      <c r="I320" s="58"/>
    </row>
    <row r="321" spans="1:9" x14ac:dyDescent="0.25">
      <c r="A321" s="66">
        <v>43084</v>
      </c>
      <c r="B321" s="67">
        <f t="shared" si="28"/>
        <v>319</v>
      </c>
      <c r="C321" s="68">
        <f t="shared" si="29"/>
        <v>160.73831086472481</v>
      </c>
      <c r="D321" s="68">
        <v>160</v>
      </c>
      <c r="E321" s="80">
        <f t="shared" si="24"/>
        <v>0.73831086472480933</v>
      </c>
      <c r="F321" s="68">
        <f t="shared" si="25"/>
        <v>2089.5980412414224</v>
      </c>
      <c r="G321" s="80">
        <f t="shared" si="26"/>
        <v>22.887636806469089</v>
      </c>
      <c r="H321" s="69">
        <f t="shared" si="27"/>
        <v>6.5393248018483108E-3</v>
      </c>
      <c r="I321" s="58"/>
    </row>
    <row r="322" spans="1:9" x14ac:dyDescent="0.25">
      <c r="A322" s="66">
        <v>43084</v>
      </c>
      <c r="B322" s="67">
        <f t="shared" si="28"/>
        <v>320</v>
      </c>
      <c r="C322" s="68">
        <f t="shared" si="29"/>
        <v>160.73177153992296</v>
      </c>
      <c r="D322" s="68">
        <v>160</v>
      </c>
      <c r="E322" s="80">
        <f t="shared" si="24"/>
        <v>0.73177153992295985</v>
      </c>
      <c r="F322" s="68">
        <f t="shared" si="25"/>
        <v>2089.5130300189985</v>
      </c>
      <c r="G322" s="80">
        <f t="shared" si="26"/>
        <v>22.684917737611755</v>
      </c>
      <c r="H322" s="69">
        <f t="shared" si="27"/>
        <v>6.4814050678890728E-3</v>
      </c>
      <c r="I322" s="58"/>
    </row>
    <row r="323" spans="1:9" x14ac:dyDescent="0.25">
      <c r="A323" s="66">
        <v>43084</v>
      </c>
      <c r="B323" s="67">
        <f t="shared" si="28"/>
        <v>321</v>
      </c>
      <c r="C323" s="68">
        <f t="shared" si="29"/>
        <v>160.72529013485507</v>
      </c>
      <c r="D323" s="68">
        <v>160</v>
      </c>
      <c r="E323" s="80">
        <f t="shared" ref="E323:E386" si="30">C323-D323</f>
        <v>0.72529013485507221</v>
      </c>
      <c r="F323" s="68">
        <f t="shared" ref="F323:F388" si="31">13*C323</f>
        <v>2089.4287717531161</v>
      </c>
      <c r="G323" s="80">
        <f t="shared" ref="G323:G388" si="32">E323*31</f>
        <v>22.483994180507239</v>
      </c>
      <c r="H323" s="69">
        <f t="shared" ref="H323:H388" si="33">MIN($G323/3500,$F323/3500)</f>
        <v>6.4239983372877821E-3</v>
      </c>
      <c r="I323" s="58"/>
    </row>
    <row r="324" spans="1:9" x14ac:dyDescent="0.25">
      <c r="A324" s="66">
        <v>43084</v>
      </c>
      <c r="B324" s="67">
        <f t="shared" ref="B324:B388" si="34">B323+1</f>
        <v>322</v>
      </c>
      <c r="C324" s="68">
        <f t="shared" ref="C324:C388" si="35">C323-H323</f>
        <v>160.71886613651779</v>
      </c>
      <c r="D324" s="68">
        <v>160</v>
      </c>
      <c r="E324" s="80">
        <f t="shared" si="30"/>
        <v>0.7188661365177893</v>
      </c>
      <c r="F324" s="68">
        <f t="shared" si="31"/>
        <v>2089.3452597747314</v>
      </c>
      <c r="G324" s="80">
        <f t="shared" si="32"/>
        <v>22.284850232051468</v>
      </c>
      <c r="H324" s="69">
        <f t="shared" si="33"/>
        <v>6.3671000663004197E-3</v>
      </c>
      <c r="I324" s="58"/>
    </row>
    <row r="325" spans="1:9" x14ac:dyDescent="0.25">
      <c r="A325" s="66">
        <v>43084</v>
      </c>
      <c r="B325" s="67">
        <f t="shared" si="34"/>
        <v>323</v>
      </c>
      <c r="C325" s="68">
        <f t="shared" si="35"/>
        <v>160.71249903645148</v>
      </c>
      <c r="D325" s="68">
        <v>160</v>
      </c>
      <c r="E325" s="80">
        <f t="shared" si="30"/>
        <v>0.71249903645147583</v>
      </c>
      <c r="F325" s="68">
        <f t="shared" si="31"/>
        <v>2089.262487473869</v>
      </c>
      <c r="G325" s="80">
        <f t="shared" si="32"/>
        <v>22.087470129995751</v>
      </c>
      <c r="H325" s="69">
        <f t="shared" si="33"/>
        <v>6.3107057514273576E-3</v>
      </c>
      <c r="I325" s="58"/>
    </row>
    <row r="326" spans="1:9" x14ac:dyDescent="0.25">
      <c r="A326" s="66">
        <v>43084</v>
      </c>
      <c r="B326" s="67">
        <f t="shared" si="34"/>
        <v>324</v>
      </c>
      <c r="C326" s="68">
        <f t="shared" si="35"/>
        <v>160.70618833070006</v>
      </c>
      <c r="D326" s="68">
        <v>160</v>
      </c>
      <c r="E326" s="80">
        <f t="shared" si="30"/>
        <v>0.70618833070005849</v>
      </c>
      <c r="F326" s="68">
        <f t="shared" si="31"/>
        <v>2089.1804482991006</v>
      </c>
      <c r="G326" s="80">
        <f t="shared" si="32"/>
        <v>21.891838251701813</v>
      </c>
      <c r="H326" s="69">
        <f t="shared" si="33"/>
        <v>6.2548109290576611E-3</v>
      </c>
      <c r="I326" s="58"/>
    </row>
    <row r="327" spans="1:9" x14ac:dyDescent="0.25">
      <c r="A327" s="66">
        <v>43084</v>
      </c>
      <c r="B327" s="67">
        <f t="shared" si="34"/>
        <v>325</v>
      </c>
      <c r="C327" s="68">
        <f t="shared" si="35"/>
        <v>160.69993351977101</v>
      </c>
      <c r="D327" s="68">
        <v>160</v>
      </c>
      <c r="E327" s="80">
        <f t="shared" si="30"/>
        <v>0.69993351977100815</v>
      </c>
      <c r="F327" s="68">
        <f t="shared" si="31"/>
        <v>2089.0991357570233</v>
      </c>
      <c r="G327" s="80">
        <f t="shared" si="32"/>
        <v>21.697939112901253</v>
      </c>
      <c r="H327" s="69">
        <f t="shared" si="33"/>
        <v>6.1994111751146434E-3</v>
      </c>
      <c r="I327" s="58"/>
    </row>
    <row r="328" spans="1:9" x14ac:dyDescent="0.25">
      <c r="A328" s="66">
        <v>43084</v>
      </c>
      <c r="B328" s="67">
        <f t="shared" si="34"/>
        <v>326</v>
      </c>
      <c r="C328" s="68">
        <f t="shared" si="35"/>
        <v>160.69373410859589</v>
      </c>
      <c r="D328" s="68">
        <v>160</v>
      </c>
      <c r="E328" s="80">
        <f t="shared" si="30"/>
        <v>0.69373410859589058</v>
      </c>
      <c r="F328" s="68">
        <f t="shared" si="31"/>
        <v>2089.0185434117466</v>
      </c>
      <c r="G328" s="80">
        <f t="shared" si="32"/>
        <v>21.505757366472608</v>
      </c>
      <c r="H328" s="69">
        <f t="shared" si="33"/>
        <v>6.1445021047064593E-3</v>
      </c>
      <c r="I328" s="58"/>
    </row>
    <row r="329" spans="1:9" x14ac:dyDescent="0.25">
      <c r="A329" s="66">
        <v>43084</v>
      </c>
      <c r="B329" s="67">
        <f t="shared" si="34"/>
        <v>327</v>
      </c>
      <c r="C329" s="68">
        <f t="shared" si="35"/>
        <v>160.68758960649117</v>
      </c>
      <c r="D329" s="68">
        <v>160</v>
      </c>
      <c r="E329" s="80">
        <f t="shared" si="30"/>
        <v>0.68758960649117284</v>
      </c>
      <c r="F329" s="68">
        <f t="shared" si="31"/>
        <v>2088.9386648843852</v>
      </c>
      <c r="G329" s="80">
        <f t="shared" si="32"/>
        <v>21.315277801226358</v>
      </c>
      <c r="H329" s="69">
        <f t="shared" si="33"/>
        <v>6.0900793717789592E-3</v>
      </c>
      <c r="I329" s="58"/>
    </row>
    <row r="330" spans="1:9" x14ac:dyDescent="0.25">
      <c r="A330" s="66">
        <v>43084</v>
      </c>
      <c r="B330" s="67">
        <f t="shared" si="34"/>
        <v>328</v>
      </c>
      <c r="C330" s="68">
        <f t="shared" si="35"/>
        <v>160.6814995271194</v>
      </c>
      <c r="D330" s="68">
        <v>160</v>
      </c>
      <c r="E330" s="80">
        <f t="shared" si="30"/>
        <v>0.68149952711939932</v>
      </c>
      <c r="F330" s="68">
        <f t="shared" si="31"/>
        <v>2088.8594938525521</v>
      </c>
      <c r="G330" s="80">
        <f t="shared" si="32"/>
        <v>21.126485340701379</v>
      </c>
      <c r="H330" s="69">
        <f t="shared" si="33"/>
        <v>6.0361386687718226E-3</v>
      </c>
      <c r="I330" s="58"/>
    </row>
    <row r="331" spans="1:9" x14ac:dyDescent="0.25">
      <c r="A331" s="66">
        <v>43084</v>
      </c>
      <c r="B331" s="67">
        <f t="shared" si="34"/>
        <v>329</v>
      </c>
      <c r="C331" s="68">
        <f t="shared" si="35"/>
        <v>160.67546338845062</v>
      </c>
      <c r="D331" s="68">
        <v>160</v>
      </c>
      <c r="E331" s="80">
        <f t="shared" si="30"/>
        <v>0.67546338845062337</v>
      </c>
      <c r="F331" s="68">
        <f t="shared" si="31"/>
        <v>2088.7810240498579</v>
      </c>
      <c r="G331" s="80">
        <f t="shared" si="32"/>
        <v>20.939365041969324</v>
      </c>
      <c r="H331" s="69">
        <f t="shared" si="33"/>
        <v>5.9826757262769498E-3</v>
      </c>
      <c r="I331" s="58"/>
    </row>
    <row r="332" spans="1:9" x14ac:dyDescent="0.25">
      <c r="A332" s="66">
        <v>43084</v>
      </c>
      <c r="B332" s="67">
        <f t="shared" si="34"/>
        <v>330</v>
      </c>
      <c r="C332" s="68">
        <f t="shared" si="35"/>
        <v>160.66948071272435</v>
      </c>
      <c r="D332" s="68">
        <v>160</v>
      </c>
      <c r="E332" s="80">
        <f t="shared" si="30"/>
        <v>0.66948071272435072</v>
      </c>
      <c r="F332" s="68">
        <f t="shared" si="31"/>
        <v>2088.7032492654166</v>
      </c>
      <c r="G332" s="80">
        <f t="shared" si="32"/>
        <v>20.753902094454872</v>
      </c>
      <c r="H332" s="69">
        <f t="shared" si="33"/>
        <v>5.9296863127013925E-3</v>
      </c>
      <c r="I332" s="58"/>
    </row>
    <row r="333" spans="1:9" x14ac:dyDescent="0.25">
      <c r="A333" s="66">
        <v>43084</v>
      </c>
      <c r="B333" s="67">
        <f t="shared" si="34"/>
        <v>331</v>
      </c>
      <c r="C333" s="68">
        <f t="shared" si="35"/>
        <v>160.66355102641165</v>
      </c>
      <c r="D333" s="68">
        <v>160</v>
      </c>
      <c r="E333" s="80">
        <f t="shared" si="30"/>
        <v>0.66355102641165331</v>
      </c>
      <c r="F333" s="68">
        <f t="shared" si="31"/>
        <v>2088.6261633433514</v>
      </c>
      <c r="G333" s="80">
        <f t="shared" si="32"/>
        <v>20.570081818761253</v>
      </c>
      <c r="H333" s="69">
        <f t="shared" si="33"/>
        <v>5.8771662339317868E-3</v>
      </c>
      <c r="I333" s="58"/>
    </row>
    <row r="334" spans="1:9" x14ac:dyDescent="0.25">
      <c r="A334" s="66">
        <v>43084</v>
      </c>
      <c r="B334" s="67">
        <f t="shared" si="34"/>
        <v>332</v>
      </c>
      <c r="C334" s="68">
        <f t="shared" si="35"/>
        <v>160.65767386017771</v>
      </c>
      <c r="D334" s="68">
        <v>160</v>
      </c>
      <c r="E334" s="80">
        <f t="shared" si="30"/>
        <v>0.65767386017770946</v>
      </c>
      <c r="F334" s="68">
        <f t="shared" si="31"/>
        <v>2088.5497601823104</v>
      </c>
      <c r="G334" s="80">
        <f t="shared" si="32"/>
        <v>20.387889665508993</v>
      </c>
      <c r="H334" s="69">
        <f t="shared" si="33"/>
        <v>5.8251113330025691E-3</v>
      </c>
      <c r="I334" s="58"/>
    </row>
    <row r="335" spans="1:9" x14ac:dyDescent="0.25">
      <c r="A335" s="66">
        <v>43084</v>
      </c>
      <c r="B335" s="67">
        <f t="shared" si="34"/>
        <v>333</v>
      </c>
      <c r="C335" s="68">
        <f t="shared" si="35"/>
        <v>160.65184874884471</v>
      </c>
      <c r="D335" s="68">
        <v>160</v>
      </c>
      <c r="E335" s="80">
        <f t="shared" si="30"/>
        <v>0.65184874884471355</v>
      </c>
      <c r="F335" s="68">
        <f t="shared" si="31"/>
        <v>2088.4740337349813</v>
      </c>
      <c r="G335" s="80">
        <f t="shared" si="32"/>
        <v>20.20731121418612</v>
      </c>
      <c r="H335" s="69">
        <f t="shared" si="33"/>
        <v>5.7735174897674633E-3</v>
      </c>
      <c r="I335" s="58"/>
    </row>
    <row r="336" spans="1:9" x14ac:dyDescent="0.25">
      <c r="A336" s="66">
        <v>43084</v>
      </c>
      <c r="B336" s="67">
        <f t="shared" si="34"/>
        <v>334</v>
      </c>
      <c r="C336" s="68">
        <f t="shared" si="35"/>
        <v>160.64607523135496</v>
      </c>
      <c r="D336" s="68">
        <v>160</v>
      </c>
      <c r="E336" s="80">
        <f t="shared" si="30"/>
        <v>0.64607523135495626</v>
      </c>
      <c r="F336" s="68">
        <f t="shared" si="31"/>
        <v>2088.3989780076145</v>
      </c>
      <c r="G336" s="80">
        <f t="shared" si="32"/>
        <v>20.028332172003644</v>
      </c>
      <c r="H336" s="69">
        <f t="shared" si="33"/>
        <v>5.7223806205724701E-3</v>
      </c>
      <c r="I336" s="58"/>
    </row>
    <row r="337" spans="1:9" x14ac:dyDescent="0.25">
      <c r="A337" s="66">
        <v>43084</v>
      </c>
      <c r="B337" s="67">
        <f t="shared" si="34"/>
        <v>335</v>
      </c>
      <c r="C337" s="68">
        <f t="shared" si="35"/>
        <v>160.64035285073439</v>
      </c>
      <c r="D337" s="68">
        <v>160</v>
      </c>
      <c r="E337" s="80">
        <f t="shared" si="30"/>
        <v>0.64035285073438786</v>
      </c>
      <c r="F337" s="68">
        <f t="shared" si="31"/>
        <v>2088.324587059547</v>
      </c>
      <c r="G337" s="80">
        <f t="shared" si="32"/>
        <v>19.850938372766024</v>
      </c>
      <c r="H337" s="69">
        <f t="shared" si="33"/>
        <v>5.6716966779331492E-3</v>
      </c>
      <c r="I337" s="58"/>
    </row>
    <row r="338" spans="1:9" x14ac:dyDescent="0.25">
      <c r="A338" s="66">
        <v>43084</v>
      </c>
      <c r="B338" s="67">
        <f t="shared" si="34"/>
        <v>336</v>
      </c>
      <c r="C338" s="68">
        <f t="shared" si="35"/>
        <v>160.63468115405647</v>
      </c>
      <c r="D338" s="68">
        <v>160</v>
      </c>
      <c r="E338" s="80">
        <f t="shared" si="30"/>
        <v>0.63468115405646586</v>
      </c>
      <c r="F338" s="68">
        <f t="shared" si="31"/>
        <v>2088.2508550027342</v>
      </c>
      <c r="G338" s="80">
        <f t="shared" si="32"/>
        <v>19.675115775750442</v>
      </c>
      <c r="H338" s="69">
        <f t="shared" si="33"/>
        <v>5.6214616502144122E-3</v>
      </c>
      <c r="I338" s="58"/>
    </row>
    <row r="339" spans="1:9" x14ac:dyDescent="0.25">
      <c r="A339" s="66">
        <v>43084</v>
      </c>
      <c r="B339" s="67">
        <f t="shared" si="34"/>
        <v>337</v>
      </c>
      <c r="C339" s="68">
        <f t="shared" si="35"/>
        <v>160.62905969240626</v>
      </c>
      <c r="D339" s="68">
        <v>160</v>
      </c>
      <c r="E339" s="80">
        <f t="shared" si="30"/>
        <v>0.62905969240625836</v>
      </c>
      <c r="F339" s="68">
        <f t="shared" si="31"/>
        <v>2088.1777760012815</v>
      </c>
      <c r="G339" s="80">
        <f t="shared" si="32"/>
        <v>19.500850464594009</v>
      </c>
      <c r="H339" s="69">
        <f t="shared" si="33"/>
        <v>5.5716715613125739E-3</v>
      </c>
      <c r="I339" s="58"/>
    </row>
    <row r="340" spans="1:9" x14ac:dyDescent="0.25">
      <c r="A340" s="66">
        <v>43084</v>
      </c>
      <c r="B340" s="67">
        <f t="shared" si="34"/>
        <v>338</v>
      </c>
      <c r="C340" s="68">
        <f t="shared" si="35"/>
        <v>160.62348802084495</v>
      </c>
      <c r="D340" s="68">
        <v>160</v>
      </c>
      <c r="E340" s="80">
        <f t="shared" si="30"/>
        <v>0.62348802084494537</v>
      </c>
      <c r="F340" s="68">
        <f t="shared" si="31"/>
        <v>2088.1053442709845</v>
      </c>
      <c r="G340" s="80">
        <f t="shared" si="32"/>
        <v>19.328128646193306</v>
      </c>
      <c r="H340" s="69">
        <f t="shared" si="33"/>
        <v>5.5223224703409447E-3</v>
      </c>
      <c r="I340" s="58"/>
    </row>
    <row r="341" spans="1:9" x14ac:dyDescent="0.25">
      <c r="A341" s="66">
        <v>43084</v>
      </c>
      <c r="B341" s="67">
        <f t="shared" si="34"/>
        <v>339</v>
      </c>
      <c r="C341" s="68">
        <f t="shared" si="35"/>
        <v>160.6179656983746</v>
      </c>
      <c r="D341" s="68">
        <v>160</v>
      </c>
      <c r="E341" s="80">
        <f t="shared" si="30"/>
        <v>0.61796569837460424</v>
      </c>
      <c r="F341" s="68">
        <f t="shared" si="31"/>
        <v>2088.0335540788697</v>
      </c>
      <c r="G341" s="80">
        <f t="shared" si="32"/>
        <v>19.156936649612732</v>
      </c>
      <c r="H341" s="69">
        <f t="shared" si="33"/>
        <v>5.4734104713179237E-3</v>
      </c>
      <c r="I341" s="58"/>
    </row>
    <row r="342" spans="1:9" x14ac:dyDescent="0.25">
      <c r="A342" s="66">
        <v>43084</v>
      </c>
      <c r="B342" s="67">
        <f t="shared" si="34"/>
        <v>340</v>
      </c>
      <c r="C342" s="68">
        <f t="shared" si="35"/>
        <v>160.61249228790328</v>
      </c>
      <c r="D342" s="68">
        <v>160</v>
      </c>
      <c r="E342" s="80">
        <f t="shared" si="30"/>
        <v>0.61249228790327948</v>
      </c>
      <c r="F342" s="68">
        <f t="shared" si="31"/>
        <v>2087.9623997427425</v>
      </c>
      <c r="G342" s="80">
        <f t="shared" si="32"/>
        <v>18.987260925001664</v>
      </c>
      <c r="H342" s="69">
        <f t="shared" si="33"/>
        <v>5.4249316928576185E-3</v>
      </c>
      <c r="I342" s="58"/>
    </row>
    <row r="343" spans="1:9" x14ac:dyDescent="0.25">
      <c r="A343" s="66">
        <v>43084</v>
      </c>
      <c r="B343" s="67">
        <f t="shared" si="34"/>
        <v>341</v>
      </c>
      <c r="C343" s="68">
        <f t="shared" si="35"/>
        <v>160.60706735621042</v>
      </c>
      <c r="D343" s="68">
        <v>160</v>
      </c>
      <c r="E343" s="80">
        <f t="shared" si="30"/>
        <v>0.60706735621042185</v>
      </c>
      <c r="F343" s="68">
        <f t="shared" si="31"/>
        <v>2087.8918756307353</v>
      </c>
      <c r="G343" s="80">
        <f t="shared" si="32"/>
        <v>18.819088042523077</v>
      </c>
      <c r="H343" s="69">
        <f t="shared" si="33"/>
        <v>5.3768822978637366E-3</v>
      </c>
      <c r="I343" s="58"/>
    </row>
    <row r="344" spans="1:9" x14ac:dyDescent="0.25">
      <c r="A344" s="66">
        <v>43084</v>
      </c>
      <c r="B344" s="67">
        <f t="shared" si="34"/>
        <v>342</v>
      </c>
      <c r="C344" s="68">
        <f t="shared" si="35"/>
        <v>160.60169047391256</v>
      </c>
      <c r="D344" s="68">
        <v>160</v>
      </c>
      <c r="E344" s="80">
        <f t="shared" si="30"/>
        <v>0.60169047391255503</v>
      </c>
      <c r="F344" s="68">
        <f t="shared" si="31"/>
        <v>2087.8219761608634</v>
      </c>
      <c r="G344" s="80">
        <f t="shared" si="32"/>
        <v>18.652404691289206</v>
      </c>
      <c r="H344" s="69">
        <f t="shared" si="33"/>
        <v>5.3292584832254873E-3</v>
      </c>
      <c r="I344" s="58"/>
    </row>
    <row r="345" spans="1:9" x14ac:dyDescent="0.25">
      <c r="A345" s="66">
        <v>43084</v>
      </c>
      <c r="B345" s="67">
        <f t="shared" si="34"/>
        <v>343</v>
      </c>
      <c r="C345" s="68">
        <f t="shared" si="35"/>
        <v>160.59636121542934</v>
      </c>
      <c r="D345" s="68">
        <v>160</v>
      </c>
      <c r="E345" s="80">
        <f t="shared" si="30"/>
        <v>0.59636121542934006</v>
      </c>
      <c r="F345" s="68">
        <f t="shared" si="31"/>
        <v>2087.7526958005815</v>
      </c>
      <c r="G345" s="80">
        <f t="shared" si="32"/>
        <v>18.487197678309542</v>
      </c>
      <c r="H345" s="69">
        <f t="shared" si="33"/>
        <v>5.2820564795170123E-3</v>
      </c>
      <c r="I345" s="58"/>
    </row>
    <row r="346" spans="1:9" x14ac:dyDescent="0.25">
      <c r="A346" s="66">
        <v>43084</v>
      </c>
      <c r="B346" s="67">
        <f t="shared" si="34"/>
        <v>344</v>
      </c>
      <c r="C346" s="68">
        <f t="shared" si="35"/>
        <v>160.59107915894981</v>
      </c>
      <c r="D346" s="68">
        <v>160</v>
      </c>
      <c r="E346" s="80">
        <f t="shared" si="30"/>
        <v>0.59107915894981033</v>
      </c>
      <c r="F346" s="68">
        <f t="shared" si="31"/>
        <v>2087.6840290663476</v>
      </c>
      <c r="G346" s="80">
        <f t="shared" si="32"/>
        <v>18.32345392744412</v>
      </c>
      <c r="H346" s="69">
        <f t="shared" si="33"/>
        <v>5.2352725506983203E-3</v>
      </c>
      <c r="I346" s="58"/>
    </row>
    <row r="347" spans="1:9" x14ac:dyDescent="0.25">
      <c r="A347" s="66">
        <v>43084</v>
      </c>
      <c r="B347" s="67">
        <f t="shared" si="34"/>
        <v>345</v>
      </c>
      <c r="C347" s="68">
        <f t="shared" si="35"/>
        <v>160.58584388639912</v>
      </c>
      <c r="D347" s="68">
        <v>160</v>
      </c>
      <c r="E347" s="80">
        <f t="shared" si="30"/>
        <v>0.58584388639911822</v>
      </c>
      <c r="F347" s="68">
        <f t="shared" si="31"/>
        <v>2087.6159705231885</v>
      </c>
      <c r="G347" s="80">
        <f t="shared" si="32"/>
        <v>18.161160478372665</v>
      </c>
      <c r="H347" s="69">
        <f t="shared" si="33"/>
        <v>5.1889029938207614E-3</v>
      </c>
      <c r="I347" s="58"/>
    </row>
    <row r="348" spans="1:9" x14ac:dyDescent="0.25">
      <c r="A348" s="66">
        <v>43084</v>
      </c>
      <c r="B348" s="67">
        <f t="shared" si="34"/>
        <v>346</v>
      </c>
      <c r="C348" s="68">
        <f t="shared" si="35"/>
        <v>160.58065498340531</v>
      </c>
      <c r="D348" s="68">
        <v>160</v>
      </c>
      <c r="E348" s="80">
        <f t="shared" si="30"/>
        <v>0.58065498340531008</v>
      </c>
      <c r="F348" s="68">
        <f t="shared" si="31"/>
        <v>2087.5485147842692</v>
      </c>
      <c r="G348" s="80">
        <f t="shared" si="32"/>
        <v>18.000304485564612</v>
      </c>
      <c r="H348" s="69">
        <f t="shared" si="33"/>
        <v>5.1429441387327466E-3</v>
      </c>
      <c r="I348" s="58"/>
    </row>
    <row r="349" spans="1:9" x14ac:dyDescent="0.25">
      <c r="A349" s="66">
        <v>43084</v>
      </c>
      <c r="B349" s="67">
        <f t="shared" si="34"/>
        <v>347</v>
      </c>
      <c r="C349" s="68">
        <f t="shared" si="35"/>
        <v>160.57551203926658</v>
      </c>
      <c r="D349" s="68">
        <v>160</v>
      </c>
      <c r="E349" s="80">
        <f t="shared" si="30"/>
        <v>0.57551203926658445</v>
      </c>
      <c r="F349" s="68">
        <f t="shared" si="31"/>
        <v>2087.4816565104657</v>
      </c>
      <c r="G349" s="80">
        <f t="shared" si="32"/>
        <v>17.840873217264118</v>
      </c>
      <c r="H349" s="69">
        <f t="shared" si="33"/>
        <v>5.0973923477897476E-3</v>
      </c>
      <c r="I349" s="58"/>
    </row>
    <row r="350" spans="1:9" x14ac:dyDescent="0.25">
      <c r="A350" s="66">
        <v>43084</v>
      </c>
      <c r="B350" s="67">
        <f t="shared" si="34"/>
        <v>348</v>
      </c>
      <c r="C350" s="68">
        <f t="shared" si="35"/>
        <v>160.57041464691881</v>
      </c>
      <c r="D350" s="68">
        <v>160</v>
      </c>
      <c r="E350" s="80">
        <f t="shared" si="30"/>
        <v>0.57041464691880606</v>
      </c>
      <c r="F350" s="68">
        <f t="shared" si="31"/>
        <v>2087.4153904099444</v>
      </c>
      <c r="G350" s="80">
        <f t="shared" si="32"/>
        <v>17.682854054482988</v>
      </c>
      <c r="H350" s="69">
        <f t="shared" si="33"/>
        <v>5.052244015566568E-3</v>
      </c>
      <c r="I350" s="58"/>
    </row>
    <row r="351" spans="1:9" x14ac:dyDescent="0.25">
      <c r="A351" s="66">
        <v>43084</v>
      </c>
      <c r="B351" s="67">
        <f t="shared" si="34"/>
        <v>349</v>
      </c>
      <c r="C351" s="68">
        <f t="shared" si="35"/>
        <v>160.56536240290325</v>
      </c>
      <c r="D351" s="68">
        <v>160</v>
      </c>
      <c r="E351" s="80">
        <f t="shared" si="30"/>
        <v>0.56536240290324713</v>
      </c>
      <c r="F351" s="68">
        <f t="shared" si="31"/>
        <v>2087.3497112377422</v>
      </c>
      <c r="G351" s="80">
        <f t="shared" si="32"/>
        <v>17.526234490000661</v>
      </c>
      <c r="H351" s="69">
        <f t="shared" si="33"/>
        <v>5.0074955685716176E-3</v>
      </c>
      <c r="I351" s="58"/>
    </row>
    <row r="352" spans="1:9" x14ac:dyDescent="0.25">
      <c r="A352" s="66">
        <v>43084</v>
      </c>
      <c r="B352" s="67">
        <f t="shared" si="34"/>
        <v>350</v>
      </c>
      <c r="C352" s="68">
        <f t="shared" si="35"/>
        <v>160.56035490733467</v>
      </c>
      <c r="D352" s="68">
        <v>160</v>
      </c>
      <c r="E352" s="80">
        <f t="shared" si="30"/>
        <v>0.56035490733466986</v>
      </c>
      <c r="F352" s="68">
        <f t="shared" si="31"/>
        <v>2087.2846137953507</v>
      </c>
      <c r="G352" s="80">
        <f t="shared" si="32"/>
        <v>17.371002127374766</v>
      </c>
      <c r="H352" s="69">
        <f t="shared" si="33"/>
        <v>4.9631434649642188E-3</v>
      </c>
      <c r="I352" s="58"/>
    </row>
    <row r="353" spans="1:9" x14ac:dyDescent="0.25">
      <c r="A353" s="66">
        <v>43084</v>
      </c>
      <c r="B353" s="67">
        <f t="shared" si="34"/>
        <v>351</v>
      </c>
      <c r="C353" s="68">
        <f t="shared" si="35"/>
        <v>160.55539176386969</v>
      </c>
      <c r="D353" s="68">
        <v>160</v>
      </c>
      <c r="E353" s="80">
        <f t="shared" si="30"/>
        <v>0.55539176386969302</v>
      </c>
      <c r="F353" s="68">
        <f t="shared" si="31"/>
        <v>2087.2200929303062</v>
      </c>
      <c r="G353" s="80">
        <f t="shared" si="32"/>
        <v>17.217144679960484</v>
      </c>
      <c r="H353" s="69">
        <f t="shared" si="33"/>
        <v>4.9191841942744239E-3</v>
      </c>
      <c r="I353" s="58"/>
    </row>
    <row r="354" spans="1:9" x14ac:dyDescent="0.25">
      <c r="A354" s="66">
        <v>43084</v>
      </c>
      <c r="B354" s="67">
        <f t="shared" si="34"/>
        <v>352</v>
      </c>
      <c r="C354" s="68">
        <f t="shared" si="35"/>
        <v>160.55047257967541</v>
      </c>
      <c r="D354" s="68">
        <v>160</v>
      </c>
      <c r="E354" s="80">
        <f t="shared" si="30"/>
        <v>0.55047257967541441</v>
      </c>
      <c r="F354" s="68">
        <f t="shared" si="31"/>
        <v>2087.1561435357803</v>
      </c>
      <c r="G354" s="80">
        <f t="shared" si="32"/>
        <v>17.064649969937847</v>
      </c>
      <c r="H354" s="69">
        <f t="shared" si="33"/>
        <v>4.8756142771250992E-3</v>
      </c>
      <c r="I354" s="58"/>
    </row>
    <row r="355" spans="1:9" x14ac:dyDescent="0.25">
      <c r="A355" s="66">
        <v>43084</v>
      </c>
      <c r="B355" s="67">
        <f t="shared" si="34"/>
        <v>353</v>
      </c>
      <c r="C355" s="68">
        <f t="shared" si="35"/>
        <v>160.54559696539829</v>
      </c>
      <c r="D355" s="68">
        <v>160</v>
      </c>
      <c r="E355" s="80">
        <f t="shared" si="30"/>
        <v>0.54559696539828906</v>
      </c>
      <c r="F355" s="68">
        <f t="shared" si="31"/>
        <v>2087.0927605501779</v>
      </c>
      <c r="G355" s="80">
        <f t="shared" si="32"/>
        <v>16.913505927346961</v>
      </c>
      <c r="H355" s="69">
        <f t="shared" si="33"/>
        <v>4.8324302649562743E-3</v>
      </c>
      <c r="I355" s="58"/>
    </row>
    <row r="356" spans="1:9" x14ac:dyDescent="0.25">
      <c r="A356" s="66">
        <v>43084</v>
      </c>
      <c r="B356" s="67">
        <f t="shared" si="34"/>
        <v>354</v>
      </c>
      <c r="C356" s="68">
        <f t="shared" si="35"/>
        <v>160.54076453513332</v>
      </c>
      <c r="D356" s="68">
        <v>160</v>
      </c>
      <c r="E356" s="80">
        <f t="shared" si="30"/>
        <v>0.54076453513332012</v>
      </c>
      <c r="F356" s="68">
        <f t="shared" si="31"/>
        <v>2087.0299389567331</v>
      </c>
      <c r="G356" s="80">
        <f t="shared" si="32"/>
        <v>16.763700589132924</v>
      </c>
      <c r="H356" s="69">
        <f t="shared" si="33"/>
        <v>4.7896287397522636E-3</v>
      </c>
      <c r="I356" s="58"/>
    </row>
    <row r="357" spans="1:9" x14ac:dyDescent="0.25">
      <c r="A357" s="66">
        <v>43084</v>
      </c>
      <c r="B357" s="67">
        <f t="shared" si="34"/>
        <v>355</v>
      </c>
      <c r="C357" s="68">
        <f t="shared" si="35"/>
        <v>160.53597490639356</v>
      </c>
      <c r="D357" s="68">
        <v>160</v>
      </c>
      <c r="E357" s="80">
        <f t="shared" si="30"/>
        <v>0.53597490639356238</v>
      </c>
      <c r="F357" s="68">
        <f t="shared" si="31"/>
        <v>2086.9676737831164</v>
      </c>
      <c r="G357" s="80">
        <f t="shared" si="32"/>
        <v>16.615222098200434</v>
      </c>
      <c r="H357" s="69">
        <f t="shared" si="33"/>
        <v>4.7472063137715525E-3</v>
      </c>
      <c r="I357" s="58"/>
    </row>
    <row r="358" spans="1:9" x14ac:dyDescent="0.25">
      <c r="A358" s="66">
        <v>43084</v>
      </c>
      <c r="B358" s="67">
        <f t="shared" si="34"/>
        <v>356</v>
      </c>
      <c r="C358" s="68">
        <f t="shared" si="35"/>
        <v>160.5312277000798</v>
      </c>
      <c r="D358" s="68">
        <v>160</v>
      </c>
      <c r="E358" s="80">
        <f t="shared" si="30"/>
        <v>0.53122770007979625</v>
      </c>
      <c r="F358" s="68">
        <f t="shared" si="31"/>
        <v>2086.9059601010372</v>
      </c>
      <c r="G358" s="80">
        <f t="shared" si="32"/>
        <v>16.468058702473684</v>
      </c>
      <c r="H358" s="69">
        <f t="shared" si="33"/>
        <v>4.7051596292781951E-3</v>
      </c>
      <c r="I358" s="58"/>
    </row>
    <row r="359" spans="1:9" x14ac:dyDescent="0.25">
      <c r="A359" s="66">
        <v>43084</v>
      </c>
      <c r="B359" s="67">
        <f t="shared" si="34"/>
        <v>357</v>
      </c>
      <c r="C359" s="68">
        <f t="shared" si="35"/>
        <v>160.52652254045051</v>
      </c>
      <c r="D359" s="68">
        <v>160</v>
      </c>
      <c r="E359" s="80">
        <f t="shared" si="30"/>
        <v>0.5265225404505145</v>
      </c>
      <c r="F359" s="68">
        <f t="shared" si="31"/>
        <v>2086.8447930258567</v>
      </c>
      <c r="G359" s="80">
        <f t="shared" si="32"/>
        <v>16.322198753965949</v>
      </c>
      <c r="H359" s="69">
        <f t="shared" si="33"/>
        <v>4.6634853582759855E-3</v>
      </c>
      <c r="I359" s="58"/>
    </row>
    <row r="360" spans="1:9" x14ac:dyDescent="0.25">
      <c r="A360" s="66">
        <v>43084</v>
      </c>
      <c r="B360" s="67">
        <f t="shared" si="34"/>
        <v>358</v>
      </c>
      <c r="C360" s="68">
        <f t="shared" si="35"/>
        <v>160.52185905509225</v>
      </c>
      <c r="D360" s="68">
        <v>160</v>
      </c>
      <c r="E360" s="80">
        <f t="shared" si="30"/>
        <v>0.52185905509224995</v>
      </c>
      <c r="F360" s="68">
        <f t="shared" si="31"/>
        <v>2086.7841677161991</v>
      </c>
      <c r="G360" s="80">
        <f t="shared" si="32"/>
        <v>16.177630707859748</v>
      </c>
      <c r="H360" s="69">
        <f t="shared" si="33"/>
        <v>4.6221802022456421E-3</v>
      </c>
      <c r="I360" s="58"/>
    </row>
    <row r="361" spans="1:9" x14ac:dyDescent="0.25">
      <c r="A361" s="66">
        <v>43084</v>
      </c>
      <c r="B361" s="67">
        <f t="shared" si="34"/>
        <v>359</v>
      </c>
      <c r="C361" s="68">
        <f t="shared" si="35"/>
        <v>160.51723687489002</v>
      </c>
      <c r="D361" s="68">
        <v>160</v>
      </c>
      <c r="E361" s="80">
        <f t="shared" si="30"/>
        <v>0.51723687489001691</v>
      </c>
      <c r="F361" s="68">
        <f t="shared" si="31"/>
        <v>2086.72407937357</v>
      </c>
      <c r="G361" s="80">
        <f t="shared" si="32"/>
        <v>16.034343121590524</v>
      </c>
      <c r="H361" s="69">
        <f t="shared" si="33"/>
        <v>4.581240891883007E-3</v>
      </c>
      <c r="I361" s="58"/>
    </row>
    <row r="362" spans="1:9" x14ac:dyDescent="0.25">
      <c r="A362" s="66">
        <v>43084</v>
      </c>
      <c r="B362" s="67">
        <f t="shared" si="34"/>
        <v>360</v>
      </c>
      <c r="C362" s="68">
        <f t="shared" si="35"/>
        <v>160.51265563399812</v>
      </c>
      <c r="D362" s="68">
        <v>160</v>
      </c>
      <c r="E362" s="80">
        <f t="shared" si="30"/>
        <v>0.51265563399812208</v>
      </c>
      <c r="F362" s="68">
        <f t="shared" si="31"/>
        <v>2086.6645232419755</v>
      </c>
      <c r="G362" s="80">
        <f t="shared" si="32"/>
        <v>15.892324653941785</v>
      </c>
      <c r="H362" s="69">
        <f t="shared" si="33"/>
        <v>4.5406641868405099E-3</v>
      </c>
      <c r="I362" s="58"/>
    </row>
    <row r="363" spans="1:9" x14ac:dyDescent="0.25">
      <c r="A363" s="66">
        <v>43084</v>
      </c>
      <c r="B363" s="67">
        <f t="shared" si="34"/>
        <v>361</v>
      </c>
      <c r="C363" s="68">
        <f t="shared" si="35"/>
        <v>160.50811496981129</v>
      </c>
      <c r="D363" s="68">
        <v>160</v>
      </c>
      <c r="E363" s="80">
        <f t="shared" si="30"/>
        <v>0.50811496981128812</v>
      </c>
      <c r="F363" s="68">
        <f t="shared" si="31"/>
        <v>2086.6054946075469</v>
      </c>
      <c r="G363" s="80">
        <f t="shared" si="32"/>
        <v>15.751564064149932</v>
      </c>
      <c r="H363" s="69">
        <f t="shared" si="33"/>
        <v>4.5004468754714089E-3</v>
      </c>
      <c r="I363" s="58"/>
    </row>
    <row r="364" spans="1:9" x14ac:dyDescent="0.25">
      <c r="A364" s="66">
        <v>43084</v>
      </c>
      <c r="B364" s="67">
        <f t="shared" si="34"/>
        <v>362</v>
      </c>
      <c r="C364" s="68">
        <f t="shared" si="35"/>
        <v>160.50361452293581</v>
      </c>
      <c r="D364" s="68">
        <v>160</v>
      </c>
      <c r="E364" s="80">
        <f t="shared" si="30"/>
        <v>0.50361452293580555</v>
      </c>
      <c r="F364" s="68">
        <f t="shared" si="31"/>
        <v>2086.5469887981653</v>
      </c>
      <c r="G364" s="80">
        <f t="shared" si="32"/>
        <v>15.612050211009972</v>
      </c>
      <c r="H364" s="69">
        <f t="shared" si="33"/>
        <v>4.4605857745742775E-3</v>
      </c>
      <c r="I364" s="58"/>
    </row>
    <row r="365" spans="1:9" x14ac:dyDescent="0.25">
      <c r="A365" s="66">
        <v>43084</v>
      </c>
      <c r="B365" s="67">
        <f t="shared" si="34"/>
        <v>363</v>
      </c>
      <c r="C365" s="68">
        <f t="shared" si="35"/>
        <v>160.49915393716122</v>
      </c>
      <c r="D365" s="68">
        <v>160</v>
      </c>
      <c r="E365" s="80">
        <f t="shared" si="30"/>
        <v>0.4991539371612248</v>
      </c>
      <c r="F365" s="68">
        <f t="shared" si="31"/>
        <v>2086.4890011830958</v>
      </c>
      <c r="G365" s="80">
        <f t="shared" si="32"/>
        <v>15.473772051997969</v>
      </c>
      <c r="H365" s="69">
        <f t="shared" si="33"/>
        <v>4.4210777291422768E-3</v>
      </c>
      <c r="I365" s="58"/>
    </row>
    <row r="366" spans="1:9" x14ac:dyDescent="0.25">
      <c r="A366" s="66">
        <v>43084</v>
      </c>
      <c r="B366" s="67">
        <f t="shared" si="34"/>
        <v>364</v>
      </c>
      <c r="C366" s="68">
        <f t="shared" si="35"/>
        <v>160.49473285943208</v>
      </c>
      <c r="D366" s="68">
        <v>160</v>
      </c>
      <c r="E366" s="80">
        <f t="shared" si="30"/>
        <v>0.49473285943207657</v>
      </c>
      <c r="F366" s="68">
        <f t="shared" si="31"/>
        <v>2086.4315271726168</v>
      </c>
      <c r="G366" s="80">
        <f t="shared" si="32"/>
        <v>15.336718642394374</v>
      </c>
      <c r="H366" s="69">
        <f t="shared" si="33"/>
        <v>4.381919612112678E-3</v>
      </c>
      <c r="I366" s="58"/>
    </row>
    <row r="367" spans="1:9" x14ac:dyDescent="0.25">
      <c r="A367" s="66">
        <v>43084</v>
      </c>
      <c r="B367" s="67">
        <f t="shared" si="34"/>
        <v>365</v>
      </c>
      <c r="C367" s="68">
        <f t="shared" si="35"/>
        <v>160.49035093981996</v>
      </c>
      <c r="D367" s="68">
        <v>160</v>
      </c>
      <c r="E367" s="80">
        <f t="shared" si="30"/>
        <v>0.4903509398199617</v>
      </c>
      <c r="F367" s="68">
        <f t="shared" si="31"/>
        <v>2086.3745622176593</v>
      </c>
      <c r="G367" s="80">
        <f t="shared" si="32"/>
        <v>15.200879134418813</v>
      </c>
      <c r="H367" s="69">
        <f t="shared" si="33"/>
        <v>4.3431083241196608E-3</v>
      </c>
      <c r="I367" s="58"/>
    </row>
    <row r="368" spans="1:9" x14ac:dyDescent="0.25">
      <c r="A368" s="66">
        <v>43084</v>
      </c>
      <c r="B368" s="67">
        <f t="shared" si="34"/>
        <v>366</v>
      </c>
      <c r="C368" s="68">
        <f t="shared" si="35"/>
        <v>160.48600783149584</v>
      </c>
      <c r="D368" s="68">
        <v>160</v>
      </c>
      <c r="E368" s="80">
        <f t="shared" si="30"/>
        <v>0.48600783149584004</v>
      </c>
      <c r="F368" s="68">
        <f t="shared" si="31"/>
        <v>2086.318101809446</v>
      </c>
      <c r="G368" s="80">
        <f t="shared" si="32"/>
        <v>15.066242776371041</v>
      </c>
      <c r="H368" s="69">
        <f t="shared" si="33"/>
        <v>4.3046407932488687E-3</v>
      </c>
      <c r="I368" s="58"/>
    </row>
    <row r="369" spans="1:9" x14ac:dyDescent="0.25">
      <c r="A369" s="66">
        <v>43084</v>
      </c>
      <c r="B369" s="67">
        <f t="shared" si="34"/>
        <v>367</v>
      </c>
      <c r="C369" s="68">
        <f t="shared" si="35"/>
        <v>160.4817031907026</v>
      </c>
      <c r="D369" s="68">
        <v>160</v>
      </c>
      <c r="E369" s="80">
        <f t="shared" si="30"/>
        <v>0.48170319070260348</v>
      </c>
      <c r="F369" s="68">
        <f t="shared" si="31"/>
        <v>2086.2621414791338</v>
      </c>
      <c r="G369" s="80">
        <f t="shared" si="32"/>
        <v>14.932798911780708</v>
      </c>
      <c r="H369" s="69">
        <f t="shared" si="33"/>
        <v>4.2665139747944877E-3</v>
      </c>
      <c r="I369" s="58"/>
    </row>
    <row r="370" spans="1:9" x14ac:dyDescent="0.25">
      <c r="A370" s="66">
        <v>43084</v>
      </c>
      <c r="B370" s="67">
        <f t="shared" si="34"/>
        <v>368</v>
      </c>
      <c r="C370" s="68">
        <f t="shared" si="35"/>
        <v>160.47743667672782</v>
      </c>
      <c r="D370" s="68">
        <v>160</v>
      </c>
      <c r="E370" s="80">
        <f t="shared" si="30"/>
        <v>0.47743667672781953</v>
      </c>
      <c r="F370" s="68">
        <f t="shared" si="31"/>
        <v>2086.2066767974616</v>
      </c>
      <c r="G370" s="80">
        <f t="shared" si="32"/>
        <v>14.800536978562405</v>
      </c>
      <c r="H370" s="69">
        <f t="shared" si="33"/>
        <v>4.2287248510178305E-3</v>
      </c>
      <c r="I370" s="58"/>
    </row>
    <row r="371" spans="1:9" x14ac:dyDescent="0.25">
      <c r="A371" s="66">
        <v>43084</v>
      </c>
      <c r="B371" s="67">
        <f t="shared" si="34"/>
        <v>369</v>
      </c>
      <c r="C371" s="68">
        <f t="shared" si="35"/>
        <v>160.47320795187679</v>
      </c>
      <c r="D371" s="68">
        <v>160</v>
      </c>
      <c r="E371" s="80">
        <f t="shared" si="30"/>
        <v>0.47320795187678755</v>
      </c>
      <c r="F371" s="68">
        <f t="shared" si="31"/>
        <v>2086.151703374398</v>
      </c>
      <c r="G371" s="80">
        <f t="shared" si="32"/>
        <v>14.669446508180414</v>
      </c>
      <c r="H371" s="69">
        <f t="shared" si="33"/>
        <v>4.1912704309086894E-3</v>
      </c>
      <c r="I371" s="58"/>
    </row>
    <row r="372" spans="1:9" x14ac:dyDescent="0.25">
      <c r="A372" s="66">
        <v>43084</v>
      </c>
      <c r="B372" s="67">
        <f t="shared" si="34"/>
        <v>370</v>
      </c>
      <c r="C372" s="68">
        <f t="shared" si="35"/>
        <v>160.46901668144588</v>
      </c>
      <c r="D372" s="68">
        <v>160</v>
      </c>
      <c r="E372" s="80">
        <f t="shared" si="30"/>
        <v>0.46901668144587916</v>
      </c>
      <c r="F372" s="68">
        <f t="shared" si="31"/>
        <v>2086.0972168587964</v>
      </c>
      <c r="G372" s="80">
        <f t="shared" si="32"/>
        <v>14.539517124822254</v>
      </c>
      <c r="H372" s="69">
        <f t="shared" si="33"/>
        <v>4.1541477499492151E-3</v>
      </c>
      <c r="I372" s="58"/>
    </row>
    <row r="373" spans="1:9" x14ac:dyDescent="0.25">
      <c r="A373" s="66">
        <v>43084</v>
      </c>
      <c r="B373" s="67">
        <f t="shared" si="34"/>
        <v>371</v>
      </c>
      <c r="C373" s="68">
        <f t="shared" si="35"/>
        <v>160.46486253369594</v>
      </c>
      <c r="D373" s="68">
        <v>160</v>
      </c>
      <c r="E373" s="80">
        <f t="shared" si="30"/>
        <v>0.46486253369593555</v>
      </c>
      <c r="F373" s="68">
        <f t="shared" si="31"/>
        <v>2086.043212938047</v>
      </c>
      <c r="G373" s="80">
        <f t="shared" si="32"/>
        <v>14.410738544574002</v>
      </c>
      <c r="H373" s="69">
        <f t="shared" si="33"/>
        <v>4.1173538698782864E-3</v>
      </c>
      <c r="I373" s="58"/>
    </row>
    <row r="374" spans="1:9" x14ac:dyDescent="0.25">
      <c r="A374" s="66">
        <v>43084</v>
      </c>
      <c r="B374" s="67">
        <f t="shared" si="34"/>
        <v>372</v>
      </c>
      <c r="C374" s="68">
        <f t="shared" si="35"/>
        <v>160.46074517982606</v>
      </c>
      <c r="D374" s="68">
        <v>160</v>
      </c>
      <c r="E374" s="80">
        <f t="shared" si="30"/>
        <v>0.46074517982606267</v>
      </c>
      <c r="F374" s="68">
        <f t="shared" si="31"/>
        <v>2085.9896873377388</v>
      </c>
      <c r="G374" s="80">
        <f t="shared" si="32"/>
        <v>14.283100574607943</v>
      </c>
      <c r="H374" s="69">
        <f t="shared" si="33"/>
        <v>4.0808858784594122E-3</v>
      </c>
      <c r="I374" s="58"/>
    </row>
    <row r="375" spans="1:9" x14ac:dyDescent="0.25">
      <c r="A375" s="66">
        <v>43084</v>
      </c>
      <c r="B375" s="67">
        <f t="shared" si="34"/>
        <v>373</v>
      </c>
      <c r="C375" s="68">
        <f t="shared" si="35"/>
        <v>160.4566642939476</v>
      </c>
      <c r="D375" s="68">
        <v>160</v>
      </c>
      <c r="E375" s="80">
        <f t="shared" si="30"/>
        <v>0.45666429394759689</v>
      </c>
      <c r="F375" s="68">
        <f t="shared" si="31"/>
        <v>2085.9366358213188</v>
      </c>
      <c r="G375" s="80">
        <f t="shared" si="32"/>
        <v>14.156593112375504</v>
      </c>
      <c r="H375" s="69">
        <f t="shared" si="33"/>
        <v>4.0447408892501438E-3</v>
      </c>
      <c r="I375" s="58"/>
    </row>
    <row r="376" spans="1:9" x14ac:dyDescent="0.25">
      <c r="A376" s="66">
        <v>43084</v>
      </c>
      <c r="B376" s="67">
        <f t="shared" si="34"/>
        <v>374</v>
      </c>
      <c r="C376" s="68">
        <f t="shared" si="35"/>
        <v>160.45261955305835</v>
      </c>
      <c r="D376" s="68">
        <v>160</v>
      </c>
      <c r="E376" s="80">
        <f t="shared" si="30"/>
        <v>0.452619553058355</v>
      </c>
      <c r="F376" s="68">
        <f t="shared" si="31"/>
        <v>2085.8840541897584</v>
      </c>
      <c r="G376" s="80">
        <f t="shared" si="32"/>
        <v>14.031206144809005</v>
      </c>
      <c r="H376" s="69">
        <f t="shared" si="33"/>
        <v>4.008916041374001E-3</v>
      </c>
      <c r="I376" s="58"/>
    </row>
    <row r="377" spans="1:9" x14ac:dyDescent="0.25">
      <c r="A377" s="66">
        <v>43084</v>
      </c>
      <c r="B377" s="67">
        <f t="shared" si="34"/>
        <v>375</v>
      </c>
      <c r="C377" s="68">
        <f t="shared" si="35"/>
        <v>160.44861063701697</v>
      </c>
      <c r="D377" s="68">
        <v>160</v>
      </c>
      <c r="E377" s="80">
        <f t="shared" si="30"/>
        <v>0.44861063701696935</v>
      </c>
      <c r="F377" s="68">
        <f t="shared" si="31"/>
        <v>2085.8319382812206</v>
      </c>
      <c r="G377" s="80">
        <f t="shared" si="32"/>
        <v>13.90692974752605</v>
      </c>
      <c r="H377" s="69">
        <f t="shared" si="33"/>
        <v>3.9734084992931575E-3</v>
      </c>
      <c r="I377" s="58"/>
    </row>
    <row r="378" spans="1:9" x14ac:dyDescent="0.25">
      <c r="A378" s="66">
        <v>43084</v>
      </c>
      <c r="B378" s="67">
        <f t="shared" si="34"/>
        <v>376</v>
      </c>
      <c r="C378" s="68">
        <f t="shared" si="35"/>
        <v>160.44463722851768</v>
      </c>
      <c r="D378" s="68">
        <v>160</v>
      </c>
      <c r="E378" s="80">
        <f t="shared" si="30"/>
        <v>0.44463722851767784</v>
      </c>
      <c r="F378" s="68">
        <f t="shared" si="31"/>
        <v>2085.7802839707297</v>
      </c>
      <c r="G378" s="80">
        <f t="shared" si="32"/>
        <v>13.783754084048013</v>
      </c>
      <c r="H378" s="69">
        <f t="shared" si="33"/>
        <v>3.9382154525851466E-3</v>
      </c>
      <c r="I378" s="58"/>
    </row>
    <row r="379" spans="1:9" x14ac:dyDescent="0.25">
      <c r="A379" s="66">
        <v>43084</v>
      </c>
      <c r="B379" s="67">
        <f t="shared" si="34"/>
        <v>377</v>
      </c>
      <c r="C379" s="68">
        <f t="shared" si="35"/>
        <v>160.44069901306509</v>
      </c>
      <c r="D379" s="68">
        <v>160</v>
      </c>
      <c r="E379" s="80">
        <f t="shared" si="30"/>
        <v>0.44069901306508541</v>
      </c>
      <c r="F379" s="68">
        <f t="shared" si="31"/>
        <v>2085.729087169846</v>
      </c>
      <c r="G379" s="80">
        <f t="shared" si="32"/>
        <v>13.661669405017648</v>
      </c>
      <c r="H379" s="69">
        <f t="shared" si="33"/>
        <v>3.9033341157193278E-3</v>
      </c>
      <c r="I379" s="58"/>
    </row>
    <row r="380" spans="1:9" x14ac:dyDescent="0.25">
      <c r="A380" s="66">
        <v>43084</v>
      </c>
      <c r="B380" s="67">
        <f t="shared" si="34"/>
        <v>378</v>
      </c>
      <c r="C380" s="68">
        <f t="shared" si="35"/>
        <v>160.43679567894935</v>
      </c>
      <c r="D380" s="68">
        <v>160</v>
      </c>
      <c r="E380" s="80">
        <f t="shared" si="30"/>
        <v>0.4367956789493519</v>
      </c>
      <c r="F380" s="68">
        <f t="shared" si="31"/>
        <v>2085.6783438263415</v>
      </c>
      <c r="G380" s="80">
        <f t="shared" si="32"/>
        <v>13.540666047429909</v>
      </c>
      <c r="H380" s="69">
        <f t="shared" si="33"/>
        <v>3.8687617278371166E-3</v>
      </c>
      <c r="I380" s="58"/>
    </row>
    <row r="381" spans="1:9" x14ac:dyDescent="0.25">
      <c r="A381" s="66">
        <v>43084</v>
      </c>
      <c r="B381" s="67">
        <f t="shared" si="34"/>
        <v>379</v>
      </c>
      <c r="C381" s="68">
        <f t="shared" si="35"/>
        <v>160.43292691722152</v>
      </c>
      <c r="D381" s="68">
        <v>160</v>
      </c>
      <c r="E381" s="80">
        <f t="shared" si="30"/>
        <v>0.43292691722152199</v>
      </c>
      <c r="F381" s="68">
        <f t="shared" si="31"/>
        <v>2085.6280499238796</v>
      </c>
      <c r="G381" s="80">
        <f t="shared" si="32"/>
        <v>13.420734433867182</v>
      </c>
      <c r="H381" s="69">
        <f t="shared" si="33"/>
        <v>3.8344955525334806E-3</v>
      </c>
      <c r="I381" s="58"/>
    </row>
    <row r="382" spans="1:9" x14ac:dyDescent="0.25">
      <c r="A382" s="66">
        <v>43084</v>
      </c>
      <c r="B382" s="67">
        <f t="shared" si="34"/>
        <v>380</v>
      </c>
      <c r="C382" s="68">
        <f t="shared" si="35"/>
        <v>160.429092421669</v>
      </c>
      <c r="D382" s="68">
        <v>160</v>
      </c>
      <c r="E382" s="80">
        <f t="shared" si="30"/>
        <v>0.4290924216689973</v>
      </c>
      <c r="F382" s="68">
        <f t="shared" si="31"/>
        <v>2085.5782014816969</v>
      </c>
      <c r="G382" s="80">
        <f t="shared" si="32"/>
        <v>13.301865071738916</v>
      </c>
      <c r="H382" s="69">
        <f t="shared" si="33"/>
        <v>3.8005328776396902E-3</v>
      </c>
      <c r="I382" s="58"/>
    </row>
    <row r="383" spans="1:9" x14ac:dyDescent="0.25">
      <c r="A383" s="66">
        <v>43084</v>
      </c>
      <c r="B383" s="67">
        <f t="shared" si="34"/>
        <v>381</v>
      </c>
      <c r="C383" s="68">
        <f t="shared" si="35"/>
        <v>160.42529188879135</v>
      </c>
      <c r="D383" s="68">
        <v>160</v>
      </c>
      <c r="E383" s="80">
        <f t="shared" si="30"/>
        <v>0.42529188879134949</v>
      </c>
      <c r="F383" s="68">
        <f t="shared" si="31"/>
        <v>2085.5287945542877</v>
      </c>
      <c r="G383" s="80">
        <f t="shared" si="32"/>
        <v>13.184048552531834</v>
      </c>
      <c r="H383" s="69">
        <f t="shared" si="33"/>
        <v>3.7668710150090957E-3</v>
      </c>
      <c r="I383" s="58"/>
    </row>
    <row r="384" spans="1:9" x14ac:dyDescent="0.25">
      <c r="A384" s="66">
        <v>43084</v>
      </c>
      <c r="B384" s="67">
        <f t="shared" si="34"/>
        <v>382</v>
      </c>
      <c r="C384" s="68">
        <f t="shared" si="35"/>
        <v>160.42152501777633</v>
      </c>
      <c r="D384" s="68">
        <v>160</v>
      </c>
      <c r="E384" s="80">
        <f t="shared" si="30"/>
        <v>0.42152501777633233</v>
      </c>
      <c r="F384" s="68">
        <f t="shared" si="31"/>
        <v>2085.4798252310925</v>
      </c>
      <c r="G384" s="80">
        <f t="shared" si="32"/>
        <v>13.067275551066302</v>
      </c>
      <c r="H384" s="69">
        <f t="shared" si="33"/>
        <v>3.7335073003046579E-3</v>
      </c>
      <c r="I384" s="58"/>
    </row>
    <row r="385" spans="1:9" x14ac:dyDescent="0.25">
      <c r="A385" s="66">
        <v>43084</v>
      </c>
      <c r="B385" s="67">
        <f t="shared" si="34"/>
        <v>383</v>
      </c>
      <c r="C385" s="68">
        <f t="shared" si="35"/>
        <v>160.41779151047604</v>
      </c>
      <c r="D385" s="68">
        <v>160</v>
      </c>
      <c r="E385" s="80">
        <f t="shared" si="30"/>
        <v>0.41779151047603591</v>
      </c>
      <c r="F385" s="68">
        <f t="shared" si="31"/>
        <v>2085.4312896361885</v>
      </c>
      <c r="G385" s="80">
        <f t="shared" si="32"/>
        <v>12.951536824757113</v>
      </c>
      <c r="H385" s="69">
        <f t="shared" si="33"/>
        <v>3.7004390927877465E-3</v>
      </c>
      <c r="I385" s="58"/>
    </row>
    <row r="386" spans="1:9" x14ac:dyDescent="0.25">
      <c r="A386" s="66">
        <v>43084</v>
      </c>
      <c r="B386" s="67">
        <f t="shared" si="34"/>
        <v>384</v>
      </c>
      <c r="C386" s="68">
        <f t="shared" si="35"/>
        <v>160.41409107138324</v>
      </c>
      <c r="D386" s="68">
        <v>160</v>
      </c>
      <c r="E386" s="80">
        <f t="shared" si="30"/>
        <v>0.41409107138323975</v>
      </c>
      <c r="F386" s="68">
        <f t="shared" si="31"/>
        <v>2085.3831839279819</v>
      </c>
      <c r="G386" s="80">
        <f t="shared" si="32"/>
        <v>12.836823212880432</v>
      </c>
      <c r="H386" s="69">
        <f t="shared" si="33"/>
        <v>3.6676637751086949E-3</v>
      </c>
      <c r="I386" s="58"/>
    </row>
    <row r="387" spans="1:9" x14ac:dyDescent="0.25">
      <c r="A387" s="66">
        <v>43084</v>
      </c>
      <c r="B387" s="67">
        <f t="shared" si="34"/>
        <v>385</v>
      </c>
      <c r="C387" s="68">
        <f t="shared" si="35"/>
        <v>160.41042340760814</v>
      </c>
      <c r="D387" s="68">
        <v>160</v>
      </c>
      <c r="E387" s="80">
        <f t="shared" ref="E387:E450" si="36">C387-D387</f>
        <v>0.41042340760813545</v>
      </c>
      <c r="F387" s="68">
        <f t="shared" si="31"/>
        <v>2085.3355042989056</v>
      </c>
      <c r="G387" s="80">
        <f t="shared" si="32"/>
        <v>12.723125635852199</v>
      </c>
      <c r="H387" s="69">
        <f t="shared" si="33"/>
        <v>3.6351787531006281E-3</v>
      </c>
      <c r="I387" s="58"/>
    </row>
    <row r="388" spans="1:9" x14ac:dyDescent="0.25">
      <c r="A388" s="118">
        <v>43084</v>
      </c>
      <c r="B388" s="84">
        <f t="shared" si="34"/>
        <v>386</v>
      </c>
      <c r="C388" s="85">
        <f t="shared" si="35"/>
        <v>160.40678822885502</v>
      </c>
      <c r="D388" s="85">
        <v>160</v>
      </c>
      <c r="E388" s="86">
        <f t="shared" si="36"/>
        <v>0.40678822885502086</v>
      </c>
      <c r="F388" s="85">
        <f t="shared" si="31"/>
        <v>2085.2882469751153</v>
      </c>
      <c r="G388" s="86">
        <f t="shared" si="32"/>
        <v>12.610435094505647</v>
      </c>
      <c r="H388" s="89">
        <f t="shared" si="33"/>
        <v>3.6029814555730419E-3</v>
      </c>
      <c r="I388" s="58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H2O_Fasting</vt:lpstr>
      <vt:lpstr>FoodDB!__xlnm._FilterDatabase</vt:lpstr>
      <vt:lpstr>FoodDB!_FilterDatabase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47</cp:revision>
  <cp:lastPrinted>1601-01-01T00:00:00Z</cp:lastPrinted>
  <dcterms:created xsi:type="dcterms:W3CDTF">2017-09-14T17:05:16Z</dcterms:created>
  <dcterms:modified xsi:type="dcterms:W3CDTF">2017-09-21T17:34:59Z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